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emir_jukovic_ki_se/Documents/Skrivbordet/Controlling/Resursfördelning/Bengt/"/>
    </mc:Choice>
  </mc:AlternateContent>
  <xr:revisionPtr revIDLastSave="0" documentId="8_{4542E8DB-6624-4297-95E3-1AB20592DFB4}" xr6:coauthVersionLast="47" xr6:coauthVersionMax="47" xr10:uidLastSave="{00000000-0000-0000-0000-000000000000}"/>
  <bookViews>
    <workbookView xWindow="-110" yWindow="-110" windowWidth="34620" windowHeight="14020" firstSheet="2" activeTab="2" xr2:uid="{ACDC4F74-1965-451D-9F0B-266713A93D31}"/>
  </bookViews>
  <sheets>
    <sheet name="DATA PN" sheetId="27" state="hidden" r:id="rId1"/>
    <sheet name="DATAPrI" sheetId="1" state="hidden" r:id="rId2"/>
    <sheet name="DATAKOMPLETT" sheetId="36" r:id="rId3"/>
    <sheet name="Fristående 2023 DATA" sheetId="37" state="hidden" r:id="rId4"/>
    <sheet name="DATA - kompl Steg 1" sheetId="25" state="hidden" r:id="rId5"/>
    <sheet name="DATA - uppdrag Steg 1" sheetId="24" state="hidden" r:id="rId6"/>
    <sheet name="Verks" sheetId="4" state="hidden" r:id="rId7"/>
    <sheet name="Inst" sheetId="13" state="hidden" r:id="rId8"/>
    <sheet name="Bionut, bu" sheetId="8" r:id="rId9"/>
    <sheet name="Clintec, bu" sheetId="6" r:id="rId10"/>
    <sheet name="CNS, bu" sheetId="18" r:id="rId11"/>
    <sheet name="Dentmed, KUT" sheetId="3" r:id="rId12"/>
    <sheet name="Dentmed, bu" sheetId="2" r:id="rId13"/>
    <sheet name="FYFA, bu" sheetId="14" r:id="rId14"/>
    <sheet name="GPH, bu" sheetId="15" r:id="rId15"/>
    <sheet name="IMM, bu" sheetId="16" r:id="rId16"/>
    <sheet name="KBH, bu" sheetId="9" r:id="rId17"/>
    <sheet name="Kbh, KUB" sheetId="10" r:id="rId18"/>
    <sheet name="Labmed, bu" sheetId="12" r:id="rId19"/>
    <sheet name="LIME, bu" sheetId="17" r:id="rId20"/>
    <sheet name="NVS, bu" sheetId="21" r:id="rId21"/>
    <sheet name="NVS, KUS" sheetId="19" r:id="rId22"/>
    <sheet name="NVS, KUF" sheetId="20" r:id="rId23"/>
    <sheet name="NVS, bu spec" sheetId="22" r:id="rId24"/>
    <sheet name="PN biomed, bu" sheetId="28" r:id="rId25"/>
    <sheet name="PN läkar, 12del" sheetId="29" r:id="rId26"/>
    <sheet name="PN läkar, KUL" sheetId="32" r:id="rId27"/>
    <sheet name="PN läkar, per KA, bu" sheetId="33" r:id="rId28"/>
    <sheet name="Avstäm hp per termin_Läkar" sheetId="31" r:id="rId29"/>
    <sheet name="PM läkar kö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'DATA - kompl Steg 1'!$A$1:$O$6</definedName>
    <definedName name="_xlnm._FilterDatabase" localSheetId="5" hidden="1">'DATA - uppdrag Steg 1'!$B$1:$R$35</definedName>
    <definedName name="_xlnm._FilterDatabase" localSheetId="0" hidden="1">'DATA PN'!$A$1:$AK$89</definedName>
    <definedName name="_xlnm._FilterDatabase" localSheetId="1" hidden="1">DATAPrI!$A$1:$AK$1096</definedName>
    <definedName name="DATA" localSheetId="28">[1]!FrånPNPrI[#Data]</definedName>
    <definedName name="DATA" localSheetId="8">[2]!FrånPNPrI[#Data]</definedName>
    <definedName name="DATA" localSheetId="9">[1]!FrånPNPrI[#Data]</definedName>
    <definedName name="DATA" localSheetId="10">[1]!FrånPNPrI[#Data]</definedName>
    <definedName name="DATA" localSheetId="12">[1]!FrånPNPrI[#Data]</definedName>
    <definedName name="DATA" localSheetId="11">[1]!FrånPNPrI[#Data]</definedName>
    <definedName name="DATA" localSheetId="13">[1]!FrånPNPrI[#Data]</definedName>
    <definedName name="DATA" localSheetId="14">[1]!FrånPNPrI[#Data]</definedName>
    <definedName name="DATA" localSheetId="15">[1]!FrånPNPrI[#Data]</definedName>
    <definedName name="DATA" localSheetId="16">[1]!FrånPNPrI[#Data]</definedName>
    <definedName name="DATA" localSheetId="17">[1]!FrånPNPrI[#Data]</definedName>
    <definedName name="DATA" localSheetId="18">[3]!FrånPNPrI[#Data]</definedName>
    <definedName name="DATA" localSheetId="19">[1]!FrånPNPrI[#Data]</definedName>
    <definedName name="DATA" localSheetId="20">[1]!FrånPNPrI[#Data]</definedName>
    <definedName name="DATA" localSheetId="23">[1]!FrånPNPrI[#Data]</definedName>
    <definedName name="DATA" localSheetId="22">[1]!FrånPNPrI[#Data]</definedName>
    <definedName name="DATA" localSheetId="21">[1]!FrånPNPrI[#Data]</definedName>
    <definedName name="DATA" localSheetId="29">[1]!FrånPNPrI[#Data]</definedName>
    <definedName name="DATA" localSheetId="24">[1]!FrånPNPrI[#Data]</definedName>
    <definedName name="DATA" localSheetId="25">[1]!FrånPNPrI[#Data]</definedName>
    <definedName name="DATA" localSheetId="26">[1]!FrånPNPrI[#Data]</definedName>
    <definedName name="DATA" localSheetId="27">[1]!FrånPNPrI[#Data]</definedName>
    <definedName name="DATA">#REF!</definedName>
    <definedName name="data2">[4]!FrånPNPrI[#Data]</definedName>
    <definedName name="Externadata_1" localSheetId="2" hidden="1">DATAKOMPLETT!$A$1:$AM$1386</definedName>
    <definedName name="Print_Area" localSheetId="10">'CNS, bu'!$A$1:$I$130</definedName>
    <definedName name="Print_Area" localSheetId="4">'DATA - kompl Steg 1'!$A$1:$O$6</definedName>
    <definedName name="Print_Area" localSheetId="5">'DATA - uppdrag Steg 1'!$B$1:$R$36</definedName>
    <definedName name="_xlnm.Print_Area" localSheetId="28">'Avstäm hp per termin_Läkar'!$A$1:$F$67</definedName>
    <definedName name="_xlnm.Print_Area" localSheetId="9">'Clintec, bu'!$A$1:$I$150</definedName>
    <definedName name="_xlnm.Print_Area" localSheetId="4">'DATA - kompl Steg 1'!$A$1:$O$7</definedName>
    <definedName name="_xlnm.Print_Area" localSheetId="5">'DATA - uppdrag Steg 1'!$B$1:$R$38</definedName>
    <definedName name="_xlnm.Print_Area" localSheetId="12">'Dentmed, bu'!$A$1:$I$142</definedName>
    <definedName name="_xlnm.Print_Area" localSheetId="13">'FYFA, bu'!$A$1:$I$42</definedName>
    <definedName name="_xlnm.Print_Area" localSheetId="14">'GPH, bu'!$A$1:$I$124</definedName>
    <definedName name="_xlnm.Print_Area" localSheetId="15">'IMM, bu'!$A$1:$I$80</definedName>
    <definedName name="_xlnm.Print_Area" localSheetId="18">'Labmed, bu'!$A$1:$H$95</definedName>
    <definedName name="_xlnm.Print_Area" localSheetId="20">'NVS, bu'!$A$1:$H$126</definedName>
    <definedName name="_xlnm.Print_Area" localSheetId="23">'NVS, bu spec'!$A$1:$I$131</definedName>
    <definedName name="_xlnm.Print_Area" localSheetId="21">'NVS, KUS'!$A$1:$H$24</definedName>
    <definedName name="_xlnm.Print_Area" localSheetId="24">'PN biomed, bu'!$A$1:$I$184</definedName>
    <definedName name="_xlnm.Print_Area" localSheetId="26">'PN läkar, KUL'!$A$1:$G$18</definedName>
    <definedName name="_xlnm.Print_Area" localSheetId="27">'PN läkar, per KA, bu'!$A$1:$I$73</definedName>
  </definedNames>
  <calcPr calcId="191028"/>
  <pivotCaches>
    <pivotCache cacheId="0" r:id="rId3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48" i="1" l="1"/>
  <c r="AL749" i="1"/>
  <c r="AL750" i="1"/>
  <c r="AL751" i="1"/>
  <c r="AL752" i="1"/>
  <c r="AL753" i="1"/>
  <c r="AL754" i="1"/>
  <c r="AL755" i="1"/>
  <c r="AL756" i="1"/>
  <c r="AL757" i="1"/>
  <c r="X757" i="1" s="1"/>
  <c r="AL758" i="1"/>
  <c r="AL759" i="1"/>
  <c r="X759" i="1" s="1"/>
  <c r="AL760" i="1"/>
  <c r="AL761" i="1"/>
  <c r="AL762" i="1"/>
  <c r="AL763" i="1"/>
  <c r="AL764" i="1"/>
  <c r="AL765" i="1"/>
  <c r="X765" i="1" s="1"/>
  <c r="AL766" i="1"/>
  <c r="AL767" i="1"/>
  <c r="X767" i="1" s="1"/>
  <c r="AL768" i="1"/>
  <c r="AL769" i="1"/>
  <c r="AL770" i="1"/>
  <c r="AL771" i="1"/>
  <c r="AL772" i="1"/>
  <c r="AL773" i="1"/>
  <c r="X773" i="1" s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X789" i="1" s="1"/>
  <c r="AL790" i="1"/>
  <c r="AL791" i="1"/>
  <c r="AL792" i="1"/>
  <c r="AL793" i="1"/>
  <c r="AL794" i="1"/>
  <c r="AL795" i="1"/>
  <c r="AL796" i="1"/>
  <c r="AL797" i="1"/>
  <c r="X797" i="1" s="1"/>
  <c r="AL798" i="1"/>
  <c r="AL799" i="1"/>
  <c r="AL800" i="1"/>
  <c r="AL801" i="1"/>
  <c r="AL802" i="1"/>
  <c r="AL803" i="1"/>
  <c r="AL804" i="1"/>
  <c r="AL805" i="1"/>
  <c r="X805" i="1" s="1"/>
  <c r="AL806" i="1"/>
  <c r="AL807" i="1"/>
  <c r="AL808" i="1"/>
  <c r="AL809" i="1"/>
  <c r="AL810" i="1"/>
  <c r="AL811" i="1"/>
  <c r="AL812" i="1"/>
  <c r="AL813" i="1"/>
  <c r="Z748" i="1"/>
  <c r="AA748" i="1"/>
  <c r="AF748" i="1"/>
  <c r="X748" i="1" s="1"/>
  <c r="X749" i="1"/>
  <c r="Z749" i="1"/>
  <c r="AA749" i="1"/>
  <c r="AF749" i="1"/>
  <c r="Y749" i="1" s="1"/>
  <c r="X750" i="1"/>
  <c r="Y750" i="1"/>
  <c r="Z750" i="1"/>
  <c r="AA750" i="1"/>
  <c r="AF750" i="1"/>
  <c r="X751" i="1"/>
  <c r="Z751" i="1"/>
  <c r="AA751" i="1"/>
  <c r="AF751" i="1"/>
  <c r="Y751" i="1" s="1"/>
  <c r="X752" i="1"/>
  <c r="Y752" i="1"/>
  <c r="Z752" i="1"/>
  <c r="AA752" i="1"/>
  <c r="AF752" i="1"/>
  <c r="Z753" i="1"/>
  <c r="AA753" i="1"/>
  <c r="AF753" i="1"/>
  <c r="X753" i="1" s="1"/>
  <c r="Y754" i="1"/>
  <c r="Z754" i="1"/>
  <c r="AA754" i="1"/>
  <c r="AF754" i="1"/>
  <c r="Z755" i="1"/>
  <c r="AA755" i="1"/>
  <c r="AF755" i="1"/>
  <c r="Z756" i="1"/>
  <c r="AA756" i="1"/>
  <c r="AF756" i="1"/>
  <c r="X756" i="1" s="1"/>
  <c r="Z757" i="1"/>
  <c r="AA757" i="1"/>
  <c r="AF757" i="1"/>
  <c r="Y757" i="1" s="1"/>
  <c r="X758" i="1"/>
  <c r="Z758" i="1"/>
  <c r="AA758" i="1"/>
  <c r="AF758" i="1"/>
  <c r="Y758" i="1" s="1"/>
  <c r="Z759" i="1"/>
  <c r="AA759" i="1"/>
  <c r="AF759" i="1"/>
  <c r="Y759" i="1" s="1"/>
  <c r="X760" i="1"/>
  <c r="Y760" i="1"/>
  <c r="Z760" i="1"/>
  <c r="AA760" i="1"/>
  <c r="AF760" i="1"/>
  <c r="Z761" i="1"/>
  <c r="AA761" i="1"/>
  <c r="AF761" i="1"/>
  <c r="X761" i="1" s="1"/>
  <c r="Y762" i="1"/>
  <c r="Z762" i="1"/>
  <c r="AA762" i="1"/>
  <c r="AF762" i="1"/>
  <c r="Z763" i="1"/>
  <c r="AA763" i="1"/>
  <c r="AF763" i="1"/>
  <c r="Z764" i="1"/>
  <c r="AA764" i="1"/>
  <c r="AF764" i="1"/>
  <c r="X764" i="1" s="1"/>
  <c r="Z765" i="1"/>
  <c r="AA765" i="1"/>
  <c r="AF765" i="1"/>
  <c r="Y765" i="1" s="1"/>
  <c r="X766" i="1"/>
  <c r="Z766" i="1"/>
  <c r="AA766" i="1"/>
  <c r="AF766" i="1"/>
  <c r="Y766" i="1" s="1"/>
  <c r="Z767" i="1"/>
  <c r="AA767" i="1"/>
  <c r="AF767" i="1"/>
  <c r="Y767" i="1" s="1"/>
  <c r="X768" i="1"/>
  <c r="Y768" i="1"/>
  <c r="Z768" i="1"/>
  <c r="AA768" i="1"/>
  <c r="AF768" i="1"/>
  <c r="Z769" i="1"/>
  <c r="AA769" i="1"/>
  <c r="AF769" i="1"/>
  <c r="X769" i="1" s="1"/>
  <c r="Y770" i="1"/>
  <c r="Z770" i="1"/>
  <c r="AA770" i="1"/>
  <c r="AF770" i="1"/>
  <c r="X770" i="1" s="1"/>
  <c r="Z771" i="1"/>
  <c r="AA771" i="1"/>
  <c r="AF771" i="1"/>
  <c r="Z772" i="1"/>
  <c r="AA772" i="1"/>
  <c r="AF772" i="1"/>
  <c r="X772" i="1" s="1"/>
  <c r="Z773" i="1"/>
  <c r="AA773" i="1"/>
  <c r="AF773" i="1"/>
  <c r="Y773" i="1" s="1"/>
  <c r="X774" i="1"/>
  <c r="Z774" i="1"/>
  <c r="AA774" i="1"/>
  <c r="AF774" i="1"/>
  <c r="Y774" i="1" s="1"/>
  <c r="X775" i="1"/>
  <c r="Z775" i="1"/>
  <c r="AA775" i="1"/>
  <c r="AF775" i="1"/>
  <c r="Y775" i="1" s="1"/>
  <c r="X776" i="1"/>
  <c r="Y776" i="1"/>
  <c r="Z776" i="1"/>
  <c r="AA776" i="1"/>
  <c r="AF776" i="1"/>
  <c r="Z777" i="1"/>
  <c r="AA777" i="1"/>
  <c r="AF777" i="1"/>
  <c r="Y778" i="1"/>
  <c r="Z778" i="1"/>
  <c r="AA778" i="1"/>
  <c r="AF778" i="1"/>
  <c r="X778" i="1" s="1"/>
  <c r="Z779" i="1"/>
  <c r="AA779" i="1"/>
  <c r="AF779" i="1"/>
  <c r="Z780" i="1"/>
  <c r="AA780" i="1"/>
  <c r="AF780" i="1"/>
  <c r="X780" i="1" s="1"/>
  <c r="X781" i="1"/>
  <c r="Z781" i="1"/>
  <c r="AA781" i="1"/>
  <c r="AF781" i="1"/>
  <c r="Y781" i="1" s="1"/>
  <c r="X782" i="1"/>
  <c r="Z782" i="1"/>
  <c r="AA782" i="1"/>
  <c r="AF782" i="1"/>
  <c r="Y782" i="1" s="1"/>
  <c r="X783" i="1"/>
  <c r="Z783" i="1"/>
  <c r="AA783" i="1"/>
  <c r="AF783" i="1"/>
  <c r="Y783" i="1" s="1"/>
  <c r="X784" i="1"/>
  <c r="Y784" i="1"/>
  <c r="Z784" i="1"/>
  <c r="AA784" i="1"/>
  <c r="AF784" i="1"/>
  <c r="Z785" i="1"/>
  <c r="AA785" i="1"/>
  <c r="AF785" i="1"/>
  <c r="X785" i="1" s="1"/>
  <c r="Y786" i="1"/>
  <c r="Z786" i="1"/>
  <c r="AA786" i="1"/>
  <c r="AF786" i="1"/>
  <c r="Z787" i="1"/>
  <c r="AA787" i="1"/>
  <c r="AF787" i="1"/>
  <c r="Z788" i="1"/>
  <c r="AA788" i="1"/>
  <c r="AF788" i="1"/>
  <c r="X788" i="1" s="1"/>
  <c r="Z789" i="1"/>
  <c r="AA789" i="1"/>
  <c r="AF789" i="1"/>
  <c r="Y789" i="1" s="1"/>
  <c r="X790" i="1"/>
  <c r="Z790" i="1"/>
  <c r="AA790" i="1"/>
  <c r="AF790" i="1"/>
  <c r="Y790" i="1" s="1"/>
  <c r="X791" i="1"/>
  <c r="Z791" i="1"/>
  <c r="AA791" i="1"/>
  <c r="AF791" i="1"/>
  <c r="Y791" i="1" s="1"/>
  <c r="X792" i="1"/>
  <c r="Y792" i="1"/>
  <c r="Z792" i="1"/>
  <c r="AA792" i="1"/>
  <c r="AF792" i="1"/>
  <c r="Z793" i="1"/>
  <c r="AA793" i="1"/>
  <c r="AF793" i="1"/>
  <c r="Y793" i="1" s="1"/>
  <c r="Y794" i="1"/>
  <c r="Z794" i="1"/>
  <c r="AA794" i="1"/>
  <c r="AF794" i="1"/>
  <c r="Z795" i="1"/>
  <c r="AA795" i="1"/>
  <c r="AF795" i="1"/>
  <c r="Z796" i="1"/>
  <c r="AA796" i="1"/>
  <c r="AF796" i="1"/>
  <c r="X796" i="1" s="1"/>
  <c r="Z797" i="1"/>
  <c r="AA797" i="1"/>
  <c r="AF797" i="1"/>
  <c r="Y797" i="1" s="1"/>
  <c r="X798" i="1"/>
  <c r="Z798" i="1"/>
  <c r="AA798" i="1"/>
  <c r="AF798" i="1"/>
  <c r="Y798" i="1" s="1"/>
  <c r="X799" i="1"/>
  <c r="Z799" i="1"/>
  <c r="AA799" i="1"/>
  <c r="AF799" i="1"/>
  <c r="Y799" i="1" s="1"/>
  <c r="X800" i="1"/>
  <c r="Y800" i="1"/>
  <c r="Z800" i="1"/>
  <c r="AA800" i="1"/>
  <c r="AF800" i="1"/>
  <c r="Z801" i="1"/>
  <c r="AA801" i="1"/>
  <c r="AF801" i="1"/>
  <c r="X801" i="1" s="1"/>
  <c r="Y802" i="1"/>
  <c r="Z802" i="1"/>
  <c r="AA802" i="1"/>
  <c r="AF802" i="1"/>
  <c r="X802" i="1" s="1"/>
  <c r="Z803" i="1"/>
  <c r="AA803" i="1"/>
  <c r="AF803" i="1"/>
  <c r="Y803" i="1" s="1"/>
  <c r="Z804" i="1"/>
  <c r="AA804" i="1"/>
  <c r="AF804" i="1"/>
  <c r="X804" i="1" s="1"/>
  <c r="Z805" i="1"/>
  <c r="AA805" i="1"/>
  <c r="AF805" i="1"/>
  <c r="Y805" i="1" s="1"/>
  <c r="X806" i="1"/>
  <c r="Z806" i="1"/>
  <c r="AA806" i="1"/>
  <c r="AF806" i="1"/>
  <c r="Y806" i="1" s="1"/>
  <c r="X807" i="1"/>
  <c r="Z807" i="1"/>
  <c r="AA807" i="1"/>
  <c r="AF807" i="1"/>
  <c r="Y807" i="1" s="1"/>
  <c r="X808" i="1"/>
  <c r="Y808" i="1"/>
  <c r="Z808" i="1"/>
  <c r="AA808" i="1"/>
  <c r="AF808" i="1"/>
  <c r="Z809" i="1"/>
  <c r="AA809" i="1"/>
  <c r="AF809" i="1"/>
  <c r="Y810" i="1"/>
  <c r="Z810" i="1"/>
  <c r="AA810" i="1"/>
  <c r="AF810" i="1"/>
  <c r="X810" i="1" s="1"/>
  <c r="Z811" i="1"/>
  <c r="AA811" i="1"/>
  <c r="AF811" i="1"/>
  <c r="Z812" i="1"/>
  <c r="AA812" i="1"/>
  <c r="AF812" i="1"/>
  <c r="X812" i="1" s="1"/>
  <c r="R812" i="1"/>
  <c r="S812" i="1" s="1"/>
  <c r="U812" i="1" s="1"/>
  <c r="V812" i="1" s="1"/>
  <c r="W812" i="1" s="1"/>
  <c r="S811" i="1"/>
  <c r="U811" i="1" s="1"/>
  <c r="V811" i="1" s="1"/>
  <c r="W811" i="1" s="1"/>
  <c r="R811" i="1"/>
  <c r="S810" i="1"/>
  <c r="U810" i="1" s="1"/>
  <c r="V810" i="1" s="1"/>
  <c r="W810" i="1" s="1"/>
  <c r="R810" i="1"/>
  <c r="Q810" i="1"/>
  <c r="R809" i="1"/>
  <c r="Q809" i="1"/>
  <c r="S809" i="1" s="1"/>
  <c r="U809" i="1" s="1"/>
  <c r="V809" i="1" s="1"/>
  <c r="W809" i="1" s="1"/>
  <c r="R808" i="1"/>
  <c r="Q808" i="1"/>
  <c r="S808" i="1" s="1"/>
  <c r="U808" i="1" s="1"/>
  <c r="V808" i="1" s="1"/>
  <c r="W808" i="1" s="1"/>
  <c r="R807" i="1"/>
  <c r="S807" i="1" s="1"/>
  <c r="U807" i="1" s="1"/>
  <c r="V807" i="1" s="1"/>
  <c r="W807" i="1" s="1"/>
  <c r="Q807" i="1"/>
  <c r="S806" i="1"/>
  <c r="U806" i="1" s="1"/>
  <c r="V806" i="1" s="1"/>
  <c r="W806" i="1" s="1"/>
  <c r="R806" i="1"/>
  <c r="Q806" i="1"/>
  <c r="R805" i="1"/>
  <c r="Q805" i="1"/>
  <c r="S805" i="1" s="1"/>
  <c r="U805" i="1" s="1"/>
  <c r="V805" i="1" s="1"/>
  <c r="W805" i="1" s="1"/>
  <c r="R804" i="1"/>
  <c r="Q804" i="1"/>
  <c r="S804" i="1" s="1"/>
  <c r="U804" i="1" s="1"/>
  <c r="V804" i="1" s="1"/>
  <c r="W804" i="1" s="1"/>
  <c r="R803" i="1"/>
  <c r="S803" i="1" s="1"/>
  <c r="U803" i="1" s="1"/>
  <c r="V803" i="1" s="1"/>
  <c r="W803" i="1" s="1"/>
  <c r="Q803" i="1"/>
  <c r="S802" i="1"/>
  <c r="U802" i="1" s="1"/>
  <c r="V802" i="1" s="1"/>
  <c r="W802" i="1" s="1"/>
  <c r="R802" i="1"/>
  <c r="Q802" i="1"/>
  <c r="R801" i="1"/>
  <c r="Q801" i="1"/>
  <c r="S801" i="1" s="1"/>
  <c r="U801" i="1" s="1"/>
  <c r="V801" i="1" s="1"/>
  <c r="W801" i="1" s="1"/>
  <c r="R800" i="1"/>
  <c r="Q800" i="1"/>
  <c r="S800" i="1" s="1"/>
  <c r="U800" i="1" s="1"/>
  <c r="V800" i="1" s="1"/>
  <c r="W800" i="1" s="1"/>
  <c r="R799" i="1"/>
  <c r="S799" i="1" s="1"/>
  <c r="U799" i="1" s="1"/>
  <c r="V799" i="1" s="1"/>
  <c r="W799" i="1" s="1"/>
  <c r="Q799" i="1"/>
  <c r="S798" i="1"/>
  <c r="U798" i="1" s="1"/>
  <c r="V798" i="1" s="1"/>
  <c r="W798" i="1" s="1"/>
  <c r="R798" i="1"/>
  <c r="Q798" i="1"/>
  <c r="R797" i="1"/>
  <c r="Q797" i="1"/>
  <c r="S797" i="1" s="1"/>
  <c r="U797" i="1" s="1"/>
  <c r="V797" i="1" s="1"/>
  <c r="W797" i="1" s="1"/>
  <c r="R796" i="1"/>
  <c r="Q796" i="1"/>
  <c r="S796" i="1" s="1"/>
  <c r="U796" i="1" s="1"/>
  <c r="V796" i="1" s="1"/>
  <c r="W796" i="1" s="1"/>
  <c r="R795" i="1"/>
  <c r="S795" i="1" s="1"/>
  <c r="U795" i="1" s="1"/>
  <c r="V795" i="1" s="1"/>
  <c r="W795" i="1" s="1"/>
  <c r="Q795" i="1"/>
  <c r="S794" i="1"/>
  <c r="U794" i="1" s="1"/>
  <c r="V794" i="1" s="1"/>
  <c r="W794" i="1" s="1"/>
  <c r="R794" i="1"/>
  <c r="Q794" i="1"/>
  <c r="R793" i="1"/>
  <c r="Q793" i="1"/>
  <c r="S793" i="1" s="1"/>
  <c r="U793" i="1" s="1"/>
  <c r="V793" i="1" s="1"/>
  <c r="W793" i="1" s="1"/>
  <c r="R792" i="1"/>
  <c r="Q792" i="1"/>
  <c r="S792" i="1" s="1"/>
  <c r="U792" i="1" s="1"/>
  <c r="V792" i="1" s="1"/>
  <c r="W792" i="1" s="1"/>
  <c r="R791" i="1"/>
  <c r="S791" i="1" s="1"/>
  <c r="U791" i="1" s="1"/>
  <c r="V791" i="1" s="1"/>
  <c r="W791" i="1" s="1"/>
  <c r="Q791" i="1"/>
  <c r="S790" i="1"/>
  <c r="U790" i="1" s="1"/>
  <c r="V790" i="1" s="1"/>
  <c r="W790" i="1" s="1"/>
  <c r="R790" i="1"/>
  <c r="Q790" i="1"/>
  <c r="R789" i="1"/>
  <c r="Q789" i="1"/>
  <c r="S789" i="1" s="1"/>
  <c r="U789" i="1" s="1"/>
  <c r="V789" i="1" s="1"/>
  <c r="W789" i="1" s="1"/>
  <c r="R788" i="1"/>
  <c r="Q788" i="1"/>
  <c r="S788" i="1" s="1"/>
  <c r="U788" i="1" s="1"/>
  <c r="V788" i="1" s="1"/>
  <c r="W788" i="1" s="1"/>
  <c r="R787" i="1"/>
  <c r="S787" i="1" s="1"/>
  <c r="U787" i="1" s="1"/>
  <c r="V787" i="1" s="1"/>
  <c r="W787" i="1" s="1"/>
  <c r="Q787" i="1"/>
  <c r="S786" i="1"/>
  <c r="U786" i="1" s="1"/>
  <c r="V786" i="1" s="1"/>
  <c r="W786" i="1" s="1"/>
  <c r="R786" i="1"/>
  <c r="Q786" i="1"/>
  <c r="R785" i="1"/>
  <c r="Q785" i="1"/>
  <c r="S785" i="1" s="1"/>
  <c r="U785" i="1" s="1"/>
  <c r="V785" i="1" s="1"/>
  <c r="W785" i="1" s="1"/>
  <c r="R784" i="1"/>
  <c r="Q784" i="1"/>
  <c r="S784" i="1" s="1"/>
  <c r="U784" i="1" s="1"/>
  <c r="V784" i="1" s="1"/>
  <c r="W784" i="1" s="1"/>
  <c r="R783" i="1"/>
  <c r="S783" i="1" s="1"/>
  <c r="U783" i="1" s="1"/>
  <c r="V783" i="1" s="1"/>
  <c r="W783" i="1" s="1"/>
  <c r="Q783" i="1"/>
  <c r="S782" i="1"/>
  <c r="U782" i="1" s="1"/>
  <c r="V782" i="1" s="1"/>
  <c r="W782" i="1" s="1"/>
  <c r="R782" i="1"/>
  <c r="Q782" i="1"/>
  <c r="R781" i="1"/>
  <c r="Q781" i="1"/>
  <c r="S781" i="1" s="1"/>
  <c r="U781" i="1" s="1"/>
  <c r="V781" i="1" s="1"/>
  <c r="W781" i="1" s="1"/>
  <c r="R780" i="1"/>
  <c r="Q780" i="1"/>
  <c r="S780" i="1" s="1"/>
  <c r="U780" i="1" s="1"/>
  <c r="V780" i="1" s="1"/>
  <c r="W780" i="1" s="1"/>
  <c r="R779" i="1"/>
  <c r="S779" i="1" s="1"/>
  <c r="U779" i="1" s="1"/>
  <c r="V779" i="1" s="1"/>
  <c r="W779" i="1" s="1"/>
  <c r="Q779" i="1"/>
  <c r="S778" i="1"/>
  <c r="U778" i="1" s="1"/>
  <c r="V778" i="1" s="1"/>
  <c r="W778" i="1" s="1"/>
  <c r="R778" i="1"/>
  <c r="Q778" i="1"/>
  <c r="R777" i="1"/>
  <c r="Q777" i="1"/>
  <c r="S777" i="1" s="1"/>
  <c r="U777" i="1" s="1"/>
  <c r="V777" i="1" s="1"/>
  <c r="W777" i="1" s="1"/>
  <c r="R776" i="1"/>
  <c r="Q776" i="1"/>
  <c r="S776" i="1" s="1"/>
  <c r="U776" i="1" s="1"/>
  <c r="V776" i="1" s="1"/>
  <c r="W776" i="1" s="1"/>
  <c r="R775" i="1"/>
  <c r="S775" i="1" s="1"/>
  <c r="U775" i="1" s="1"/>
  <c r="V775" i="1" s="1"/>
  <c r="W775" i="1" s="1"/>
  <c r="Q775" i="1"/>
  <c r="S774" i="1"/>
  <c r="U774" i="1" s="1"/>
  <c r="V774" i="1" s="1"/>
  <c r="W774" i="1" s="1"/>
  <c r="R774" i="1"/>
  <c r="Q774" i="1"/>
  <c r="R773" i="1"/>
  <c r="Q773" i="1"/>
  <c r="S773" i="1" s="1"/>
  <c r="U773" i="1" s="1"/>
  <c r="V773" i="1" s="1"/>
  <c r="W773" i="1" s="1"/>
  <c r="R772" i="1"/>
  <c r="Q772" i="1"/>
  <c r="S772" i="1" s="1"/>
  <c r="U772" i="1" s="1"/>
  <c r="V772" i="1" s="1"/>
  <c r="W772" i="1" s="1"/>
  <c r="R771" i="1"/>
  <c r="S771" i="1" s="1"/>
  <c r="U771" i="1" s="1"/>
  <c r="V771" i="1" s="1"/>
  <c r="W771" i="1" s="1"/>
  <c r="Q771" i="1"/>
  <c r="S770" i="1"/>
  <c r="U770" i="1" s="1"/>
  <c r="V770" i="1" s="1"/>
  <c r="W770" i="1" s="1"/>
  <c r="R770" i="1"/>
  <c r="Q770" i="1"/>
  <c r="R769" i="1"/>
  <c r="Q769" i="1"/>
  <c r="S769" i="1" s="1"/>
  <c r="U769" i="1" s="1"/>
  <c r="V769" i="1" s="1"/>
  <c r="W769" i="1" s="1"/>
  <c r="R768" i="1"/>
  <c r="Q768" i="1"/>
  <c r="S768" i="1" s="1"/>
  <c r="U768" i="1" s="1"/>
  <c r="V768" i="1" s="1"/>
  <c r="W768" i="1" s="1"/>
  <c r="R767" i="1"/>
  <c r="S767" i="1" s="1"/>
  <c r="U767" i="1" s="1"/>
  <c r="V767" i="1" s="1"/>
  <c r="W767" i="1" s="1"/>
  <c r="Q767" i="1"/>
  <c r="S766" i="1"/>
  <c r="U766" i="1" s="1"/>
  <c r="V766" i="1" s="1"/>
  <c r="W766" i="1" s="1"/>
  <c r="R766" i="1"/>
  <c r="Q766" i="1"/>
  <c r="R765" i="1"/>
  <c r="Q765" i="1"/>
  <c r="S765" i="1" s="1"/>
  <c r="U765" i="1" s="1"/>
  <c r="V765" i="1" s="1"/>
  <c r="W765" i="1" s="1"/>
  <c r="U764" i="1"/>
  <c r="V764" i="1" s="1"/>
  <c r="W764" i="1" s="1"/>
  <c r="R764" i="1"/>
  <c r="Q764" i="1"/>
  <c r="S764" i="1" s="1"/>
  <c r="R763" i="1"/>
  <c r="S763" i="1" s="1"/>
  <c r="U763" i="1" s="1"/>
  <c r="V763" i="1" s="1"/>
  <c r="W763" i="1" s="1"/>
  <c r="Q763" i="1"/>
  <c r="S762" i="1"/>
  <c r="U762" i="1" s="1"/>
  <c r="V762" i="1" s="1"/>
  <c r="W762" i="1" s="1"/>
  <c r="R762" i="1"/>
  <c r="Q762" i="1"/>
  <c r="W761" i="1"/>
  <c r="R761" i="1"/>
  <c r="Q761" i="1"/>
  <c r="S761" i="1" s="1"/>
  <c r="U761" i="1" s="1"/>
  <c r="V761" i="1" s="1"/>
  <c r="U760" i="1"/>
  <c r="V760" i="1" s="1"/>
  <c r="W760" i="1" s="1"/>
  <c r="R760" i="1"/>
  <c r="Q760" i="1"/>
  <c r="S760" i="1" s="1"/>
  <c r="R759" i="1"/>
  <c r="S759" i="1" s="1"/>
  <c r="U759" i="1" s="1"/>
  <c r="V759" i="1" s="1"/>
  <c r="W759" i="1" s="1"/>
  <c r="Q759" i="1"/>
  <c r="S758" i="1"/>
  <c r="U758" i="1" s="1"/>
  <c r="V758" i="1" s="1"/>
  <c r="W758" i="1" s="1"/>
  <c r="R758" i="1"/>
  <c r="Q758" i="1"/>
  <c r="R757" i="1"/>
  <c r="Q757" i="1"/>
  <c r="S757" i="1" s="1"/>
  <c r="U757" i="1" s="1"/>
  <c r="V757" i="1" s="1"/>
  <c r="W757" i="1" s="1"/>
  <c r="U756" i="1"/>
  <c r="V756" i="1" s="1"/>
  <c r="W756" i="1" s="1"/>
  <c r="R756" i="1"/>
  <c r="Q756" i="1"/>
  <c r="S756" i="1" s="1"/>
  <c r="R755" i="1"/>
  <c r="S755" i="1" s="1"/>
  <c r="U755" i="1" s="1"/>
  <c r="V755" i="1" s="1"/>
  <c r="W755" i="1" s="1"/>
  <c r="Q755" i="1"/>
  <c r="S754" i="1"/>
  <c r="U754" i="1" s="1"/>
  <c r="V754" i="1" s="1"/>
  <c r="W754" i="1" s="1"/>
  <c r="R754" i="1"/>
  <c r="Q754" i="1"/>
  <c r="W753" i="1"/>
  <c r="R753" i="1"/>
  <c r="S753" i="1" s="1"/>
  <c r="U753" i="1" s="1"/>
  <c r="V753" i="1" s="1"/>
  <c r="S752" i="1"/>
  <c r="U752" i="1" s="1"/>
  <c r="V752" i="1" s="1"/>
  <c r="W752" i="1" s="1"/>
  <c r="R752" i="1"/>
  <c r="S751" i="1"/>
  <c r="U751" i="1" s="1"/>
  <c r="V751" i="1" s="1"/>
  <c r="W751" i="1" s="1"/>
  <c r="R751" i="1"/>
  <c r="V750" i="1"/>
  <c r="W750" i="1" s="1"/>
  <c r="T750" i="1"/>
  <c r="R750" i="1"/>
  <c r="S750" i="1" s="1"/>
  <c r="U750" i="1" s="1"/>
  <c r="S749" i="1"/>
  <c r="U749" i="1" s="1"/>
  <c r="V749" i="1" s="1"/>
  <c r="W749" i="1" s="1"/>
  <c r="R749" i="1"/>
  <c r="S748" i="1"/>
  <c r="U748" i="1" s="1"/>
  <c r="V748" i="1" s="1"/>
  <c r="W748" i="1" s="1"/>
  <c r="R748" i="1"/>
  <c r="X763" i="1" l="1"/>
  <c r="X786" i="1"/>
  <c r="X771" i="1"/>
  <c r="X795" i="1"/>
  <c r="X754" i="1"/>
  <c r="X809" i="1"/>
  <c r="X794" i="1"/>
  <c r="X777" i="1"/>
  <c r="X762" i="1"/>
  <c r="X811" i="1"/>
  <c r="X779" i="1"/>
  <c r="X787" i="1"/>
  <c r="X755" i="1"/>
  <c r="Y787" i="1"/>
  <c r="Y771" i="1"/>
  <c r="Y763" i="1"/>
  <c r="Y755" i="1"/>
  <c r="Y811" i="1"/>
  <c r="Y795" i="1"/>
  <c r="Y779" i="1"/>
  <c r="X803" i="1"/>
  <c r="Y809" i="1"/>
  <c r="Y785" i="1"/>
  <c r="Y777" i="1"/>
  <c r="Y769" i="1"/>
  <c r="Y761" i="1"/>
  <c r="Y753" i="1"/>
  <c r="Y801" i="1"/>
  <c r="Y812" i="1"/>
  <c r="Y804" i="1"/>
  <c r="Y796" i="1"/>
  <c r="X793" i="1"/>
  <c r="Y788" i="1"/>
  <c r="Y780" i="1"/>
  <c r="Y772" i="1"/>
  <c r="Y764" i="1"/>
  <c r="Y756" i="1"/>
  <c r="Y748" i="1"/>
  <c r="T168" i="37" l="1"/>
  <c r="R168" i="37"/>
  <c r="U163" i="37"/>
  <c r="U162" i="37"/>
  <c r="U161" i="37"/>
  <c r="U160" i="37"/>
  <c r="U159" i="37"/>
  <c r="U158" i="37"/>
  <c r="U157" i="37"/>
  <c r="U156" i="37"/>
  <c r="U155" i="37"/>
  <c r="U154" i="37"/>
  <c r="U153" i="37"/>
  <c r="U152" i="37"/>
  <c r="U151" i="37"/>
  <c r="U150" i="37"/>
  <c r="U149" i="37"/>
  <c r="U148" i="37"/>
  <c r="U147" i="37"/>
  <c r="U146" i="37"/>
  <c r="U145" i="37"/>
  <c r="U144" i="37"/>
  <c r="U143" i="37"/>
  <c r="U142" i="37"/>
  <c r="U141" i="37"/>
  <c r="U140" i="37"/>
  <c r="U139" i="37"/>
  <c r="U138" i="37"/>
  <c r="U137" i="37"/>
  <c r="U136" i="37"/>
  <c r="U135" i="37"/>
  <c r="U134" i="37"/>
  <c r="U133" i="37"/>
  <c r="U132" i="37"/>
  <c r="U131" i="37"/>
  <c r="U130" i="37"/>
  <c r="U129" i="37"/>
  <c r="U128" i="37"/>
  <c r="U127" i="37"/>
  <c r="U126" i="37"/>
  <c r="U125" i="37"/>
  <c r="U124" i="37"/>
  <c r="U123" i="37"/>
  <c r="U122" i="37"/>
  <c r="U121" i="37"/>
  <c r="U120" i="37"/>
  <c r="U119" i="37"/>
  <c r="U118" i="37"/>
  <c r="U117" i="37"/>
  <c r="U116" i="37"/>
  <c r="U115" i="37"/>
  <c r="U114" i="37"/>
  <c r="U113" i="37"/>
  <c r="U112" i="37"/>
  <c r="U111" i="37"/>
  <c r="U110" i="37"/>
  <c r="U109" i="37"/>
  <c r="U108" i="37"/>
  <c r="U107" i="37"/>
  <c r="U106" i="37"/>
  <c r="U105" i="37"/>
  <c r="U104" i="37"/>
  <c r="U103" i="37"/>
  <c r="U102" i="37"/>
  <c r="U101" i="37"/>
  <c r="U100" i="37"/>
  <c r="U99" i="37"/>
  <c r="U98" i="37"/>
  <c r="U97" i="37"/>
  <c r="U96" i="37"/>
  <c r="U95" i="37"/>
  <c r="U94" i="37"/>
  <c r="U93" i="37"/>
  <c r="U92" i="37"/>
  <c r="U91" i="37"/>
  <c r="U90" i="37"/>
  <c r="U89" i="37"/>
  <c r="U88" i="37"/>
  <c r="U87" i="37"/>
  <c r="U86" i="37"/>
  <c r="U85" i="37"/>
  <c r="U84" i="37"/>
  <c r="U83" i="37"/>
  <c r="U82" i="37"/>
  <c r="U81" i="37"/>
  <c r="U80" i="37"/>
  <c r="U79" i="37"/>
  <c r="U78" i="37"/>
  <c r="U77" i="37"/>
  <c r="U76" i="37"/>
  <c r="U75" i="37"/>
  <c r="U74" i="37"/>
  <c r="U73" i="37"/>
  <c r="U72" i="37"/>
  <c r="U71" i="37"/>
  <c r="U70" i="37"/>
  <c r="U69" i="37"/>
  <c r="U68" i="37"/>
  <c r="U67" i="37"/>
  <c r="U66" i="37"/>
  <c r="U65" i="37"/>
  <c r="U64" i="37"/>
  <c r="U63" i="37"/>
  <c r="U62" i="37"/>
  <c r="U61" i="37"/>
  <c r="U60" i="37"/>
  <c r="U59" i="37"/>
  <c r="U58" i="37"/>
  <c r="U57" i="37"/>
  <c r="U56" i="37"/>
  <c r="U55" i="37"/>
  <c r="U54" i="37"/>
  <c r="U53" i="37"/>
  <c r="U52" i="37"/>
  <c r="U51" i="37"/>
  <c r="U50" i="37"/>
  <c r="U49" i="37"/>
  <c r="U48" i="37"/>
  <c r="U47" i="37"/>
  <c r="U46" i="37"/>
  <c r="U45" i="37"/>
  <c r="U44" i="37"/>
  <c r="U43" i="37"/>
  <c r="U42" i="37"/>
  <c r="U41" i="37"/>
  <c r="U40" i="37"/>
  <c r="U39" i="37"/>
  <c r="U38" i="37"/>
  <c r="U37" i="37"/>
  <c r="U36" i="37"/>
  <c r="U35" i="37"/>
  <c r="U34" i="37"/>
  <c r="U33" i="37"/>
  <c r="U32" i="37"/>
  <c r="U31" i="37"/>
  <c r="U30" i="37"/>
  <c r="U29" i="37"/>
  <c r="U28" i="37"/>
  <c r="U27" i="37"/>
  <c r="U26" i="37"/>
  <c r="U25" i="37"/>
  <c r="U24" i="37"/>
  <c r="U23" i="37"/>
  <c r="U22" i="37"/>
  <c r="U21" i="37"/>
  <c r="U20" i="37"/>
  <c r="U19" i="37"/>
  <c r="U18" i="37"/>
  <c r="U17" i="37"/>
  <c r="U16" i="37"/>
  <c r="U15" i="37"/>
  <c r="U14" i="37"/>
  <c r="U12" i="37"/>
  <c r="U11" i="37"/>
  <c r="U10" i="37"/>
  <c r="U9" i="37"/>
  <c r="U8" i="37"/>
  <c r="U7" i="37"/>
  <c r="U6" i="37"/>
  <c r="U5" i="37"/>
  <c r="U4" i="37"/>
  <c r="U3" i="37"/>
  <c r="U2" i="37"/>
  <c r="U168" i="37" s="1"/>
  <c r="AA6" i="27" l="1"/>
  <c r="AA7" i="27"/>
  <c r="AA8" i="27"/>
  <c r="AA9" i="27"/>
  <c r="AA10" i="27"/>
  <c r="AA11" i="27"/>
  <c r="AA12" i="27"/>
  <c r="AA13" i="27"/>
  <c r="AA14" i="27"/>
  <c r="AA15" i="27"/>
  <c r="AA16" i="27"/>
  <c r="AA17" i="27"/>
  <c r="AA18" i="27"/>
  <c r="AA19" i="27"/>
  <c r="AA20" i="27"/>
  <c r="AA21" i="27"/>
  <c r="AA22" i="27"/>
  <c r="AA23" i="27"/>
  <c r="AA24" i="27"/>
  <c r="AA25" i="27"/>
  <c r="AA26" i="27"/>
  <c r="AA27" i="27"/>
  <c r="AA28" i="27"/>
  <c r="AA29" i="27"/>
  <c r="AA30" i="27"/>
  <c r="AA31" i="27"/>
  <c r="AA32" i="27"/>
  <c r="AA33" i="27"/>
  <c r="AA34" i="27"/>
  <c r="AA35" i="27"/>
  <c r="AA36" i="27"/>
  <c r="AA37" i="27"/>
  <c r="AA38" i="27"/>
  <c r="AA39" i="27"/>
  <c r="AA40" i="27"/>
  <c r="AA41" i="27"/>
  <c r="AA42" i="27"/>
  <c r="AA43" i="27"/>
  <c r="AA44" i="27"/>
  <c r="AA45" i="27"/>
  <c r="AA46" i="27"/>
  <c r="AA47" i="27"/>
  <c r="AA48" i="27"/>
  <c r="AA49" i="27"/>
  <c r="AA50" i="27"/>
  <c r="AA51" i="27"/>
  <c r="AA52" i="27"/>
  <c r="AA53" i="27"/>
  <c r="AA54" i="27"/>
  <c r="AA55" i="27"/>
  <c r="AA56" i="27"/>
  <c r="AA57" i="27"/>
  <c r="AA58" i="27"/>
  <c r="AA59" i="27"/>
  <c r="AA60" i="27"/>
  <c r="AA61" i="27"/>
  <c r="AA62" i="27"/>
  <c r="AA63" i="27"/>
  <c r="AA64" i="27"/>
  <c r="AA65" i="27"/>
  <c r="AA66" i="27"/>
  <c r="AA67" i="27"/>
  <c r="AA68" i="27"/>
  <c r="AA69" i="27"/>
  <c r="AA70" i="27"/>
  <c r="AA71" i="27"/>
  <c r="AA72" i="27"/>
  <c r="AA73" i="27"/>
  <c r="AA74" i="27"/>
  <c r="AA75" i="27"/>
  <c r="AA76" i="27"/>
  <c r="AA77" i="27"/>
  <c r="AA78" i="27"/>
  <c r="AA79" i="27"/>
  <c r="AA80" i="27"/>
  <c r="AA81" i="27"/>
  <c r="AA82" i="27"/>
  <c r="AA83" i="27"/>
  <c r="AA84" i="27"/>
  <c r="AA85" i="27"/>
  <c r="AA86" i="27"/>
  <c r="AA87" i="27"/>
  <c r="AA88" i="27"/>
  <c r="AA89" i="27"/>
  <c r="AA90" i="27"/>
  <c r="AA91" i="27"/>
  <c r="AA92" i="27"/>
  <c r="AA93" i="27"/>
  <c r="AA94" i="27"/>
  <c r="AA95" i="27"/>
  <c r="AA96" i="27"/>
  <c r="AA97" i="27"/>
  <c r="AA98" i="27"/>
  <c r="AA99" i="27"/>
  <c r="AA100" i="27"/>
  <c r="AA101" i="27"/>
  <c r="AA102" i="27"/>
  <c r="AA103" i="27"/>
  <c r="AA104" i="27"/>
  <c r="AA105" i="27"/>
  <c r="AA106" i="27"/>
  <c r="AA107" i="27"/>
  <c r="AA108" i="27"/>
  <c r="AA109" i="27"/>
  <c r="AA110" i="27"/>
  <c r="AA111" i="27"/>
  <c r="AA112" i="27"/>
  <c r="AA113" i="27"/>
  <c r="AA114" i="27"/>
  <c r="AA115" i="27"/>
  <c r="AA116" i="27"/>
  <c r="AA117" i="27"/>
  <c r="AA118" i="27"/>
  <c r="AA119" i="27"/>
  <c r="AA120" i="27"/>
  <c r="AA121" i="27"/>
  <c r="AA122" i="27"/>
  <c r="AA123" i="27"/>
  <c r="AA124" i="27"/>
  <c r="AA125" i="27"/>
  <c r="AA126" i="27"/>
  <c r="AA127" i="27"/>
  <c r="AA128" i="27"/>
  <c r="AA129" i="27"/>
  <c r="AA130" i="27"/>
  <c r="AA131" i="27"/>
  <c r="AA132" i="27"/>
  <c r="AA133" i="27"/>
  <c r="AA134" i="27"/>
  <c r="AA135" i="27"/>
  <c r="AA136" i="27"/>
  <c r="AA137" i="27"/>
  <c r="AA138" i="27"/>
  <c r="AA139" i="27"/>
  <c r="AA140" i="27"/>
  <c r="AA141" i="27"/>
  <c r="AA142" i="27"/>
  <c r="AA143" i="27"/>
  <c r="AA144" i="27"/>
  <c r="AA145" i="27"/>
  <c r="AA146" i="27"/>
  <c r="AA147" i="27"/>
  <c r="AA148" i="27"/>
  <c r="AA149" i="27"/>
  <c r="AA150" i="27"/>
  <c r="AA151" i="27"/>
  <c r="AA152" i="27"/>
  <c r="AA153" i="27"/>
  <c r="AA154" i="27"/>
  <c r="AA155" i="27"/>
  <c r="AA156" i="27"/>
  <c r="AA157" i="27"/>
  <c r="AA158" i="27"/>
  <c r="AA159" i="27"/>
  <c r="AA160" i="27"/>
  <c r="AA161" i="27"/>
  <c r="AA162" i="27"/>
  <c r="AA163" i="27"/>
  <c r="AA164" i="27"/>
  <c r="AA165" i="27"/>
  <c r="AA166" i="27"/>
  <c r="AA167" i="27"/>
  <c r="AA168" i="27"/>
  <c r="AA169" i="27"/>
  <c r="AA170" i="27"/>
  <c r="AA171" i="27"/>
  <c r="AA172" i="27"/>
  <c r="AA173" i="27"/>
  <c r="AA174" i="27"/>
  <c r="AA175" i="27"/>
  <c r="AA176" i="27"/>
  <c r="AA177" i="27"/>
  <c r="AA178" i="27"/>
  <c r="AA179" i="27"/>
  <c r="AA180" i="27"/>
  <c r="AA181" i="27"/>
  <c r="AA182" i="27"/>
  <c r="AA183" i="27"/>
  <c r="AA184" i="27"/>
  <c r="AA185" i="27"/>
  <c r="AA186" i="27"/>
  <c r="AA187" i="27"/>
  <c r="AA188" i="27"/>
  <c r="AA189" i="27"/>
  <c r="AA190" i="27"/>
  <c r="AA191" i="27"/>
  <c r="AA192" i="27"/>
  <c r="AA193" i="27"/>
  <c r="AA194" i="27"/>
  <c r="AA195" i="27"/>
  <c r="AA196" i="27"/>
  <c r="AA197" i="27"/>
  <c r="AA198" i="27"/>
  <c r="AA199" i="27"/>
  <c r="AA200" i="27"/>
  <c r="AA201" i="27"/>
  <c r="AA202" i="27"/>
  <c r="AA203" i="27"/>
  <c r="AA204" i="27"/>
  <c r="AA205" i="27"/>
  <c r="AA206" i="27"/>
  <c r="AA207" i="27"/>
  <c r="AA208" i="27"/>
  <c r="AA209" i="27"/>
  <c r="AA210" i="27"/>
  <c r="AA211" i="27"/>
  <c r="AA212" i="27"/>
  <c r="AA213" i="27"/>
  <c r="AA214" i="27"/>
  <c r="AA215" i="27"/>
  <c r="AA216" i="27"/>
  <c r="AA217" i="27"/>
  <c r="AA218" i="27"/>
  <c r="AA219" i="27"/>
  <c r="AA220" i="27"/>
  <c r="AA221" i="27"/>
  <c r="AA222" i="27"/>
  <c r="AA223" i="27"/>
  <c r="AA224" i="27"/>
  <c r="AA225" i="27"/>
  <c r="AA226" i="27"/>
  <c r="AA227" i="27"/>
  <c r="AA228" i="27"/>
  <c r="AA229" i="27"/>
  <c r="AA230" i="27"/>
  <c r="AA231" i="27"/>
  <c r="AA232" i="27"/>
  <c r="AA233" i="27"/>
  <c r="AA234" i="27"/>
  <c r="AA235" i="27"/>
  <c r="AA236" i="27"/>
  <c r="AA237" i="27"/>
  <c r="AA238" i="27"/>
  <c r="AA239" i="27"/>
  <c r="AA240" i="27"/>
  <c r="AA241" i="27"/>
  <c r="AA242" i="27"/>
  <c r="AA243" i="27"/>
  <c r="AA244" i="27"/>
  <c r="AA245" i="27"/>
  <c r="AA246" i="27"/>
  <c r="AA247" i="27"/>
  <c r="AA248" i="27"/>
  <c r="AA249" i="27"/>
  <c r="AA250" i="27"/>
  <c r="AA251" i="27"/>
  <c r="AA252" i="27"/>
  <c r="AA253" i="27"/>
  <c r="AA254" i="27"/>
  <c r="AA255" i="27"/>
  <c r="AA256" i="27"/>
  <c r="AA257" i="27"/>
  <c r="AA258" i="27"/>
  <c r="AA259" i="27"/>
  <c r="AA260" i="27"/>
  <c r="AA261" i="27"/>
  <c r="AA262" i="27"/>
  <c r="AA263" i="27"/>
  <c r="AA264" i="27"/>
  <c r="AA265" i="27"/>
  <c r="AA266" i="27"/>
  <c r="AA267" i="27"/>
  <c r="AA268" i="27"/>
  <c r="AA269" i="27"/>
  <c r="AA270" i="27"/>
  <c r="AA271" i="27"/>
  <c r="AA272" i="27"/>
  <c r="AA273" i="27"/>
  <c r="AA274" i="27"/>
  <c r="AA275" i="27"/>
  <c r="AA276" i="27"/>
  <c r="AA277" i="27"/>
  <c r="AA278" i="27"/>
  <c r="AA279" i="27"/>
  <c r="AA280" i="27"/>
  <c r="AA281" i="27"/>
  <c r="AA282" i="27"/>
  <c r="AA283" i="27"/>
  <c r="AA284" i="27"/>
  <c r="AA285" i="27"/>
  <c r="AA286" i="27"/>
  <c r="AA287" i="27"/>
  <c r="AA288" i="27"/>
  <c r="AA289" i="27"/>
  <c r="AA3" i="27"/>
  <c r="AA4" i="27"/>
  <c r="AA5" i="27"/>
  <c r="AA2" i="27"/>
  <c r="AA2" i="1"/>
  <c r="Z3" i="27"/>
  <c r="Z4" i="27"/>
  <c r="Z5" i="27"/>
  <c r="Z6" i="27"/>
  <c r="Z7" i="27"/>
  <c r="Z8" i="27"/>
  <c r="Z9" i="27"/>
  <c r="Z10" i="27"/>
  <c r="Z11" i="27"/>
  <c r="Z12" i="27"/>
  <c r="Z13" i="27"/>
  <c r="Z14" i="27"/>
  <c r="Z15" i="27"/>
  <c r="Z16" i="27"/>
  <c r="Z17" i="27"/>
  <c r="Z18" i="27"/>
  <c r="Z19" i="27"/>
  <c r="Z20" i="27"/>
  <c r="Z21" i="27"/>
  <c r="Z22" i="27"/>
  <c r="Z23" i="27"/>
  <c r="Z24" i="27"/>
  <c r="Z25" i="27"/>
  <c r="Z26" i="27"/>
  <c r="Z27" i="27"/>
  <c r="Z28" i="27"/>
  <c r="Z29" i="27"/>
  <c r="Z30" i="27"/>
  <c r="Z31" i="27"/>
  <c r="Z32" i="27"/>
  <c r="Z33" i="27"/>
  <c r="Z34" i="27"/>
  <c r="Z35" i="27"/>
  <c r="Z36" i="27"/>
  <c r="Z37" i="27"/>
  <c r="Z38" i="27"/>
  <c r="Z39" i="27"/>
  <c r="Z40" i="27"/>
  <c r="Z41" i="27"/>
  <c r="Z42" i="27"/>
  <c r="Z43" i="27"/>
  <c r="Z44" i="27"/>
  <c r="Z45" i="27"/>
  <c r="Z46" i="27"/>
  <c r="Z47" i="27"/>
  <c r="Z48" i="27"/>
  <c r="Z49" i="27"/>
  <c r="Z50" i="27"/>
  <c r="Z51" i="27"/>
  <c r="Z52" i="27"/>
  <c r="Z53" i="27"/>
  <c r="Z54" i="27"/>
  <c r="Z55" i="27"/>
  <c r="Z56" i="27"/>
  <c r="Z57" i="27"/>
  <c r="Z58" i="27"/>
  <c r="Z59" i="27"/>
  <c r="Z60" i="27"/>
  <c r="Z61" i="27"/>
  <c r="Z62" i="27"/>
  <c r="Z63" i="27"/>
  <c r="Z64" i="27"/>
  <c r="Z65" i="27"/>
  <c r="Z66" i="27"/>
  <c r="Z67" i="27"/>
  <c r="Z68" i="27"/>
  <c r="Z69" i="27"/>
  <c r="Z70" i="27"/>
  <c r="Z71" i="27"/>
  <c r="Z72" i="27"/>
  <c r="Z73" i="27"/>
  <c r="Z74" i="27"/>
  <c r="Z75" i="27"/>
  <c r="Z76" i="27"/>
  <c r="Z77" i="27"/>
  <c r="Z78" i="27"/>
  <c r="Z79" i="27"/>
  <c r="Z80" i="27"/>
  <c r="Z81" i="27"/>
  <c r="Z82" i="27"/>
  <c r="Z83" i="27"/>
  <c r="Z84" i="27"/>
  <c r="Z85" i="27"/>
  <c r="Z86" i="27"/>
  <c r="Z87" i="27"/>
  <c r="Z88" i="27"/>
  <c r="Z89" i="27"/>
  <c r="Z90" i="27"/>
  <c r="Z91" i="27"/>
  <c r="Z92" i="27"/>
  <c r="Z93" i="27"/>
  <c r="Z94" i="27"/>
  <c r="Z95" i="27"/>
  <c r="Z96" i="27"/>
  <c r="Z97" i="27"/>
  <c r="Z98" i="27"/>
  <c r="Z99" i="27"/>
  <c r="Z100" i="27"/>
  <c r="Z101" i="27"/>
  <c r="Z102" i="27"/>
  <c r="Z103" i="27"/>
  <c r="Z104" i="27"/>
  <c r="Z105" i="27"/>
  <c r="Z106" i="27"/>
  <c r="Z107" i="27"/>
  <c r="Z108" i="27"/>
  <c r="Z109" i="27"/>
  <c r="Z110" i="27"/>
  <c r="Z111" i="27"/>
  <c r="Z112" i="27"/>
  <c r="Z113" i="27"/>
  <c r="Z114" i="27"/>
  <c r="Z115" i="27"/>
  <c r="Z116" i="27"/>
  <c r="Z117" i="27"/>
  <c r="Z118" i="27"/>
  <c r="Z119" i="27"/>
  <c r="Z120" i="27"/>
  <c r="Z121" i="27"/>
  <c r="Z122" i="27"/>
  <c r="Z123" i="27"/>
  <c r="Z124" i="27"/>
  <c r="Z125" i="27"/>
  <c r="Z126" i="27"/>
  <c r="Z127" i="27"/>
  <c r="Z128" i="27"/>
  <c r="Z129" i="27"/>
  <c r="Z130" i="27"/>
  <c r="Z131" i="27"/>
  <c r="Z132" i="27"/>
  <c r="Z133" i="27"/>
  <c r="Z134" i="27"/>
  <c r="Z135" i="27"/>
  <c r="Z136" i="27"/>
  <c r="Z137" i="27"/>
  <c r="Z138" i="27"/>
  <c r="Z139" i="27"/>
  <c r="Z140" i="27"/>
  <c r="Z141" i="27"/>
  <c r="Z142" i="27"/>
  <c r="Z143" i="27"/>
  <c r="Z144" i="27"/>
  <c r="Z145" i="27"/>
  <c r="Z146" i="27"/>
  <c r="Z147" i="27"/>
  <c r="Z148" i="27"/>
  <c r="Z149" i="27"/>
  <c r="Z150" i="27"/>
  <c r="Z151" i="27"/>
  <c r="Z152" i="27"/>
  <c r="Z153" i="27"/>
  <c r="Z154" i="27"/>
  <c r="Z155" i="27"/>
  <c r="Z156" i="27"/>
  <c r="Z157" i="27"/>
  <c r="Z158" i="27"/>
  <c r="Z159" i="27"/>
  <c r="Z160" i="27"/>
  <c r="Z161" i="27"/>
  <c r="Z162" i="27"/>
  <c r="Z163" i="27"/>
  <c r="Z164" i="27"/>
  <c r="Z165" i="27"/>
  <c r="Z166" i="27"/>
  <c r="Z167" i="27"/>
  <c r="Z168" i="27"/>
  <c r="Z169" i="27"/>
  <c r="Z170" i="27"/>
  <c r="Z171" i="27"/>
  <c r="Z172" i="27"/>
  <c r="Z173" i="27"/>
  <c r="Z174" i="27"/>
  <c r="Z175" i="27"/>
  <c r="Z176" i="27"/>
  <c r="Z177" i="27"/>
  <c r="Z178" i="27"/>
  <c r="Z179" i="27"/>
  <c r="Z180" i="27"/>
  <c r="Z181" i="27"/>
  <c r="Z182" i="27"/>
  <c r="Z183" i="27"/>
  <c r="Z184" i="27"/>
  <c r="Z185" i="27"/>
  <c r="Z186" i="27"/>
  <c r="Z187" i="27"/>
  <c r="Z188" i="27"/>
  <c r="Z189" i="27"/>
  <c r="Z190" i="27"/>
  <c r="Z191" i="27"/>
  <c r="Z192" i="27"/>
  <c r="Z193" i="27"/>
  <c r="Z194" i="27"/>
  <c r="Z195" i="27"/>
  <c r="Z196" i="27"/>
  <c r="Z197" i="27"/>
  <c r="Z198" i="27"/>
  <c r="Z199" i="27"/>
  <c r="Z200" i="27"/>
  <c r="Z201" i="27"/>
  <c r="Z202" i="27"/>
  <c r="Z203" i="27"/>
  <c r="Z204" i="27"/>
  <c r="Z205" i="27"/>
  <c r="Z206" i="27"/>
  <c r="Z207" i="27"/>
  <c r="Z208" i="27"/>
  <c r="Z209" i="27"/>
  <c r="Z210" i="27"/>
  <c r="Z211" i="27"/>
  <c r="Z212" i="27"/>
  <c r="Z213" i="27"/>
  <c r="Z214" i="27"/>
  <c r="Z215" i="27"/>
  <c r="Z216" i="27"/>
  <c r="Z217" i="27"/>
  <c r="Z218" i="27"/>
  <c r="Z219" i="27"/>
  <c r="Z220" i="27"/>
  <c r="Z221" i="27"/>
  <c r="Z222" i="27"/>
  <c r="Z223" i="27"/>
  <c r="Z224" i="27"/>
  <c r="Z225" i="27"/>
  <c r="Z226" i="27"/>
  <c r="Z227" i="27"/>
  <c r="Z228" i="27"/>
  <c r="Z229" i="27"/>
  <c r="Z230" i="27"/>
  <c r="Z231" i="27"/>
  <c r="Z232" i="27"/>
  <c r="Z233" i="27"/>
  <c r="Z234" i="27"/>
  <c r="Z235" i="27"/>
  <c r="Z236" i="27"/>
  <c r="Z237" i="27"/>
  <c r="Z238" i="27"/>
  <c r="Z239" i="27"/>
  <c r="Z240" i="27"/>
  <c r="Z241" i="27"/>
  <c r="Z242" i="27"/>
  <c r="Z243" i="27"/>
  <c r="Z244" i="27"/>
  <c r="Z245" i="27"/>
  <c r="Z246" i="27"/>
  <c r="Z247" i="27"/>
  <c r="Z248" i="27"/>
  <c r="Z249" i="27"/>
  <c r="Z250" i="27"/>
  <c r="Z251" i="27"/>
  <c r="Z252" i="27"/>
  <c r="Z253" i="27"/>
  <c r="Z254" i="27"/>
  <c r="Z255" i="27"/>
  <c r="Z256" i="27"/>
  <c r="Z257" i="27"/>
  <c r="Z258" i="27"/>
  <c r="Z259" i="27"/>
  <c r="Z260" i="27"/>
  <c r="Z261" i="27"/>
  <c r="Z262" i="27"/>
  <c r="Z263" i="27"/>
  <c r="Z264" i="27"/>
  <c r="Z265" i="27"/>
  <c r="Z266" i="27"/>
  <c r="Z267" i="27"/>
  <c r="Z268" i="27"/>
  <c r="Z269" i="27"/>
  <c r="Z270" i="27"/>
  <c r="Z271" i="27"/>
  <c r="Z272" i="27"/>
  <c r="Z273" i="27"/>
  <c r="Z274" i="27"/>
  <c r="Z275" i="27"/>
  <c r="Z276" i="27"/>
  <c r="Z277" i="27"/>
  <c r="Z278" i="27"/>
  <c r="Z279" i="27"/>
  <c r="Z280" i="27"/>
  <c r="Z281" i="27"/>
  <c r="Z282" i="27"/>
  <c r="Z283" i="27"/>
  <c r="Z284" i="27"/>
  <c r="Z285" i="27"/>
  <c r="Z286" i="27"/>
  <c r="Z287" i="27"/>
  <c r="Z288" i="27"/>
  <c r="Z289" i="27"/>
  <c r="Z2" i="27"/>
  <c r="Z2" i="1"/>
  <c r="Y3" i="27"/>
  <c r="Y4" i="27"/>
  <c r="Y5" i="27"/>
  <c r="Y6" i="27"/>
  <c r="Y7" i="27"/>
  <c r="Y8" i="27"/>
  <c r="Y9" i="27"/>
  <c r="Y10" i="27"/>
  <c r="Y11" i="27"/>
  <c r="Y12" i="27"/>
  <c r="Y13" i="27"/>
  <c r="Y14" i="27"/>
  <c r="Y15" i="27"/>
  <c r="Y16" i="27"/>
  <c r="Y17" i="27"/>
  <c r="Y18" i="27"/>
  <c r="Y19" i="27"/>
  <c r="Y20" i="27"/>
  <c r="Y21" i="27"/>
  <c r="Y22" i="27"/>
  <c r="Y23" i="27"/>
  <c r="Y24" i="27"/>
  <c r="Y25" i="27"/>
  <c r="Y26" i="27"/>
  <c r="Y27" i="27"/>
  <c r="Y28" i="27"/>
  <c r="Y29" i="27"/>
  <c r="Y30" i="27"/>
  <c r="Y31" i="27"/>
  <c r="Y32" i="27"/>
  <c r="Y33" i="27"/>
  <c r="Y34" i="27"/>
  <c r="Y35" i="27"/>
  <c r="Y36" i="27"/>
  <c r="Y37" i="27"/>
  <c r="Y38" i="27"/>
  <c r="Y39" i="27"/>
  <c r="Y40" i="27"/>
  <c r="Y41" i="27"/>
  <c r="Y42" i="27"/>
  <c r="Y43" i="27"/>
  <c r="Y44" i="27"/>
  <c r="Y45" i="27"/>
  <c r="Y46" i="27"/>
  <c r="Y47" i="27"/>
  <c r="Y48" i="27"/>
  <c r="Y49" i="27"/>
  <c r="Y50" i="27"/>
  <c r="Y51" i="27"/>
  <c r="Y52" i="27"/>
  <c r="Y53" i="27"/>
  <c r="Y54" i="27"/>
  <c r="Y55" i="27"/>
  <c r="Y56" i="27"/>
  <c r="Y57" i="27"/>
  <c r="Y58" i="27"/>
  <c r="Y59" i="27"/>
  <c r="Y60" i="27"/>
  <c r="Y61" i="27"/>
  <c r="Y62" i="27"/>
  <c r="Y63" i="27"/>
  <c r="Y64" i="27"/>
  <c r="Y65" i="27"/>
  <c r="Y66" i="27"/>
  <c r="Y67" i="27"/>
  <c r="Y68" i="27"/>
  <c r="Y69" i="27"/>
  <c r="Y70" i="27"/>
  <c r="Y71" i="27"/>
  <c r="Y72" i="27"/>
  <c r="Y73" i="27"/>
  <c r="Y74" i="27"/>
  <c r="Y75" i="27"/>
  <c r="Y76" i="27"/>
  <c r="Y77" i="27"/>
  <c r="Y78" i="27"/>
  <c r="Y79" i="27"/>
  <c r="Y80" i="27"/>
  <c r="Y81" i="27"/>
  <c r="Y82" i="27"/>
  <c r="Y83" i="27"/>
  <c r="Y84" i="27"/>
  <c r="Y85" i="27"/>
  <c r="Y86" i="27"/>
  <c r="Y87" i="27"/>
  <c r="Y88" i="27"/>
  <c r="Y89" i="27"/>
  <c r="Y90" i="27"/>
  <c r="Y91" i="27"/>
  <c r="Y92" i="27"/>
  <c r="Y93" i="27"/>
  <c r="Y94" i="27"/>
  <c r="Y95" i="27"/>
  <c r="Y96" i="27"/>
  <c r="Y97" i="27"/>
  <c r="Y98" i="27"/>
  <c r="Y99" i="27"/>
  <c r="Y100" i="27"/>
  <c r="Y101" i="27"/>
  <c r="Y102" i="27"/>
  <c r="Y103" i="27"/>
  <c r="Y104" i="27"/>
  <c r="Y105" i="27"/>
  <c r="Y106" i="27"/>
  <c r="Y107" i="27"/>
  <c r="Y108" i="27"/>
  <c r="Y109" i="27"/>
  <c r="Y110" i="27"/>
  <c r="Y111" i="27"/>
  <c r="Y112" i="27"/>
  <c r="Y113" i="27"/>
  <c r="Y114" i="27"/>
  <c r="Y115" i="27"/>
  <c r="Y116" i="27"/>
  <c r="Y117" i="27"/>
  <c r="Y118" i="27"/>
  <c r="Y119" i="27"/>
  <c r="Y120" i="27"/>
  <c r="Y121" i="27"/>
  <c r="Y122" i="27"/>
  <c r="Y123" i="27"/>
  <c r="Y124" i="27"/>
  <c r="Y125" i="27"/>
  <c r="Y126" i="27"/>
  <c r="Y127" i="27"/>
  <c r="Y128" i="27"/>
  <c r="Y129" i="27"/>
  <c r="Y130" i="27"/>
  <c r="Y131" i="27"/>
  <c r="Y132" i="27"/>
  <c r="Y133" i="27"/>
  <c r="Y134" i="27"/>
  <c r="Y135" i="27"/>
  <c r="Y136" i="27"/>
  <c r="Y137" i="27"/>
  <c r="Y138" i="27"/>
  <c r="Y139" i="27"/>
  <c r="Y140" i="27"/>
  <c r="Y141" i="27"/>
  <c r="Y142" i="27"/>
  <c r="Y143" i="27"/>
  <c r="Y144" i="27"/>
  <c r="Y145" i="27"/>
  <c r="Y146" i="27"/>
  <c r="Y147" i="27"/>
  <c r="Y148" i="27"/>
  <c r="Y149" i="27"/>
  <c r="Y150" i="27"/>
  <c r="Y151" i="27"/>
  <c r="Y152" i="27"/>
  <c r="Y153" i="27"/>
  <c r="Y154" i="27"/>
  <c r="Y155" i="27"/>
  <c r="Y156" i="27"/>
  <c r="Y157" i="27"/>
  <c r="Y158" i="27"/>
  <c r="Y159" i="27"/>
  <c r="Y160" i="27"/>
  <c r="Y161" i="27"/>
  <c r="Y162" i="27"/>
  <c r="Y163" i="27"/>
  <c r="Y164" i="27"/>
  <c r="Y165" i="27"/>
  <c r="Y166" i="27"/>
  <c r="Y167" i="27"/>
  <c r="Y168" i="27"/>
  <c r="Y169" i="27"/>
  <c r="Y170" i="27"/>
  <c r="Y171" i="27"/>
  <c r="Y172" i="27"/>
  <c r="Y173" i="27"/>
  <c r="Y174" i="27"/>
  <c r="Y175" i="27"/>
  <c r="Y176" i="27"/>
  <c r="Y177" i="27"/>
  <c r="Y178" i="27"/>
  <c r="Y179" i="27"/>
  <c r="Y180" i="27"/>
  <c r="Y181" i="27"/>
  <c r="Y182" i="27"/>
  <c r="Y183" i="27"/>
  <c r="Y184" i="27"/>
  <c r="Y185" i="27"/>
  <c r="Y186" i="27"/>
  <c r="Y187" i="27"/>
  <c r="Y188" i="27"/>
  <c r="Y189" i="27"/>
  <c r="Y190" i="27"/>
  <c r="Y191" i="27"/>
  <c r="Y192" i="27"/>
  <c r="Y193" i="27"/>
  <c r="Y194" i="27"/>
  <c r="Y195" i="27"/>
  <c r="Y196" i="27"/>
  <c r="Y197" i="27"/>
  <c r="Y198" i="27"/>
  <c r="Y199" i="27"/>
  <c r="Y200" i="27"/>
  <c r="Y201" i="27"/>
  <c r="Y202" i="27"/>
  <c r="Y203" i="27"/>
  <c r="Y204" i="27"/>
  <c r="Y205" i="27"/>
  <c r="Y206" i="27"/>
  <c r="Y207" i="27"/>
  <c r="Y208" i="27"/>
  <c r="Y209" i="27"/>
  <c r="Y210" i="27"/>
  <c r="Y211" i="27"/>
  <c r="Y212" i="27"/>
  <c r="Y213" i="27"/>
  <c r="Y214" i="27"/>
  <c r="Y215" i="27"/>
  <c r="Y216" i="27"/>
  <c r="Y217" i="27"/>
  <c r="Y218" i="27"/>
  <c r="Y219" i="27"/>
  <c r="Y220" i="27"/>
  <c r="Y221" i="27"/>
  <c r="Y222" i="27"/>
  <c r="Y223" i="27"/>
  <c r="Y224" i="27"/>
  <c r="Y225" i="27"/>
  <c r="Y226" i="27"/>
  <c r="Y227" i="27"/>
  <c r="Y228" i="27"/>
  <c r="Y229" i="27"/>
  <c r="Y230" i="27"/>
  <c r="Y231" i="27"/>
  <c r="Y232" i="27"/>
  <c r="Y233" i="27"/>
  <c r="Y234" i="27"/>
  <c r="Y235" i="27"/>
  <c r="Y236" i="27"/>
  <c r="Y237" i="27"/>
  <c r="Y238" i="27"/>
  <c r="Y239" i="27"/>
  <c r="Y240" i="27"/>
  <c r="Y241" i="27"/>
  <c r="Y242" i="27"/>
  <c r="Y243" i="27"/>
  <c r="Y244" i="27"/>
  <c r="Y245" i="27"/>
  <c r="Y246" i="27"/>
  <c r="Y247" i="27"/>
  <c r="Y248" i="27"/>
  <c r="Y249" i="27"/>
  <c r="Y250" i="27"/>
  <c r="Y251" i="27"/>
  <c r="Y252" i="27"/>
  <c r="Y253" i="27"/>
  <c r="Y254" i="27"/>
  <c r="Y255" i="27"/>
  <c r="Y256" i="27"/>
  <c r="Y257" i="27"/>
  <c r="Y258" i="27"/>
  <c r="Y259" i="27"/>
  <c r="Y260" i="27"/>
  <c r="Y261" i="27"/>
  <c r="Y262" i="27"/>
  <c r="Y263" i="27"/>
  <c r="Y264" i="27"/>
  <c r="Y265" i="27"/>
  <c r="Y266" i="27"/>
  <c r="Y267" i="27"/>
  <c r="Y268" i="27"/>
  <c r="Y269" i="27"/>
  <c r="Y270" i="27"/>
  <c r="Y271" i="27"/>
  <c r="Y272" i="27"/>
  <c r="Y273" i="27"/>
  <c r="Y274" i="27"/>
  <c r="Y275" i="27"/>
  <c r="Y276" i="27"/>
  <c r="Y277" i="27"/>
  <c r="Y278" i="27"/>
  <c r="Y279" i="27"/>
  <c r="Y280" i="27"/>
  <c r="Y281" i="27"/>
  <c r="Y282" i="27"/>
  <c r="Y283" i="27"/>
  <c r="Y284" i="27"/>
  <c r="Y285" i="27"/>
  <c r="Y286" i="27"/>
  <c r="Y287" i="27"/>
  <c r="Y288" i="27"/>
  <c r="Y289" i="27"/>
  <c r="Y2" i="27"/>
  <c r="AF3" i="27"/>
  <c r="AF4" i="27"/>
  <c r="X4" i="27" s="1"/>
  <c r="AF5" i="27"/>
  <c r="AF6" i="27"/>
  <c r="AF7" i="27"/>
  <c r="AF8" i="27"/>
  <c r="AF9" i="27"/>
  <c r="AF10" i="27"/>
  <c r="AF11" i="27"/>
  <c r="AF12" i="27"/>
  <c r="X12" i="27" s="1"/>
  <c r="AF13" i="27"/>
  <c r="AF14" i="27"/>
  <c r="AF15" i="27"/>
  <c r="AF16" i="27"/>
  <c r="AF17" i="27"/>
  <c r="AF18" i="27"/>
  <c r="AF19" i="27"/>
  <c r="AF20" i="27"/>
  <c r="X20" i="27" s="1"/>
  <c r="AF21" i="27"/>
  <c r="AF22" i="27"/>
  <c r="AF23" i="27"/>
  <c r="AF24" i="27"/>
  <c r="AF25" i="27"/>
  <c r="AF26" i="27"/>
  <c r="AF27" i="27"/>
  <c r="AF28" i="27"/>
  <c r="AF29" i="27"/>
  <c r="AF30" i="27"/>
  <c r="AF31" i="27"/>
  <c r="AF32" i="27"/>
  <c r="AF33" i="27"/>
  <c r="AF34" i="27"/>
  <c r="AF35" i="27"/>
  <c r="AF36" i="27"/>
  <c r="AF37" i="27"/>
  <c r="AF38" i="27"/>
  <c r="AF39" i="27"/>
  <c r="AF40" i="27"/>
  <c r="AF41" i="27"/>
  <c r="AF42" i="27"/>
  <c r="AF43" i="27"/>
  <c r="AF44" i="27"/>
  <c r="AF45" i="27"/>
  <c r="AF46" i="27"/>
  <c r="AF47" i="27"/>
  <c r="AF48" i="27"/>
  <c r="AF49" i="27"/>
  <c r="AF50" i="27"/>
  <c r="AF51" i="27"/>
  <c r="AF52" i="27"/>
  <c r="X52" i="27" s="1"/>
  <c r="AF53" i="27"/>
  <c r="AF54" i="27"/>
  <c r="AF55" i="27"/>
  <c r="AF56" i="27"/>
  <c r="AF57" i="27"/>
  <c r="AF58" i="27"/>
  <c r="AF59" i="27"/>
  <c r="AF60" i="27"/>
  <c r="X60" i="27" s="1"/>
  <c r="AF61" i="27"/>
  <c r="AF62" i="27"/>
  <c r="AF63" i="27"/>
  <c r="AF64" i="27"/>
  <c r="AF65" i="27"/>
  <c r="AF66" i="27"/>
  <c r="AF67" i="27"/>
  <c r="AF68" i="27"/>
  <c r="X68" i="27" s="1"/>
  <c r="AF69" i="27"/>
  <c r="AF70" i="27"/>
  <c r="AF71" i="27"/>
  <c r="AF72" i="27"/>
  <c r="AF73" i="27"/>
  <c r="AF74" i="27"/>
  <c r="AF75" i="27"/>
  <c r="AF76" i="27"/>
  <c r="X76" i="27" s="1"/>
  <c r="AF77" i="27"/>
  <c r="AF78" i="27"/>
  <c r="AF79" i="27"/>
  <c r="AF80" i="27"/>
  <c r="AF81" i="27"/>
  <c r="AF82" i="27"/>
  <c r="AF83" i="27"/>
  <c r="AF84" i="27"/>
  <c r="X84" i="27" s="1"/>
  <c r="AF85" i="27"/>
  <c r="AF86" i="27"/>
  <c r="AF87" i="27"/>
  <c r="AF88" i="27"/>
  <c r="AF89" i="27"/>
  <c r="AF90" i="27"/>
  <c r="AF91" i="27"/>
  <c r="AF92" i="27"/>
  <c r="X92" i="27" s="1"/>
  <c r="AF93" i="27"/>
  <c r="AF94" i="27"/>
  <c r="AF95" i="27"/>
  <c r="AF96" i="27"/>
  <c r="AF97" i="27"/>
  <c r="AF98" i="27"/>
  <c r="AF99" i="27"/>
  <c r="AF100" i="27"/>
  <c r="X100" i="27" s="1"/>
  <c r="AF101" i="27"/>
  <c r="AF102" i="27"/>
  <c r="AF103" i="27"/>
  <c r="AF104" i="27"/>
  <c r="AF105" i="27"/>
  <c r="AF106" i="27"/>
  <c r="AF107" i="27"/>
  <c r="AF108" i="27"/>
  <c r="X108" i="27" s="1"/>
  <c r="AF109" i="27"/>
  <c r="AF110" i="27"/>
  <c r="AF111" i="27"/>
  <c r="AF112" i="27"/>
  <c r="AF113" i="27"/>
  <c r="AF114" i="27"/>
  <c r="AF115" i="27"/>
  <c r="AF116" i="27"/>
  <c r="X116" i="27" s="1"/>
  <c r="AF117" i="27"/>
  <c r="AF118" i="27"/>
  <c r="AF119" i="27"/>
  <c r="AF120" i="27"/>
  <c r="AF121" i="27"/>
  <c r="AF122" i="27"/>
  <c r="AF123" i="27"/>
  <c r="AF124" i="27"/>
  <c r="X124" i="27" s="1"/>
  <c r="AF125" i="27"/>
  <c r="AF126" i="27"/>
  <c r="AF127" i="27"/>
  <c r="AF128" i="27"/>
  <c r="AF129" i="27"/>
  <c r="AF130" i="27"/>
  <c r="AF131" i="27"/>
  <c r="AF132" i="27"/>
  <c r="X132" i="27" s="1"/>
  <c r="AF133" i="27"/>
  <c r="AF134" i="27"/>
  <c r="AF135" i="27"/>
  <c r="AF136" i="27"/>
  <c r="AF137" i="27"/>
  <c r="AF138" i="27"/>
  <c r="AF139" i="27"/>
  <c r="AF140" i="27"/>
  <c r="X140" i="27" s="1"/>
  <c r="AF141" i="27"/>
  <c r="AF142" i="27"/>
  <c r="AF143" i="27"/>
  <c r="AF144" i="27"/>
  <c r="AF145" i="27"/>
  <c r="AF146" i="27"/>
  <c r="AF147" i="27"/>
  <c r="AF148" i="27"/>
  <c r="X148" i="27" s="1"/>
  <c r="AF149" i="27"/>
  <c r="AF150" i="27"/>
  <c r="AF151" i="27"/>
  <c r="AF152" i="27"/>
  <c r="AF153" i="27"/>
  <c r="AF154" i="27"/>
  <c r="AF155" i="27"/>
  <c r="AF156" i="27"/>
  <c r="X156" i="27" s="1"/>
  <c r="AF157" i="27"/>
  <c r="AF158" i="27"/>
  <c r="AF159" i="27"/>
  <c r="AF160" i="27"/>
  <c r="AF161" i="27"/>
  <c r="AF162" i="27"/>
  <c r="AF163" i="27"/>
  <c r="AF164" i="27"/>
  <c r="X164" i="27" s="1"/>
  <c r="AF165" i="27"/>
  <c r="AF166" i="27"/>
  <c r="AF167" i="27"/>
  <c r="AF168" i="27"/>
  <c r="AF169" i="27"/>
  <c r="AF170" i="27"/>
  <c r="AF171" i="27"/>
  <c r="AF172" i="27"/>
  <c r="X172" i="27" s="1"/>
  <c r="AF173" i="27"/>
  <c r="AF174" i="27"/>
  <c r="AF175" i="27"/>
  <c r="AF176" i="27"/>
  <c r="AF177" i="27"/>
  <c r="AF178" i="27"/>
  <c r="AF179" i="27"/>
  <c r="AF180" i="27"/>
  <c r="X180" i="27" s="1"/>
  <c r="AF181" i="27"/>
  <c r="AF182" i="27"/>
  <c r="AF183" i="27"/>
  <c r="AF184" i="27"/>
  <c r="AF185" i="27"/>
  <c r="AF186" i="27"/>
  <c r="AF187" i="27"/>
  <c r="AF188" i="27"/>
  <c r="X188" i="27" s="1"/>
  <c r="AF189" i="27"/>
  <c r="AF190" i="27"/>
  <c r="AF191" i="27"/>
  <c r="AF192" i="27"/>
  <c r="AF193" i="27"/>
  <c r="AF194" i="27"/>
  <c r="AF195" i="27"/>
  <c r="AF196" i="27"/>
  <c r="X196" i="27" s="1"/>
  <c r="AF197" i="27"/>
  <c r="AF198" i="27"/>
  <c r="AF199" i="27"/>
  <c r="AF200" i="27"/>
  <c r="AF201" i="27"/>
  <c r="AF202" i="27"/>
  <c r="AF203" i="27"/>
  <c r="AF204" i="27"/>
  <c r="X204" i="27" s="1"/>
  <c r="AF205" i="27"/>
  <c r="AF206" i="27"/>
  <c r="AF207" i="27"/>
  <c r="AF208" i="27"/>
  <c r="AF209" i="27"/>
  <c r="AF210" i="27"/>
  <c r="AF211" i="27"/>
  <c r="AF212" i="27"/>
  <c r="X212" i="27" s="1"/>
  <c r="AF213" i="27"/>
  <c r="AF214" i="27"/>
  <c r="AF215" i="27"/>
  <c r="AF216" i="27"/>
  <c r="AF217" i="27"/>
  <c r="AF218" i="27"/>
  <c r="AF219" i="27"/>
  <c r="AF220" i="27"/>
  <c r="X220" i="27" s="1"/>
  <c r="AF221" i="27"/>
  <c r="AF222" i="27"/>
  <c r="AF223" i="27"/>
  <c r="AF224" i="27"/>
  <c r="AF225" i="27"/>
  <c r="AF226" i="27"/>
  <c r="AF227" i="27"/>
  <c r="AF228" i="27"/>
  <c r="X228" i="27" s="1"/>
  <c r="AF229" i="27"/>
  <c r="AF230" i="27"/>
  <c r="AF231" i="27"/>
  <c r="AF232" i="27"/>
  <c r="AF233" i="27"/>
  <c r="AF234" i="27"/>
  <c r="AF235" i="27"/>
  <c r="AF236" i="27"/>
  <c r="X236" i="27" s="1"/>
  <c r="AF237" i="27"/>
  <c r="AF238" i="27"/>
  <c r="AF239" i="27"/>
  <c r="AF240" i="27"/>
  <c r="AF241" i="27"/>
  <c r="AF242" i="27"/>
  <c r="AF243" i="27"/>
  <c r="AF244" i="27"/>
  <c r="X244" i="27" s="1"/>
  <c r="AF245" i="27"/>
  <c r="AF246" i="27"/>
  <c r="AF247" i="27"/>
  <c r="AF248" i="27"/>
  <c r="AF249" i="27"/>
  <c r="AF250" i="27"/>
  <c r="AF251" i="27"/>
  <c r="AF252" i="27"/>
  <c r="X252" i="27" s="1"/>
  <c r="AF253" i="27"/>
  <c r="AF254" i="27"/>
  <c r="AF255" i="27"/>
  <c r="AF256" i="27"/>
  <c r="AF257" i="27"/>
  <c r="AF258" i="27"/>
  <c r="AF259" i="27"/>
  <c r="AF260" i="27"/>
  <c r="X260" i="27" s="1"/>
  <c r="AF261" i="27"/>
  <c r="AF262" i="27"/>
  <c r="AF263" i="27"/>
  <c r="AF264" i="27"/>
  <c r="AF265" i="27"/>
  <c r="AF266" i="27"/>
  <c r="AF267" i="27"/>
  <c r="AF268" i="27"/>
  <c r="X268" i="27" s="1"/>
  <c r="AF269" i="27"/>
  <c r="AF270" i="27"/>
  <c r="AF271" i="27"/>
  <c r="AF272" i="27"/>
  <c r="AF273" i="27"/>
  <c r="AF274" i="27"/>
  <c r="AF275" i="27"/>
  <c r="AF276" i="27"/>
  <c r="X276" i="27" s="1"/>
  <c r="AF277" i="27"/>
  <c r="AF278" i="27"/>
  <c r="AF279" i="27"/>
  <c r="AF280" i="27"/>
  <c r="AF281" i="27"/>
  <c r="AF282" i="27"/>
  <c r="AF283" i="27"/>
  <c r="AF284" i="27"/>
  <c r="X284" i="27" s="1"/>
  <c r="AF285" i="27"/>
  <c r="AF286" i="27"/>
  <c r="AF287" i="27"/>
  <c r="AF288" i="27"/>
  <c r="AF289" i="27"/>
  <c r="AF2" i="27"/>
  <c r="AF2" i="1"/>
  <c r="Y2" i="1" s="1"/>
  <c r="X50" i="27"/>
  <c r="X51" i="27"/>
  <c r="X53" i="27"/>
  <c r="X54" i="27"/>
  <c r="X55" i="27"/>
  <c r="X56" i="27"/>
  <c r="X57" i="27"/>
  <c r="X58" i="27"/>
  <c r="X59" i="27"/>
  <c r="X61" i="27"/>
  <c r="X62" i="27"/>
  <c r="X63" i="27"/>
  <c r="X64" i="27"/>
  <c r="X65" i="27"/>
  <c r="X66" i="27"/>
  <c r="X67" i="27"/>
  <c r="X69" i="27"/>
  <c r="X70" i="27"/>
  <c r="X71" i="27"/>
  <c r="X72" i="27"/>
  <c r="X73" i="27"/>
  <c r="X74" i="27"/>
  <c r="X75" i="27"/>
  <c r="X77" i="27"/>
  <c r="X78" i="27"/>
  <c r="X79" i="27"/>
  <c r="X80" i="27"/>
  <c r="X81" i="27"/>
  <c r="X82" i="27"/>
  <c r="X83" i="27"/>
  <c r="X85" i="27"/>
  <c r="X86" i="27"/>
  <c r="X87" i="27"/>
  <c r="X88" i="27"/>
  <c r="X89" i="27"/>
  <c r="X90" i="27"/>
  <c r="X91" i="27"/>
  <c r="X93" i="27"/>
  <c r="X94" i="27"/>
  <c r="X95" i="27"/>
  <c r="X96" i="27"/>
  <c r="X97" i="27"/>
  <c r="X98" i="27"/>
  <c r="X99" i="27"/>
  <c r="X101" i="27"/>
  <c r="X102" i="27"/>
  <c r="X103" i="27"/>
  <c r="X104" i="27"/>
  <c r="X105" i="27"/>
  <c r="X106" i="27"/>
  <c r="X107" i="27"/>
  <c r="X109" i="27"/>
  <c r="X110" i="27"/>
  <c r="X111" i="27"/>
  <c r="X112" i="27"/>
  <c r="X113" i="27"/>
  <c r="X114" i="27"/>
  <c r="X115" i="27"/>
  <c r="X117" i="27"/>
  <c r="X118" i="27"/>
  <c r="X119" i="27"/>
  <c r="X120" i="27"/>
  <c r="X121" i="27"/>
  <c r="X122" i="27"/>
  <c r="X123" i="27"/>
  <c r="X125" i="27"/>
  <c r="X126" i="27"/>
  <c r="X127" i="27"/>
  <c r="X128" i="27"/>
  <c r="X129" i="27"/>
  <c r="X130" i="27"/>
  <c r="X131" i="27"/>
  <c r="X133" i="27"/>
  <c r="X134" i="27"/>
  <c r="X135" i="27"/>
  <c r="X136" i="27"/>
  <c r="X137" i="27"/>
  <c r="X138" i="27"/>
  <c r="X139" i="27"/>
  <c r="X141" i="27"/>
  <c r="X142" i="27"/>
  <c r="X143" i="27"/>
  <c r="X144" i="27"/>
  <c r="X145" i="27"/>
  <c r="X146" i="27"/>
  <c r="X147" i="27"/>
  <c r="X149" i="27"/>
  <c r="X150" i="27"/>
  <c r="X151" i="27"/>
  <c r="X152" i="27"/>
  <c r="X153" i="27"/>
  <c r="X154" i="27"/>
  <c r="X155" i="27"/>
  <c r="X157" i="27"/>
  <c r="X158" i="27"/>
  <c r="X159" i="27"/>
  <c r="X160" i="27"/>
  <c r="X161" i="27"/>
  <c r="X162" i="27"/>
  <c r="X163" i="27"/>
  <c r="X165" i="27"/>
  <c r="X166" i="27"/>
  <c r="X167" i="27"/>
  <c r="X168" i="27"/>
  <c r="X169" i="27"/>
  <c r="X170" i="27"/>
  <c r="X171" i="27"/>
  <c r="X173" i="27"/>
  <c r="X174" i="27"/>
  <c r="X175" i="27"/>
  <c r="X176" i="27"/>
  <c r="X177" i="27"/>
  <c r="X178" i="27"/>
  <c r="X179" i="27"/>
  <c r="X181" i="27"/>
  <c r="X182" i="27"/>
  <c r="X183" i="27"/>
  <c r="X184" i="27"/>
  <c r="X185" i="27"/>
  <c r="X186" i="27"/>
  <c r="X187" i="27"/>
  <c r="X189" i="27"/>
  <c r="X190" i="27"/>
  <c r="X191" i="27"/>
  <c r="X192" i="27"/>
  <c r="X193" i="27"/>
  <c r="X194" i="27"/>
  <c r="X195" i="27"/>
  <c r="X197" i="27"/>
  <c r="X198" i="27"/>
  <c r="X199" i="27"/>
  <c r="X200" i="27"/>
  <c r="X201" i="27"/>
  <c r="X202" i="27"/>
  <c r="X203" i="27"/>
  <c r="X205" i="27"/>
  <c r="X206" i="27"/>
  <c r="X207" i="27"/>
  <c r="X208" i="27"/>
  <c r="X209" i="27"/>
  <c r="X210" i="27"/>
  <c r="X211" i="27"/>
  <c r="X213" i="27"/>
  <c r="X214" i="27"/>
  <c r="X215" i="27"/>
  <c r="X216" i="27"/>
  <c r="X217" i="27"/>
  <c r="X218" i="27"/>
  <c r="X219" i="27"/>
  <c r="X221" i="27"/>
  <c r="X222" i="27"/>
  <c r="X223" i="27"/>
  <c r="X224" i="27"/>
  <c r="X225" i="27"/>
  <c r="X226" i="27"/>
  <c r="X227" i="27"/>
  <c r="X229" i="27"/>
  <c r="X230" i="27"/>
  <c r="X231" i="27"/>
  <c r="X232" i="27"/>
  <c r="X233" i="27"/>
  <c r="X234" i="27"/>
  <c r="X235" i="27"/>
  <c r="X237" i="27"/>
  <c r="X238" i="27"/>
  <c r="X239" i="27"/>
  <c r="X240" i="27"/>
  <c r="X241" i="27"/>
  <c r="X242" i="27"/>
  <c r="X243" i="27"/>
  <c r="X245" i="27"/>
  <c r="X246" i="27"/>
  <c r="X247" i="27"/>
  <c r="X248" i="27"/>
  <c r="X249" i="27"/>
  <c r="X250" i="27"/>
  <c r="X251" i="27"/>
  <c r="X253" i="27"/>
  <c r="X254" i="27"/>
  <c r="X255" i="27"/>
  <c r="X256" i="27"/>
  <c r="X257" i="27"/>
  <c r="X258" i="27"/>
  <c r="X259" i="27"/>
  <c r="X261" i="27"/>
  <c r="X262" i="27"/>
  <c r="X263" i="27"/>
  <c r="X264" i="27"/>
  <c r="X265" i="27"/>
  <c r="X266" i="27"/>
  <c r="X267" i="27"/>
  <c r="X269" i="27"/>
  <c r="X270" i="27"/>
  <c r="X271" i="27"/>
  <c r="X272" i="27"/>
  <c r="X273" i="27"/>
  <c r="X274" i="27"/>
  <c r="X275" i="27"/>
  <c r="X277" i="27"/>
  <c r="X278" i="27"/>
  <c r="X279" i="27"/>
  <c r="X280" i="27"/>
  <c r="X281" i="27"/>
  <c r="X282" i="27"/>
  <c r="X283" i="27"/>
  <c r="X285" i="27"/>
  <c r="X286" i="27"/>
  <c r="X287" i="27"/>
  <c r="X288" i="27"/>
  <c r="X289" i="27"/>
  <c r="X2" i="1"/>
  <c r="X21" i="27"/>
  <c r="X22" i="27"/>
  <c r="X23" i="27"/>
  <c r="X24" i="27"/>
  <c r="X25" i="27"/>
  <c r="X26" i="27"/>
  <c r="X27" i="27"/>
  <c r="X28" i="27"/>
  <c r="X29" i="27"/>
  <c r="X30" i="27"/>
  <c r="X31" i="27"/>
  <c r="X32" i="27"/>
  <c r="X33" i="27"/>
  <c r="X34" i="27"/>
  <c r="X35" i="27"/>
  <c r="X36" i="27"/>
  <c r="X37" i="27"/>
  <c r="X38" i="27"/>
  <c r="X39" i="27"/>
  <c r="X40" i="27"/>
  <c r="X41" i="27"/>
  <c r="X42" i="27"/>
  <c r="X43" i="27"/>
  <c r="X44" i="27"/>
  <c r="X45" i="27"/>
  <c r="X46" i="27"/>
  <c r="X47" i="27"/>
  <c r="X48" i="27"/>
  <c r="X49" i="27"/>
  <c r="X3" i="27"/>
  <c r="X5" i="27"/>
  <c r="X6" i="27"/>
  <c r="X7" i="27"/>
  <c r="X8" i="27"/>
  <c r="X9" i="27"/>
  <c r="X10" i="27"/>
  <c r="X11" i="27"/>
  <c r="X13" i="27"/>
  <c r="X14" i="27"/>
  <c r="X15" i="27"/>
  <c r="X16" i="27"/>
  <c r="X17" i="27"/>
  <c r="X18" i="27"/>
  <c r="X19" i="27"/>
  <c r="X2" i="27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A1019" i="1"/>
  <c r="AA1020" i="1"/>
  <c r="AA1021" i="1"/>
  <c r="AA1022" i="1"/>
  <c r="AA1023" i="1"/>
  <c r="AA1024" i="1"/>
  <c r="AA1025" i="1"/>
  <c r="AA1026" i="1"/>
  <c r="AA1027" i="1"/>
  <c r="AA1028" i="1"/>
  <c r="AA1029" i="1"/>
  <c r="AA1030" i="1"/>
  <c r="AA1031" i="1"/>
  <c r="AA1032" i="1"/>
  <c r="AA1033" i="1"/>
  <c r="AA1034" i="1"/>
  <c r="AA1035" i="1"/>
  <c r="AA1036" i="1"/>
  <c r="AA1037" i="1"/>
  <c r="AA1038" i="1"/>
  <c r="AA1039" i="1"/>
  <c r="AA1040" i="1"/>
  <c r="AA1041" i="1"/>
  <c r="AA1042" i="1"/>
  <c r="AA1043" i="1"/>
  <c r="AA1044" i="1"/>
  <c r="AA1045" i="1"/>
  <c r="AA1046" i="1"/>
  <c r="AA1047" i="1"/>
  <c r="AA1048" i="1"/>
  <c r="AA1049" i="1"/>
  <c r="AA1050" i="1"/>
  <c r="AA1051" i="1"/>
  <c r="AA1052" i="1"/>
  <c r="AA1053" i="1"/>
  <c r="AA1054" i="1"/>
  <c r="AA1055" i="1"/>
  <c r="AA1056" i="1"/>
  <c r="AA1057" i="1"/>
  <c r="AA1058" i="1"/>
  <c r="AA1059" i="1"/>
  <c r="AA1060" i="1"/>
  <c r="AA1061" i="1"/>
  <c r="AA1062" i="1"/>
  <c r="AA1063" i="1"/>
  <c r="AA1064" i="1"/>
  <c r="AA1065" i="1"/>
  <c r="AA1066" i="1"/>
  <c r="AA1067" i="1"/>
  <c r="AA1068" i="1"/>
  <c r="AA1069" i="1"/>
  <c r="AA1070" i="1"/>
  <c r="AA1071" i="1"/>
  <c r="AA1072" i="1"/>
  <c r="AA1073" i="1"/>
  <c r="AA1074" i="1"/>
  <c r="AA1075" i="1"/>
  <c r="AA1076" i="1"/>
  <c r="AA1077" i="1"/>
  <c r="AA1078" i="1"/>
  <c r="AA1079" i="1"/>
  <c r="AA1080" i="1"/>
  <c r="AA1081" i="1"/>
  <c r="AA1082" i="1"/>
  <c r="AA1083" i="1"/>
  <c r="AA1084" i="1"/>
  <c r="AA1085" i="1"/>
  <c r="AA1086" i="1"/>
  <c r="AA1087" i="1"/>
  <c r="AA1088" i="1"/>
  <c r="AA1089" i="1"/>
  <c r="AA1090" i="1"/>
  <c r="AA1091" i="1"/>
  <c r="AA1092" i="1"/>
  <c r="AA1093" i="1"/>
  <c r="AA1094" i="1"/>
  <c r="AA1095" i="1"/>
  <c r="AA1096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Z1071" i="1"/>
  <c r="Z1072" i="1"/>
  <c r="Z1073" i="1"/>
  <c r="Z1074" i="1"/>
  <c r="Z1075" i="1"/>
  <c r="Z1076" i="1"/>
  <c r="Z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U162" i="1" l="1"/>
  <c r="V162" i="1" s="1"/>
  <c r="R3" i="1" l="1"/>
  <c r="S3" i="1" s="1"/>
  <c r="U3" i="1" s="1"/>
  <c r="V3" i="1" s="1"/>
  <c r="R4" i="1"/>
  <c r="S4" i="1" s="1"/>
  <c r="U4" i="1" s="1"/>
  <c r="V4" i="1" s="1"/>
  <c r="R5" i="1"/>
  <c r="S5" i="1" s="1"/>
  <c r="U5" i="1" s="1"/>
  <c r="V5" i="1" s="1"/>
  <c r="R6" i="1"/>
  <c r="S6" i="1" s="1"/>
  <c r="U6" i="1" s="1"/>
  <c r="V6" i="1" s="1"/>
  <c r="R7" i="1"/>
  <c r="S7" i="1" s="1"/>
  <c r="U7" i="1" s="1"/>
  <c r="V7" i="1" s="1"/>
  <c r="R8" i="1"/>
  <c r="S8" i="1" s="1"/>
  <c r="U8" i="1" s="1"/>
  <c r="V8" i="1" s="1"/>
  <c r="R9" i="1"/>
  <c r="S9" i="1" s="1"/>
  <c r="U9" i="1" s="1"/>
  <c r="V9" i="1" s="1"/>
  <c r="R10" i="1"/>
  <c r="S10" i="1" s="1"/>
  <c r="U10" i="1" s="1"/>
  <c r="V10" i="1" s="1"/>
  <c r="R11" i="1"/>
  <c r="S11" i="1" s="1"/>
  <c r="U11" i="1" s="1"/>
  <c r="V11" i="1" s="1"/>
  <c r="R12" i="1"/>
  <c r="S12" i="1" s="1"/>
  <c r="U12" i="1" s="1"/>
  <c r="V12" i="1" s="1"/>
  <c r="R13" i="1"/>
  <c r="S13" i="1" s="1"/>
  <c r="U13" i="1" s="1"/>
  <c r="V13" i="1" s="1"/>
  <c r="R14" i="1"/>
  <c r="S14" i="1" s="1"/>
  <c r="U14" i="1" s="1"/>
  <c r="V14" i="1" s="1"/>
  <c r="R15" i="1"/>
  <c r="S15" i="1" s="1"/>
  <c r="U15" i="1" s="1"/>
  <c r="V15" i="1" s="1"/>
  <c r="R16" i="1"/>
  <c r="S16" i="1" s="1"/>
  <c r="U16" i="1" s="1"/>
  <c r="V16" i="1" s="1"/>
  <c r="R17" i="1"/>
  <c r="S17" i="1" s="1"/>
  <c r="U17" i="1" s="1"/>
  <c r="V17" i="1" s="1"/>
  <c r="R18" i="1"/>
  <c r="S18" i="1" s="1"/>
  <c r="U18" i="1" s="1"/>
  <c r="V18" i="1" s="1"/>
  <c r="R19" i="1"/>
  <c r="S19" i="1" s="1"/>
  <c r="U19" i="1" s="1"/>
  <c r="V19" i="1" s="1"/>
  <c r="R20" i="1"/>
  <c r="S20" i="1" s="1"/>
  <c r="U20" i="1" s="1"/>
  <c r="V20" i="1" s="1"/>
  <c r="R21" i="1"/>
  <c r="S21" i="1" s="1"/>
  <c r="U21" i="1" s="1"/>
  <c r="V21" i="1" s="1"/>
  <c r="R22" i="1"/>
  <c r="S22" i="1" s="1"/>
  <c r="U22" i="1" s="1"/>
  <c r="V22" i="1" s="1"/>
  <c r="R23" i="1"/>
  <c r="S23" i="1" s="1"/>
  <c r="U23" i="1" s="1"/>
  <c r="V23" i="1" s="1"/>
  <c r="R24" i="1"/>
  <c r="S24" i="1" s="1"/>
  <c r="U24" i="1" s="1"/>
  <c r="V24" i="1" s="1"/>
  <c r="R25" i="1"/>
  <c r="S25" i="1" s="1"/>
  <c r="U25" i="1" s="1"/>
  <c r="V25" i="1" s="1"/>
  <c r="R26" i="1"/>
  <c r="S26" i="1" s="1"/>
  <c r="U26" i="1" s="1"/>
  <c r="V26" i="1" s="1"/>
  <c r="R27" i="1"/>
  <c r="S27" i="1" s="1"/>
  <c r="U27" i="1" s="1"/>
  <c r="V27" i="1" s="1"/>
  <c r="R28" i="1"/>
  <c r="S28" i="1" s="1"/>
  <c r="U28" i="1" s="1"/>
  <c r="V28" i="1" s="1"/>
  <c r="R29" i="1"/>
  <c r="S29" i="1" s="1"/>
  <c r="U29" i="1" s="1"/>
  <c r="V29" i="1" s="1"/>
  <c r="R30" i="1"/>
  <c r="S30" i="1" s="1"/>
  <c r="U30" i="1" s="1"/>
  <c r="V30" i="1" s="1"/>
  <c r="R31" i="1"/>
  <c r="S31" i="1" s="1"/>
  <c r="U31" i="1" s="1"/>
  <c r="V31" i="1" s="1"/>
  <c r="R32" i="1"/>
  <c r="S32" i="1" s="1"/>
  <c r="U32" i="1" s="1"/>
  <c r="V32" i="1" s="1"/>
  <c r="R33" i="1"/>
  <c r="S33" i="1" s="1"/>
  <c r="U33" i="1" s="1"/>
  <c r="V33" i="1" s="1"/>
  <c r="R34" i="1"/>
  <c r="S34" i="1" s="1"/>
  <c r="U34" i="1" s="1"/>
  <c r="V34" i="1" s="1"/>
  <c r="R35" i="1"/>
  <c r="S35" i="1" s="1"/>
  <c r="U35" i="1" s="1"/>
  <c r="V35" i="1" s="1"/>
  <c r="R36" i="1"/>
  <c r="S36" i="1" s="1"/>
  <c r="U36" i="1" s="1"/>
  <c r="V36" i="1" s="1"/>
  <c r="R37" i="1"/>
  <c r="S37" i="1" s="1"/>
  <c r="U37" i="1" s="1"/>
  <c r="V37" i="1" s="1"/>
  <c r="R38" i="1"/>
  <c r="S38" i="1" s="1"/>
  <c r="U38" i="1" s="1"/>
  <c r="V38" i="1" s="1"/>
  <c r="R39" i="1"/>
  <c r="S39" i="1" s="1"/>
  <c r="U39" i="1" s="1"/>
  <c r="V39" i="1" s="1"/>
  <c r="R40" i="1"/>
  <c r="S40" i="1" s="1"/>
  <c r="U40" i="1" s="1"/>
  <c r="V40" i="1" s="1"/>
  <c r="R41" i="1"/>
  <c r="S41" i="1" s="1"/>
  <c r="U41" i="1" s="1"/>
  <c r="V41" i="1" s="1"/>
  <c r="R42" i="1"/>
  <c r="S42" i="1" s="1"/>
  <c r="U42" i="1" s="1"/>
  <c r="V42" i="1" s="1"/>
  <c r="R43" i="1"/>
  <c r="S43" i="1" s="1"/>
  <c r="U43" i="1" s="1"/>
  <c r="V43" i="1" s="1"/>
  <c r="R44" i="1"/>
  <c r="S44" i="1" s="1"/>
  <c r="U44" i="1" s="1"/>
  <c r="V44" i="1" s="1"/>
  <c r="R45" i="1"/>
  <c r="S45" i="1" s="1"/>
  <c r="U45" i="1" s="1"/>
  <c r="V45" i="1" s="1"/>
  <c r="R46" i="1"/>
  <c r="S46" i="1" s="1"/>
  <c r="U46" i="1" s="1"/>
  <c r="V46" i="1" s="1"/>
  <c r="R47" i="1"/>
  <c r="S47" i="1" s="1"/>
  <c r="U47" i="1" s="1"/>
  <c r="V47" i="1" s="1"/>
  <c r="R48" i="1"/>
  <c r="S48" i="1" s="1"/>
  <c r="U48" i="1" s="1"/>
  <c r="V48" i="1" s="1"/>
  <c r="R49" i="1"/>
  <c r="S49" i="1" s="1"/>
  <c r="U49" i="1" s="1"/>
  <c r="V49" i="1" s="1"/>
  <c r="R50" i="1"/>
  <c r="S50" i="1" s="1"/>
  <c r="U50" i="1" s="1"/>
  <c r="V50" i="1" s="1"/>
  <c r="R51" i="1"/>
  <c r="S51" i="1" s="1"/>
  <c r="U51" i="1" s="1"/>
  <c r="V51" i="1" s="1"/>
  <c r="R52" i="1"/>
  <c r="S52" i="1" s="1"/>
  <c r="U52" i="1" s="1"/>
  <c r="V52" i="1" s="1"/>
  <c r="R53" i="1"/>
  <c r="S53" i="1" s="1"/>
  <c r="U53" i="1" s="1"/>
  <c r="V53" i="1" s="1"/>
  <c r="R54" i="1"/>
  <c r="S54" i="1" s="1"/>
  <c r="U54" i="1" s="1"/>
  <c r="V54" i="1" s="1"/>
  <c r="R55" i="1"/>
  <c r="S55" i="1" s="1"/>
  <c r="U55" i="1" s="1"/>
  <c r="V55" i="1" s="1"/>
  <c r="R56" i="1"/>
  <c r="S56" i="1" s="1"/>
  <c r="U56" i="1" s="1"/>
  <c r="V56" i="1" s="1"/>
  <c r="R57" i="1"/>
  <c r="S57" i="1" s="1"/>
  <c r="U57" i="1" s="1"/>
  <c r="V57" i="1" s="1"/>
  <c r="R58" i="1"/>
  <c r="S58" i="1" s="1"/>
  <c r="U58" i="1" s="1"/>
  <c r="V58" i="1" s="1"/>
  <c r="R59" i="1"/>
  <c r="S59" i="1" s="1"/>
  <c r="U59" i="1" s="1"/>
  <c r="V59" i="1" s="1"/>
  <c r="R60" i="1"/>
  <c r="S60" i="1" s="1"/>
  <c r="U60" i="1" s="1"/>
  <c r="V60" i="1" s="1"/>
  <c r="R61" i="1"/>
  <c r="S61" i="1" s="1"/>
  <c r="U61" i="1" s="1"/>
  <c r="V61" i="1" s="1"/>
  <c r="R62" i="1"/>
  <c r="S62" i="1" s="1"/>
  <c r="U62" i="1" s="1"/>
  <c r="V62" i="1" s="1"/>
  <c r="R63" i="1"/>
  <c r="S63" i="1" s="1"/>
  <c r="U63" i="1" s="1"/>
  <c r="V63" i="1" s="1"/>
  <c r="R64" i="1"/>
  <c r="S64" i="1" s="1"/>
  <c r="U64" i="1" s="1"/>
  <c r="V64" i="1" s="1"/>
  <c r="R65" i="1"/>
  <c r="S65" i="1" s="1"/>
  <c r="U65" i="1" s="1"/>
  <c r="V65" i="1" s="1"/>
  <c r="R66" i="1"/>
  <c r="S66" i="1" s="1"/>
  <c r="U66" i="1" s="1"/>
  <c r="V66" i="1" s="1"/>
  <c r="R67" i="1"/>
  <c r="S67" i="1" s="1"/>
  <c r="U67" i="1" s="1"/>
  <c r="V67" i="1" s="1"/>
  <c r="R68" i="1"/>
  <c r="S68" i="1" s="1"/>
  <c r="U68" i="1" s="1"/>
  <c r="V68" i="1" s="1"/>
  <c r="R69" i="1"/>
  <c r="S69" i="1" s="1"/>
  <c r="U69" i="1" s="1"/>
  <c r="V69" i="1" s="1"/>
  <c r="R70" i="1"/>
  <c r="S70" i="1" s="1"/>
  <c r="U70" i="1" s="1"/>
  <c r="V70" i="1" s="1"/>
  <c r="R71" i="1"/>
  <c r="S71" i="1" s="1"/>
  <c r="U71" i="1" s="1"/>
  <c r="V71" i="1" s="1"/>
  <c r="R72" i="1"/>
  <c r="S72" i="1" s="1"/>
  <c r="U72" i="1" s="1"/>
  <c r="V72" i="1" s="1"/>
  <c r="R73" i="1"/>
  <c r="S73" i="1" s="1"/>
  <c r="U73" i="1" s="1"/>
  <c r="V73" i="1" s="1"/>
  <c r="R74" i="1"/>
  <c r="S74" i="1" s="1"/>
  <c r="U74" i="1" s="1"/>
  <c r="V74" i="1" s="1"/>
  <c r="R75" i="1"/>
  <c r="S75" i="1" s="1"/>
  <c r="U75" i="1" s="1"/>
  <c r="V75" i="1" s="1"/>
  <c r="R76" i="1"/>
  <c r="S76" i="1" s="1"/>
  <c r="U76" i="1" s="1"/>
  <c r="V76" i="1" s="1"/>
  <c r="R77" i="1"/>
  <c r="S77" i="1" s="1"/>
  <c r="U77" i="1" s="1"/>
  <c r="V77" i="1" s="1"/>
  <c r="R78" i="1"/>
  <c r="S78" i="1" s="1"/>
  <c r="U78" i="1" s="1"/>
  <c r="V78" i="1" s="1"/>
  <c r="R79" i="1"/>
  <c r="S79" i="1" s="1"/>
  <c r="U79" i="1" s="1"/>
  <c r="V79" i="1" s="1"/>
  <c r="R80" i="1"/>
  <c r="S80" i="1" s="1"/>
  <c r="U80" i="1" s="1"/>
  <c r="V80" i="1" s="1"/>
  <c r="R81" i="1"/>
  <c r="S81" i="1" s="1"/>
  <c r="U81" i="1" s="1"/>
  <c r="V81" i="1" s="1"/>
  <c r="R82" i="1"/>
  <c r="S82" i="1" s="1"/>
  <c r="U82" i="1" s="1"/>
  <c r="V82" i="1" s="1"/>
  <c r="R83" i="1"/>
  <c r="S83" i="1" s="1"/>
  <c r="U83" i="1" s="1"/>
  <c r="V83" i="1" s="1"/>
  <c r="R84" i="1"/>
  <c r="S84" i="1" s="1"/>
  <c r="U84" i="1" s="1"/>
  <c r="V84" i="1" s="1"/>
  <c r="R85" i="1"/>
  <c r="S85" i="1" s="1"/>
  <c r="U85" i="1" s="1"/>
  <c r="V85" i="1" s="1"/>
  <c r="R86" i="1"/>
  <c r="S86" i="1" s="1"/>
  <c r="U86" i="1" s="1"/>
  <c r="V86" i="1" s="1"/>
  <c r="R87" i="1"/>
  <c r="S87" i="1" s="1"/>
  <c r="U87" i="1" s="1"/>
  <c r="V87" i="1" s="1"/>
  <c r="R88" i="1"/>
  <c r="S88" i="1" s="1"/>
  <c r="U88" i="1" s="1"/>
  <c r="V88" i="1" s="1"/>
  <c r="R89" i="1"/>
  <c r="S89" i="1" s="1"/>
  <c r="U89" i="1" s="1"/>
  <c r="V89" i="1" s="1"/>
  <c r="R90" i="1"/>
  <c r="S90" i="1" s="1"/>
  <c r="U90" i="1" s="1"/>
  <c r="V90" i="1" s="1"/>
  <c r="R91" i="1"/>
  <c r="S91" i="1" s="1"/>
  <c r="U91" i="1" s="1"/>
  <c r="V91" i="1" s="1"/>
  <c r="R92" i="1"/>
  <c r="S92" i="1" s="1"/>
  <c r="U92" i="1" s="1"/>
  <c r="V92" i="1" s="1"/>
  <c r="R93" i="1"/>
  <c r="S93" i="1" s="1"/>
  <c r="U93" i="1" s="1"/>
  <c r="V93" i="1" s="1"/>
  <c r="R94" i="1"/>
  <c r="S94" i="1" s="1"/>
  <c r="U94" i="1" s="1"/>
  <c r="V94" i="1" s="1"/>
  <c r="R95" i="1"/>
  <c r="S95" i="1" s="1"/>
  <c r="U95" i="1" s="1"/>
  <c r="V95" i="1" s="1"/>
  <c r="R96" i="1"/>
  <c r="S96" i="1" s="1"/>
  <c r="U96" i="1" s="1"/>
  <c r="V96" i="1" s="1"/>
  <c r="R97" i="1"/>
  <c r="S97" i="1" s="1"/>
  <c r="U97" i="1" s="1"/>
  <c r="V97" i="1" s="1"/>
  <c r="R98" i="1"/>
  <c r="S98" i="1" s="1"/>
  <c r="U98" i="1" s="1"/>
  <c r="V98" i="1" s="1"/>
  <c r="R99" i="1"/>
  <c r="S99" i="1" s="1"/>
  <c r="U99" i="1" s="1"/>
  <c r="V99" i="1" s="1"/>
  <c r="R100" i="1"/>
  <c r="S100" i="1" s="1"/>
  <c r="U100" i="1" s="1"/>
  <c r="V100" i="1" s="1"/>
  <c r="R101" i="1"/>
  <c r="S101" i="1" s="1"/>
  <c r="U101" i="1" s="1"/>
  <c r="V101" i="1" s="1"/>
  <c r="R102" i="1"/>
  <c r="S102" i="1" s="1"/>
  <c r="U102" i="1" s="1"/>
  <c r="V102" i="1" s="1"/>
  <c r="R103" i="1"/>
  <c r="S103" i="1" s="1"/>
  <c r="U103" i="1" s="1"/>
  <c r="V103" i="1" s="1"/>
  <c r="R104" i="1"/>
  <c r="S104" i="1" s="1"/>
  <c r="U104" i="1" s="1"/>
  <c r="V104" i="1" s="1"/>
  <c r="R105" i="1"/>
  <c r="S105" i="1" s="1"/>
  <c r="U105" i="1" s="1"/>
  <c r="V105" i="1" s="1"/>
  <c r="R106" i="1"/>
  <c r="S106" i="1" s="1"/>
  <c r="U106" i="1" s="1"/>
  <c r="V106" i="1" s="1"/>
  <c r="R107" i="1"/>
  <c r="S107" i="1" s="1"/>
  <c r="U107" i="1" s="1"/>
  <c r="V107" i="1" s="1"/>
  <c r="R108" i="1"/>
  <c r="S108" i="1" s="1"/>
  <c r="U108" i="1" s="1"/>
  <c r="V108" i="1" s="1"/>
  <c r="R109" i="1"/>
  <c r="S109" i="1" s="1"/>
  <c r="U109" i="1" s="1"/>
  <c r="V109" i="1" s="1"/>
  <c r="R110" i="1"/>
  <c r="S110" i="1" s="1"/>
  <c r="U110" i="1" s="1"/>
  <c r="V110" i="1" s="1"/>
  <c r="R111" i="1"/>
  <c r="S111" i="1" s="1"/>
  <c r="U111" i="1" s="1"/>
  <c r="V111" i="1" s="1"/>
  <c r="R112" i="1"/>
  <c r="S112" i="1" s="1"/>
  <c r="U112" i="1" s="1"/>
  <c r="V112" i="1" s="1"/>
  <c r="R113" i="1"/>
  <c r="S113" i="1" s="1"/>
  <c r="U113" i="1" s="1"/>
  <c r="V113" i="1" s="1"/>
  <c r="R114" i="1"/>
  <c r="S114" i="1" s="1"/>
  <c r="U114" i="1" s="1"/>
  <c r="V114" i="1" s="1"/>
  <c r="R115" i="1"/>
  <c r="S115" i="1" s="1"/>
  <c r="U115" i="1" s="1"/>
  <c r="V115" i="1" s="1"/>
  <c r="R116" i="1"/>
  <c r="S116" i="1" s="1"/>
  <c r="U116" i="1" s="1"/>
  <c r="V116" i="1" s="1"/>
  <c r="R117" i="1"/>
  <c r="S117" i="1" s="1"/>
  <c r="U117" i="1" s="1"/>
  <c r="V117" i="1" s="1"/>
  <c r="R118" i="1"/>
  <c r="S118" i="1" s="1"/>
  <c r="U118" i="1" s="1"/>
  <c r="V118" i="1" s="1"/>
  <c r="R119" i="1"/>
  <c r="S119" i="1" s="1"/>
  <c r="U119" i="1" s="1"/>
  <c r="V119" i="1" s="1"/>
  <c r="R120" i="1"/>
  <c r="S120" i="1" s="1"/>
  <c r="U120" i="1" s="1"/>
  <c r="V120" i="1" s="1"/>
  <c r="R121" i="1"/>
  <c r="S121" i="1" s="1"/>
  <c r="U121" i="1" s="1"/>
  <c r="V121" i="1" s="1"/>
  <c r="R122" i="1"/>
  <c r="S122" i="1" s="1"/>
  <c r="U122" i="1" s="1"/>
  <c r="V122" i="1" s="1"/>
  <c r="R123" i="1"/>
  <c r="S123" i="1" s="1"/>
  <c r="U123" i="1" s="1"/>
  <c r="V123" i="1" s="1"/>
  <c r="R124" i="1"/>
  <c r="S124" i="1" s="1"/>
  <c r="U124" i="1" s="1"/>
  <c r="V124" i="1" s="1"/>
  <c r="R125" i="1"/>
  <c r="S125" i="1" s="1"/>
  <c r="U125" i="1" s="1"/>
  <c r="V125" i="1" s="1"/>
  <c r="R126" i="1"/>
  <c r="S126" i="1" s="1"/>
  <c r="U126" i="1" s="1"/>
  <c r="V126" i="1" s="1"/>
  <c r="R127" i="1"/>
  <c r="S127" i="1" s="1"/>
  <c r="U127" i="1" s="1"/>
  <c r="V127" i="1" s="1"/>
  <c r="R128" i="1"/>
  <c r="S128" i="1" s="1"/>
  <c r="U128" i="1" s="1"/>
  <c r="V128" i="1" s="1"/>
  <c r="R129" i="1"/>
  <c r="S129" i="1" s="1"/>
  <c r="U129" i="1" s="1"/>
  <c r="V129" i="1" s="1"/>
  <c r="R130" i="1"/>
  <c r="S130" i="1" s="1"/>
  <c r="U130" i="1" s="1"/>
  <c r="V130" i="1" s="1"/>
  <c r="R131" i="1"/>
  <c r="S131" i="1" s="1"/>
  <c r="U131" i="1" s="1"/>
  <c r="V131" i="1" s="1"/>
  <c r="R132" i="1"/>
  <c r="S132" i="1" s="1"/>
  <c r="U132" i="1" s="1"/>
  <c r="V132" i="1" s="1"/>
  <c r="R133" i="1"/>
  <c r="S133" i="1" s="1"/>
  <c r="U133" i="1" s="1"/>
  <c r="V133" i="1" s="1"/>
  <c r="R134" i="1"/>
  <c r="S134" i="1" s="1"/>
  <c r="U134" i="1" s="1"/>
  <c r="V134" i="1" s="1"/>
  <c r="R135" i="1"/>
  <c r="S135" i="1" s="1"/>
  <c r="U135" i="1" s="1"/>
  <c r="V135" i="1" s="1"/>
  <c r="R136" i="1"/>
  <c r="S136" i="1" s="1"/>
  <c r="U136" i="1" s="1"/>
  <c r="V136" i="1" s="1"/>
  <c r="R137" i="1"/>
  <c r="S137" i="1" s="1"/>
  <c r="U137" i="1" s="1"/>
  <c r="V137" i="1" s="1"/>
  <c r="R138" i="1"/>
  <c r="S138" i="1" s="1"/>
  <c r="U138" i="1" s="1"/>
  <c r="V138" i="1" s="1"/>
  <c r="R139" i="1"/>
  <c r="S139" i="1" s="1"/>
  <c r="U139" i="1" s="1"/>
  <c r="V139" i="1" s="1"/>
  <c r="R140" i="1"/>
  <c r="S140" i="1" s="1"/>
  <c r="U140" i="1" s="1"/>
  <c r="V140" i="1" s="1"/>
  <c r="R141" i="1"/>
  <c r="S141" i="1" s="1"/>
  <c r="U141" i="1" s="1"/>
  <c r="V141" i="1" s="1"/>
  <c r="R142" i="1"/>
  <c r="S142" i="1" s="1"/>
  <c r="U142" i="1" s="1"/>
  <c r="V142" i="1" s="1"/>
  <c r="R143" i="1"/>
  <c r="S143" i="1" s="1"/>
  <c r="U143" i="1" s="1"/>
  <c r="V143" i="1" s="1"/>
  <c r="R144" i="1"/>
  <c r="S144" i="1" s="1"/>
  <c r="U144" i="1" s="1"/>
  <c r="V144" i="1" s="1"/>
  <c r="R145" i="1"/>
  <c r="S145" i="1" s="1"/>
  <c r="U145" i="1" s="1"/>
  <c r="V145" i="1" s="1"/>
  <c r="R146" i="1"/>
  <c r="S146" i="1" s="1"/>
  <c r="U146" i="1" s="1"/>
  <c r="V146" i="1" s="1"/>
  <c r="R147" i="1"/>
  <c r="S147" i="1" s="1"/>
  <c r="U147" i="1" s="1"/>
  <c r="V147" i="1" s="1"/>
  <c r="R148" i="1"/>
  <c r="S148" i="1" s="1"/>
  <c r="U148" i="1" s="1"/>
  <c r="V148" i="1" s="1"/>
  <c r="R149" i="1"/>
  <c r="S149" i="1" s="1"/>
  <c r="U149" i="1" s="1"/>
  <c r="V149" i="1" s="1"/>
  <c r="R150" i="1"/>
  <c r="S150" i="1" s="1"/>
  <c r="U150" i="1" s="1"/>
  <c r="V150" i="1" s="1"/>
  <c r="R151" i="1"/>
  <c r="S151" i="1" s="1"/>
  <c r="U151" i="1" s="1"/>
  <c r="V151" i="1" s="1"/>
  <c r="R152" i="1"/>
  <c r="S152" i="1" s="1"/>
  <c r="U152" i="1" s="1"/>
  <c r="V152" i="1" s="1"/>
  <c r="R153" i="1"/>
  <c r="S153" i="1" s="1"/>
  <c r="U153" i="1" s="1"/>
  <c r="V153" i="1" s="1"/>
  <c r="R154" i="1"/>
  <c r="S154" i="1" s="1"/>
  <c r="U154" i="1" s="1"/>
  <c r="V154" i="1" s="1"/>
  <c r="R155" i="1"/>
  <c r="S155" i="1" s="1"/>
  <c r="U155" i="1" s="1"/>
  <c r="V155" i="1" s="1"/>
  <c r="R156" i="1"/>
  <c r="S156" i="1" s="1"/>
  <c r="U156" i="1" s="1"/>
  <c r="V156" i="1" s="1"/>
  <c r="R157" i="1"/>
  <c r="S157" i="1" s="1"/>
  <c r="U157" i="1" s="1"/>
  <c r="V157" i="1" s="1"/>
  <c r="R158" i="1"/>
  <c r="S158" i="1" s="1"/>
  <c r="U158" i="1" s="1"/>
  <c r="V158" i="1" s="1"/>
  <c r="R159" i="1"/>
  <c r="S159" i="1" s="1"/>
  <c r="U159" i="1" s="1"/>
  <c r="V159" i="1" s="1"/>
  <c r="R160" i="1"/>
  <c r="S160" i="1" s="1"/>
  <c r="U160" i="1" s="1"/>
  <c r="V160" i="1" s="1"/>
  <c r="R161" i="1"/>
  <c r="S161" i="1" s="1"/>
  <c r="U161" i="1" s="1"/>
  <c r="V161" i="1" s="1"/>
  <c r="R162" i="1"/>
  <c r="R163" i="1"/>
  <c r="S163" i="1" s="1"/>
  <c r="U163" i="1" s="1"/>
  <c r="V163" i="1" s="1"/>
  <c r="R164" i="1"/>
  <c r="S164" i="1" s="1"/>
  <c r="U164" i="1" s="1"/>
  <c r="V164" i="1" s="1"/>
  <c r="R165" i="1"/>
  <c r="S165" i="1" s="1"/>
  <c r="U165" i="1" s="1"/>
  <c r="V165" i="1" s="1"/>
  <c r="R166" i="1"/>
  <c r="S166" i="1" s="1"/>
  <c r="U166" i="1" s="1"/>
  <c r="V166" i="1" s="1"/>
  <c r="R167" i="1"/>
  <c r="S167" i="1" s="1"/>
  <c r="U167" i="1" s="1"/>
  <c r="V167" i="1" s="1"/>
  <c r="R168" i="1"/>
  <c r="S168" i="1" s="1"/>
  <c r="U168" i="1" s="1"/>
  <c r="V168" i="1" s="1"/>
  <c r="R169" i="1"/>
  <c r="S169" i="1" s="1"/>
  <c r="U169" i="1" s="1"/>
  <c r="V169" i="1" s="1"/>
  <c r="R170" i="1"/>
  <c r="S170" i="1" s="1"/>
  <c r="U170" i="1" s="1"/>
  <c r="V170" i="1" s="1"/>
  <c r="R171" i="1"/>
  <c r="S171" i="1" s="1"/>
  <c r="U171" i="1" s="1"/>
  <c r="V171" i="1" s="1"/>
  <c r="R172" i="1"/>
  <c r="S172" i="1" s="1"/>
  <c r="U172" i="1" s="1"/>
  <c r="V172" i="1" s="1"/>
  <c r="R173" i="1"/>
  <c r="S173" i="1" s="1"/>
  <c r="U173" i="1" s="1"/>
  <c r="V173" i="1" s="1"/>
  <c r="R174" i="1"/>
  <c r="S174" i="1" s="1"/>
  <c r="U174" i="1" s="1"/>
  <c r="V174" i="1" s="1"/>
  <c r="R175" i="1"/>
  <c r="S175" i="1" s="1"/>
  <c r="U175" i="1" s="1"/>
  <c r="V175" i="1" s="1"/>
  <c r="R176" i="1"/>
  <c r="S176" i="1" s="1"/>
  <c r="U176" i="1" s="1"/>
  <c r="V176" i="1" s="1"/>
  <c r="R177" i="1"/>
  <c r="S177" i="1" s="1"/>
  <c r="U177" i="1" s="1"/>
  <c r="V177" i="1" s="1"/>
  <c r="R178" i="1"/>
  <c r="S178" i="1" s="1"/>
  <c r="U178" i="1" s="1"/>
  <c r="V178" i="1" s="1"/>
  <c r="R179" i="1"/>
  <c r="S179" i="1" s="1"/>
  <c r="U179" i="1" s="1"/>
  <c r="V179" i="1" s="1"/>
  <c r="R180" i="1"/>
  <c r="S180" i="1" s="1"/>
  <c r="U180" i="1" s="1"/>
  <c r="V180" i="1" s="1"/>
  <c r="R181" i="1"/>
  <c r="S181" i="1" s="1"/>
  <c r="U181" i="1" s="1"/>
  <c r="V181" i="1" s="1"/>
  <c r="R182" i="1"/>
  <c r="S182" i="1" s="1"/>
  <c r="U182" i="1" s="1"/>
  <c r="V182" i="1" s="1"/>
  <c r="R183" i="1"/>
  <c r="S183" i="1" s="1"/>
  <c r="U183" i="1" s="1"/>
  <c r="V183" i="1" s="1"/>
  <c r="R184" i="1"/>
  <c r="S184" i="1" s="1"/>
  <c r="U184" i="1" s="1"/>
  <c r="V184" i="1" s="1"/>
  <c r="R185" i="1"/>
  <c r="S185" i="1" s="1"/>
  <c r="U185" i="1" s="1"/>
  <c r="V185" i="1" s="1"/>
  <c r="R186" i="1"/>
  <c r="S186" i="1" s="1"/>
  <c r="U186" i="1" s="1"/>
  <c r="V186" i="1" s="1"/>
  <c r="R187" i="1"/>
  <c r="S187" i="1" s="1"/>
  <c r="U187" i="1" s="1"/>
  <c r="V187" i="1" s="1"/>
  <c r="R188" i="1"/>
  <c r="S188" i="1" s="1"/>
  <c r="U188" i="1" s="1"/>
  <c r="V188" i="1" s="1"/>
  <c r="R189" i="1"/>
  <c r="S189" i="1" s="1"/>
  <c r="U189" i="1" s="1"/>
  <c r="V189" i="1" s="1"/>
  <c r="R190" i="1"/>
  <c r="S190" i="1" s="1"/>
  <c r="U190" i="1" s="1"/>
  <c r="V190" i="1" s="1"/>
  <c r="R191" i="1"/>
  <c r="S191" i="1" s="1"/>
  <c r="U191" i="1" s="1"/>
  <c r="V191" i="1" s="1"/>
  <c r="R192" i="1"/>
  <c r="S192" i="1" s="1"/>
  <c r="U192" i="1" s="1"/>
  <c r="V192" i="1" s="1"/>
  <c r="R193" i="1"/>
  <c r="S193" i="1" s="1"/>
  <c r="U193" i="1" s="1"/>
  <c r="V193" i="1" s="1"/>
  <c r="R194" i="1"/>
  <c r="S194" i="1" s="1"/>
  <c r="U194" i="1" s="1"/>
  <c r="V194" i="1" s="1"/>
  <c r="R195" i="1"/>
  <c r="S195" i="1" s="1"/>
  <c r="U195" i="1" s="1"/>
  <c r="V195" i="1" s="1"/>
  <c r="R196" i="1"/>
  <c r="S196" i="1" s="1"/>
  <c r="U196" i="1" s="1"/>
  <c r="V196" i="1" s="1"/>
  <c r="R197" i="1"/>
  <c r="S197" i="1" s="1"/>
  <c r="U197" i="1" s="1"/>
  <c r="V197" i="1" s="1"/>
  <c r="R198" i="1"/>
  <c r="S198" i="1" s="1"/>
  <c r="U198" i="1" s="1"/>
  <c r="V198" i="1" s="1"/>
  <c r="R199" i="1"/>
  <c r="S199" i="1" s="1"/>
  <c r="U199" i="1" s="1"/>
  <c r="V199" i="1" s="1"/>
  <c r="R200" i="1"/>
  <c r="S200" i="1" s="1"/>
  <c r="U200" i="1" s="1"/>
  <c r="V200" i="1" s="1"/>
  <c r="R201" i="1"/>
  <c r="S201" i="1" s="1"/>
  <c r="U201" i="1" s="1"/>
  <c r="V201" i="1" s="1"/>
  <c r="R202" i="1"/>
  <c r="S202" i="1" s="1"/>
  <c r="U202" i="1" s="1"/>
  <c r="V202" i="1" s="1"/>
  <c r="R203" i="1"/>
  <c r="S203" i="1" s="1"/>
  <c r="U203" i="1" s="1"/>
  <c r="V203" i="1" s="1"/>
  <c r="R204" i="1"/>
  <c r="S204" i="1" s="1"/>
  <c r="U204" i="1" s="1"/>
  <c r="V204" i="1" s="1"/>
  <c r="R205" i="1"/>
  <c r="S205" i="1" s="1"/>
  <c r="U205" i="1" s="1"/>
  <c r="V205" i="1" s="1"/>
  <c r="R206" i="1"/>
  <c r="S206" i="1" s="1"/>
  <c r="U206" i="1" s="1"/>
  <c r="V206" i="1" s="1"/>
  <c r="R207" i="1"/>
  <c r="S207" i="1" s="1"/>
  <c r="U207" i="1" s="1"/>
  <c r="V207" i="1" s="1"/>
  <c r="R208" i="1"/>
  <c r="S208" i="1" s="1"/>
  <c r="U208" i="1" s="1"/>
  <c r="V208" i="1" s="1"/>
  <c r="R209" i="1"/>
  <c r="S209" i="1" s="1"/>
  <c r="U209" i="1" s="1"/>
  <c r="V209" i="1" s="1"/>
  <c r="R210" i="1"/>
  <c r="S210" i="1" s="1"/>
  <c r="U210" i="1" s="1"/>
  <c r="V210" i="1" s="1"/>
  <c r="R211" i="1"/>
  <c r="S211" i="1" s="1"/>
  <c r="U211" i="1" s="1"/>
  <c r="V211" i="1" s="1"/>
  <c r="R212" i="1"/>
  <c r="S212" i="1" s="1"/>
  <c r="U212" i="1" s="1"/>
  <c r="V212" i="1" s="1"/>
  <c r="R213" i="1"/>
  <c r="S213" i="1" s="1"/>
  <c r="U213" i="1" s="1"/>
  <c r="V213" i="1" s="1"/>
  <c r="R214" i="1"/>
  <c r="S214" i="1" s="1"/>
  <c r="U214" i="1" s="1"/>
  <c r="V214" i="1" s="1"/>
  <c r="R215" i="1"/>
  <c r="S215" i="1" s="1"/>
  <c r="U215" i="1" s="1"/>
  <c r="V215" i="1" s="1"/>
  <c r="R216" i="1"/>
  <c r="S216" i="1" s="1"/>
  <c r="U216" i="1" s="1"/>
  <c r="V216" i="1" s="1"/>
  <c r="R217" i="1"/>
  <c r="S217" i="1" s="1"/>
  <c r="U217" i="1" s="1"/>
  <c r="V217" i="1" s="1"/>
  <c r="R218" i="1"/>
  <c r="S218" i="1" s="1"/>
  <c r="U218" i="1" s="1"/>
  <c r="V218" i="1" s="1"/>
  <c r="R219" i="1"/>
  <c r="S219" i="1" s="1"/>
  <c r="U219" i="1" s="1"/>
  <c r="V219" i="1" s="1"/>
  <c r="R220" i="1"/>
  <c r="S220" i="1" s="1"/>
  <c r="U220" i="1" s="1"/>
  <c r="V220" i="1" s="1"/>
  <c r="R221" i="1"/>
  <c r="S221" i="1" s="1"/>
  <c r="U221" i="1" s="1"/>
  <c r="V221" i="1" s="1"/>
  <c r="R222" i="1"/>
  <c r="S222" i="1" s="1"/>
  <c r="U222" i="1" s="1"/>
  <c r="V222" i="1" s="1"/>
  <c r="R223" i="1"/>
  <c r="S223" i="1" s="1"/>
  <c r="U223" i="1" s="1"/>
  <c r="V223" i="1" s="1"/>
  <c r="R224" i="1"/>
  <c r="S224" i="1" s="1"/>
  <c r="U224" i="1" s="1"/>
  <c r="V224" i="1" s="1"/>
  <c r="R225" i="1"/>
  <c r="S225" i="1" s="1"/>
  <c r="U225" i="1" s="1"/>
  <c r="V225" i="1" s="1"/>
  <c r="R226" i="1"/>
  <c r="S226" i="1" s="1"/>
  <c r="U226" i="1" s="1"/>
  <c r="V226" i="1" s="1"/>
  <c r="R227" i="1"/>
  <c r="S227" i="1" s="1"/>
  <c r="U227" i="1" s="1"/>
  <c r="V227" i="1" s="1"/>
  <c r="R228" i="1"/>
  <c r="S228" i="1" s="1"/>
  <c r="U228" i="1" s="1"/>
  <c r="V228" i="1" s="1"/>
  <c r="R229" i="1"/>
  <c r="S229" i="1" s="1"/>
  <c r="U229" i="1" s="1"/>
  <c r="V229" i="1" s="1"/>
  <c r="R230" i="1"/>
  <c r="S230" i="1" s="1"/>
  <c r="U230" i="1" s="1"/>
  <c r="V230" i="1" s="1"/>
  <c r="R231" i="1"/>
  <c r="S231" i="1" s="1"/>
  <c r="U231" i="1" s="1"/>
  <c r="V231" i="1" s="1"/>
  <c r="R232" i="1"/>
  <c r="S232" i="1" s="1"/>
  <c r="U232" i="1" s="1"/>
  <c r="V232" i="1" s="1"/>
  <c r="R233" i="1"/>
  <c r="S233" i="1" s="1"/>
  <c r="U233" i="1" s="1"/>
  <c r="V233" i="1" s="1"/>
  <c r="R234" i="1"/>
  <c r="S234" i="1" s="1"/>
  <c r="U234" i="1" s="1"/>
  <c r="V234" i="1" s="1"/>
  <c r="R235" i="1"/>
  <c r="S235" i="1" s="1"/>
  <c r="U235" i="1" s="1"/>
  <c r="V235" i="1" s="1"/>
  <c r="R236" i="1"/>
  <c r="S236" i="1" s="1"/>
  <c r="U236" i="1" s="1"/>
  <c r="V236" i="1" s="1"/>
  <c r="R237" i="1"/>
  <c r="S237" i="1" s="1"/>
  <c r="U237" i="1" s="1"/>
  <c r="V237" i="1" s="1"/>
  <c r="R238" i="1"/>
  <c r="S238" i="1" s="1"/>
  <c r="U238" i="1" s="1"/>
  <c r="V238" i="1" s="1"/>
  <c r="R239" i="1"/>
  <c r="S239" i="1" s="1"/>
  <c r="U239" i="1" s="1"/>
  <c r="V239" i="1" s="1"/>
  <c r="R240" i="1"/>
  <c r="S240" i="1" s="1"/>
  <c r="U240" i="1" s="1"/>
  <c r="V240" i="1" s="1"/>
  <c r="R241" i="1"/>
  <c r="S241" i="1" s="1"/>
  <c r="U241" i="1" s="1"/>
  <c r="V241" i="1" s="1"/>
  <c r="R242" i="1"/>
  <c r="S242" i="1" s="1"/>
  <c r="U242" i="1" s="1"/>
  <c r="V242" i="1" s="1"/>
  <c r="R243" i="1"/>
  <c r="S243" i="1" s="1"/>
  <c r="U243" i="1" s="1"/>
  <c r="V243" i="1" s="1"/>
  <c r="R244" i="1"/>
  <c r="S244" i="1" s="1"/>
  <c r="U244" i="1" s="1"/>
  <c r="V244" i="1" s="1"/>
  <c r="R245" i="1"/>
  <c r="S245" i="1" s="1"/>
  <c r="U245" i="1" s="1"/>
  <c r="V245" i="1" s="1"/>
  <c r="R246" i="1"/>
  <c r="S246" i="1" s="1"/>
  <c r="U246" i="1" s="1"/>
  <c r="V246" i="1" s="1"/>
  <c r="R247" i="1"/>
  <c r="S247" i="1" s="1"/>
  <c r="U247" i="1" s="1"/>
  <c r="V247" i="1" s="1"/>
  <c r="R248" i="1"/>
  <c r="S248" i="1" s="1"/>
  <c r="U248" i="1" s="1"/>
  <c r="V248" i="1" s="1"/>
  <c r="R249" i="1"/>
  <c r="S249" i="1" s="1"/>
  <c r="U249" i="1" s="1"/>
  <c r="V249" i="1" s="1"/>
  <c r="R250" i="1"/>
  <c r="S250" i="1" s="1"/>
  <c r="U250" i="1" s="1"/>
  <c r="V250" i="1" s="1"/>
  <c r="R251" i="1"/>
  <c r="S251" i="1" s="1"/>
  <c r="U251" i="1" s="1"/>
  <c r="V251" i="1" s="1"/>
  <c r="R252" i="1"/>
  <c r="S252" i="1" s="1"/>
  <c r="U252" i="1" s="1"/>
  <c r="V252" i="1" s="1"/>
  <c r="R253" i="1"/>
  <c r="S253" i="1" s="1"/>
  <c r="U253" i="1" s="1"/>
  <c r="V253" i="1" s="1"/>
  <c r="R254" i="1"/>
  <c r="S254" i="1" s="1"/>
  <c r="U254" i="1" s="1"/>
  <c r="V254" i="1" s="1"/>
  <c r="R255" i="1"/>
  <c r="S255" i="1" s="1"/>
  <c r="U255" i="1" s="1"/>
  <c r="V255" i="1" s="1"/>
  <c r="R256" i="1"/>
  <c r="S256" i="1" s="1"/>
  <c r="U256" i="1" s="1"/>
  <c r="V256" i="1" s="1"/>
  <c r="R257" i="1"/>
  <c r="S257" i="1" s="1"/>
  <c r="U257" i="1" s="1"/>
  <c r="V257" i="1" s="1"/>
  <c r="R258" i="1"/>
  <c r="S258" i="1" s="1"/>
  <c r="U258" i="1" s="1"/>
  <c r="V258" i="1" s="1"/>
  <c r="R259" i="1"/>
  <c r="S259" i="1" s="1"/>
  <c r="U259" i="1" s="1"/>
  <c r="V259" i="1" s="1"/>
  <c r="R260" i="1"/>
  <c r="S260" i="1" s="1"/>
  <c r="U260" i="1" s="1"/>
  <c r="V260" i="1" s="1"/>
  <c r="R261" i="1"/>
  <c r="S261" i="1" s="1"/>
  <c r="U261" i="1" s="1"/>
  <c r="V261" i="1" s="1"/>
  <c r="R262" i="1"/>
  <c r="S262" i="1" s="1"/>
  <c r="U262" i="1" s="1"/>
  <c r="V262" i="1" s="1"/>
  <c r="R263" i="1"/>
  <c r="S263" i="1" s="1"/>
  <c r="U263" i="1" s="1"/>
  <c r="V263" i="1" s="1"/>
  <c r="R264" i="1"/>
  <c r="S264" i="1" s="1"/>
  <c r="U264" i="1" s="1"/>
  <c r="V264" i="1" s="1"/>
  <c r="R265" i="1"/>
  <c r="S265" i="1" s="1"/>
  <c r="U265" i="1" s="1"/>
  <c r="V265" i="1" s="1"/>
  <c r="R266" i="1"/>
  <c r="S266" i="1" s="1"/>
  <c r="U266" i="1" s="1"/>
  <c r="V266" i="1" s="1"/>
  <c r="R267" i="1"/>
  <c r="S267" i="1" s="1"/>
  <c r="U267" i="1" s="1"/>
  <c r="V267" i="1" s="1"/>
  <c r="R268" i="1"/>
  <c r="S268" i="1" s="1"/>
  <c r="U268" i="1" s="1"/>
  <c r="V268" i="1" s="1"/>
  <c r="R269" i="1"/>
  <c r="S269" i="1" s="1"/>
  <c r="U269" i="1" s="1"/>
  <c r="V269" i="1" s="1"/>
  <c r="R270" i="1"/>
  <c r="S270" i="1" s="1"/>
  <c r="U270" i="1" s="1"/>
  <c r="V270" i="1" s="1"/>
  <c r="R271" i="1"/>
  <c r="S271" i="1" s="1"/>
  <c r="U271" i="1" s="1"/>
  <c r="V271" i="1" s="1"/>
  <c r="R272" i="1"/>
  <c r="S272" i="1" s="1"/>
  <c r="U272" i="1" s="1"/>
  <c r="V272" i="1" s="1"/>
  <c r="R273" i="1"/>
  <c r="S273" i="1" s="1"/>
  <c r="U273" i="1" s="1"/>
  <c r="V273" i="1" s="1"/>
  <c r="R274" i="1"/>
  <c r="S274" i="1" s="1"/>
  <c r="U274" i="1" s="1"/>
  <c r="V274" i="1" s="1"/>
  <c r="R275" i="1"/>
  <c r="S275" i="1" s="1"/>
  <c r="U275" i="1" s="1"/>
  <c r="V275" i="1" s="1"/>
  <c r="R276" i="1"/>
  <c r="S276" i="1" s="1"/>
  <c r="U276" i="1" s="1"/>
  <c r="V276" i="1" s="1"/>
  <c r="R277" i="1"/>
  <c r="S277" i="1" s="1"/>
  <c r="U277" i="1" s="1"/>
  <c r="V277" i="1" s="1"/>
  <c r="R278" i="1"/>
  <c r="S278" i="1" s="1"/>
  <c r="U278" i="1" s="1"/>
  <c r="V278" i="1" s="1"/>
  <c r="R279" i="1"/>
  <c r="S279" i="1" s="1"/>
  <c r="U279" i="1" s="1"/>
  <c r="V279" i="1" s="1"/>
  <c r="R280" i="1"/>
  <c r="S280" i="1" s="1"/>
  <c r="U280" i="1" s="1"/>
  <c r="V280" i="1" s="1"/>
  <c r="R281" i="1"/>
  <c r="S281" i="1" s="1"/>
  <c r="U281" i="1" s="1"/>
  <c r="V281" i="1" s="1"/>
  <c r="R282" i="1"/>
  <c r="S282" i="1" s="1"/>
  <c r="U282" i="1" s="1"/>
  <c r="V282" i="1" s="1"/>
  <c r="R283" i="1"/>
  <c r="S283" i="1" s="1"/>
  <c r="U283" i="1" s="1"/>
  <c r="V283" i="1" s="1"/>
  <c r="R284" i="1"/>
  <c r="S284" i="1" s="1"/>
  <c r="U284" i="1" s="1"/>
  <c r="V284" i="1" s="1"/>
  <c r="R285" i="1"/>
  <c r="S285" i="1" s="1"/>
  <c r="U285" i="1" s="1"/>
  <c r="V285" i="1" s="1"/>
  <c r="R286" i="1"/>
  <c r="S286" i="1" s="1"/>
  <c r="U286" i="1" s="1"/>
  <c r="V286" i="1" s="1"/>
  <c r="R287" i="1"/>
  <c r="S287" i="1" s="1"/>
  <c r="U287" i="1" s="1"/>
  <c r="V287" i="1" s="1"/>
  <c r="R288" i="1"/>
  <c r="S288" i="1" s="1"/>
  <c r="U288" i="1" s="1"/>
  <c r="V288" i="1" s="1"/>
  <c r="R289" i="1"/>
  <c r="S289" i="1" s="1"/>
  <c r="U289" i="1" s="1"/>
  <c r="V289" i="1" s="1"/>
  <c r="R290" i="1"/>
  <c r="S290" i="1" s="1"/>
  <c r="U290" i="1" s="1"/>
  <c r="V290" i="1" s="1"/>
  <c r="R291" i="1"/>
  <c r="S291" i="1" s="1"/>
  <c r="U291" i="1" s="1"/>
  <c r="V291" i="1" s="1"/>
  <c r="R292" i="1"/>
  <c r="S292" i="1" s="1"/>
  <c r="U292" i="1" s="1"/>
  <c r="V292" i="1" s="1"/>
  <c r="R293" i="1"/>
  <c r="S293" i="1" s="1"/>
  <c r="U293" i="1" s="1"/>
  <c r="V293" i="1" s="1"/>
  <c r="R294" i="1"/>
  <c r="S294" i="1" s="1"/>
  <c r="U294" i="1" s="1"/>
  <c r="V294" i="1" s="1"/>
  <c r="R295" i="1"/>
  <c r="S295" i="1" s="1"/>
  <c r="U295" i="1" s="1"/>
  <c r="V295" i="1" s="1"/>
  <c r="R296" i="1"/>
  <c r="S296" i="1" s="1"/>
  <c r="U296" i="1" s="1"/>
  <c r="V296" i="1" s="1"/>
  <c r="R297" i="1"/>
  <c r="S297" i="1" s="1"/>
  <c r="U297" i="1" s="1"/>
  <c r="V297" i="1" s="1"/>
  <c r="R298" i="1"/>
  <c r="S298" i="1" s="1"/>
  <c r="U298" i="1" s="1"/>
  <c r="V298" i="1" s="1"/>
  <c r="R299" i="1"/>
  <c r="S299" i="1" s="1"/>
  <c r="U299" i="1" s="1"/>
  <c r="V299" i="1" s="1"/>
  <c r="R300" i="1"/>
  <c r="S300" i="1" s="1"/>
  <c r="U300" i="1" s="1"/>
  <c r="V300" i="1" s="1"/>
  <c r="R301" i="1"/>
  <c r="S301" i="1" s="1"/>
  <c r="U301" i="1" s="1"/>
  <c r="V301" i="1" s="1"/>
  <c r="R302" i="1"/>
  <c r="S302" i="1" s="1"/>
  <c r="U302" i="1" s="1"/>
  <c r="V302" i="1" s="1"/>
  <c r="R303" i="1"/>
  <c r="S303" i="1" s="1"/>
  <c r="U303" i="1" s="1"/>
  <c r="V303" i="1" s="1"/>
  <c r="R304" i="1"/>
  <c r="S304" i="1" s="1"/>
  <c r="U304" i="1" s="1"/>
  <c r="V304" i="1" s="1"/>
  <c r="R305" i="1"/>
  <c r="S305" i="1" s="1"/>
  <c r="U305" i="1" s="1"/>
  <c r="V305" i="1" s="1"/>
  <c r="R306" i="1"/>
  <c r="S306" i="1" s="1"/>
  <c r="U306" i="1" s="1"/>
  <c r="V306" i="1" s="1"/>
  <c r="R307" i="1"/>
  <c r="S307" i="1" s="1"/>
  <c r="U307" i="1" s="1"/>
  <c r="V307" i="1" s="1"/>
  <c r="R308" i="1"/>
  <c r="S308" i="1" s="1"/>
  <c r="U308" i="1" s="1"/>
  <c r="V308" i="1" s="1"/>
  <c r="R309" i="1"/>
  <c r="S309" i="1" s="1"/>
  <c r="U309" i="1" s="1"/>
  <c r="V309" i="1" s="1"/>
  <c r="R310" i="1"/>
  <c r="S310" i="1" s="1"/>
  <c r="U310" i="1" s="1"/>
  <c r="V310" i="1" s="1"/>
  <c r="R311" i="1"/>
  <c r="S311" i="1" s="1"/>
  <c r="U311" i="1" s="1"/>
  <c r="V311" i="1" s="1"/>
  <c r="R312" i="1"/>
  <c r="S312" i="1" s="1"/>
  <c r="U312" i="1" s="1"/>
  <c r="V312" i="1" s="1"/>
  <c r="R313" i="1"/>
  <c r="S313" i="1" s="1"/>
  <c r="U313" i="1" s="1"/>
  <c r="V313" i="1" s="1"/>
  <c r="R314" i="1"/>
  <c r="S314" i="1" s="1"/>
  <c r="U314" i="1" s="1"/>
  <c r="V314" i="1" s="1"/>
  <c r="R315" i="1"/>
  <c r="S315" i="1" s="1"/>
  <c r="U315" i="1" s="1"/>
  <c r="V315" i="1" s="1"/>
  <c r="R316" i="1"/>
  <c r="S316" i="1" s="1"/>
  <c r="U316" i="1" s="1"/>
  <c r="V316" i="1" s="1"/>
  <c r="R317" i="1"/>
  <c r="S317" i="1" s="1"/>
  <c r="U317" i="1" s="1"/>
  <c r="V317" i="1" s="1"/>
  <c r="R318" i="1"/>
  <c r="S318" i="1" s="1"/>
  <c r="U318" i="1" s="1"/>
  <c r="V318" i="1" s="1"/>
  <c r="R319" i="1"/>
  <c r="S319" i="1" s="1"/>
  <c r="U319" i="1" s="1"/>
  <c r="V319" i="1" s="1"/>
  <c r="R320" i="1"/>
  <c r="S320" i="1" s="1"/>
  <c r="U320" i="1" s="1"/>
  <c r="V320" i="1" s="1"/>
  <c r="R321" i="1"/>
  <c r="S321" i="1" s="1"/>
  <c r="U321" i="1" s="1"/>
  <c r="V321" i="1" s="1"/>
  <c r="R322" i="1"/>
  <c r="S322" i="1" s="1"/>
  <c r="U322" i="1" s="1"/>
  <c r="V322" i="1" s="1"/>
  <c r="R323" i="1"/>
  <c r="S323" i="1" s="1"/>
  <c r="U323" i="1" s="1"/>
  <c r="V323" i="1" s="1"/>
  <c r="R324" i="1"/>
  <c r="S324" i="1" s="1"/>
  <c r="U324" i="1" s="1"/>
  <c r="V324" i="1" s="1"/>
  <c r="R325" i="1"/>
  <c r="S325" i="1" s="1"/>
  <c r="U325" i="1" s="1"/>
  <c r="V325" i="1" s="1"/>
  <c r="R326" i="1"/>
  <c r="S326" i="1" s="1"/>
  <c r="U326" i="1" s="1"/>
  <c r="V326" i="1" s="1"/>
  <c r="R327" i="1"/>
  <c r="S327" i="1" s="1"/>
  <c r="U327" i="1" s="1"/>
  <c r="V327" i="1" s="1"/>
  <c r="R328" i="1"/>
  <c r="S328" i="1" s="1"/>
  <c r="U328" i="1" s="1"/>
  <c r="V328" i="1" s="1"/>
  <c r="R329" i="1"/>
  <c r="S329" i="1" s="1"/>
  <c r="U329" i="1" s="1"/>
  <c r="V329" i="1" s="1"/>
  <c r="R330" i="1"/>
  <c r="S330" i="1" s="1"/>
  <c r="U330" i="1" s="1"/>
  <c r="V330" i="1" s="1"/>
  <c r="R331" i="1"/>
  <c r="S331" i="1" s="1"/>
  <c r="U331" i="1" s="1"/>
  <c r="V331" i="1" s="1"/>
  <c r="R332" i="1"/>
  <c r="S332" i="1" s="1"/>
  <c r="U332" i="1" s="1"/>
  <c r="V332" i="1" s="1"/>
  <c r="R333" i="1"/>
  <c r="S333" i="1" s="1"/>
  <c r="U333" i="1" s="1"/>
  <c r="V333" i="1" s="1"/>
  <c r="R334" i="1"/>
  <c r="S334" i="1" s="1"/>
  <c r="U334" i="1" s="1"/>
  <c r="V334" i="1" s="1"/>
  <c r="R335" i="1"/>
  <c r="S335" i="1" s="1"/>
  <c r="U335" i="1" s="1"/>
  <c r="V335" i="1" s="1"/>
  <c r="R336" i="1"/>
  <c r="S336" i="1" s="1"/>
  <c r="U336" i="1" s="1"/>
  <c r="V336" i="1" s="1"/>
  <c r="R337" i="1"/>
  <c r="S337" i="1" s="1"/>
  <c r="U337" i="1" s="1"/>
  <c r="V337" i="1" s="1"/>
  <c r="R338" i="1"/>
  <c r="S338" i="1" s="1"/>
  <c r="U338" i="1" s="1"/>
  <c r="V338" i="1" s="1"/>
  <c r="R339" i="1"/>
  <c r="S339" i="1" s="1"/>
  <c r="U339" i="1" s="1"/>
  <c r="V339" i="1" s="1"/>
  <c r="R340" i="1"/>
  <c r="S340" i="1" s="1"/>
  <c r="U340" i="1" s="1"/>
  <c r="V340" i="1" s="1"/>
  <c r="R341" i="1"/>
  <c r="S341" i="1" s="1"/>
  <c r="U341" i="1" s="1"/>
  <c r="V341" i="1" s="1"/>
  <c r="R342" i="1"/>
  <c r="S342" i="1" s="1"/>
  <c r="U342" i="1" s="1"/>
  <c r="V342" i="1" s="1"/>
  <c r="R343" i="1"/>
  <c r="S343" i="1" s="1"/>
  <c r="U343" i="1" s="1"/>
  <c r="V343" i="1" s="1"/>
  <c r="R344" i="1"/>
  <c r="S344" i="1" s="1"/>
  <c r="U344" i="1" s="1"/>
  <c r="V344" i="1" s="1"/>
  <c r="R345" i="1"/>
  <c r="S345" i="1" s="1"/>
  <c r="U345" i="1" s="1"/>
  <c r="V345" i="1" s="1"/>
  <c r="R346" i="1"/>
  <c r="S346" i="1" s="1"/>
  <c r="U346" i="1" s="1"/>
  <c r="V346" i="1" s="1"/>
  <c r="R347" i="1"/>
  <c r="S347" i="1" s="1"/>
  <c r="U347" i="1" s="1"/>
  <c r="V347" i="1" s="1"/>
  <c r="R348" i="1"/>
  <c r="S348" i="1" s="1"/>
  <c r="U348" i="1" s="1"/>
  <c r="V348" i="1" s="1"/>
  <c r="R349" i="1"/>
  <c r="S349" i="1" s="1"/>
  <c r="U349" i="1" s="1"/>
  <c r="V349" i="1" s="1"/>
  <c r="R350" i="1"/>
  <c r="S350" i="1" s="1"/>
  <c r="U350" i="1" s="1"/>
  <c r="V350" i="1" s="1"/>
  <c r="R351" i="1"/>
  <c r="S351" i="1" s="1"/>
  <c r="U351" i="1" s="1"/>
  <c r="V351" i="1" s="1"/>
  <c r="R352" i="1"/>
  <c r="S352" i="1" s="1"/>
  <c r="U352" i="1" s="1"/>
  <c r="V352" i="1" s="1"/>
  <c r="R353" i="1"/>
  <c r="S353" i="1" s="1"/>
  <c r="U353" i="1" s="1"/>
  <c r="V353" i="1" s="1"/>
  <c r="R354" i="1"/>
  <c r="S354" i="1" s="1"/>
  <c r="U354" i="1" s="1"/>
  <c r="V354" i="1" s="1"/>
  <c r="R355" i="1"/>
  <c r="S355" i="1" s="1"/>
  <c r="U355" i="1" s="1"/>
  <c r="V355" i="1" s="1"/>
  <c r="R356" i="1"/>
  <c r="S356" i="1" s="1"/>
  <c r="U356" i="1" s="1"/>
  <c r="V356" i="1" s="1"/>
  <c r="R357" i="1"/>
  <c r="S357" i="1" s="1"/>
  <c r="U357" i="1" s="1"/>
  <c r="V357" i="1" s="1"/>
  <c r="R358" i="1"/>
  <c r="S358" i="1" s="1"/>
  <c r="U358" i="1" s="1"/>
  <c r="V358" i="1" s="1"/>
  <c r="R359" i="1"/>
  <c r="S359" i="1" s="1"/>
  <c r="U359" i="1" s="1"/>
  <c r="V359" i="1" s="1"/>
  <c r="R360" i="1"/>
  <c r="S360" i="1" s="1"/>
  <c r="U360" i="1" s="1"/>
  <c r="V360" i="1" s="1"/>
  <c r="R361" i="1"/>
  <c r="S361" i="1" s="1"/>
  <c r="U361" i="1" s="1"/>
  <c r="V361" i="1" s="1"/>
  <c r="R362" i="1"/>
  <c r="S362" i="1" s="1"/>
  <c r="U362" i="1" s="1"/>
  <c r="V362" i="1" s="1"/>
  <c r="R363" i="1"/>
  <c r="S363" i="1" s="1"/>
  <c r="U363" i="1" s="1"/>
  <c r="V363" i="1" s="1"/>
  <c r="R364" i="1"/>
  <c r="S364" i="1" s="1"/>
  <c r="U364" i="1" s="1"/>
  <c r="V364" i="1" s="1"/>
  <c r="R365" i="1"/>
  <c r="S365" i="1" s="1"/>
  <c r="U365" i="1" s="1"/>
  <c r="V365" i="1" s="1"/>
  <c r="R366" i="1"/>
  <c r="S366" i="1" s="1"/>
  <c r="U366" i="1" s="1"/>
  <c r="V366" i="1" s="1"/>
  <c r="R367" i="1"/>
  <c r="S367" i="1" s="1"/>
  <c r="U367" i="1" s="1"/>
  <c r="V367" i="1" s="1"/>
  <c r="R368" i="1"/>
  <c r="S368" i="1" s="1"/>
  <c r="U368" i="1" s="1"/>
  <c r="V368" i="1" s="1"/>
  <c r="R369" i="1"/>
  <c r="S369" i="1" s="1"/>
  <c r="U369" i="1" s="1"/>
  <c r="V369" i="1" s="1"/>
  <c r="R370" i="1"/>
  <c r="S370" i="1" s="1"/>
  <c r="U370" i="1" s="1"/>
  <c r="V370" i="1" s="1"/>
  <c r="R371" i="1"/>
  <c r="S371" i="1" s="1"/>
  <c r="U371" i="1" s="1"/>
  <c r="V371" i="1" s="1"/>
  <c r="R372" i="1"/>
  <c r="S372" i="1" s="1"/>
  <c r="U372" i="1" s="1"/>
  <c r="V372" i="1" s="1"/>
  <c r="R373" i="1"/>
  <c r="S373" i="1" s="1"/>
  <c r="U373" i="1" s="1"/>
  <c r="V373" i="1" s="1"/>
  <c r="R374" i="1"/>
  <c r="S374" i="1" s="1"/>
  <c r="U374" i="1" s="1"/>
  <c r="V374" i="1" s="1"/>
  <c r="R375" i="1"/>
  <c r="S375" i="1" s="1"/>
  <c r="U375" i="1" s="1"/>
  <c r="V375" i="1" s="1"/>
  <c r="R376" i="1"/>
  <c r="S376" i="1" s="1"/>
  <c r="U376" i="1" s="1"/>
  <c r="V376" i="1" s="1"/>
  <c r="R377" i="1"/>
  <c r="S377" i="1" s="1"/>
  <c r="U377" i="1" s="1"/>
  <c r="V377" i="1" s="1"/>
  <c r="R378" i="1"/>
  <c r="S378" i="1" s="1"/>
  <c r="U378" i="1" s="1"/>
  <c r="V378" i="1" s="1"/>
  <c r="R379" i="1"/>
  <c r="S379" i="1" s="1"/>
  <c r="U379" i="1" s="1"/>
  <c r="V379" i="1" s="1"/>
  <c r="R380" i="1"/>
  <c r="S380" i="1" s="1"/>
  <c r="U380" i="1" s="1"/>
  <c r="V380" i="1" s="1"/>
  <c r="R381" i="1"/>
  <c r="S381" i="1" s="1"/>
  <c r="U381" i="1" s="1"/>
  <c r="V381" i="1" s="1"/>
  <c r="R382" i="1"/>
  <c r="S382" i="1" s="1"/>
  <c r="U382" i="1" s="1"/>
  <c r="V382" i="1" s="1"/>
  <c r="R383" i="1"/>
  <c r="S383" i="1" s="1"/>
  <c r="U383" i="1" s="1"/>
  <c r="V383" i="1" s="1"/>
  <c r="R384" i="1"/>
  <c r="S384" i="1" s="1"/>
  <c r="U384" i="1" s="1"/>
  <c r="V384" i="1" s="1"/>
  <c r="R385" i="1"/>
  <c r="S385" i="1" s="1"/>
  <c r="U385" i="1" s="1"/>
  <c r="V385" i="1" s="1"/>
  <c r="R386" i="1"/>
  <c r="S386" i="1" s="1"/>
  <c r="U386" i="1" s="1"/>
  <c r="V386" i="1" s="1"/>
  <c r="R387" i="1"/>
  <c r="S387" i="1" s="1"/>
  <c r="U387" i="1" s="1"/>
  <c r="V387" i="1" s="1"/>
  <c r="R388" i="1"/>
  <c r="S388" i="1" s="1"/>
  <c r="U388" i="1" s="1"/>
  <c r="V388" i="1" s="1"/>
  <c r="R389" i="1"/>
  <c r="S389" i="1" s="1"/>
  <c r="U389" i="1" s="1"/>
  <c r="V389" i="1" s="1"/>
  <c r="R390" i="1"/>
  <c r="S390" i="1" s="1"/>
  <c r="U390" i="1" s="1"/>
  <c r="V390" i="1" s="1"/>
  <c r="R391" i="1"/>
  <c r="S391" i="1" s="1"/>
  <c r="U391" i="1" s="1"/>
  <c r="V391" i="1" s="1"/>
  <c r="R392" i="1"/>
  <c r="S392" i="1" s="1"/>
  <c r="U392" i="1" s="1"/>
  <c r="V392" i="1" s="1"/>
  <c r="R393" i="1"/>
  <c r="S393" i="1" s="1"/>
  <c r="U393" i="1" s="1"/>
  <c r="V393" i="1" s="1"/>
  <c r="R394" i="1"/>
  <c r="S394" i="1" s="1"/>
  <c r="U394" i="1" s="1"/>
  <c r="V394" i="1" s="1"/>
  <c r="R395" i="1"/>
  <c r="S395" i="1" s="1"/>
  <c r="U395" i="1" s="1"/>
  <c r="V395" i="1" s="1"/>
  <c r="R396" i="1"/>
  <c r="S396" i="1" s="1"/>
  <c r="U396" i="1" s="1"/>
  <c r="V396" i="1" s="1"/>
  <c r="R397" i="1"/>
  <c r="S397" i="1" s="1"/>
  <c r="U397" i="1" s="1"/>
  <c r="V397" i="1" s="1"/>
  <c r="R398" i="1"/>
  <c r="S398" i="1" s="1"/>
  <c r="U398" i="1" s="1"/>
  <c r="V398" i="1" s="1"/>
  <c r="R399" i="1"/>
  <c r="S399" i="1" s="1"/>
  <c r="U399" i="1" s="1"/>
  <c r="V399" i="1" s="1"/>
  <c r="R400" i="1"/>
  <c r="S400" i="1" s="1"/>
  <c r="U400" i="1" s="1"/>
  <c r="V400" i="1" s="1"/>
  <c r="R401" i="1"/>
  <c r="S401" i="1" s="1"/>
  <c r="U401" i="1" s="1"/>
  <c r="V401" i="1" s="1"/>
  <c r="R402" i="1"/>
  <c r="S402" i="1" s="1"/>
  <c r="U402" i="1" s="1"/>
  <c r="V402" i="1" s="1"/>
  <c r="R403" i="1"/>
  <c r="S403" i="1" s="1"/>
  <c r="U403" i="1" s="1"/>
  <c r="V403" i="1" s="1"/>
  <c r="R404" i="1"/>
  <c r="S404" i="1" s="1"/>
  <c r="U404" i="1" s="1"/>
  <c r="V404" i="1" s="1"/>
  <c r="R405" i="1"/>
  <c r="S405" i="1" s="1"/>
  <c r="U405" i="1" s="1"/>
  <c r="V405" i="1" s="1"/>
  <c r="R406" i="1"/>
  <c r="S406" i="1" s="1"/>
  <c r="U406" i="1" s="1"/>
  <c r="V406" i="1" s="1"/>
  <c r="R407" i="1"/>
  <c r="S407" i="1" s="1"/>
  <c r="U407" i="1" s="1"/>
  <c r="V407" i="1" s="1"/>
  <c r="R408" i="1"/>
  <c r="S408" i="1" s="1"/>
  <c r="U408" i="1" s="1"/>
  <c r="V408" i="1" s="1"/>
  <c r="R409" i="1"/>
  <c r="S409" i="1" s="1"/>
  <c r="U409" i="1" s="1"/>
  <c r="V409" i="1" s="1"/>
  <c r="R410" i="1"/>
  <c r="S410" i="1" s="1"/>
  <c r="U410" i="1" s="1"/>
  <c r="V410" i="1" s="1"/>
  <c r="R411" i="1"/>
  <c r="S411" i="1" s="1"/>
  <c r="U411" i="1" s="1"/>
  <c r="V411" i="1" s="1"/>
  <c r="R412" i="1"/>
  <c r="S412" i="1" s="1"/>
  <c r="U412" i="1" s="1"/>
  <c r="V412" i="1" s="1"/>
  <c r="R413" i="1"/>
  <c r="S413" i="1" s="1"/>
  <c r="U413" i="1" s="1"/>
  <c r="V413" i="1" s="1"/>
  <c r="R414" i="1"/>
  <c r="S414" i="1" s="1"/>
  <c r="U414" i="1" s="1"/>
  <c r="V414" i="1" s="1"/>
  <c r="R415" i="1"/>
  <c r="S415" i="1" s="1"/>
  <c r="U415" i="1" s="1"/>
  <c r="V415" i="1" s="1"/>
  <c r="R416" i="1"/>
  <c r="S416" i="1" s="1"/>
  <c r="U416" i="1" s="1"/>
  <c r="V416" i="1" s="1"/>
  <c r="R417" i="1"/>
  <c r="S417" i="1" s="1"/>
  <c r="U417" i="1" s="1"/>
  <c r="V417" i="1" s="1"/>
  <c r="R418" i="1"/>
  <c r="S418" i="1" s="1"/>
  <c r="U418" i="1" s="1"/>
  <c r="V418" i="1" s="1"/>
  <c r="R419" i="1"/>
  <c r="S419" i="1" s="1"/>
  <c r="U419" i="1" s="1"/>
  <c r="V419" i="1" s="1"/>
  <c r="R420" i="1"/>
  <c r="S420" i="1" s="1"/>
  <c r="U420" i="1" s="1"/>
  <c r="V420" i="1" s="1"/>
  <c r="R421" i="1"/>
  <c r="S421" i="1" s="1"/>
  <c r="U421" i="1" s="1"/>
  <c r="V421" i="1" s="1"/>
  <c r="R422" i="1"/>
  <c r="S422" i="1" s="1"/>
  <c r="U422" i="1" s="1"/>
  <c r="V422" i="1" s="1"/>
  <c r="R423" i="1"/>
  <c r="S423" i="1" s="1"/>
  <c r="U423" i="1" s="1"/>
  <c r="V423" i="1" s="1"/>
  <c r="R424" i="1"/>
  <c r="S424" i="1" s="1"/>
  <c r="U424" i="1" s="1"/>
  <c r="V424" i="1" s="1"/>
  <c r="R425" i="1"/>
  <c r="S425" i="1" s="1"/>
  <c r="U425" i="1" s="1"/>
  <c r="V425" i="1" s="1"/>
  <c r="R426" i="1"/>
  <c r="S426" i="1" s="1"/>
  <c r="U426" i="1" s="1"/>
  <c r="V426" i="1" s="1"/>
  <c r="R427" i="1"/>
  <c r="S427" i="1" s="1"/>
  <c r="U427" i="1" s="1"/>
  <c r="V427" i="1" s="1"/>
  <c r="R428" i="1"/>
  <c r="S428" i="1" s="1"/>
  <c r="U428" i="1" s="1"/>
  <c r="V428" i="1" s="1"/>
  <c r="R429" i="1"/>
  <c r="S429" i="1" s="1"/>
  <c r="U429" i="1" s="1"/>
  <c r="V429" i="1" s="1"/>
  <c r="R430" i="1"/>
  <c r="S430" i="1" s="1"/>
  <c r="U430" i="1" s="1"/>
  <c r="V430" i="1" s="1"/>
  <c r="R431" i="1"/>
  <c r="S431" i="1" s="1"/>
  <c r="U431" i="1" s="1"/>
  <c r="V431" i="1" s="1"/>
  <c r="R432" i="1"/>
  <c r="S432" i="1" s="1"/>
  <c r="U432" i="1" s="1"/>
  <c r="V432" i="1" s="1"/>
  <c r="R433" i="1"/>
  <c r="S433" i="1" s="1"/>
  <c r="U433" i="1" s="1"/>
  <c r="V433" i="1" s="1"/>
  <c r="R434" i="1"/>
  <c r="S434" i="1" s="1"/>
  <c r="U434" i="1" s="1"/>
  <c r="V434" i="1" s="1"/>
  <c r="R435" i="1"/>
  <c r="S435" i="1" s="1"/>
  <c r="U435" i="1" s="1"/>
  <c r="V435" i="1" s="1"/>
  <c r="R436" i="1"/>
  <c r="S436" i="1" s="1"/>
  <c r="U436" i="1" s="1"/>
  <c r="V436" i="1" s="1"/>
  <c r="R437" i="1"/>
  <c r="S437" i="1" s="1"/>
  <c r="U437" i="1" s="1"/>
  <c r="V437" i="1" s="1"/>
  <c r="R438" i="1"/>
  <c r="S438" i="1" s="1"/>
  <c r="U438" i="1" s="1"/>
  <c r="V438" i="1" s="1"/>
  <c r="R439" i="1"/>
  <c r="S439" i="1" s="1"/>
  <c r="U439" i="1" s="1"/>
  <c r="V439" i="1" s="1"/>
  <c r="R440" i="1"/>
  <c r="S440" i="1" s="1"/>
  <c r="U440" i="1" s="1"/>
  <c r="V440" i="1" s="1"/>
  <c r="R441" i="1"/>
  <c r="S441" i="1" s="1"/>
  <c r="U441" i="1" s="1"/>
  <c r="V441" i="1" s="1"/>
  <c r="R442" i="1"/>
  <c r="S442" i="1" s="1"/>
  <c r="U442" i="1" s="1"/>
  <c r="V442" i="1" s="1"/>
  <c r="R443" i="1"/>
  <c r="S443" i="1" s="1"/>
  <c r="U443" i="1" s="1"/>
  <c r="V443" i="1" s="1"/>
  <c r="R444" i="1"/>
  <c r="S444" i="1" s="1"/>
  <c r="U444" i="1" s="1"/>
  <c r="V444" i="1" s="1"/>
  <c r="R445" i="1"/>
  <c r="S445" i="1" s="1"/>
  <c r="U445" i="1" s="1"/>
  <c r="V445" i="1" s="1"/>
  <c r="R446" i="1"/>
  <c r="S446" i="1" s="1"/>
  <c r="U446" i="1" s="1"/>
  <c r="V446" i="1" s="1"/>
  <c r="R447" i="1"/>
  <c r="S447" i="1" s="1"/>
  <c r="U447" i="1" s="1"/>
  <c r="V447" i="1" s="1"/>
  <c r="R448" i="1"/>
  <c r="S448" i="1" s="1"/>
  <c r="U448" i="1" s="1"/>
  <c r="V448" i="1" s="1"/>
  <c r="R449" i="1"/>
  <c r="S449" i="1" s="1"/>
  <c r="U449" i="1" s="1"/>
  <c r="V449" i="1" s="1"/>
  <c r="R450" i="1"/>
  <c r="S450" i="1" s="1"/>
  <c r="U450" i="1" s="1"/>
  <c r="V450" i="1" s="1"/>
  <c r="R451" i="1"/>
  <c r="S451" i="1" s="1"/>
  <c r="U451" i="1" s="1"/>
  <c r="V451" i="1" s="1"/>
  <c r="R452" i="1"/>
  <c r="S452" i="1" s="1"/>
  <c r="U452" i="1" s="1"/>
  <c r="V452" i="1" s="1"/>
  <c r="R453" i="1"/>
  <c r="S453" i="1" s="1"/>
  <c r="U453" i="1" s="1"/>
  <c r="V453" i="1" s="1"/>
  <c r="R454" i="1"/>
  <c r="S454" i="1" s="1"/>
  <c r="U454" i="1" s="1"/>
  <c r="V454" i="1" s="1"/>
  <c r="R455" i="1"/>
  <c r="S455" i="1" s="1"/>
  <c r="U455" i="1" s="1"/>
  <c r="V455" i="1" s="1"/>
  <c r="R456" i="1"/>
  <c r="S456" i="1" s="1"/>
  <c r="U456" i="1" s="1"/>
  <c r="V456" i="1" s="1"/>
  <c r="R457" i="1"/>
  <c r="S457" i="1" s="1"/>
  <c r="U457" i="1" s="1"/>
  <c r="V457" i="1" s="1"/>
  <c r="R458" i="1"/>
  <c r="S458" i="1" s="1"/>
  <c r="U458" i="1" s="1"/>
  <c r="V458" i="1" s="1"/>
  <c r="R459" i="1"/>
  <c r="S459" i="1" s="1"/>
  <c r="U459" i="1" s="1"/>
  <c r="V459" i="1" s="1"/>
  <c r="R460" i="1"/>
  <c r="S460" i="1" s="1"/>
  <c r="U460" i="1" s="1"/>
  <c r="V460" i="1" s="1"/>
  <c r="R461" i="1"/>
  <c r="S461" i="1" s="1"/>
  <c r="U461" i="1" s="1"/>
  <c r="V461" i="1" s="1"/>
  <c r="R462" i="1"/>
  <c r="S462" i="1" s="1"/>
  <c r="U462" i="1" s="1"/>
  <c r="V462" i="1" s="1"/>
  <c r="R463" i="1"/>
  <c r="S463" i="1" s="1"/>
  <c r="U463" i="1" s="1"/>
  <c r="V463" i="1" s="1"/>
  <c r="R464" i="1"/>
  <c r="S464" i="1" s="1"/>
  <c r="U464" i="1" s="1"/>
  <c r="V464" i="1" s="1"/>
  <c r="R465" i="1"/>
  <c r="S465" i="1" s="1"/>
  <c r="U465" i="1" s="1"/>
  <c r="V465" i="1" s="1"/>
  <c r="R466" i="1"/>
  <c r="S466" i="1" s="1"/>
  <c r="U466" i="1" s="1"/>
  <c r="V466" i="1" s="1"/>
  <c r="R467" i="1"/>
  <c r="S467" i="1" s="1"/>
  <c r="U467" i="1" s="1"/>
  <c r="V467" i="1" s="1"/>
  <c r="R468" i="1"/>
  <c r="S468" i="1" s="1"/>
  <c r="U468" i="1" s="1"/>
  <c r="V468" i="1" s="1"/>
  <c r="R469" i="1"/>
  <c r="S469" i="1" s="1"/>
  <c r="U469" i="1" s="1"/>
  <c r="V469" i="1" s="1"/>
  <c r="R470" i="1"/>
  <c r="S470" i="1" s="1"/>
  <c r="U470" i="1" s="1"/>
  <c r="V470" i="1" s="1"/>
  <c r="R471" i="1"/>
  <c r="S471" i="1" s="1"/>
  <c r="U471" i="1" s="1"/>
  <c r="V471" i="1" s="1"/>
  <c r="R472" i="1"/>
  <c r="S472" i="1" s="1"/>
  <c r="U472" i="1" s="1"/>
  <c r="V472" i="1" s="1"/>
  <c r="R473" i="1"/>
  <c r="S473" i="1" s="1"/>
  <c r="U473" i="1" s="1"/>
  <c r="V473" i="1" s="1"/>
  <c r="R474" i="1"/>
  <c r="S474" i="1" s="1"/>
  <c r="U474" i="1" s="1"/>
  <c r="V474" i="1" s="1"/>
  <c r="R475" i="1"/>
  <c r="S475" i="1" s="1"/>
  <c r="U475" i="1" s="1"/>
  <c r="V475" i="1" s="1"/>
  <c r="R476" i="1"/>
  <c r="S476" i="1" s="1"/>
  <c r="U476" i="1" s="1"/>
  <c r="V476" i="1" s="1"/>
  <c r="R477" i="1"/>
  <c r="S477" i="1" s="1"/>
  <c r="U477" i="1" s="1"/>
  <c r="V477" i="1" s="1"/>
  <c r="R478" i="1"/>
  <c r="S478" i="1" s="1"/>
  <c r="U478" i="1" s="1"/>
  <c r="V478" i="1" s="1"/>
  <c r="R479" i="1"/>
  <c r="S479" i="1" s="1"/>
  <c r="U479" i="1" s="1"/>
  <c r="V479" i="1" s="1"/>
  <c r="R480" i="1"/>
  <c r="S480" i="1" s="1"/>
  <c r="U480" i="1" s="1"/>
  <c r="V480" i="1" s="1"/>
  <c r="R481" i="1"/>
  <c r="S481" i="1" s="1"/>
  <c r="U481" i="1" s="1"/>
  <c r="V481" i="1" s="1"/>
  <c r="R482" i="1"/>
  <c r="S482" i="1" s="1"/>
  <c r="U482" i="1" s="1"/>
  <c r="V482" i="1" s="1"/>
  <c r="R483" i="1"/>
  <c r="S483" i="1" s="1"/>
  <c r="U483" i="1" s="1"/>
  <c r="V483" i="1" s="1"/>
  <c r="R484" i="1"/>
  <c r="S484" i="1" s="1"/>
  <c r="U484" i="1" s="1"/>
  <c r="V484" i="1" s="1"/>
  <c r="R485" i="1"/>
  <c r="S485" i="1" s="1"/>
  <c r="U485" i="1" s="1"/>
  <c r="V485" i="1" s="1"/>
  <c r="R486" i="1"/>
  <c r="S486" i="1" s="1"/>
  <c r="U486" i="1" s="1"/>
  <c r="V486" i="1" s="1"/>
  <c r="R487" i="1"/>
  <c r="S487" i="1" s="1"/>
  <c r="U487" i="1" s="1"/>
  <c r="V487" i="1" s="1"/>
  <c r="R488" i="1"/>
  <c r="S488" i="1" s="1"/>
  <c r="U488" i="1" s="1"/>
  <c r="V488" i="1" s="1"/>
  <c r="R489" i="1"/>
  <c r="S489" i="1" s="1"/>
  <c r="U489" i="1" s="1"/>
  <c r="V489" i="1" s="1"/>
  <c r="R490" i="1"/>
  <c r="S490" i="1" s="1"/>
  <c r="U490" i="1" s="1"/>
  <c r="V490" i="1" s="1"/>
  <c r="R491" i="1"/>
  <c r="S491" i="1" s="1"/>
  <c r="U491" i="1" s="1"/>
  <c r="V491" i="1" s="1"/>
  <c r="R492" i="1"/>
  <c r="S492" i="1" s="1"/>
  <c r="U492" i="1" s="1"/>
  <c r="V492" i="1" s="1"/>
  <c r="R493" i="1"/>
  <c r="S493" i="1" s="1"/>
  <c r="U493" i="1" s="1"/>
  <c r="V493" i="1" s="1"/>
  <c r="R494" i="1"/>
  <c r="S494" i="1" s="1"/>
  <c r="U494" i="1" s="1"/>
  <c r="V494" i="1" s="1"/>
  <c r="R495" i="1"/>
  <c r="S495" i="1" s="1"/>
  <c r="U495" i="1" s="1"/>
  <c r="V495" i="1" s="1"/>
  <c r="R496" i="1"/>
  <c r="S496" i="1" s="1"/>
  <c r="U496" i="1" s="1"/>
  <c r="V496" i="1" s="1"/>
  <c r="R497" i="1"/>
  <c r="S497" i="1" s="1"/>
  <c r="U497" i="1" s="1"/>
  <c r="V497" i="1" s="1"/>
  <c r="R498" i="1"/>
  <c r="S498" i="1" s="1"/>
  <c r="U498" i="1" s="1"/>
  <c r="V498" i="1" s="1"/>
  <c r="R499" i="1"/>
  <c r="S499" i="1" s="1"/>
  <c r="U499" i="1" s="1"/>
  <c r="V499" i="1" s="1"/>
  <c r="R500" i="1"/>
  <c r="S500" i="1" s="1"/>
  <c r="U500" i="1" s="1"/>
  <c r="V500" i="1" s="1"/>
  <c r="R501" i="1"/>
  <c r="S501" i="1" s="1"/>
  <c r="U501" i="1" s="1"/>
  <c r="V501" i="1" s="1"/>
  <c r="R502" i="1"/>
  <c r="S502" i="1" s="1"/>
  <c r="U502" i="1" s="1"/>
  <c r="V502" i="1" s="1"/>
  <c r="R503" i="1"/>
  <c r="S503" i="1" s="1"/>
  <c r="U503" i="1" s="1"/>
  <c r="V503" i="1" s="1"/>
  <c r="R504" i="1"/>
  <c r="S504" i="1" s="1"/>
  <c r="U504" i="1" s="1"/>
  <c r="V504" i="1" s="1"/>
  <c r="R505" i="1"/>
  <c r="S505" i="1" s="1"/>
  <c r="U505" i="1" s="1"/>
  <c r="V505" i="1" s="1"/>
  <c r="R506" i="1"/>
  <c r="S506" i="1" s="1"/>
  <c r="U506" i="1" s="1"/>
  <c r="V506" i="1" s="1"/>
  <c r="R507" i="1"/>
  <c r="S507" i="1" s="1"/>
  <c r="U507" i="1" s="1"/>
  <c r="V507" i="1" s="1"/>
  <c r="R508" i="1"/>
  <c r="S508" i="1" s="1"/>
  <c r="U508" i="1" s="1"/>
  <c r="V508" i="1" s="1"/>
  <c r="R509" i="1"/>
  <c r="S509" i="1" s="1"/>
  <c r="U509" i="1" s="1"/>
  <c r="V509" i="1" s="1"/>
  <c r="R510" i="1"/>
  <c r="S510" i="1" s="1"/>
  <c r="U510" i="1" s="1"/>
  <c r="V510" i="1" s="1"/>
  <c r="R511" i="1"/>
  <c r="S511" i="1" s="1"/>
  <c r="U511" i="1" s="1"/>
  <c r="V511" i="1" s="1"/>
  <c r="R512" i="1"/>
  <c r="S512" i="1" s="1"/>
  <c r="U512" i="1" s="1"/>
  <c r="V512" i="1" s="1"/>
  <c r="R513" i="1"/>
  <c r="S513" i="1" s="1"/>
  <c r="U513" i="1" s="1"/>
  <c r="V513" i="1" s="1"/>
  <c r="R514" i="1"/>
  <c r="S514" i="1" s="1"/>
  <c r="U514" i="1" s="1"/>
  <c r="V514" i="1" s="1"/>
  <c r="R515" i="1"/>
  <c r="S515" i="1" s="1"/>
  <c r="U515" i="1" s="1"/>
  <c r="V515" i="1" s="1"/>
  <c r="R516" i="1"/>
  <c r="S516" i="1" s="1"/>
  <c r="U516" i="1" s="1"/>
  <c r="V516" i="1" s="1"/>
  <c r="R517" i="1"/>
  <c r="S517" i="1" s="1"/>
  <c r="U517" i="1" s="1"/>
  <c r="V517" i="1" s="1"/>
  <c r="R518" i="1"/>
  <c r="S518" i="1" s="1"/>
  <c r="U518" i="1" s="1"/>
  <c r="V518" i="1" s="1"/>
  <c r="R519" i="1"/>
  <c r="S519" i="1" s="1"/>
  <c r="U519" i="1" s="1"/>
  <c r="V519" i="1" s="1"/>
  <c r="R520" i="1"/>
  <c r="S520" i="1" s="1"/>
  <c r="U520" i="1" s="1"/>
  <c r="V520" i="1" s="1"/>
  <c r="R521" i="1"/>
  <c r="S521" i="1" s="1"/>
  <c r="U521" i="1" s="1"/>
  <c r="V521" i="1" s="1"/>
  <c r="R522" i="1"/>
  <c r="S522" i="1" s="1"/>
  <c r="U522" i="1" s="1"/>
  <c r="V522" i="1" s="1"/>
  <c r="R523" i="1"/>
  <c r="S523" i="1" s="1"/>
  <c r="U523" i="1" s="1"/>
  <c r="V523" i="1" s="1"/>
  <c r="R524" i="1"/>
  <c r="S524" i="1" s="1"/>
  <c r="U524" i="1" s="1"/>
  <c r="V524" i="1" s="1"/>
  <c r="R525" i="1"/>
  <c r="S525" i="1" s="1"/>
  <c r="U525" i="1" s="1"/>
  <c r="V525" i="1" s="1"/>
  <c r="R526" i="1"/>
  <c r="S526" i="1" s="1"/>
  <c r="U526" i="1" s="1"/>
  <c r="V526" i="1" s="1"/>
  <c r="R527" i="1"/>
  <c r="S527" i="1" s="1"/>
  <c r="U527" i="1" s="1"/>
  <c r="V527" i="1" s="1"/>
  <c r="R528" i="1"/>
  <c r="S528" i="1" s="1"/>
  <c r="U528" i="1" s="1"/>
  <c r="V528" i="1" s="1"/>
  <c r="R529" i="1"/>
  <c r="S529" i="1" s="1"/>
  <c r="U529" i="1" s="1"/>
  <c r="V529" i="1" s="1"/>
  <c r="R530" i="1"/>
  <c r="S530" i="1" s="1"/>
  <c r="U530" i="1" s="1"/>
  <c r="V530" i="1" s="1"/>
  <c r="R531" i="1"/>
  <c r="S531" i="1" s="1"/>
  <c r="U531" i="1" s="1"/>
  <c r="V531" i="1" s="1"/>
  <c r="R532" i="1"/>
  <c r="S532" i="1" s="1"/>
  <c r="U532" i="1" s="1"/>
  <c r="V532" i="1" s="1"/>
  <c r="R533" i="1"/>
  <c r="S533" i="1" s="1"/>
  <c r="U533" i="1" s="1"/>
  <c r="V533" i="1" s="1"/>
  <c r="R534" i="1"/>
  <c r="S534" i="1" s="1"/>
  <c r="U534" i="1" s="1"/>
  <c r="V534" i="1" s="1"/>
  <c r="R535" i="1"/>
  <c r="S535" i="1" s="1"/>
  <c r="U535" i="1" s="1"/>
  <c r="V535" i="1" s="1"/>
  <c r="R536" i="1"/>
  <c r="S536" i="1" s="1"/>
  <c r="U536" i="1" s="1"/>
  <c r="V536" i="1" s="1"/>
  <c r="R537" i="1"/>
  <c r="S537" i="1" s="1"/>
  <c r="U537" i="1" s="1"/>
  <c r="V537" i="1" s="1"/>
  <c r="R538" i="1"/>
  <c r="S538" i="1" s="1"/>
  <c r="U538" i="1" s="1"/>
  <c r="V538" i="1" s="1"/>
  <c r="R539" i="1"/>
  <c r="S539" i="1" s="1"/>
  <c r="U539" i="1" s="1"/>
  <c r="V539" i="1" s="1"/>
  <c r="R540" i="1"/>
  <c r="S540" i="1" s="1"/>
  <c r="U540" i="1" s="1"/>
  <c r="V540" i="1" s="1"/>
  <c r="R541" i="1"/>
  <c r="S541" i="1" s="1"/>
  <c r="U541" i="1" s="1"/>
  <c r="V541" i="1" s="1"/>
  <c r="R542" i="1"/>
  <c r="S542" i="1" s="1"/>
  <c r="U542" i="1" s="1"/>
  <c r="V542" i="1" s="1"/>
  <c r="R543" i="1"/>
  <c r="S543" i="1" s="1"/>
  <c r="U543" i="1" s="1"/>
  <c r="V543" i="1" s="1"/>
  <c r="R544" i="1"/>
  <c r="S544" i="1" s="1"/>
  <c r="U544" i="1" s="1"/>
  <c r="V544" i="1" s="1"/>
  <c r="R545" i="1"/>
  <c r="S545" i="1" s="1"/>
  <c r="U545" i="1" s="1"/>
  <c r="V545" i="1" s="1"/>
  <c r="R546" i="1"/>
  <c r="S546" i="1" s="1"/>
  <c r="U546" i="1" s="1"/>
  <c r="V546" i="1" s="1"/>
  <c r="R547" i="1"/>
  <c r="S547" i="1" s="1"/>
  <c r="U547" i="1" s="1"/>
  <c r="V547" i="1" s="1"/>
  <c r="R548" i="1"/>
  <c r="S548" i="1" s="1"/>
  <c r="U548" i="1" s="1"/>
  <c r="V548" i="1" s="1"/>
  <c r="R549" i="1"/>
  <c r="S549" i="1" s="1"/>
  <c r="U549" i="1" s="1"/>
  <c r="V549" i="1" s="1"/>
  <c r="R550" i="1"/>
  <c r="S550" i="1" s="1"/>
  <c r="U550" i="1" s="1"/>
  <c r="V550" i="1" s="1"/>
  <c r="R551" i="1"/>
  <c r="S551" i="1" s="1"/>
  <c r="U551" i="1" s="1"/>
  <c r="V551" i="1" s="1"/>
  <c r="R552" i="1"/>
  <c r="S552" i="1" s="1"/>
  <c r="U552" i="1" s="1"/>
  <c r="V552" i="1" s="1"/>
  <c r="R553" i="1"/>
  <c r="S553" i="1" s="1"/>
  <c r="U553" i="1" s="1"/>
  <c r="V553" i="1" s="1"/>
  <c r="R554" i="1"/>
  <c r="S554" i="1" s="1"/>
  <c r="U554" i="1" s="1"/>
  <c r="V554" i="1" s="1"/>
  <c r="R555" i="1"/>
  <c r="S555" i="1" s="1"/>
  <c r="U555" i="1" s="1"/>
  <c r="V555" i="1" s="1"/>
  <c r="R556" i="1"/>
  <c r="S556" i="1" s="1"/>
  <c r="U556" i="1" s="1"/>
  <c r="V556" i="1" s="1"/>
  <c r="R557" i="1"/>
  <c r="S557" i="1" s="1"/>
  <c r="U557" i="1" s="1"/>
  <c r="V557" i="1" s="1"/>
  <c r="R558" i="1"/>
  <c r="S558" i="1" s="1"/>
  <c r="U558" i="1" s="1"/>
  <c r="V558" i="1" s="1"/>
  <c r="R559" i="1"/>
  <c r="S559" i="1" s="1"/>
  <c r="U559" i="1" s="1"/>
  <c r="V559" i="1" s="1"/>
  <c r="R560" i="1"/>
  <c r="S560" i="1" s="1"/>
  <c r="U560" i="1" s="1"/>
  <c r="V560" i="1" s="1"/>
  <c r="R561" i="1"/>
  <c r="S561" i="1" s="1"/>
  <c r="U561" i="1" s="1"/>
  <c r="V561" i="1" s="1"/>
  <c r="R562" i="1"/>
  <c r="S562" i="1" s="1"/>
  <c r="U562" i="1" s="1"/>
  <c r="V562" i="1" s="1"/>
  <c r="R563" i="1"/>
  <c r="S563" i="1" s="1"/>
  <c r="U563" i="1" s="1"/>
  <c r="V563" i="1" s="1"/>
  <c r="R564" i="1"/>
  <c r="S564" i="1" s="1"/>
  <c r="U564" i="1" s="1"/>
  <c r="V564" i="1" s="1"/>
  <c r="R565" i="1"/>
  <c r="S565" i="1" s="1"/>
  <c r="U565" i="1" s="1"/>
  <c r="V565" i="1" s="1"/>
  <c r="R566" i="1"/>
  <c r="S566" i="1" s="1"/>
  <c r="U566" i="1" s="1"/>
  <c r="V566" i="1" s="1"/>
  <c r="R567" i="1"/>
  <c r="S567" i="1" s="1"/>
  <c r="U567" i="1" s="1"/>
  <c r="V567" i="1" s="1"/>
  <c r="R568" i="1"/>
  <c r="S568" i="1" s="1"/>
  <c r="U568" i="1" s="1"/>
  <c r="V568" i="1" s="1"/>
  <c r="R569" i="1"/>
  <c r="S569" i="1" s="1"/>
  <c r="U569" i="1" s="1"/>
  <c r="V569" i="1" s="1"/>
  <c r="R570" i="1"/>
  <c r="S570" i="1" s="1"/>
  <c r="U570" i="1" s="1"/>
  <c r="V570" i="1" s="1"/>
  <c r="R571" i="1"/>
  <c r="S571" i="1" s="1"/>
  <c r="U571" i="1" s="1"/>
  <c r="V571" i="1" s="1"/>
  <c r="R572" i="1"/>
  <c r="S572" i="1" s="1"/>
  <c r="U572" i="1" s="1"/>
  <c r="V572" i="1" s="1"/>
  <c r="R573" i="1"/>
  <c r="S573" i="1" s="1"/>
  <c r="U573" i="1" s="1"/>
  <c r="V573" i="1" s="1"/>
  <c r="R574" i="1"/>
  <c r="S574" i="1" s="1"/>
  <c r="U574" i="1" s="1"/>
  <c r="V574" i="1" s="1"/>
  <c r="R575" i="1"/>
  <c r="S575" i="1" s="1"/>
  <c r="U575" i="1" s="1"/>
  <c r="V575" i="1" s="1"/>
  <c r="R576" i="1"/>
  <c r="S576" i="1" s="1"/>
  <c r="U576" i="1" s="1"/>
  <c r="V576" i="1" s="1"/>
  <c r="R577" i="1"/>
  <c r="S577" i="1" s="1"/>
  <c r="U577" i="1" s="1"/>
  <c r="V577" i="1" s="1"/>
  <c r="R578" i="1"/>
  <c r="S578" i="1" s="1"/>
  <c r="U578" i="1" s="1"/>
  <c r="V578" i="1" s="1"/>
  <c r="R579" i="1"/>
  <c r="S579" i="1" s="1"/>
  <c r="U579" i="1" s="1"/>
  <c r="V579" i="1" s="1"/>
  <c r="R580" i="1"/>
  <c r="S580" i="1" s="1"/>
  <c r="U580" i="1" s="1"/>
  <c r="V580" i="1" s="1"/>
  <c r="R581" i="1"/>
  <c r="S581" i="1" s="1"/>
  <c r="U581" i="1" s="1"/>
  <c r="V581" i="1" s="1"/>
  <c r="R582" i="1"/>
  <c r="S582" i="1" s="1"/>
  <c r="U582" i="1" s="1"/>
  <c r="V582" i="1" s="1"/>
  <c r="R583" i="1"/>
  <c r="S583" i="1" s="1"/>
  <c r="U583" i="1" s="1"/>
  <c r="V583" i="1" s="1"/>
  <c r="R584" i="1"/>
  <c r="S584" i="1" s="1"/>
  <c r="U584" i="1" s="1"/>
  <c r="V584" i="1" s="1"/>
  <c r="R585" i="1"/>
  <c r="S585" i="1" s="1"/>
  <c r="U585" i="1" s="1"/>
  <c r="V585" i="1" s="1"/>
  <c r="R586" i="1"/>
  <c r="S586" i="1" s="1"/>
  <c r="U586" i="1" s="1"/>
  <c r="V586" i="1" s="1"/>
  <c r="R587" i="1"/>
  <c r="S587" i="1" s="1"/>
  <c r="U587" i="1" s="1"/>
  <c r="V587" i="1" s="1"/>
  <c r="R588" i="1"/>
  <c r="S588" i="1" s="1"/>
  <c r="U588" i="1" s="1"/>
  <c r="V588" i="1" s="1"/>
  <c r="R589" i="1"/>
  <c r="S589" i="1" s="1"/>
  <c r="U589" i="1" s="1"/>
  <c r="V589" i="1" s="1"/>
  <c r="R590" i="1"/>
  <c r="S590" i="1" s="1"/>
  <c r="U590" i="1" s="1"/>
  <c r="V590" i="1" s="1"/>
  <c r="R591" i="1"/>
  <c r="S591" i="1" s="1"/>
  <c r="U591" i="1" s="1"/>
  <c r="V591" i="1" s="1"/>
  <c r="R592" i="1"/>
  <c r="S592" i="1" s="1"/>
  <c r="U592" i="1" s="1"/>
  <c r="V592" i="1" s="1"/>
  <c r="R593" i="1"/>
  <c r="S593" i="1" s="1"/>
  <c r="U593" i="1" s="1"/>
  <c r="V593" i="1" s="1"/>
  <c r="R594" i="1"/>
  <c r="S594" i="1" s="1"/>
  <c r="U594" i="1" s="1"/>
  <c r="V594" i="1" s="1"/>
  <c r="R595" i="1"/>
  <c r="S595" i="1" s="1"/>
  <c r="U595" i="1" s="1"/>
  <c r="V595" i="1" s="1"/>
  <c r="R596" i="1"/>
  <c r="S596" i="1" s="1"/>
  <c r="U596" i="1" s="1"/>
  <c r="V596" i="1" s="1"/>
  <c r="R597" i="1"/>
  <c r="S597" i="1" s="1"/>
  <c r="U597" i="1" s="1"/>
  <c r="V597" i="1" s="1"/>
  <c r="R598" i="1"/>
  <c r="S598" i="1" s="1"/>
  <c r="U598" i="1" s="1"/>
  <c r="V598" i="1" s="1"/>
  <c r="R599" i="1"/>
  <c r="S599" i="1" s="1"/>
  <c r="U599" i="1" s="1"/>
  <c r="V599" i="1" s="1"/>
  <c r="R600" i="1"/>
  <c r="S600" i="1" s="1"/>
  <c r="U600" i="1" s="1"/>
  <c r="V600" i="1" s="1"/>
  <c r="R601" i="1"/>
  <c r="S601" i="1" s="1"/>
  <c r="U601" i="1" s="1"/>
  <c r="V601" i="1" s="1"/>
  <c r="R602" i="1"/>
  <c r="S602" i="1" s="1"/>
  <c r="U602" i="1" s="1"/>
  <c r="V602" i="1" s="1"/>
  <c r="R603" i="1"/>
  <c r="S603" i="1" s="1"/>
  <c r="U603" i="1" s="1"/>
  <c r="V603" i="1" s="1"/>
  <c r="R604" i="1"/>
  <c r="S604" i="1" s="1"/>
  <c r="U604" i="1" s="1"/>
  <c r="V604" i="1" s="1"/>
  <c r="R605" i="1"/>
  <c r="S605" i="1" s="1"/>
  <c r="U605" i="1" s="1"/>
  <c r="V605" i="1" s="1"/>
  <c r="R606" i="1"/>
  <c r="S606" i="1" s="1"/>
  <c r="U606" i="1" s="1"/>
  <c r="V606" i="1" s="1"/>
  <c r="R607" i="1"/>
  <c r="S607" i="1" s="1"/>
  <c r="U607" i="1" s="1"/>
  <c r="V607" i="1" s="1"/>
  <c r="R608" i="1"/>
  <c r="S608" i="1" s="1"/>
  <c r="U608" i="1" s="1"/>
  <c r="V608" i="1" s="1"/>
  <c r="R609" i="1"/>
  <c r="S609" i="1" s="1"/>
  <c r="U609" i="1" s="1"/>
  <c r="V609" i="1" s="1"/>
  <c r="R610" i="1"/>
  <c r="S610" i="1" s="1"/>
  <c r="U610" i="1" s="1"/>
  <c r="V610" i="1" s="1"/>
  <c r="R611" i="1"/>
  <c r="S611" i="1" s="1"/>
  <c r="U611" i="1" s="1"/>
  <c r="V611" i="1" s="1"/>
  <c r="R612" i="1"/>
  <c r="S612" i="1" s="1"/>
  <c r="U612" i="1" s="1"/>
  <c r="V612" i="1" s="1"/>
  <c r="R613" i="1"/>
  <c r="S613" i="1" s="1"/>
  <c r="U613" i="1" s="1"/>
  <c r="V613" i="1" s="1"/>
  <c r="R614" i="1"/>
  <c r="S614" i="1" s="1"/>
  <c r="U614" i="1" s="1"/>
  <c r="V614" i="1" s="1"/>
  <c r="R615" i="1"/>
  <c r="S615" i="1" s="1"/>
  <c r="U615" i="1" s="1"/>
  <c r="V615" i="1" s="1"/>
  <c r="R616" i="1"/>
  <c r="S616" i="1" s="1"/>
  <c r="U616" i="1" s="1"/>
  <c r="V616" i="1" s="1"/>
  <c r="R617" i="1"/>
  <c r="S617" i="1" s="1"/>
  <c r="U617" i="1" s="1"/>
  <c r="V617" i="1" s="1"/>
  <c r="R618" i="1"/>
  <c r="S618" i="1" s="1"/>
  <c r="U618" i="1" s="1"/>
  <c r="V618" i="1" s="1"/>
  <c r="R619" i="1"/>
  <c r="S619" i="1" s="1"/>
  <c r="U619" i="1" s="1"/>
  <c r="V619" i="1" s="1"/>
  <c r="R620" i="1"/>
  <c r="S620" i="1" s="1"/>
  <c r="U620" i="1" s="1"/>
  <c r="V620" i="1" s="1"/>
  <c r="R621" i="1"/>
  <c r="S621" i="1" s="1"/>
  <c r="U621" i="1" s="1"/>
  <c r="V621" i="1" s="1"/>
  <c r="R622" i="1"/>
  <c r="S622" i="1" s="1"/>
  <c r="U622" i="1" s="1"/>
  <c r="V622" i="1" s="1"/>
  <c r="R623" i="1"/>
  <c r="S623" i="1" s="1"/>
  <c r="U623" i="1" s="1"/>
  <c r="V623" i="1" s="1"/>
  <c r="R624" i="1"/>
  <c r="S624" i="1" s="1"/>
  <c r="U624" i="1" s="1"/>
  <c r="V624" i="1" s="1"/>
  <c r="R625" i="1"/>
  <c r="S625" i="1" s="1"/>
  <c r="U625" i="1" s="1"/>
  <c r="V625" i="1" s="1"/>
  <c r="R626" i="1"/>
  <c r="S626" i="1" s="1"/>
  <c r="U626" i="1" s="1"/>
  <c r="V626" i="1" s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S666" i="1" s="1"/>
  <c r="U666" i="1" s="1"/>
  <c r="V666" i="1" s="1"/>
  <c r="R667" i="1"/>
  <c r="S667" i="1" s="1"/>
  <c r="U667" i="1" s="1"/>
  <c r="V667" i="1" s="1"/>
  <c r="R668" i="1"/>
  <c r="S668" i="1" s="1"/>
  <c r="U668" i="1" s="1"/>
  <c r="V668" i="1" s="1"/>
  <c r="R669" i="1"/>
  <c r="S669" i="1" s="1"/>
  <c r="U669" i="1" s="1"/>
  <c r="V669" i="1" s="1"/>
  <c r="R670" i="1"/>
  <c r="S670" i="1" s="1"/>
  <c r="U670" i="1" s="1"/>
  <c r="V670" i="1" s="1"/>
  <c r="R671" i="1"/>
  <c r="S671" i="1" s="1"/>
  <c r="U671" i="1" s="1"/>
  <c r="V671" i="1" s="1"/>
  <c r="R672" i="1"/>
  <c r="S672" i="1" s="1"/>
  <c r="U672" i="1" s="1"/>
  <c r="V672" i="1" s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S718" i="1" s="1"/>
  <c r="U718" i="1" s="1"/>
  <c r="V718" i="1" s="1"/>
  <c r="R719" i="1"/>
  <c r="S719" i="1" s="1"/>
  <c r="U719" i="1" s="1"/>
  <c r="V719" i="1" s="1"/>
  <c r="R720" i="1"/>
  <c r="S720" i="1" s="1"/>
  <c r="U720" i="1" s="1"/>
  <c r="V720" i="1" s="1"/>
  <c r="R721" i="1"/>
  <c r="S721" i="1" s="1"/>
  <c r="U721" i="1" s="1"/>
  <c r="V721" i="1" s="1"/>
  <c r="R722" i="1"/>
  <c r="S722" i="1" s="1"/>
  <c r="U722" i="1" s="1"/>
  <c r="V722" i="1" s="1"/>
  <c r="R723" i="1"/>
  <c r="S723" i="1" s="1"/>
  <c r="U723" i="1" s="1"/>
  <c r="V723" i="1" s="1"/>
  <c r="R724" i="1"/>
  <c r="S724" i="1" s="1"/>
  <c r="U724" i="1" s="1"/>
  <c r="V724" i="1" s="1"/>
  <c r="R725" i="1"/>
  <c r="S725" i="1" s="1"/>
  <c r="U725" i="1" s="1"/>
  <c r="V725" i="1" s="1"/>
  <c r="R726" i="1"/>
  <c r="S726" i="1" s="1"/>
  <c r="U726" i="1" s="1"/>
  <c r="V726" i="1" s="1"/>
  <c r="R727" i="1"/>
  <c r="S727" i="1" s="1"/>
  <c r="U727" i="1" s="1"/>
  <c r="V727" i="1" s="1"/>
  <c r="R728" i="1"/>
  <c r="S728" i="1" s="1"/>
  <c r="U728" i="1" s="1"/>
  <c r="V728" i="1" s="1"/>
  <c r="R729" i="1"/>
  <c r="S729" i="1" s="1"/>
  <c r="U729" i="1" s="1"/>
  <c r="V729" i="1" s="1"/>
  <c r="R730" i="1"/>
  <c r="S730" i="1" s="1"/>
  <c r="U730" i="1" s="1"/>
  <c r="V730" i="1" s="1"/>
  <c r="R731" i="1"/>
  <c r="S731" i="1" s="1"/>
  <c r="U731" i="1" s="1"/>
  <c r="V731" i="1" s="1"/>
  <c r="R732" i="1"/>
  <c r="R733" i="1"/>
  <c r="R734" i="1"/>
  <c r="R735" i="1"/>
  <c r="S735" i="1" s="1"/>
  <c r="U735" i="1" s="1"/>
  <c r="V735" i="1" s="1"/>
  <c r="R736" i="1"/>
  <c r="S736" i="1" s="1"/>
  <c r="U736" i="1" s="1"/>
  <c r="V736" i="1" s="1"/>
  <c r="R737" i="1"/>
  <c r="S737" i="1" s="1"/>
  <c r="U737" i="1" s="1"/>
  <c r="V737" i="1" s="1"/>
  <c r="R738" i="1"/>
  <c r="S738" i="1" s="1"/>
  <c r="U738" i="1" s="1"/>
  <c r="V738" i="1" s="1"/>
  <c r="R739" i="1"/>
  <c r="S739" i="1" s="1"/>
  <c r="U739" i="1" s="1"/>
  <c r="V739" i="1" s="1"/>
  <c r="R740" i="1"/>
  <c r="S740" i="1" s="1"/>
  <c r="U740" i="1" s="1"/>
  <c r="V740" i="1" s="1"/>
  <c r="R741" i="1"/>
  <c r="S741" i="1" s="1"/>
  <c r="U741" i="1" s="1"/>
  <c r="V741" i="1" s="1"/>
  <c r="R742" i="1"/>
  <c r="S742" i="1" s="1"/>
  <c r="U742" i="1" s="1"/>
  <c r="V742" i="1" s="1"/>
  <c r="R743" i="1"/>
  <c r="R744" i="1"/>
  <c r="R745" i="1"/>
  <c r="R746" i="1"/>
  <c r="S746" i="1" s="1"/>
  <c r="U746" i="1" s="1"/>
  <c r="V746" i="1" s="1"/>
  <c r="R747" i="1"/>
  <c r="S747" i="1" s="1"/>
  <c r="U747" i="1" s="1"/>
  <c r="V747" i="1" s="1"/>
  <c r="R813" i="1"/>
  <c r="S813" i="1" s="1"/>
  <c r="U813" i="1" s="1"/>
  <c r="V813" i="1" s="1"/>
  <c r="R814" i="1"/>
  <c r="S814" i="1" s="1"/>
  <c r="U814" i="1" s="1"/>
  <c r="V814" i="1" s="1"/>
  <c r="R815" i="1"/>
  <c r="S815" i="1" s="1"/>
  <c r="U815" i="1" s="1"/>
  <c r="V815" i="1" s="1"/>
  <c r="R816" i="1"/>
  <c r="S816" i="1" s="1"/>
  <c r="U816" i="1" s="1"/>
  <c r="V816" i="1" s="1"/>
  <c r="R817" i="1"/>
  <c r="S817" i="1" s="1"/>
  <c r="U817" i="1" s="1"/>
  <c r="V817" i="1" s="1"/>
  <c r="R818" i="1"/>
  <c r="S818" i="1" s="1"/>
  <c r="U818" i="1" s="1"/>
  <c r="V818" i="1" s="1"/>
  <c r="R819" i="1"/>
  <c r="S819" i="1" s="1"/>
  <c r="R820" i="1"/>
  <c r="S820" i="1" s="1"/>
  <c r="U820" i="1" s="1"/>
  <c r="V820" i="1" s="1"/>
  <c r="R821" i="1"/>
  <c r="S821" i="1" s="1"/>
  <c r="U821" i="1" s="1"/>
  <c r="V821" i="1" s="1"/>
  <c r="R822" i="1"/>
  <c r="S822" i="1" s="1"/>
  <c r="U822" i="1" s="1"/>
  <c r="V822" i="1" s="1"/>
  <c r="R823" i="1"/>
  <c r="S823" i="1" s="1"/>
  <c r="U823" i="1" s="1"/>
  <c r="V823" i="1" s="1"/>
  <c r="R824" i="1"/>
  <c r="S824" i="1" s="1"/>
  <c r="U824" i="1" s="1"/>
  <c r="V824" i="1" s="1"/>
  <c r="R825" i="1"/>
  <c r="S825" i="1" s="1"/>
  <c r="U825" i="1" s="1"/>
  <c r="V825" i="1" s="1"/>
  <c r="R826" i="1"/>
  <c r="S826" i="1" s="1"/>
  <c r="U826" i="1" s="1"/>
  <c r="V826" i="1" s="1"/>
  <c r="R827" i="1"/>
  <c r="S827" i="1" s="1"/>
  <c r="U827" i="1" s="1"/>
  <c r="V827" i="1" s="1"/>
  <c r="R828" i="1"/>
  <c r="S828" i="1" s="1"/>
  <c r="U828" i="1" s="1"/>
  <c r="V828" i="1" s="1"/>
  <c r="R829" i="1"/>
  <c r="S829" i="1" s="1"/>
  <c r="U829" i="1" s="1"/>
  <c r="V829" i="1" s="1"/>
  <c r="R830" i="1"/>
  <c r="S830" i="1" s="1"/>
  <c r="U830" i="1" s="1"/>
  <c r="V830" i="1" s="1"/>
  <c r="R831" i="1"/>
  <c r="S831" i="1" s="1"/>
  <c r="U831" i="1" s="1"/>
  <c r="V831" i="1" s="1"/>
  <c r="R832" i="1"/>
  <c r="S832" i="1" s="1"/>
  <c r="U832" i="1" s="1"/>
  <c r="V832" i="1" s="1"/>
  <c r="R833" i="1"/>
  <c r="S833" i="1" s="1"/>
  <c r="U833" i="1" s="1"/>
  <c r="V833" i="1" s="1"/>
  <c r="R834" i="1"/>
  <c r="S834" i="1" s="1"/>
  <c r="U834" i="1" s="1"/>
  <c r="V834" i="1" s="1"/>
  <c r="R835" i="1"/>
  <c r="S835" i="1" s="1"/>
  <c r="U835" i="1" s="1"/>
  <c r="V835" i="1" s="1"/>
  <c r="R836" i="1"/>
  <c r="S836" i="1" s="1"/>
  <c r="U836" i="1" s="1"/>
  <c r="V836" i="1" s="1"/>
  <c r="R837" i="1"/>
  <c r="S837" i="1" s="1"/>
  <c r="U837" i="1" s="1"/>
  <c r="V837" i="1" s="1"/>
  <c r="R838" i="1"/>
  <c r="S838" i="1" s="1"/>
  <c r="U838" i="1" s="1"/>
  <c r="V838" i="1" s="1"/>
  <c r="R839" i="1"/>
  <c r="S839" i="1" s="1"/>
  <c r="U839" i="1" s="1"/>
  <c r="V839" i="1" s="1"/>
  <c r="R840" i="1"/>
  <c r="S840" i="1" s="1"/>
  <c r="U840" i="1" s="1"/>
  <c r="V840" i="1" s="1"/>
  <c r="R841" i="1"/>
  <c r="S841" i="1" s="1"/>
  <c r="U841" i="1" s="1"/>
  <c r="V841" i="1" s="1"/>
  <c r="R842" i="1"/>
  <c r="S842" i="1" s="1"/>
  <c r="U842" i="1" s="1"/>
  <c r="V842" i="1" s="1"/>
  <c r="R843" i="1"/>
  <c r="S843" i="1" s="1"/>
  <c r="U843" i="1" s="1"/>
  <c r="V843" i="1" s="1"/>
  <c r="R844" i="1"/>
  <c r="S844" i="1" s="1"/>
  <c r="U844" i="1" s="1"/>
  <c r="V844" i="1" s="1"/>
  <c r="R845" i="1"/>
  <c r="S845" i="1" s="1"/>
  <c r="U845" i="1" s="1"/>
  <c r="V845" i="1" s="1"/>
  <c r="R846" i="1"/>
  <c r="S846" i="1" s="1"/>
  <c r="U846" i="1" s="1"/>
  <c r="V846" i="1" s="1"/>
  <c r="R847" i="1"/>
  <c r="S847" i="1" s="1"/>
  <c r="U847" i="1" s="1"/>
  <c r="V847" i="1" s="1"/>
  <c r="R848" i="1"/>
  <c r="S848" i="1" s="1"/>
  <c r="U848" i="1" s="1"/>
  <c r="V848" i="1" s="1"/>
  <c r="R849" i="1"/>
  <c r="S849" i="1" s="1"/>
  <c r="U849" i="1" s="1"/>
  <c r="V849" i="1" s="1"/>
  <c r="R850" i="1"/>
  <c r="S850" i="1" s="1"/>
  <c r="U850" i="1" s="1"/>
  <c r="V850" i="1" s="1"/>
  <c r="R851" i="1"/>
  <c r="S851" i="1" s="1"/>
  <c r="U851" i="1" s="1"/>
  <c r="V851" i="1" s="1"/>
  <c r="R852" i="1"/>
  <c r="S852" i="1" s="1"/>
  <c r="U852" i="1" s="1"/>
  <c r="V852" i="1" s="1"/>
  <c r="R853" i="1"/>
  <c r="S853" i="1" s="1"/>
  <c r="U853" i="1" s="1"/>
  <c r="V853" i="1" s="1"/>
  <c r="R854" i="1"/>
  <c r="S854" i="1" s="1"/>
  <c r="U854" i="1" s="1"/>
  <c r="V854" i="1" s="1"/>
  <c r="R855" i="1"/>
  <c r="S855" i="1" s="1"/>
  <c r="U855" i="1" s="1"/>
  <c r="V855" i="1" s="1"/>
  <c r="R856" i="1"/>
  <c r="S856" i="1" s="1"/>
  <c r="U856" i="1" s="1"/>
  <c r="V856" i="1" s="1"/>
  <c r="R857" i="1"/>
  <c r="S857" i="1" s="1"/>
  <c r="U857" i="1" s="1"/>
  <c r="V857" i="1" s="1"/>
  <c r="R858" i="1"/>
  <c r="S858" i="1" s="1"/>
  <c r="U858" i="1" s="1"/>
  <c r="V858" i="1" s="1"/>
  <c r="R859" i="1"/>
  <c r="S859" i="1" s="1"/>
  <c r="U859" i="1" s="1"/>
  <c r="V859" i="1" s="1"/>
  <c r="R860" i="1"/>
  <c r="S860" i="1" s="1"/>
  <c r="U860" i="1" s="1"/>
  <c r="V860" i="1" s="1"/>
  <c r="R861" i="1"/>
  <c r="S861" i="1" s="1"/>
  <c r="U861" i="1" s="1"/>
  <c r="V861" i="1" s="1"/>
  <c r="R862" i="1"/>
  <c r="S862" i="1" s="1"/>
  <c r="U862" i="1" s="1"/>
  <c r="V862" i="1" s="1"/>
  <c r="R863" i="1"/>
  <c r="S863" i="1" s="1"/>
  <c r="U863" i="1" s="1"/>
  <c r="V863" i="1" s="1"/>
  <c r="R864" i="1"/>
  <c r="S864" i="1" s="1"/>
  <c r="U864" i="1" s="1"/>
  <c r="V864" i="1" s="1"/>
  <c r="R867" i="1"/>
  <c r="S867" i="1" s="1"/>
  <c r="U867" i="1" s="1"/>
  <c r="V867" i="1" s="1"/>
  <c r="R868" i="1"/>
  <c r="S868" i="1" s="1"/>
  <c r="U868" i="1" s="1"/>
  <c r="V868" i="1" s="1"/>
  <c r="R869" i="1"/>
  <c r="S869" i="1" s="1"/>
  <c r="U869" i="1" s="1"/>
  <c r="V869" i="1" s="1"/>
  <c r="R870" i="1"/>
  <c r="S870" i="1" s="1"/>
  <c r="U870" i="1" s="1"/>
  <c r="V870" i="1" s="1"/>
  <c r="R873" i="1"/>
  <c r="S873" i="1" s="1"/>
  <c r="U873" i="1" s="1"/>
  <c r="V873" i="1" s="1"/>
  <c r="R874" i="1"/>
  <c r="S874" i="1" s="1"/>
  <c r="U874" i="1" s="1"/>
  <c r="V874" i="1" s="1"/>
  <c r="R875" i="1"/>
  <c r="S875" i="1" s="1"/>
  <c r="U875" i="1" s="1"/>
  <c r="V875" i="1" s="1"/>
  <c r="R876" i="1"/>
  <c r="S876" i="1" s="1"/>
  <c r="U876" i="1" s="1"/>
  <c r="V876" i="1" s="1"/>
  <c r="R877" i="1"/>
  <c r="S877" i="1" s="1"/>
  <c r="U877" i="1" s="1"/>
  <c r="V877" i="1" s="1"/>
  <c r="R878" i="1"/>
  <c r="S878" i="1" s="1"/>
  <c r="U878" i="1" s="1"/>
  <c r="V878" i="1" s="1"/>
  <c r="R879" i="1"/>
  <c r="S879" i="1" s="1"/>
  <c r="U879" i="1" s="1"/>
  <c r="V879" i="1" s="1"/>
  <c r="R880" i="1"/>
  <c r="S880" i="1" s="1"/>
  <c r="U880" i="1" s="1"/>
  <c r="V880" i="1" s="1"/>
  <c r="R881" i="1"/>
  <c r="S881" i="1" s="1"/>
  <c r="U881" i="1" s="1"/>
  <c r="V881" i="1" s="1"/>
  <c r="R882" i="1"/>
  <c r="S882" i="1" s="1"/>
  <c r="U882" i="1" s="1"/>
  <c r="V882" i="1" s="1"/>
  <c r="R883" i="1"/>
  <c r="S883" i="1" s="1"/>
  <c r="U883" i="1" s="1"/>
  <c r="V883" i="1" s="1"/>
  <c r="R884" i="1"/>
  <c r="S884" i="1" s="1"/>
  <c r="U884" i="1" s="1"/>
  <c r="V884" i="1" s="1"/>
  <c r="R885" i="1"/>
  <c r="S885" i="1" s="1"/>
  <c r="U885" i="1" s="1"/>
  <c r="V885" i="1" s="1"/>
  <c r="R886" i="1"/>
  <c r="S886" i="1" s="1"/>
  <c r="U886" i="1" s="1"/>
  <c r="V886" i="1" s="1"/>
  <c r="R887" i="1"/>
  <c r="S887" i="1" s="1"/>
  <c r="U887" i="1" s="1"/>
  <c r="V887" i="1" s="1"/>
  <c r="R888" i="1"/>
  <c r="S888" i="1" s="1"/>
  <c r="U888" i="1" s="1"/>
  <c r="V888" i="1" s="1"/>
  <c r="R889" i="1"/>
  <c r="S889" i="1" s="1"/>
  <c r="U889" i="1" s="1"/>
  <c r="V889" i="1" s="1"/>
  <c r="R890" i="1"/>
  <c r="S890" i="1" s="1"/>
  <c r="U890" i="1" s="1"/>
  <c r="V890" i="1" s="1"/>
  <c r="R891" i="1"/>
  <c r="S891" i="1" s="1"/>
  <c r="U891" i="1" s="1"/>
  <c r="V891" i="1" s="1"/>
  <c r="R892" i="1"/>
  <c r="S892" i="1" s="1"/>
  <c r="U892" i="1" s="1"/>
  <c r="V892" i="1" s="1"/>
  <c r="R893" i="1"/>
  <c r="S893" i="1" s="1"/>
  <c r="U893" i="1" s="1"/>
  <c r="V893" i="1" s="1"/>
  <c r="R894" i="1"/>
  <c r="S894" i="1" s="1"/>
  <c r="U894" i="1" s="1"/>
  <c r="V894" i="1" s="1"/>
  <c r="R895" i="1"/>
  <c r="S895" i="1" s="1"/>
  <c r="U895" i="1" s="1"/>
  <c r="V895" i="1" s="1"/>
  <c r="R896" i="1"/>
  <c r="S896" i="1" s="1"/>
  <c r="U896" i="1" s="1"/>
  <c r="V896" i="1" s="1"/>
  <c r="R897" i="1"/>
  <c r="S897" i="1" s="1"/>
  <c r="U897" i="1" s="1"/>
  <c r="V897" i="1" s="1"/>
  <c r="R898" i="1"/>
  <c r="S898" i="1" s="1"/>
  <c r="U898" i="1" s="1"/>
  <c r="V898" i="1" s="1"/>
  <c r="R899" i="1"/>
  <c r="S899" i="1" s="1"/>
  <c r="U899" i="1" s="1"/>
  <c r="V899" i="1" s="1"/>
  <c r="R900" i="1"/>
  <c r="S900" i="1" s="1"/>
  <c r="U900" i="1" s="1"/>
  <c r="V900" i="1" s="1"/>
  <c r="R901" i="1"/>
  <c r="S901" i="1" s="1"/>
  <c r="U901" i="1" s="1"/>
  <c r="V901" i="1" s="1"/>
  <c r="R902" i="1"/>
  <c r="S902" i="1" s="1"/>
  <c r="U902" i="1" s="1"/>
  <c r="V902" i="1" s="1"/>
  <c r="R903" i="1"/>
  <c r="S903" i="1" s="1"/>
  <c r="U903" i="1" s="1"/>
  <c r="V903" i="1" s="1"/>
  <c r="R904" i="1"/>
  <c r="S904" i="1" s="1"/>
  <c r="U904" i="1" s="1"/>
  <c r="V904" i="1" s="1"/>
  <c r="R905" i="1"/>
  <c r="S905" i="1" s="1"/>
  <c r="U905" i="1" s="1"/>
  <c r="V905" i="1" s="1"/>
  <c r="R906" i="1"/>
  <c r="S906" i="1" s="1"/>
  <c r="U906" i="1" s="1"/>
  <c r="V906" i="1" s="1"/>
  <c r="R907" i="1"/>
  <c r="S907" i="1" s="1"/>
  <c r="U907" i="1" s="1"/>
  <c r="V907" i="1" s="1"/>
  <c r="R908" i="1"/>
  <c r="S908" i="1" s="1"/>
  <c r="U908" i="1" s="1"/>
  <c r="V908" i="1" s="1"/>
  <c r="R909" i="1"/>
  <c r="S909" i="1" s="1"/>
  <c r="U909" i="1" s="1"/>
  <c r="V909" i="1" s="1"/>
  <c r="R910" i="1"/>
  <c r="S910" i="1" s="1"/>
  <c r="U910" i="1" s="1"/>
  <c r="V910" i="1" s="1"/>
  <c r="R911" i="1"/>
  <c r="S911" i="1" s="1"/>
  <c r="U911" i="1" s="1"/>
  <c r="V911" i="1" s="1"/>
  <c r="R912" i="1"/>
  <c r="S912" i="1" s="1"/>
  <c r="U912" i="1" s="1"/>
  <c r="V912" i="1" s="1"/>
  <c r="R913" i="1"/>
  <c r="S913" i="1" s="1"/>
  <c r="U913" i="1" s="1"/>
  <c r="V913" i="1" s="1"/>
  <c r="R914" i="1"/>
  <c r="S914" i="1" s="1"/>
  <c r="U914" i="1" s="1"/>
  <c r="V914" i="1" s="1"/>
  <c r="R915" i="1"/>
  <c r="S915" i="1" s="1"/>
  <c r="U915" i="1" s="1"/>
  <c r="V915" i="1" s="1"/>
  <c r="R916" i="1"/>
  <c r="S916" i="1" s="1"/>
  <c r="U916" i="1" s="1"/>
  <c r="V916" i="1" s="1"/>
  <c r="R917" i="1"/>
  <c r="S917" i="1" s="1"/>
  <c r="U917" i="1" s="1"/>
  <c r="V917" i="1" s="1"/>
  <c r="R918" i="1"/>
  <c r="S918" i="1" s="1"/>
  <c r="U918" i="1" s="1"/>
  <c r="V918" i="1" s="1"/>
  <c r="R919" i="1"/>
  <c r="S919" i="1" s="1"/>
  <c r="U919" i="1" s="1"/>
  <c r="V919" i="1" s="1"/>
  <c r="R920" i="1"/>
  <c r="S920" i="1" s="1"/>
  <c r="U920" i="1" s="1"/>
  <c r="V920" i="1" s="1"/>
  <c r="R921" i="1"/>
  <c r="S921" i="1" s="1"/>
  <c r="U921" i="1" s="1"/>
  <c r="V921" i="1" s="1"/>
  <c r="R922" i="1"/>
  <c r="S922" i="1" s="1"/>
  <c r="U922" i="1" s="1"/>
  <c r="V922" i="1" s="1"/>
  <c r="R923" i="1"/>
  <c r="S923" i="1" s="1"/>
  <c r="U923" i="1" s="1"/>
  <c r="V923" i="1" s="1"/>
  <c r="R924" i="1"/>
  <c r="S924" i="1" s="1"/>
  <c r="U924" i="1" s="1"/>
  <c r="V924" i="1" s="1"/>
  <c r="R925" i="1"/>
  <c r="S925" i="1" s="1"/>
  <c r="U925" i="1" s="1"/>
  <c r="V925" i="1" s="1"/>
  <c r="R926" i="1"/>
  <c r="S926" i="1" s="1"/>
  <c r="U926" i="1" s="1"/>
  <c r="V926" i="1" s="1"/>
  <c r="R927" i="1"/>
  <c r="S927" i="1" s="1"/>
  <c r="U927" i="1" s="1"/>
  <c r="V927" i="1" s="1"/>
  <c r="R928" i="1"/>
  <c r="S928" i="1" s="1"/>
  <c r="U928" i="1" s="1"/>
  <c r="V928" i="1" s="1"/>
  <c r="R929" i="1"/>
  <c r="S929" i="1" s="1"/>
  <c r="U929" i="1" s="1"/>
  <c r="V929" i="1" s="1"/>
  <c r="R930" i="1"/>
  <c r="S930" i="1" s="1"/>
  <c r="U930" i="1" s="1"/>
  <c r="V930" i="1" s="1"/>
  <c r="R931" i="1"/>
  <c r="S931" i="1" s="1"/>
  <c r="U931" i="1" s="1"/>
  <c r="V931" i="1" s="1"/>
  <c r="R932" i="1"/>
  <c r="S932" i="1" s="1"/>
  <c r="U932" i="1" s="1"/>
  <c r="V932" i="1" s="1"/>
  <c r="R933" i="1"/>
  <c r="S933" i="1" s="1"/>
  <c r="U933" i="1" s="1"/>
  <c r="V933" i="1" s="1"/>
  <c r="R934" i="1"/>
  <c r="S934" i="1" s="1"/>
  <c r="U934" i="1" s="1"/>
  <c r="V934" i="1" s="1"/>
  <c r="R935" i="1"/>
  <c r="S935" i="1" s="1"/>
  <c r="U935" i="1" s="1"/>
  <c r="V935" i="1" s="1"/>
  <c r="R936" i="1"/>
  <c r="S936" i="1" s="1"/>
  <c r="U936" i="1" s="1"/>
  <c r="V936" i="1" s="1"/>
  <c r="R937" i="1"/>
  <c r="S937" i="1" s="1"/>
  <c r="U937" i="1" s="1"/>
  <c r="V937" i="1" s="1"/>
  <c r="R938" i="1"/>
  <c r="S938" i="1" s="1"/>
  <c r="U938" i="1" s="1"/>
  <c r="V938" i="1" s="1"/>
  <c r="R939" i="1"/>
  <c r="S939" i="1" s="1"/>
  <c r="U939" i="1" s="1"/>
  <c r="V939" i="1" s="1"/>
  <c r="R944" i="1"/>
  <c r="S944" i="1" s="1"/>
  <c r="U944" i="1" s="1"/>
  <c r="V944" i="1" s="1"/>
  <c r="R945" i="1"/>
  <c r="S945" i="1" s="1"/>
  <c r="U945" i="1" s="1"/>
  <c r="V945" i="1" s="1"/>
  <c r="R946" i="1"/>
  <c r="S946" i="1" s="1"/>
  <c r="U946" i="1" s="1"/>
  <c r="V946" i="1" s="1"/>
  <c r="R947" i="1"/>
  <c r="S947" i="1" s="1"/>
  <c r="U947" i="1" s="1"/>
  <c r="V947" i="1" s="1"/>
  <c r="R948" i="1"/>
  <c r="S948" i="1" s="1"/>
  <c r="U948" i="1" s="1"/>
  <c r="V948" i="1" s="1"/>
  <c r="R949" i="1"/>
  <c r="S949" i="1" s="1"/>
  <c r="U949" i="1" s="1"/>
  <c r="V949" i="1" s="1"/>
  <c r="R950" i="1"/>
  <c r="S950" i="1" s="1"/>
  <c r="U950" i="1" s="1"/>
  <c r="V950" i="1" s="1"/>
  <c r="R951" i="1"/>
  <c r="S951" i="1" s="1"/>
  <c r="U951" i="1" s="1"/>
  <c r="V951" i="1" s="1"/>
  <c r="R952" i="1"/>
  <c r="S952" i="1" s="1"/>
  <c r="U952" i="1" s="1"/>
  <c r="V952" i="1" s="1"/>
  <c r="R953" i="1"/>
  <c r="S953" i="1" s="1"/>
  <c r="U953" i="1" s="1"/>
  <c r="V953" i="1" s="1"/>
  <c r="R954" i="1"/>
  <c r="S954" i="1" s="1"/>
  <c r="U954" i="1" s="1"/>
  <c r="V954" i="1" s="1"/>
  <c r="R955" i="1"/>
  <c r="S955" i="1" s="1"/>
  <c r="U955" i="1" s="1"/>
  <c r="V955" i="1" s="1"/>
  <c r="R956" i="1"/>
  <c r="S956" i="1" s="1"/>
  <c r="U956" i="1" s="1"/>
  <c r="V956" i="1" s="1"/>
  <c r="R957" i="1"/>
  <c r="S957" i="1" s="1"/>
  <c r="U957" i="1" s="1"/>
  <c r="V957" i="1" s="1"/>
  <c r="R958" i="1"/>
  <c r="S958" i="1" s="1"/>
  <c r="U958" i="1" s="1"/>
  <c r="V958" i="1" s="1"/>
  <c r="R959" i="1"/>
  <c r="S959" i="1" s="1"/>
  <c r="U959" i="1" s="1"/>
  <c r="V959" i="1" s="1"/>
  <c r="R962" i="1"/>
  <c r="S962" i="1" s="1"/>
  <c r="U962" i="1" s="1"/>
  <c r="V962" i="1" s="1"/>
  <c r="R963" i="1"/>
  <c r="S963" i="1" s="1"/>
  <c r="U963" i="1" s="1"/>
  <c r="V963" i="1" s="1"/>
  <c r="R964" i="1"/>
  <c r="S964" i="1" s="1"/>
  <c r="U964" i="1" s="1"/>
  <c r="V964" i="1" s="1"/>
  <c r="R965" i="1"/>
  <c r="S965" i="1" s="1"/>
  <c r="U965" i="1" s="1"/>
  <c r="V965" i="1" s="1"/>
  <c r="R966" i="1"/>
  <c r="S966" i="1" s="1"/>
  <c r="U966" i="1" s="1"/>
  <c r="V966" i="1" s="1"/>
  <c r="R967" i="1"/>
  <c r="S967" i="1" s="1"/>
  <c r="U967" i="1" s="1"/>
  <c r="V967" i="1" s="1"/>
  <c r="R968" i="1"/>
  <c r="S968" i="1" s="1"/>
  <c r="U968" i="1" s="1"/>
  <c r="V968" i="1" s="1"/>
  <c r="R969" i="1"/>
  <c r="S969" i="1" s="1"/>
  <c r="U969" i="1" s="1"/>
  <c r="V969" i="1" s="1"/>
  <c r="R970" i="1"/>
  <c r="S970" i="1" s="1"/>
  <c r="U970" i="1" s="1"/>
  <c r="V970" i="1" s="1"/>
  <c r="R971" i="1"/>
  <c r="S971" i="1" s="1"/>
  <c r="U971" i="1" s="1"/>
  <c r="V971" i="1" s="1"/>
  <c r="R972" i="1"/>
  <c r="S972" i="1" s="1"/>
  <c r="U972" i="1" s="1"/>
  <c r="V972" i="1" s="1"/>
  <c r="R973" i="1"/>
  <c r="S973" i="1" s="1"/>
  <c r="U973" i="1" s="1"/>
  <c r="V973" i="1" s="1"/>
  <c r="R974" i="1"/>
  <c r="S974" i="1" s="1"/>
  <c r="U974" i="1" s="1"/>
  <c r="V974" i="1" s="1"/>
  <c r="R975" i="1"/>
  <c r="S975" i="1" s="1"/>
  <c r="U975" i="1" s="1"/>
  <c r="V975" i="1" s="1"/>
  <c r="R976" i="1"/>
  <c r="S976" i="1" s="1"/>
  <c r="U976" i="1" s="1"/>
  <c r="V976" i="1" s="1"/>
  <c r="R977" i="1"/>
  <c r="S977" i="1" s="1"/>
  <c r="U977" i="1" s="1"/>
  <c r="V977" i="1" s="1"/>
  <c r="R978" i="1"/>
  <c r="S978" i="1" s="1"/>
  <c r="U978" i="1" s="1"/>
  <c r="V978" i="1" s="1"/>
  <c r="R979" i="1"/>
  <c r="S979" i="1" s="1"/>
  <c r="U979" i="1" s="1"/>
  <c r="V979" i="1" s="1"/>
  <c r="R980" i="1"/>
  <c r="S980" i="1" s="1"/>
  <c r="U980" i="1" s="1"/>
  <c r="V980" i="1" s="1"/>
  <c r="R981" i="1"/>
  <c r="S981" i="1" s="1"/>
  <c r="U981" i="1" s="1"/>
  <c r="V981" i="1" s="1"/>
  <c r="R982" i="1"/>
  <c r="S982" i="1" s="1"/>
  <c r="U982" i="1" s="1"/>
  <c r="V982" i="1" s="1"/>
  <c r="R983" i="1"/>
  <c r="S983" i="1" s="1"/>
  <c r="U983" i="1" s="1"/>
  <c r="V983" i="1" s="1"/>
  <c r="R984" i="1"/>
  <c r="S984" i="1" s="1"/>
  <c r="U984" i="1" s="1"/>
  <c r="V984" i="1" s="1"/>
  <c r="R985" i="1"/>
  <c r="S985" i="1" s="1"/>
  <c r="U985" i="1" s="1"/>
  <c r="V985" i="1" s="1"/>
  <c r="R986" i="1"/>
  <c r="S986" i="1" s="1"/>
  <c r="U986" i="1" s="1"/>
  <c r="V986" i="1" s="1"/>
  <c r="R987" i="1"/>
  <c r="S987" i="1" s="1"/>
  <c r="U987" i="1" s="1"/>
  <c r="V987" i="1" s="1"/>
  <c r="R988" i="1"/>
  <c r="S988" i="1" s="1"/>
  <c r="U988" i="1" s="1"/>
  <c r="V988" i="1" s="1"/>
  <c r="R989" i="1"/>
  <c r="S989" i="1" s="1"/>
  <c r="U989" i="1" s="1"/>
  <c r="V989" i="1" s="1"/>
  <c r="R990" i="1"/>
  <c r="S990" i="1" s="1"/>
  <c r="U990" i="1" s="1"/>
  <c r="V990" i="1" s="1"/>
  <c r="R991" i="1"/>
  <c r="S991" i="1" s="1"/>
  <c r="U991" i="1" s="1"/>
  <c r="V991" i="1" s="1"/>
  <c r="R992" i="1"/>
  <c r="S992" i="1" s="1"/>
  <c r="U992" i="1" s="1"/>
  <c r="V992" i="1" s="1"/>
  <c r="R993" i="1"/>
  <c r="S993" i="1" s="1"/>
  <c r="U993" i="1" s="1"/>
  <c r="V993" i="1" s="1"/>
  <c r="R994" i="1"/>
  <c r="S994" i="1" s="1"/>
  <c r="U994" i="1" s="1"/>
  <c r="V994" i="1" s="1"/>
  <c r="R995" i="1"/>
  <c r="S995" i="1" s="1"/>
  <c r="U995" i="1" s="1"/>
  <c r="V995" i="1" s="1"/>
  <c r="R996" i="1"/>
  <c r="S996" i="1" s="1"/>
  <c r="U996" i="1" s="1"/>
  <c r="V996" i="1" s="1"/>
  <c r="R997" i="1"/>
  <c r="S997" i="1" s="1"/>
  <c r="U997" i="1" s="1"/>
  <c r="V997" i="1" s="1"/>
  <c r="R998" i="1"/>
  <c r="S998" i="1" s="1"/>
  <c r="U998" i="1" s="1"/>
  <c r="V998" i="1" s="1"/>
  <c r="R999" i="1"/>
  <c r="S999" i="1" s="1"/>
  <c r="U999" i="1" s="1"/>
  <c r="V999" i="1" s="1"/>
  <c r="R1000" i="1"/>
  <c r="S1000" i="1" s="1"/>
  <c r="U1000" i="1" s="1"/>
  <c r="V1000" i="1" s="1"/>
  <c r="R1001" i="1"/>
  <c r="S1001" i="1" s="1"/>
  <c r="U1001" i="1" s="1"/>
  <c r="V1001" i="1" s="1"/>
  <c r="R1002" i="1"/>
  <c r="S1002" i="1" s="1"/>
  <c r="U1002" i="1" s="1"/>
  <c r="V1002" i="1" s="1"/>
  <c r="R1003" i="1"/>
  <c r="S1003" i="1" s="1"/>
  <c r="U1003" i="1" s="1"/>
  <c r="V1003" i="1" s="1"/>
  <c r="R1004" i="1"/>
  <c r="S1004" i="1" s="1"/>
  <c r="U1004" i="1" s="1"/>
  <c r="V1004" i="1" s="1"/>
  <c r="R1005" i="1"/>
  <c r="S1005" i="1" s="1"/>
  <c r="U1005" i="1" s="1"/>
  <c r="V1005" i="1" s="1"/>
  <c r="R1006" i="1"/>
  <c r="S1006" i="1" s="1"/>
  <c r="U1006" i="1" s="1"/>
  <c r="V1006" i="1" s="1"/>
  <c r="R1007" i="1"/>
  <c r="S1007" i="1" s="1"/>
  <c r="U1007" i="1" s="1"/>
  <c r="V1007" i="1" s="1"/>
  <c r="R1008" i="1"/>
  <c r="S1008" i="1" s="1"/>
  <c r="U1008" i="1" s="1"/>
  <c r="V1008" i="1" s="1"/>
  <c r="R1009" i="1"/>
  <c r="S1009" i="1" s="1"/>
  <c r="U1009" i="1" s="1"/>
  <c r="V1009" i="1" s="1"/>
  <c r="R1010" i="1"/>
  <c r="S1010" i="1" s="1"/>
  <c r="U1010" i="1" s="1"/>
  <c r="V1010" i="1" s="1"/>
  <c r="R1011" i="1"/>
  <c r="S1011" i="1" s="1"/>
  <c r="U1011" i="1" s="1"/>
  <c r="V1011" i="1" s="1"/>
  <c r="R1012" i="1"/>
  <c r="S1012" i="1" s="1"/>
  <c r="U1012" i="1" s="1"/>
  <c r="V1012" i="1" s="1"/>
  <c r="R1013" i="1"/>
  <c r="S1013" i="1" s="1"/>
  <c r="U1013" i="1" s="1"/>
  <c r="V1013" i="1" s="1"/>
  <c r="R1014" i="1"/>
  <c r="S1014" i="1" s="1"/>
  <c r="U1014" i="1" s="1"/>
  <c r="V1014" i="1" s="1"/>
  <c r="R1015" i="1"/>
  <c r="S1015" i="1" s="1"/>
  <c r="U1015" i="1" s="1"/>
  <c r="V1015" i="1" s="1"/>
  <c r="R1016" i="1"/>
  <c r="S1016" i="1" s="1"/>
  <c r="U1016" i="1" s="1"/>
  <c r="V1016" i="1" s="1"/>
  <c r="R1017" i="1"/>
  <c r="S1017" i="1" s="1"/>
  <c r="U1017" i="1" s="1"/>
  <c r="V1017" i="1" s="1"/>
  <c r="R1018" i="1"/>
  <c r="S1018" i="1" s="1"/>
  <c r="U1018" i="1" s="1"/>
  <c r="V1018" i="1" s="1"/>
  <c r="R1019" i="1"/>
  <c r="S1019" i="1" s="1"/>
  <c r="U1019" i="1" s="1"/>
  <c r="V1019" i="1" s="1"/>
  <c r="R1020" i="1"/>
  <c r="S1020" i="1" s="1"/>
  <c r="U1020" i="1" s="1"/>
  <c r="V1020" i="1" s="1"/>
  <c r="R1021" i="1"/>
  <c r="S1021" i="1" s="1"/>
  <c r="U1021" i="1" s="1"/>
  <c r="V1021" i="1" s="1"/>
  <c r="R1022" i="1"/>
  <c r="S1022" i="1" s="1"/>
  <c r="U1022" i="1" s="1"/>
  <c r="V1022" i="1" s="1"/>
  <c r="R1023" i="1"/>
  <c r="S1023" i="1" s="1"/>
  <c r="U1023" i="1" s="1"/>
  <c r="V1023" i="1" s="1"/>
  <c r="R1024" i="1"/>
  <c r="S1024" i="1" s="1"/>
  <c r="U1024" i="1" s="1"/>
  <c r="V1024" i="1" s="1"/>
  <c r="R1025" i="1"/>
  <c r="S1025" i="1" s="1"/>
  <c r="U1025" i="1" s="1"/>
  <c r="V1025" i="1" s="1"/>
  <c r="R1026" i="1"/>
  <c r="S1026" i="1" s="1"/>
  <c r="U1026" i="1" s="1"/>
  <c r="V1026" i="1" s="1"/>
  <c r="R1027" i="1"/>
  <c r="S1027" i="1" s="1"/>
  <c r="U1027" i="1" s="1"/>
  <c r="V1027" i="1" s="1"/>
  <c r="R1028" i="1"/>
  <c r="S1028" i="1" s="1"/>
  <c r="U1028" i="1" s="1"/>
  <c r="V1028" i="1" s="1"/>
  <c r="R1029" i="1"/>
  <c r="S1029" i="1" s="1"/>
  <c r="U1029" i="1" s="1"/>
  <c r="V1029" i="1" s="1"/>
  <c r="R1030" i="1"/>
  <c r="S1030" i="1" s="1"/>
  <c r="U1030" i="1" s="1"/>
  <c r="V1030" i="1" s="1"/>
  <c r="R1031" i="1"/>
  <c r="S1031" i="1" s="1"/>
  <c r="U1031" i="1" s="1"/>
  <c r="V1031" i="1" s="1"/>
  <c r="R1032" i="1"/>
  <c r="S1032" i="1" s="1"/>
  <c r="U1032" i="1" s="1"/>
  <c r="V1032" i="1" s="1"/>
  <c r="R1033" i="1"/>
  <c r="S1033" i="1" s="1"/>
  <c r="U1033" i="1" s="1"/>
  <c r="V1033" i="1" s="1"/>
  <c r="R1034" i="1"/>
  <c r="S1034" i="1" s="1"/>
  <c r="U1034" i="1" s="1"/>
  <c r="V1034" i="1" s="1"/>
  <c r="R1035" i="1"/>
  <c r="S1035" i="1" s="1"/>
  <c r="U1035" i="1" s="1"/>
  <c r="V1035" i="1" s="1"/>
  <c r="R1036" i="1"/>
  <c r="S1036" i="1" s="1"/>
  <c r="U1036" i="1" s="1"/>
  <c r="V1036" i="1" s="1"/>
  <c r="R1037" i="1"/>
  <c r="S1037" i="1" s="1"/>
  <c r="U1037" i="1" s="1"/>
  <c r="V1037" i="1" s="1"/>
  <c r="R1038" i="1"/>
  <c r="S1038" i="1" s="1"/>
  <c r="U1038" i="1" s="1"/>
  <c r="V1038" i="1" s="1"/>
  <c r="R1039" i="1"/>
  <c r="S1039" i="1" s="1"/>
  <c r="U1039" i="1" s="1"/>
  <c r="V1039" i="1" s="1"/>
  <c r="R1040" i="1"/>
  <c r="S1040" i="1" s="1"/>
  <c r="U1040" i="1" s="1"/>
  <c r="V1040" i="1" s="1"/>
  <c r="R1041" i="1"/>
  <c r="S1041" i="1" s="1"/>
  <c r="U1041" i="1" s="1"/>
  <c r="V1041" i="1" s="1"/>
  <c r="R1042" i="1"/>
  <c r="S1042" i="1" s="1"/>
  <c r="U1042" i="1" s="1"/>
  <c r="V1042" i="1" s="1"/>
  <c r="R1043" i="1"/>
  <c r="S1043" i="1" s="1"/>
  <c r="U1043" i="1" s="1"/>
  <c r="V1043" i="1" s="1"/>
  <c r="R1044" i="1"/>
  <c r="S1044" i="1" s="1"/>
  <c r="U1044" i="1" s="1"/>
  <c r="V1044" i="1" s="1"/>
  <c r="R1045" i="1"/>
  <c r="S1045" i="1" s="1"/>
  <c r="U1045" i="1" s="1"/>
  <c r="V1045" i="1" s="1"/>
  <c r="R1046" i="1"/>
  <c r="S1046" i="1" s="1"/>
  <c r="U1046" i="1" s="1"/>
  <c r="V1046" i="1" s="1"/>
  <c r="R1047" i="1"/>
  <c r="S1047" i="1" s="1"/>
  <c r="U1047" i="1" s="1"/>
  <c r="V1047" i="1" s="1"/>
  <c r="R1048" i="1"/>
  <c r="S1048" i="1" s="1"/>
  <c r="U1048" i="1" s="1"/>
  <c r="V1048" i="1" s="1"/>
  <c r="R1049" i="1"/>
  <c r="S1049" i="1" s="1"/>
  <c r="U1049" i="1" s="1"/>
  <c r="V1049" i="1" s="1"/>
  <c r="R1050" i="1"/>
  <c r="S1050" i="1" s="1"/>
  <c r="U1050" i="1" s="1"/>
  <c r="V1050" i="1" s="1"/>
  <c r="R1051" i="1"/>
  <c r="S1051" i="1" s="1"/>
  <c r="U1051" i="1" s="1"/>
  <c r="V1051" i="1" s="1"/>
  <c r="R1052" i="1"/>
  <c r="S1052" i="1" s="1"/>
  <c r="U1052" i="1" s="1"/>
  <c r="V1052" i="1" s="1"/>
  <c r="R1053" i="1"/>
  <c r="S1053" i="1" s="1"/>
  <c r="U1053" i="1" s="1"/>
  <c r="V1053" i="1" s="1"/>
  <c r="R1054" i="1"/>
  <c r="S1054" i="1" s="1"/>
  <c r="U1054" i="1" s="1"/>
  <c r="V1054" i="1" s="1"/>
  <c r="R1055" i="1"/>
  <c r="S1055" i="1" s="1"/>
  <c r="U1055" i="1" s="1"/>
  <c r="V1055" i="1" s="1"/>
  <c r="R1056" i="1"/>
  <c r="S1056" i="1" s="1"/>
  <c r="U1056" i="1" s="1"/>
  <c r="V1056" i="1" s="1"/>
  <c r="R1057" i="1"/>
  <c r="S1057" i="1" s="1"/>
  <c r="U1057" i="1" s="1"/>
  <c r="V1057" i="1" s="1"/>
  <c r="R1058" i="1"/>
  <c r="S1058" i="1" s="1"/>
  <c r="U1058" i="1" s="1"/>
  <c r="V1058" i="1" s="1"/>
  <c r="R1059" i="1"/>
  <c r="S1059" i="1" s="1"/>
  <c r="U1059" i="1" s="1"/>
  <c r="V1059" i="1" s="1"/>
  <c r="R1060" i="1"/>
  <c r="S1060" i="1" s="1"/>
  <c r="U1060" i="1" s="1"/>
  <c r="V1060" i="1" s="1"/>
  <c r="R1061" i="1"/>
  <c r="S1061" i="1" s="1"/>
  <c r="U1061" i="1" s="1"/>
  <c r="V1061" i="1" s="1"/>
  <c r="R1062" i="1"/>
  <c r="S1062" i="1" s="1"/>
  <c r="U1062" i="1" s="1"/>
  <c r="V1062" i="1" s="1"/>
  <c r="R1063" i="1"/>
  <c r="S1063" i="1" s="1"/>
  <c r="U1063" i="1" s="1"/>
  <c r="V1063" i="1" s="1"/>
  <c r="R1064" i="1"/>
  <c r="S1064" i="1" s="1"/>
  <c r="U1064" i="1" s="1"/>
  <c r="V1064" i="1" s="1"/>
  <c r="R1065" i="1"/>
  <c r="S1065" i="1" s="1"/>
  <c r="U1065" i="1" s="1"/>
  <c r="V1065" i="1" s="1"/>
  <c r="R1066" i="1"/>
  <c r="S1066" i="1" s="1"/>
  <c r="U1066" i="1" s="1"/>
  <c r="V1066" i="1" s="1"/>
  <c r="R1067" i="1"/>
  <c r="S1067" i="1" s="1"/>
  <c r="U1067" i="1" s="1"/>
  <c r="V1067" i="1" s="1"/>
  <c r="R1068" i="1"/>
  <c r="S1068" i="1" s="1"/>
  <c r="U1068" i="1" s="1"/>
  <c r="V1068" i="1" s="1"/>
  <c r="R1069" i="1"/>
  <c r="S1069" i="1" s="1"/>
  <c r="U1069" i="1" s="1"/>
  <c r="V1069" i="1" s="1"/>
  <c r="R1070" i="1"/>
  <c r="S1070" i="1" s="1"/>
  <c r="U1070" i="1" s="1"/>
  <c r="V1070" i="1" s="1"/>
  <c r="R1071" i="1"/>
  <c r="S1071" i="1" s="1"/>
  <c r="U1071" i="1" s="1"/>
  <c r="V1071" i="1" s="1"/>
  <c r="R1072" i="1"/>
  <c r="S1072" i="1" s="1"/>
  <c r="U1072" i="1" s="1"/>
  <c r="V1072" i="1" s="1"/>
  <c r="R1073" i="1"/>
  <c r="S1073" i="1" s="1"/>
  <c r="U1073" i="1" s="1"/>
  <c r="V1073" i="1" s="1"/>
  <c r="R1074" i="1"/>
  <c r="S1074" i="1" s="1"/>
  <c r="U1074" i="1" s="1"/>
  <c r="V1074" i="1" s="1"/>
  <c r="R1075" i="1"/>
  <c r="S1075" i="1" s="1"/>
  <c r="U1075" i="1" s="1"/>
  <c r="V1075" i="1" s="1"/>
  <c r="R1076" i="1"/>
  <c r="S1076" i="1" s="1"/>
  <c r="U1076" i="1" s="1"/>
  <c r="V1076" i="1" s="1"/>
  <c r="R1077" i="1"/>
  <c r="S1077" i="1" s="1"/>
  <c r="U1077" i="1" s="1"/>
  <c r="V1077" i="1" s="1"/>
  <c r="R1078" i="1"/>
  <c r="S1078" i="1" s="1"/>
  <c r="U1078" i="1" s="1"/>
  <c r="V1078" i="1" s="1"/>
  <c r="R1079" i="1"/>
  <c r="S1079" i="1" s="1"/>
  <c r="U1079" i="1" s="1"/>
  <c r="V1079" i="1" s="1"/>
  <c r="R1080" i="1"/>
  <c r="S1080" i="1" s="1"/>
  <c r="U1080" i="1" s="1"/>
  <c r="V1080" i="1" s="1"/>
  <c r="R1081" i="1"/>
  <c r="S1081" i="1" s="1"/>
  <c r="U1081" i="1" s="1"/>
  <c r="V1081" i="1" s="1"/>
  <c r="R1082" i="1"/>
  <c r="S1082" i="1" s="1"/>
  <c r="U1082" i="1" s="1"/>
  <c r="V1082" i="1" s="1"/>
  <c r="R1083" i="1"/>
  <c r="S1083" i="1" s="1"/>
  <c r="U1083" i="1" s="1"/>
  <c r="V1083" i="1" s="1"/>
  <c r="R1084" i="1"/>
  <c r="S1084" i="1" s="1"/>
  <c r="U1084" i="1" s="1"/>
  <c r="V1084" i="1" s="1"/>
  <c r="R1085" i="1"/>
  <c r="S1085" i="1" s="1"/>
  <c r="U1085" i="1" s="1"/>
  <c r="V1085" i="1" s="1"/>
  <c r="R1086" i="1"/>
  <c r="S1086" i="1" s="1"/>
  <c r="U1086" i="1" s="1"/>
  <c r="V1086" i="1" s="1"/>
  <c r="R1087" i="1"/>
  <c r="S1087" i="1" s="1"/>
  <c r="U1087" i="1" s="1"/>
  <c r="V1087" i="1" s="1"/>
  <c r="R1088" i="1"/>
  <c r="S1088" i="1" s="1"/>
  <c r="U1088" i="1" s="1"/>
  <c r="V1088" i="1" s="1"/>
  <c r="R1089" i="1"/>
  <c r="S1089" i="1" s="1"/>
  <c r="U1089" i="1" s="1"/>
  <c r="V1089" i="1" s="1"/>
  <c r="R1090" i="1"/>
  <c r="S1090" i="1" s="1"/>
  <c r="U1090" i="1" s="1"/>
  <c r="V1090" i="1" s="1"/>
  <c r="R1091" i="1"/>
  <c r="S1091" i="1" s="1"/>
  <c r="U1091" i="1" s="1"/>
  <c r="V1091" i="1" s="1"/>
  <c r="R1092" i="1"/>
  <c r="S1092" i="1" s="1"/>
  <c r="U1092" i="1" s="1"/>
  <c r="V1092" i="1" s="1"/>
  <c r="R1093" i="1"/>
  <c r="S1093" i="1" s="1"/>
  <c r="U1093" i="1" s="1"/>
  <c r="V1093" i="1" s="1"/>
  <c r="R1094" i="1"/>
  <c r="S1094" i="1" s="1"/>
  <c r="U1094" i="1" s="1"/>
  <c r="V1094" i="1" s="1"/>
  <c r="R1095" i="1"/>
  <c r="S1095" i="1" s="1"/>
  <c r="U1095" i="1" s="1"/>
  <c r="V1095" i="1" s="1"/>
  <c r="R1096" i="1"/>
  <c r="S1096" i="1" s="1"/>
  <c r="U1096" i="1" s="1"/>
  <c r="V1096" i="1" s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AF1005" i="1"/>
  <c r="AF1006" i="1"/>
  <c r="AF1007" i="1"/>
  <c r="AF1008" i="1"/>
  <c r="AF1009" i="1"/>
  <c r="AF1010" i="1"/>
  <c r="AF1011" i="1"/>
  <c r="AF1012" i="1"/>
  <c r="AF1013" i="1"/>
  <c r="AF1014" i="1"/>
  <c r="AF1015" i="1"/>
  <c r="AF1016" i="1"/>
  <c r="AF1017" i="1"/>
  <c r="AF1018" i="1"/>
  <c r="AF1019" i="1"/>
  <c r="AF1020" i="1"/>
  <c r="AF1021" i="1"/>
  <c r="AF1022" i="1"/>
  <c r="AF1023" i="1"/>
  <c r="AF1024" i="1"/>
  <c r="AF1025" i="1"/>
  <c r="AF1026" i="1"/>
  <c r="AF1027" i="1"/>
  <c r="AF1028" i="1"/>
  <c r="AF1029" i="1"/>
  <c r="AF1030" i="1"/>
  <c r="AF1031" i="1"/>
  <c r="AF1032" i="1"/>
  <c r="AF1033" i="1"/>
  <c r="AF1034" i="1"/>
  <c r="AF1035" i="1"/>
  <c r="AF1036" i="1"/>
  <c r="AF1037" i="1"/>
  <c r="AF1038" i="1"/>
  <c r="AF1039" i="1"/>
  <c r="AF1040" i="1"/>
  <c r="AF1041" i="1"/>
  <c r="AF1042" i="1"/>
  <c r="AF1043" i="1"/>
  <c r="AF1044" i="1"/>
  <c r="AF1045" i="1"/>
  <c r="AF1046" i="1"/>
  <c r="AF1047" i="1"/>
  <c r="AF1048" i="1"/>
  <c r="AF1049" i="1"/>
  <c r="AF1050" i="1"/>
  <c r="AF1051" i="1"/>
  <c r="AF1052" i="1"/>
  <c r="AF1053" i="1"/>
  <c r="AF1054" i="1"/>
  <c r="AF1055" i="1"/>
  <c r="AF1056" i="1"/>
  <c r="AF1057" i="1"/>
  <c r="AF1058" i="1"/>
  <c r="AF1059" i="1"/>
  <c r="AF1060" i="1"/>
  <c r="AF1061" i="1"/>
  <c r="AF1062" i="1"/>
  <c r="AF1063" i="1"/>
  <c r="AF1064" i="1"/>
  <c r="AF1065" i="1"/>
  <c r="AF1066" i="1"/>
  <c r="AF1067" i="1"/>
  <c r="AF1068" i="1"/>
  <c r="AF1069" i="1"/>
  <c r="AF1070" i="1"/>
  <c r="AF1071" i="1"/>
  <c r="AF1072" i="1"/>
  <c r="AF1073" i="1"/>
  <c r="AF1074" i="1"/>
  <c r="AF1075" i="1"/>
  <c r="AF1076" i="1"/>
  <c r="AF1077" i="1"/>
  <c r="AF1078" i="1"/>
  <c r="AF1079" i="1"/>
  <c r="AF1080" i="1"/>
  <c r="AF1081" i="1"/>
  <c r="AF1082" i="1"/>
  <c r="AF1083" i="1"/>
  <c r="AF1084" i="1"/>
  <c r="AF1085" i="1"/>
  <c r="AF1086" i="1"/>
  <c r="AF1087" i="1"/>
  <c r="AF1088" i="1"/>
  <c r="AF1089" i="1"/>
  <c r="AF1090" i="1"/>
  <c r="AF1091" i="1"/>
  <c r="AF1092" i="1"/>
  <c r="AF1093" i="1"/>
  <c r="AF1094" i="1"/>
  <c r="AF1095" i="1"/>
  <c r="AF1096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3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8" i="1"/>
  <c r="AL1019" i="1"/>
  <c r="AL1020" i="1"/>
  <c r="AL1021" i="1"/>
  <c r="AL1022" i="1"/>
  <c r="AL1023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3" i="1"/>
  <c r="AL1094" i="1"/>
  <c r="AL1095" i="1"/>
  <c r="AL1096" i="1"/>
  <c r="Y996" i="1" l="1"/>
  <c r="X996" i="1"/>
  <c r="Y988" i="1"/>
  <c r="X988" i="1"/>
  <c r="Y980" i="1"/>
  <c r="X980" i="1"/>
  <c r="Y1093" i="1"/>
  <c r="X1093" i="1"/>
  <c r="Y1053" i="1"/>
  <c r="X1053" i="1"/>
  <c r="X1005" i="1"/>
  <c r="Y1005" i="1"/>
  <c r="X1084" i="1"/>
  <c r="Y1084" i="1"/>
  <c r="X1004" i="1"/>
  <c r="Y1004" i="1"/>
  <c r="Y1075" i="1"/>
  <c r="X1075" i="1"/>
  <c r="Y1035" i="1"/>
  <c r="X1035" i="1"/>
  <c r="Y1003" i="1"/>
  <c r="X1003" i="1"/>
  <c r="Y1090" i="1"/>
  <c r="X1090" i="1"/>
  <c r="Y1058" i="1"/>
  <c r="X1058" i="1"/>
  <c r="Y1026" i="1"/>
  <c r="X1026" i="1"/>
  <c r="Y986" i="1"/>
  <c r="X986" i="1"/>
  <c r="Y1089" i="1"/>
  <c r="X1089" i="1"/>
  <c r="X1081" i="1"/>
  <c r="Y1081" i="1"/>
  <c r="Y1073" i="1"/>
  <c r="X1073" i="1"/>
  <c r="X1065" i="1"/>
  <c r="Y1065" i="1"/>
  <c r="Y1057" i="1"/>
  <c r="X1057" i="1"/>
  <c r="Y1049" i="1"/>
  <c r="X1049" i="1"/>
  <c r="Y1041" i="1"/>
  <c r="X1041" i="1"/>
  <c r="Y1033" i="1"/>
  <c r="X1033" i="1"/>
  <c r="X1025" i="1"/>
  <c r="Y1025" i="1"/>
  <c r="Y1017" i="1"/>
  <c r="X1017" i="1"/>
  <c r="Y1009" i="1"/>
  <c r="X1009" i="1"/>
  <c r="Y1001" i="1"/>
  <c r="X1001" i="1"/>
  <c r="Y993" i="1"/>
  <c r="X993" i="1"/>
  <c r="X985" i="1"/>
  <c r="Y985" i="1"/>
  <c r="Y1077" i="1"/>
  <c r="X1077" i="1"/>
  <c r="X1045" i="1"/>
  <c r="Y1045" i="1"/>
  <c r="Y997" i="1"/>
  <c r="X997" i="1"/>
  <c r="Y1076" i="1"/>
  <c r="X1076" i="1"/>
  <c r="Y1044" i="1"/>
  <c r="X1044" i="1"/>
  <c r="Y1020" i="1"/>
  <c r="X1020" i="1"/>
  <c r="Y1091" i="1"/>
  <c r="X1091" i="1"/>
  <c r="Y1059" i="1"/>
  <c r="X1059" i="1"/>
  <c r="Y1027" i="1"/>
  <c r="X1027" i="1"/>
  <c r="Y995" i="1"/>
  <c r="X995" i="1"/>
  <c r="Y1074" i="1"/>
  <c r="X1074" i="1"/>
  <c r="Y1042" i="1"/>
  <c r="X1042" i="1"/>
  <c r="Y1002" i="1"/>
  <c r="X1002" i="1"/>
  <c r="Y1096" i="1"/>
  <c r="X1096" i="1"/>
  <c r="Y1088" i="1"/>
  <c r="X1088" i="1"/>
  <c r="Y1080" i="1"/>
  <c r="X1080" i="1"/>
  <c r="Y1072" i="1"/>
  <c r="X1072" i="1"/>
  <c r="X1064" i="1"/>
  <c r="Y1064" i="1"/>
  <c r="Y1056" i="1"/>
  <c r="X1056" i="1"/>
  <c r="X1048" i="1"/>
  <c r="Y1048" i="1"/>
  <c r="Y1040" i="1"/>
  <c r="X1040" i="1"/>
  <c r="Y1032" i="1"/>
  <c r="X1032" i="1"/>
  <c r="X1024" i="1"/>
  <c r="Y1024" i="1"/>
  <c r="Y1016" i="1"/>
  <c r="X1016" i="1"/>
  <c r="Y1008" i="1"/>
  <c r="X1008" i="1"/>
  <c r="Y1000" i="1"/>
  <c r="X1000" i="1"/>
  <c r="Y992" i="1"/>
  <c r="X992" i="1"/>
  <c r="X984" i="1"/>
  <c r="Y984" i="1"/>
  <c r="Y1085" i="1"/>
  <c r="X1085" i="1"/>
  <c r="Y1061" i="1"/>
  <c r="X1061" i="1"/>
  <c r="Y1029" i="1"/>
  <c r="X1029" i="1"/>
  <c r="Y989" i="1"/>
  <c r="X989" i="1"/>
  <c r="Y1068" i="1"/>
  <c r="X1068" i="1"/>
  <c r="Y1060" i="1"/>
  <c r="X1060" i="1"/>
  <c r="Y1036" i="1"/>
  <c r="X1036" i="1"/>
  <c r="Y1012" i="1"/>
  <c r="X1012" i="1"/>
  <c r="Y1067" i="1"/>
  <c r="X1067" i="1"/>
  <c r="Y1051" i="1"/>
  <c r="X1051" i="1"/>
  <c r="Y1019" i="1"/>
  <c r="X1019" i="1"/>
  <c r="Y987" i="1"/>
  <c r="X987" i="1"/>
  <c r="X1082" i="1"/>
  <c r="Y1082" i="1"/>
  <c r="Y1050" i="1"/>
  <c r="X1050" i="1"/>
  <c r="Y1018" i="1"/>
  <c r="X1018" i="1"/>
  <c r="Y1010" i="1"/>
  <c r="X1010" i="1"/>
  <c r="Y978" i="1"/>
  <c r="X978" i="1"/>
  <c r="Y1095" i="1"/>
  <c r="X1095" i="1"/>
  <c r="Y1087" i="1"/>
  <c r="X1087" i="1"/>
  <c r="Y1079" i="1"/>
  <c r="X1079" i="1"/>
  <c r="Y1071" i="1"/>
  <c r="X1071" i="1"/>
  <c r="Y1063" i="1"/>
  <c r="X1063" i="1"/>
  <c r="Y1055" i="1"/>
  <c r="X1055" i="1"/>
  <c r="X1047" i="1"/>
  <c r="Y1047" i="1"/>
  <c r="X1039" i="1"/>
  <c r="Y1039" i="1"/>
  <c r="Y1031" i="1"/>
  <c r="X1031" i="1"/>
  <c r="Y1023" i="1"/>
  <c r="X1023" i="1"/>
  <c r="Y1015" i="1"/>
  <c r="X1015" i="1"/>
  <c r="X1007" i="1"/>
  <c r="Y1007" i="1"/>
  <c r="Y999" i="1"/>
  <c r="X999" i="1"/>
  <c r="Y991" i="1"/>
  <c r="X991" i="1"/>
  <c r="X983" i="1"/>
  <c r="Y983" i="1"/>
  <c r="Y1069" i="1"/>
  <c r="X1069" i="1"/>
  <c r="Y1037" i="1"/>
  <c r="X1037" i="1"/>
  <c r="Y1021" i="1"/>
  <c r="X1021" i="1"/>
  <c r="Y1013" i="1"/>
  <c r="X1013" i="1"/>
  <c r="Y981" i="1"/>
  <c r="X981" i="1"/>
  <c r="Y1092" i="1"/>
  <c r="X1092" i="1"/>
  <c r="Y1052" i="1"/>
  <c r="X1052" i="1"/>
  <c r="Y1028" i="1"/>
  <c r="X1028" i="1"/>
  <c r="X1083" i="1"/>
  <c r="Y1083" i="1"/>
  <c r="Y1043" i="1"/>
  <c r="X1043" i="1"/>
  <c r="Y1011" i="1"/>
  <c r="X1011" i="1"/>
  <c r="Y979" i="1"/>
  <c r="X979" i="1"/>
  <c r="Y1066" i="1"/>
  <c r="X1066" i="1"/>
  <c r="Y1034" i="1"/>
  <c r="X1034" i="1"/>
  <c r="Y994" i="1"/>
  <c r="X994" i="1"/>
  <c r="Y1094" i="1"/>
  <c r="X1094" i="1"/>
  <c r="Y1086" i="1"/>
  <c r="X1086" i="1"/>
  <c r="Y1078" i="1"/>
  <c r="X1078" i="1"/>
  <c r="Y1070" i="1"/>
  <c r="X1070" i="1"/>
  <c r="Y1062" i="1"/>
  <c r="X1062" i="1"/>
  <c r="Y1054" i="1"/>
  <c r="X1054" i="1"/>
  <c r="Y1046" i="1"/>
  <c r="X1046" i="1"/>
  <c r="Y1038" i="1"/>
  <c r="X1038" i="1"/>
  <c r="Y1030" i="1"/>
  <c r="X1030" i="1"/>
  <c r="Y1022" i="1"/>
  <c r="X1022" i="1"/>
  <c r="Y1014" i="1"/>
  <c r="X1014" i="1"/>
  <c r="Y1006" i="1"/>
  <c r="X1006" i="1"/>
  <c r="Y998" i="1"/>
  <c r="X998" i="1"/>
  <c r="Y990" i="1"/>
  <c r="X990" i="1"/>
  <c r="Y982" i="1"/>
  <c r="X982" i="1"/>
  <c r="W1070" i="1"/>
  <c r="W1038" i="1"/>
  <c r="W1076" i="1"/>
  <c r="W1036" i="1"/>
  <c r="W1063" i="1"/>
  <c r="W1015" i="1"/>
  <c r="W991" i="1"/>
  <c r="W1088" i="1"/>
  <c r="W1071" i="1"/>
  <c r="W1023" i="1"/>
  <c r="W1064" i="1"/>
  <c r="W992" i="1"/>
  <c r="W983" i="1"/>
  <c r="W1093" i="1"/>
  <c r="W1077" i="1"/>
  <c r="W1069" i="1"/>
  <c r="W1061" i="1"/>
  <c r="W1053" i="1"/>
  <c r="W1021" i="1"/>
  <c r="W989" i="1"/>
  <c r="W1092" i="1"/>
  <c r="W1079" i="1"/>
  <c r="W1056" i="1"/>
  <c r="W1048" i="1"/>
  <c r="W1024" i="1"/>
  <c r="W1085" i="1"/>
  <c r="W1045" i="1"/>
  <c r="W1037" i="1"/>
  <c r="W1029" i="1"/>
  <c r="W1013" i="1"/>
  <c r="W1005" i="1"/>
  <c r="W997" i="1"/>
  <c r="W981" i="1"/>
  <c r="W1039" i="1"/>
  <c r="W1091" i="1"/>
  <c r="W1083" i="1"/>
  <c r="W1078" i="1"/>
  <c r="W1055" i="1"/>
  <c r="W1032" i="1"/>
  <c r="W1072" i="1"/>
  <c r="W1016" i="1"/>
  <c r="W1047" i="1"/>
  <c r="W1086" i="1"/>
  <c r="W1090" i="1"/>
  <c r="W1082" i="1"/>
  <c r="W1074" i="1"/>
  <c r="W1066" i="1"/>
  <c r="W1058" i="1"/>
  <c r="W1050" i="1"/>
  <c r="W1042" i="1"/>
  <c r="W1034" i="1"/>
  <c r="W1026" i="1"/>
  <c r="W1018" i="1"/>
  <c r="W1010" i="1"/>
  <c r="W1002" i="1"/>
  <c r="W994" i="1"/>
  <c r="W986" i="1"/>
  <c r="W978" i="1"/>
  <c r="W1095" i="1"/>
  <c r="W1096" i="1"/>
  <c r="W1080" i="1"/>
  <c r="W1008" i="1"/>
  <c r="W1000" i="1"/>
  <c r="W1087" i="1"/>
  <c r="W1031" i="1"/>
  <c r="W1040" i="1"/>
  <c r="W999" i="1"/>
  <c r="W1089" i="1"/>
  <c r="W1081" i="1"/>
  <c r="W1073" i="1"/>
  <c r="W1065" i="1"/>
  <c r="W1057" i="1"/>
  <c r="W1049" i="1"/>
  <c r="W1041" i="1"/>
  <c r="W1033" i="1"/>
  <c r="W1025" i="1"/>
  <c r="W1017" i="1"/>
  <c r="W1009" i="1"/>
  <c r="W1001" i="1"/>
  <c r="W993" i="1"/>
  <c r="W985" i="1"/>
  <c r="W1094" i="1"/>
  <c r="W1007" i="1"/>
  <c r="W984" i="1"/>
  <c r="W1062" i="1"/>
  <c r="W1054" i="1"/>
  <c r="W1046" i="1"/>
  <c r="W1030" i="1"/>
  <c r="W1022" i="1"/>
  <c r="W1014" i="1"/>
  <c r="W1006" i="1"/>
  <c r="W998" i="1"/>
  <c r="W990" i="1"/>
  <c r="W982" i="1"/>
  <c r="W1084" i="1"/>
  <c r="W1068" i="1"/>
  <c r="W1060" i="1"/>
  <c r="W1052" i="1"/>
  <c r="W1044" i="1"/>
  <c r="W1028" i="1"/>
  <c r="W1020" i="1"/>
  <c r="W1012" i="1"/>
  <c r="W1004" i="1"/>
  <c r="W996" i="1"/>
  <c r="W988" i="1"/>
  <c r="W980" i="1"/>
  <c r="W1075" i="1"/>
  <c r="W1067" i="1"/>
  <c r="W1059" i="1"/>
  <c r="W1051" i="1"/>
  <c r="W1043" i="1"/>
  <c r="W1035" i="1"/>
  <c r="W1027" i="1"/>
  <c r="W1019" i="1"/>
  <c r="W1011" i="1"/>
  <c r="W1003" i="1"/>
  <c r="W995" i="1"/>
  <c r="W987" i="1"/>
  <c r="W979" i="1"/>
  <c r="W5" i="1"/>
  <c r="W6" i="1"/>
  <c r="W9" i="1"/>
  <c r="W10" i="1"/>
  <c r="W14" i="1"/>
  <c r="W17" i="1"/>
  <c r="W18" i="1"/>
  <c r="W21" i="1"/>
  <c r="W25" i="1"/>
  <c r="W26" i="1"/>
  <c r="W30" i="1"/>
  <c r="W34" i="1"/>
  <c r="W35" i="1"/>
  <c r="W38" i="1"/>
  <c r="W41" i="1"/>
  <c r="W42" i="1"/>
  <c r="W45" i="1"/>
  <c r="W46" i="1"/>
  <c r="W48" i="1"/>
  <c r="W49" i="1"/>
  <c r="W50" i="1"/>
  <c r="W52" i="1"/>
  <c r="W54" i="1"/>
  <c r="W57" i="1"/>
  <c r="W62" i="1"/>
  <c r="W63" i="1"/>
  <c r="W66" i="1"/>
  <c r="W70" i="1"/>
  <c r="W71" i="1"/>
  <c r="W72" i="1"/>
  <c r="W74" i="1"/>
  <c r="W78" i="1"/>
  <c r="W80" i="1"/>
  <c r="W84" i="1"/>
  <c r="W85" i="1"/>
  <c r="W86" i="1"/>
  <c r="W89" i="1"/>
  <c r="W93" i="1"/>
  <c r="W102" i="1"/>
  <c r="W103" i="1"/>
  <c r="W106" i="1"/>
  <c r="W107" i="1"/>
  <c r="W110" i="1"/>
  <c r="W113" i="1"/>
  <c r="W114" i="1"/>
  <c r="W116" i="1"/>
  <c r="W118" i="1"/>
  <c r="W121" i="1"/>
  <c r="W125" i="1"/>
  <c r="W126" i="1"/>
  <c r="W127" i="1"/>
  <c r="W135" i="1"/>
  <c r="W141" i="1"/>
  <c r="W145" i="1"/>
  <c r="W149" i="1"/>
  <c r="W153" i="1"/>
  <c r="W154" i="1"/>
  <c r="W158" i="1"/>
  <c r="W159" i="1"/>
  <c r="W163" i="1"/>
  <c r="W191" i="1"/>
  <c r="W198" i="1"/>
  <c r="W201" i="1"/>
  <c r="W208" i="1"/>
  <c r="W212" i="1"/>
  <c r="W216" i="1"/>
  <c r="W231" i="1"/>
  <c r="W377" i="1"/>
  <c r="W409" i="1"/>
  <c r="W413" i="1"/>
  <c r="W421" i="1"/>
  <c r="W427" i="1"/>
  <c r="W484" i="1"/>
  <c r="W490" i="1"/>
  <c r="W493" i="1"/>
  <c r="W497" i="1"/>
  <c r="W505" i="1"/>
  <c r="W507" i="1"/>
  <c r="W513" i="1"/>
  <c r="W519" i="1"/>
  <c r="W538" i="1"/>
  <c r="W550" i="1"/>
  <c r="W597" i="1"/>
  <c r="W602" i="1"/>
  <c r="W604" i="1"/>
  <c r="W618" i="1"/>
  <c r="W622" i="1"/>
  <c r="W626" i="1"/>
  <c r="W724" i="1"/>
  <c r="W740" i="1"/>
  <c r="W823" i="1"/>
  <c r="W831" i="1"/>
  <c r="W843" i="1"/>
  <c r="W851" i="1"/>
  <c r="W875" i="1"/>
  <c r="W876" i="1"/>
  <c r="W883" i="1"/>
  <c r="W884" i="1"/>
  <c r="W888" i="1"/>
  <c r="W894" i="1"/>
  <c r="W897" i="1"/>
  <c r="W898" i="1"/>
  <c r="W902" i="1"/>
  <c r="W908" i="1"/>
  <c r="W910" i="1"/>
  <c r="W915" i="1"/>
  <c r="W922" i="1"/>
  <c r="W952" i="1"/>
  <c r="W959" i="1"/>
  <c r="W966" i="1"/>
  <c r="W976" i="1"/>
  <c r="W3" i="1"/>
  <c r="W7" i="1"/>
  <c r="W8" i="1"/>
  <c r="W11" i="1"/>
  <c r="W12" i="1"/>
  <c r="W13" i="1"/>
  <c r="W15" i="1"/>
  <c r="W16" i="1"/>
  <c r="W19" i="1"/>
  <c r="W20" i="1"/>
  <c r="W22" i="1"/>
  <c r="W23" i="1"/>
  <c r="W24" i="1"/>
  <c r="W27" i="1"/>
  <c r="W28" i="1"/>
  <c r="W29" i="1"/>
  <c r="W31" i="1"/>
  <c r="W32" i="1"/>
  <c r="W33" i="1"/>
  <c r="W36" i="1"/>
  <c r="W37" i="1"/>
  <c r="W39" i="1"/>
  <c r="W40" i="1"/>
  <c r="W43" i="1"/>
  <c r="W44" i="1"/>
  <c r="W47" i="1"/>
  <c r="W51" i="1"/>
  <c r="W53" i="1"/>
  <c r="W55" i="1"/>
  <c r="W56" i="1"/>
  <c r="W58" i="1"/>
  <c r="W59" i="1"/>
  <c r="W60" i="1"/>
  <c r="W61" i="1"/>
  <c r="W64" i="1"/>
  <c r="W65" i="1"/>
  <c r="W67" i="1"/>
  <c r="W68" i="1"/>
  <c r="W69" i="1"/>
  <c r="W73" i="1"/>
  <c r="W75" i="1"/>
  <c r="W76" i="1"/>
  <c r="W77" i="1"/>
  <c r="W79" i="1"/>
  <c r="W81" i="1"/>
  <c r="W82" i="1"/>
  <c r="W83" i="1"/>
  <c r="W87" i="1"/>
  <c r="W88" i="1"/>
  <c r="W90" i="1"/>
  <c r="W91" i="1"/>
  <c r="W92" i="1"/>
  <c r="W94" i="1"/>
  <c r="W95" i="1"/>
  <c r="W96" i="1"/>
  <c r="W97" i="1"/>
  <c r="W98" i="1"/>
  <c r="W99" i="1"/>
  <c r="W100" i="1"/>
  <c r="W101" i="1"/>
  <c r="W104" i="1"/>
  <c r="W105" i="1"/>
  <c r="W108" i="1"/>
  <c r="W109" i="1"/>
  <c r="W111" i="1"/>
  <c r="W112" i="1"/>
  <c r="W115" i="1"/>
  <c r="W117" i="1"/>
  <c r="W119" i="1"/>
  <c r="W120" i="1"/>
  <c r="W122" i="1"/>
  <c r="W123" i="1"/>
  <c r="W124" i="1"/>
  <c r="W128" i="1"/>
  <c r="W129" i="1"/>
  <c r="W130" i="1"/>
  <c r="W131" i="1"/>
  <c r="W132" i="1"/>
  <c r="W133" i="1"/>
  <c r="W134" i="1"/>
  <c r="W136" i="1"/>
  <c r="W137" i="1"/>
  <c r="W138" i="1"/>
  <c r="W139" i="1"/>
  <c r="W140" i="1"/>
  <c r="W142" i="1"/>
  <c r="W143" i="1"/>
  <c r="W144" i="1"/>
  <c r="W146" i="1"/>
  <c r="W147" i="1"/>
  <c r="W148" i="1"/>
  <c r="W150" i="1"/>
  <c r="W151" i="1"/>
  <c r="W152" i="1"/>
  <c r="W155" i="1"/>
  <c r="W156" i="1"/>
  <c r="W157" i="1"/>
  <c r="W160" i="1"/>
  <c r="W161" i="1"/>
  <c r="W162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2" i="1"/>
  <c r="W193" i="1"/>
  <c r="W194" i="1"/>
  <c r="W195" i="1"/>
  <c r="W196" i="1"/>
  <c r="W197" i="1"/>
  <c r="W199" i="1"/>
  <c r="W200" i="1"/>
  <c r="W202" i="1"/>
  <c r="W203" i="1"/>
  <c r="W204" i="1"/>
  <c r="W205" i="1"/>
  <c r="W206" i="1"/>
  <c r="W207" i="1"/>
  <c r="W209" i="1"/>
  <c r="W210" i="1"/>
  <c r="W211" i="1"/>
  <c r="W213" i="1"/>
  <c r="W214" i="1"/>
  <c r="W215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10" i="1"/>
  <c r="W411" i="1"/>
  <c r="W412" i="1"/>
  <c r="W414" i="1"/>
  <c r="W415" i="1"/>
  <c r="W416" i="1"/>
  <c r="W417" i="1"/>
  <c r="W418" i="1"/>
  <c r="W419" i="1"/>
  <c r="W420" i="1"/>
  <c r="W422" i="1"/>
  <c r="W423" i="1"/>
  <c r="W424" i="1"/>
  <c r="W425" i="1"/>
  <c r="W426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5" i="1"/>
  <c r="W486" i="1"/>
  <c r="W487" i="1"/>
  <c r="W488" i="1"/>
  <c r="W489" i="1"/>
  <c r="W491" i="1"/>
  <c r="W492" i="1"/>
  <c r="W494" i="1"/>
  <c r="W495" i="1"/>
  <c r="W496" i="1"/>
  <c r="W498" i="1"/>
  <c r="W499" i="1"/>
  <c r="W500" i="1"/>
  <c r="W501" i="1"/>
  <c r="W502" i="1"/>
  <c r="W503" i="1"/>
  <c r="W504" i="1"/>
  <c r="W506" i="1"/>
  <c r="W508" i="1"/>
  <c r="W509" i="1"/>
  <c r="W510" i="1"/>
  <c r="W511" i="1"/>
  <c r="W512" i="1"/>
  <c r="W514" i="1"/>
  <c r="W515" i="1"/>
  <c r="W516" i="1"/>
  <c r="W517" i="1"/>
  <c r="W518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9" i="1"/>
  <c r="W540" i="1"/>
  <c r="W541" i="1"/>
  <c r="W542" i="1"/>
  <c r="W543" i="1"/>
  <c r="W544" i="1"/>
  <c r="W545" i="1"/>
  <c r="W546" i="1"/>
  <c r="W547" i="1"/>
  <c r="W548" i="1"/>
  <c r="W549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8" i="1"/>
  <c r="W599" i="1"/>
  <c r="W600" i="1"/>
  <c r="W601" i="1"/>
  <c r="W603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9" i="1"/>
  <c r="W620" i="1"/>
  <c r="W621" i="1"/>
  <c r="W623" i="1"/>
  <c r="W624" i="1"/>
  <c r="W625" i="1"/>
  <c r="W666" i="1"/>
  <c r="W667" i="1"/>
  <c r="W668" i="1"/>
  <c r="W669" i="1"/>
  <c r="W670" i="1"/>
  <c r="W671" i="1"/>
  <c r="W672" i="1"/>
  <c r="W718" i="1"/>
  <c r="W719" i="1"/>
  <c r="W720" i="1"/>
  <c r="W721" i="1"/>
  <c r="W722" i="1"/>
  <c r="W723" i="1"/>
  <c r="W725" i="1"/>
  <c r="W726" i="1"/>
  <c r="W727" i="1"/>
  <c r="W728" i="1"/>
  <c r="W729" i="1"/>
  <c r="W730" i="1"/>
  <c r="W731" i="1"/>
  <c r="W735" i="1"/>
  <c r="W736" i="1"/>
  <c r="W737" i="1"/>
  <c r="W738" i="1"/>
  <c r="W739" i="1"/>
  <c r="W741" i="1"/>
  <c r="W742" i="1"/>
  <c r="W746" i="1"/>
  <c r="W747" i="1"/>
  <c r="W813" i="1"/>
  <c r="W814" i="1"/>
  <c r="W815" i="1"/>
  <c r="W816" i="1"/>
  <c r="W817" i="1"/>
  <c r="W818" i="1"/>
  <c r="W820" i="1"/>
  <c r="W821" i="1"/>
  <c r="W822" i="1"/>
  <c r="W824" i="1"/>
  <c r="W825" i="1"/>
  <c r="W826" i="1"/>
  <c r="W827" i="1"/>
  <c r="W828" i="1"/>
  <c r="W829" i="1"/>
  <c r="W830" i="1"/>
  <c r="W832" i="1"/>
  <c r="W833" i="1"/>
  <c r="W834" i="1"/>
  <c r="W835" i="1"/>
  <c r="W836" i="1"/>
  <c r="W837" i="1"/>
  <c r="W838" i="1"/>
  <c r="W839" i="1"/>
  <c r="W840" i="1"/>
  <c r="W841" i="1"/>
  <c r="W842" i="1"/>
  <c r="W844" i="1"/>
  <c r="W845" i="1"/>
  <c r="W846" i="1"/>
  <c r="W847" i="1"/>
  <c r="W848" i="1"/>
  <c r="W849" i="1"/>
  <c r="W850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7" i="1"/>
  <c r="W868" i="1"/>
  <c r="W869" i="1"/>
  <c r="W870" i="1"/>
  <c r="W873" i="1"/>
  <c r="W874" i="1"/>
  <c r="W877" i="1"/>
  <c r="W878" i="1"/>
  <c r="W879" i="1"/>
  <c r="W880" i="1"/>
  <c r="W881" i="1"/>
  <c r="W882" i="1"/>
  <c r="W885" i="1"/>
  <c r="W886" i="1"/>
  <c r="W887" i="1"/>
  <c r="W889" i="1"/>
  <c r="W890" i="1"/>
  <c r="W891" i="1"/>
  <c r="W892" i="1"/>
  <c r="W893" i="1"/>
  <c r="W895" i="1"/>
  <c r="W896" i="1"/>
  <c r="W899" i="1"/>
  <c r="W900" i="1"/>
  <c r="W901" i="1"/>
  <c r="W903" i="1"/>
  <c r="W904" i="1"/>
  <c r="W905" i="1"/>
  <c r="W906" i="1"/>
  <c r="W907" i="1"/>
  <c r="W909" i="1"/>
  <c r="W911" i="1"/>
  <c r="W912" i="1"/>
  <c r="W913" i="1"/>
  <c r="W914" i="1"/>
  <c r="W916" i="1"/>
  <c r="W917" i="1"/>
  <c r="W918" i="1"/>
  <c r="W919" i="1"/>
  <c r="W920" i="1"/>
  <c r="W921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4" i="1"/>
  <c r="W945" i="1"/>
  <c r="W946" i="1"/>
  <c r="W947" i="1"/>
  <c r="W948" i="1"/>
  <c r="W949" i="1"/>
  <c r="W950" i="1"/>
  <c r="W951" i="1"/>
  <c r="W953" i="1"/>
  <c r="W954" i="1"/>
  <c r="W955" i="1"/>
  <c r="W956" i="1"/>
  <c r="W957" i="1"/>
  <c r="W958" i="1"/>
  <c r="W962" i="1"/>
  <c r="W963" i="1"/>
  <c r="W964" i="1"/>
  <c r="W965" i="1"/>
  <c r="W967" i="1"/>
  <c r="W968" i="1"/>
  <c r="W969" i="1"/>
  <c r="W970" i="1"/>
  <c r="W971" i="1"/>
  <c r="W972" i="1"/>
  <c r="W973" i="1"/>
  <c r="W974" i="1"/>
  <c r="W975" i="1"/>
  <c r="W977" i="1"/>
  <c r="T819" i="1" l="1"/>
  <c r="U819" i="1" s="1"/>
  <c r="V819" i="1" s="1"/>
  <c r="R2" i="1"/>
  <c r="U3" i="27"/>
  <c r="V3" i="27" s="1"/>
  <c r="W3" i="27" s="1"/>
  <c r="U4" i="27"/>
  <c r="V4" i="27"/>
  <c r="W4" i="27"/>
  <c r="U5" i="27"/>
  <c r="V5" i="27"/>
  <c r="W5" i="27" s="1"/>
  <c r="U6" i="27"/>
  <c r="V6" i="27" s="1"/>
  <c r="W6" i="27" s="1"/>
  <c r="U7" i="27"/>
  <c r="V7" i="27"/>
  <c r="W7" i="27" s="1"/>
  <c r="U8" i="27"/>
  <c r="V8" i="27" s="1"/>
  <c r="W8" i="27" s="1"/>
  <c r="U9" i="27"/>
  <c r="V9" i="27"/>
  <c r="W9" i="27"/>
  <c r="U10" i="27"/>
  <c r="V10" i="27" s="1"/>
  <c r="W10" i="27" s="1"/>
  <c r="U11" i="27"/>
  <c r="V11" i="27" s="1"/>
  <c r="W11" i="27" s="1"/>
  <c r="U12" i="27"/>
  <c r="V12" i="27"/>
  <c r="W12" i="27"/>
  <c r="U13" i="27"/>
  <c r="V13" i="27"/>
  <c r="W13" i="27" s="1"/>
  <c r="U14" i="27"/>
  <c r="V14" i="27"/>
  <c r="W14" i="27"/>
  <c r="U15" i="27"/>
  <c r="V15" i="27"/>
  <c r="W15" i="27" s="1"/>
  <c r="U16" i="27"/>
  <c r="V16" i="27" s="1"/>
  <c r="W16" i="27" s="1"/>
  <c r="U17" i="27"/>
  <c r="V17" i="27"/>
  <c r="W17" i="27"/>
  <c r="U18" i="27"/>
  <c r="V18" i="27" s="1"/>
  <c r="W18" i="27" s="1"/>
  <c r="U19" i="27"/>
  <c r="V19" i="27" s="1"/>
  <c r="W19" i="27" s="1"/>
  <c r="U20" i="27"/>
  <c r="V20" i="27"/>
  <c r="W20" i="27"/>
  <c r="U21" i="27"/>
  <c r="V21" i="27"/>
  <c r="W21" i="27" s="1"/>
  <c r="U22" i="27"/>
  <c r="V22" i="27"/>
  <c r="W22" i="27"/>
  <c r="U23" i="27"/>
  <c r="V23" i="27"/>
  <c r="W23" i="27" s="1"/>
  <c r="U24" i="27"/>
  <c r="V24" i="27" s="1"/>
  <c r="W24" i="27" s="1"/>
  <c r="U25" i="27"/>
  <c r="V25" i="27"/>
  <c r="W25" i="27"/>
  <c r="U26" i="27"/>
  <c r="V26" i="27" s="1"/>
  <c r="W26" i="27" s="1"/>
  <c r="U27" i="27"/>
  <c r="V27" i="27" s="1"/>
  <c r="W27" i="27" s="1"/>
  <c r="U28" i="27"/>
  <c r="V28" i="27"/>
  <c r="W28" i="27"/>
  <c r="U29" i="27"/>
  <c r="V29" i="27"/>
  <c r="W29" i="27" s="1"/>
  <c r="U30" i="27"/>
  <c r="V30" i="27"/>
  <c r="W30" i="27"/>
  <c r="U31" i="27"/>
  <c r="V31" i="27"/>
  <c r="W31" i="27" s="1"/>
  <c r="U32" i="27"/>
  <c r="V32" i="27" s="1"/>
  <c r="W32" i="27" s="1"/>
  <c r="U33" i="27"/>
  <c r="V33" i="27"/>
  <c r="W33" i="27"/>
  <c r="U34" i="27"/>
  <c r="V34" i="27" s="1"/>
  <c r="W34" i="27" s="1"/>
  <c r="U35" i="27"/>
  <c r="V35" i="27" s="1"/>
  <c r="W35" i="27" s="1"/>
  <c r="U36" i="27"/>
  <c r="V36" i="27"/>
  <c r="W36" i="27"/>
  <c r="U37" i="27"/>
  <c r="V37" i="27"/>
  <c r="W37" i="27" s="1"/>
  <c r="U38" i="27"/>
  <c r="V38" i="27"/>
  <c r="W38" i="27"/>
  <c r="U39" i="27"/>
  <c r="V39" i="27"/>
  <c r="W39" i="27" s="1"/>
  <c r="U40" i="27"/>
  <c r="V40" i="27" s="1"/>
  <c r="W40" i="27" s="1"/>
  <c r="U41" i="27"/>
  <c r="V41" i="27"/>
  <c r="W41" i="27"/>
  <c r="U42" i="27"/>
  <c r="V42" i="27" s="1"/>
  <c r="W42" i="27" s="1"/>
  <c r="U43" i="27"/>
  <c r="V43" i="27" s="1"/>
  <c r="W43" i="27" s="1"/>
  <c r="U44" i="27"/>
  <c r="V44" i="27"/>
  <c r="W44" i="27"/>
  <c r="U45" i="27"/>
  <c r="V45" i="27"/>
  <c r="W45" i="27" s="1"/>
  <c r="U46" i="27"/>
  <c r="V46" i="27" s="1"/>
  <c r="W46" i="27" s="1"/>
  <c r="U47" i="27"/>
  <c r="V47" i="27"/>
  <c r="W47" i="27" s="1"/>
  <c r="U48" i="27"/>
  <c r="V48" i="27" s="1"/>
  <c r="W48" i="27" s="1"/>
  <c r="U49" i="27"/>
  <c r="V49" i="27"/>
  <c r="W49" i="27"/>
  <c r="U50" i="27"/>
  <c r="V50" i="27" s="1"/>
  <c r="W50" i="27" s="1"/>
  <c r="U51" i="27"/>
  <c r="V51" i="27" s="1"/>
  <c r="W51" i="27" s="1"/>
  <c r="U52" i="27"/>
  <c r="V52" i="27"/>
  <c r="W52" i="27"/>
  <c r="U53" i="27"/>
  <c r="V53" i="27"/>
  <c r="W53" i="27" s="1"/>
  <c r="U54" i="27"/>
  <c r="V54" i="27"/>
  <c r="W54" i="27"/>
  <c r="U55" i="27"/>
  <c r="V55" i="27"/>
  <c r="W55" i="27" s="1"/>
  <c r="U56" i="27"/>
  <c r="V56" i="27" s="1"/>
  <c r="W56" i="27" s="1"/>
  <c r="U57" i="27"/>
  <c r="V57" i="27"/>
  <c r="W57" i="27"/>
  <c r="U58" i="27"/>
  <c r="V58" i="27" s="1"/>
  <c r="W58" i="27" s="1"/>
  <c r="U59" i="27"/>
  <c r="V59" i="27" s="1"/>
  <c r="W59" i="27" s="1"/>
  <c r="U60" i="27"/>
  <c r="V60" i="27"/>
  <c r="W60" i="27"/>
  <c r="U61" i="27"/>
  <c r="V61" i="27"/>
  <c r="W61" i="27" s="1"/>
  <c r="U62" i="27"/>
  <c r="V62" i="27"/>
  <c r="W62" i="27"/>
  <c r="U63" i="27"/>
  <c r="V63" i="27"/>
  <c r="W63" i="27" s="1"/>
  <c r="U64" i="27"/>
  <c r="V64" i="27" s="1"/>
  <c r="W64" i="27" s="1"/>
  <c r="U65" i="27"/>
  <c r="V65" i="27" s="1"/>
  <c r="W65" i="27" s="1"/>
  <c r="U66" i="27"/>
  <c r="V66" i="27" s="1"/>
  <c r="W66" i="27" s="1"/>
  <c r="U67" i="27"/>
  <c r="V67" i="27" s="1"/>
  <c r="W67" i="27" s="1"/>
  <c r="U68" i="27"/>
  <c r="V68" i="27"/>
  <c r="W68" i="27"/>
  <c r="U69" i="27"/>
  <c r="V69" i="27"/>
  <c r="W69" i="27" s="1"/>
  <c r="U70" i="27"/>
  <c r="V70" i="27" s="1"/>
  <c r="W70" i="27" s="1"/>
  <c r="U71" i="27"/>
  <c r="V71" i="27"/>
  <c r="W71" i="27" s="1"/>
  <c r="U72" i="27"/>
  <c r="V72" i="27" s="1"/>
  <c r="W72" i="27" s="1"/>
  <c r="U73" i="27"/>
  <c r="V73" i="27" s="1"/>
  <c r="W73" i="27" s="1"/>
  <c r="U74" i="27"/>
  <c r="V74" i="27" s="1"/>
  <c r="W74" i="27" s="1"/>
  <c r="U75" i="27"/>
  <c r="V75" i="27" s="1"/>
  <c r="W75" i="27" s="1"/>
  <c r="U76" i="27"/>
  <c r="V76" i="27"/>
  <c r="W76" i="27"/>
  <c r="U77" i="27"/>
  <c r="V77" i="27"/>
  <c r="W77" i="27" s="1"/>
  <c r="U78" i="27"/>
  <c r="V78" i="27" s="1"/>
  <c r="W78" i="27" s="1"/>
  <c r="U79" i="27"/>
  <c r="V79" i="27"/>
  <c r="W79" i="27" s="1"/>
  <c r="U80" i="27"/>
  <c r="V80" i="27" s="1"/>
  <c r="W80" i="27" s="1"/>
  <c r="U81" i="27"/>
  <c r="V81" i="27" s="1"/>
  <c r="W81" i="27" s="1"/>
  <c r="U82" i="27"/>
  <c r="V82" i="27" s="1"/>
  <c r="W82" i="27" s="1"/>
  <c r="U83" i="27"/>
  <c r="V83" i="27" s="1"/>
  <c r="W83" i="27" s="1"/>
  <c r="U84" i="27"/>
  <c r="V84" i="27"/>
  <c r="W84" i="27"/>
  <c r="U85" i="27"/>
  <c r="V85" i="27"/>
  <c r="W85" i="27" s="1"/>
  <c r="U86" i="27"/>
  <c r="V86" i="27"/>
  <c r="W86" i="27" s="1"/>
  <c r="U87" i="27"/>
  <c r="V87" i="27"/>
  <c r="W87" i="27" s="1"/>
  <c r="U88" i="27"/>
  <c r="V88" i="27" s="1"/>
  <c r="W88" i="27" s="1"/>
  <c r="U89" i="27"/>
  <c r="V89" i="27" s="1"/>
  <c r="W89" i="27" s="1"/>
  <c r="U90" i="27"/>
  <c r="V90" i="27" s="1"/>
  <c r="W90" i="27" s="1"/>
  <c r="U91" i="27"/>
  <c r="V91" i="27" s="1"/>
  <c r="W91" i="27" s="1"/>
  <c r="U92" i="27"/>
  <c r="V92" i="27"/>
  <c r="W92" i="27"/>
  <c r="U93" i="27"/>
  <c r="V93" i="27"/>
  <c r="W93" i="27" s="1"/>
  <c r="U94" i="27"/>
  <c r="V94" i="27"/>
  <c r="W94" i="27" s="1"/>
  <c r="U95" i="27"/>
  <c r="V95" i="27"/>
  <c r="W95" i="27" s="1"/>
  <c r="U96" i="27"/>
  <c r="V96" i="27" s="1"/>
  <c r="W96" i="27" s="1"/>
  <c r="U97" i="27"/>
  <c r="V97" i="27" s="1"/>
  <c r="W97" i="27" s="1"/>
  <c r="U98" i="27"/>
  <c r="V98" i="27" s="1"/>
  <c r="W98" i="27" s="1"/>
  <c r="U99" i="27"/>
  <c r="V99" i="27" s="1"/>
  <c r="W99" i="27" s="1"/>
  <c r="U100" i="27"/>
  <c r="V100" i="27"/>
  <c r="W100" i="27"/>
  <c r="U101" i="27"/>
  <c r="V101" i="27"/>
  <c r="W101" i="27" s="1"/>
  <c r="U102" i="27"/>
  <c r="V102" i="27" s="1"/>
  <c r="W102" i="27" s="1"/>
  <c r="U103" i="27"/>
  <c r="V103" i="27"/>
  <c r="W103" i="27" s="1"/>
  <c r="U104" i="27"/>
  <c r="V104" i="27" s="1"/>
  <c r="W104" i="27" s="1"/>
  <c r="U105" i="27"/>
  <c r="V105" i="27" s="1"/>
  <c r="W105" i="27" s="1"/>
  <c r="U106" i="27"/>
  <c r="V106" i="27" s="1"/>
  <c r="W106" i="27" s="1"/>
  <c r="U107" i="27"/>
  <c r="V107" i="27" s="1"/>
  <c r="W107" i="27" s="1"/>
  <c r="U108" i="27"/>
  <c r="V108" i="27"/>
  <c r="W108" i="27"/>
  <c r="U109" i="27"/>
  <c r="V109" i="27"/>
  <c r="W109" i="27" s="1"/>
  <c r="U110" i="27"/>
  <c r="V110" i="27" s="1"/>
  <c r="W110" i="27" s="1"/>
  <c r="U111" i="27"/>
  <c r="V111" i="27"/>
  <c r="W111" i="27" s="1"/>
  <c r="U112" i="27"/>
  <c r="V112" i="27" s="1"/>
  <c r="W112" i="27" s="1"/>
  <c r="U113" i="27"/>
  <c r="V113" i="27" s="1"/>
  <c r="W113" i="27" s="1"/>
  <c r="U114" i="27"/>
  <c r="V114" i="27" s="1"/>
  <c r="W114" i="27" s="1"/>
  <c r="U115" i="27"/>
  <c r="V115" i="27" s="1"/>
  <c r="W115" i="27" s="1"/>
  <c r="U116" i="27"/>
  <c r="V116" i="27"/>
  <c r="W116" i="27"/>
  <c r="U117" i="27"/>
  <c r="V117" i="27"/>
  <c r="W117" i="27" s="1"/>
  <c r="U118" i="27"/>
  <c r="V118" i="27" s="1"/>
  <c r="W118" i="27" s="1"/>
  <c r="U119" i="27"/>
  <c r="V119" i="27"/>
  <c r="W119" i="27" s="1"/>
  <c r="U120" i="27"/>
  <c r="V120" i="27" s="1"/>
  <c r="W120" i="27" s="1"/>
  <c r="U121" i="27"/>
  <c r="V121" i="27" s="1"/>
  <c r="W121" i="27" s="1"/>
  <c r="U122" i="27"/>
  <c r="V122" i="27" s="1"/>
  <c r="W122" i="27" s="1"/>
  <c r="U123" i="27"/>
  <c r="V123" i="27" s="1"/>
  <c r="W123" i="27" s="1"/>
  <c r="U124" i="27"/>
  <c r="V124" i="27"/>
  <c r="W124" i="27"/>
  <c r="U125" i="27"/>
  <c r="V125" i="27"/>
  <c r="W125" i="27" s="1"/>
  <c r="U126" i="27"/>
  <c r="V126" i="27" s="1"/>
  <c r="W126" i="27" s="1"/>
  <c r="U127" i="27"/>
  <c r="V127" i="27"/>
  <c r="W127" i="27" s="1"/>
  <c r="U128" i="27"/>
  <c r="V128" i="27" s="1"/>
  <c r="W128" i="27" s="1"/>
  <c r="U129" i="27"/>
  <c r="V129" i="27" s="1"/>
  <c r="W129" i="27" s="1"/>
  <c r="U130" i="27"/>
  <c r="V130" i="27" s="1"/>
  <c r="W130" i="27"/>
  <c r="U131" i="27"/>
  <c r="V131" i="27" s="1"/>
  <c r="W131" i="27" s="1"/>
  <c r="U132" i="27"/>
  <c r="V132" i="27"/>
  <c r="W132" i="27"/>
  <c r="U133" i="27"/>
  <c r="V133" i="27"/>
  <c r="W133" i="27" s="1"/>
  <c r="U134" i="27"/>
  <c r="V134" i="27" s="1"/>
  <c r="W134" i="27" s="1"/>
  <c r="U135" i="27"/>
  <c r="V135" i="27"/>
  <c r="W135" i="27" s="1"/>
  <c r="U136" i="27"/>
  <c r="V136" i="27" s="1"/>
  <c r="W136" i="27" s="1"/>
  <c r="U137" i="27"/>
  <c r="V137" i="27" s="1"/>
  <c r="W137" i="27" s="1"/>
  <c r="U138" i="27"/>
  <c r="V138" i="27" s="1"/>
  <c r="W138" i="27"/>
  <c r="U139" i="27"/>
  <c r="V139" i="27" s="1"/>
  <c r="W139" i="27" s="1"/>
  <c r="U140" i="27"/>
  <c r="V140" i="27"/>
  <c r="W140" i="27"/>
  <c r="U141" i="27"/>
  <c r="V141" i="27"/>
  <c r="W141" i="27" s="1"/>
  <c r="U142" i="27"/>
  <c r="V142" i="27" s="1"/>
  <c r="W142" i="27" s="1"/>
  <c r="U143" i="27"/>
  <c r="V143" i="27"/>
  <c r="W143" i="27" s="1"/>
  <c r="U144" i="27"/>
  <c r="V144" i="27" s="1"/>
  <c r="W144" i="27" s="1"/>
  <c r="U145" i="27"/>
  <c r="V145" i="27" s="1"/>
  <c r="W145" i="27" s="1"/>
  <c r="U146" i="27"/>
  <c r="V146" i="27" s="1"/>
  <c r="W146" i="27"/>
  <c r="U147" i="27"/>
  <c r="V147" i="27" s="1"/>
  <c r="W147" i="27" s="1"/>
  <c r="U148" i="27"/>
  <c r="V148" i="27"/>
  <c r="W148" i="27"/>
  <c r="U149" i="27"/>
  <c r="V149" i="27"/>
  <c r="W149" i="27" s="1"/>
  <c r="U150" i="27"/>
  <c r="V150" i="27" s="1"/>
  <c r="W150" i="27" s="1"/>
  <c r="U151" i="27"/>
  <c r="V151" i="27"/>
  <c r="W151" i="27" s="1"/>
  <c r="U152" i="27"/>
  <c r="V152" i="27" s="1"/>
  <c r="W152" i="27" s="1"/>
  <c r="U153" i="27"/>
  <c r="V153" i="27" s="1"/>
  <c r="W153" i="27" s="1"/>
  <c r="U154" i="27"/>
  <c r="V154" i="27" s="1"/>
  <c r="W154" i="27"/>
  <c r="U155" i="27"/>
  <c r="V155" i="27" s="1"/>
  <c r="W155" i="27" s="1"/>
  <c r="U156" i="27"/>
  <c r="V156" i="27"/>
  <c r="W156" i="27"/>
  <c r="U157" i="27"/>
  <c r="V157" i="27"/>
  <c r="W157" i="27" s="1"/>
  <c r="U158" i="27"/>
  <c r="V158" i="27" s="1"/>
  <c r="W158" i="27" s="1"/>
  <c r="U159" i="27"/>
  <c r="V159" i="27"/>
  <c r="W159" i="27" s="1"/>
  <c r="U160" i="27"/>
  <c r="V160" i="27" s="1"/>
  <c r="W160" i="27" s="1"/>
  <c r="U161" i="27"/>
  <c r="V161" i="27" s="1"/>
  <c r="W161" i="27" s="1"/>
  <c r="U162" i="27"/>
  <c r="V162" i="27" s="1"/>
  <c r="W162" i="27"/>
  <c r="U163" i="27"/>
  <c r="V163" i="27" s="1"/>
  <c r="W163" i="27" s="1"/>
  <c r="U164" i="27"/>
  <c r="V164" i="27"/>
  <c r="W164" i="27"/>
  <c r="U165" i="27"/>
  <c r="V165" i="27"/>
  <c r="W165" i="27" s="1"/>
  <c r="U166" i="27"/>
  <c r="V166" i="27" s="1"/>
  <c r="W166" i="27" s="1"/>
  <c r="U167" i="27"/>
  <c r="V167" i="27"/>
  <c r="W167" i="27" s="1"/>
  <c r="U168" i="27"/>
  <c r="V168" i="27" s="1"/>
  <c r="W168" i="27" s="1"/>
  <c r="U169" i="27"/>
  <c r="V169" i="27" s="1"/>
  <c r="W169" i="27" s="1"/>
  <c r="U170" i="27"/>
  <c r="V170" i="27" s="1"/>
  <c r="W170" i="27" s="1"/>
  <c r="U171" i="27"/>
  <c r="V171" i="27" s="1"/>
  <c r="W171" i="27" s="1"/>
  <c r="U172" i="27"/>
  <c r="V172" i="27"/>
  <c r="W172" i="27"/>
  <c r="U173" i="27"/>
  <c r="V173" i="27"/>
  <c r="W173" i="27" s="1"/>
  <c r="U174" i="27"/>
  <c r="V174" i="27" s="1"/>
  <c r="W174" i="27" s="1"/>
  <c r="U175" i="27"/>
  <c r="V175" i="27"/>
  <c r="W175" i="27" s="1"/>
  <c r="U176" i="27"/>
  <c r="V176" i="27" s="1"/>
  <c r="W176" i="27" s="1"/>
  <c r="U177" i="27"/>
  <c r="V177" i="27" s="1"/>
  <c r="W177" i="27" s="1"/>
  <c r="U178" i="27"/>
  <c r="V178" i="27" s="1"/>
  <c r="W178" i="27" s="1"/>
  <c r="U179" i="27"/>
  <c r="V179" i="27" s="1"/>
  <c r="W179" i="27" s="1"/>
  <c r="U180" i="27"/>
  <c r="V180" i="27"/>
  <c r="W180" i="27"/>
  <c r="U181" i="27"/>
  <c r="V181" i="27"/>
  <c r="W181" i="27" s="1"/>
  <c r="U182" i="27"/>
  <c r="V182" i="27"/>
  <c r="W182" i="27" s="1"/>
  <c r="U183" i="27"/>
  <c r="V183" i="27"/>
  <c r="W183" i="27" s="1"/>
  <c r="U184" i="27"/>
  <c r="V184" i="27" s="1"/>
  <c r="W184" i="27" s="1"/>
  <c r="U185" i="27"/>
  <c r="V185" i="27" s="1"/>
  <c r="W185" i="27" s="1"/>
  <c r="U186" i="27"/>
  <c r="V186" i="27" s="1"/>
  <c r="W186" i="27"/>
  <c r="U187" i="27"/>
  <c r="V187" i="27" s="1"/>
  <c r="W187" i="27" s="1"/>
  <c r="U188" i="27"/>
  <c r="V188" i="27"/>
  <c r="W188" i="27"/>
  <c r="U189" i="27"/>
  <c r="V189" i="27"/>
  <c r="W189" i="27" s="1"/>
  <c r="U190" i="27"/>
  <c r="V190" i="27"/>
  <c r="W190" i="27" s="1"/>
  <c r="U191" i="27"/>
  <c r="V191" i="27"/>
  <c r="W191" i="27" s="1"/>
  <c r="U192" i="27"/>
  <c r="V192" i="27" s="1"/>
  <c r="W192" i="27" s="1"/>
  <c r="U193" i="27"/>
  <c r="V193" i="27" s="1"/>
  <c r="W193" i="27" s="1"/>
  <c r="U194" i="27"/>
  <c r="V194" i="27" s="1"/>
  <c r="W194" i="27"/>
  <c r="U195" i="27"/>
  <c r="V195" i="27" s="1"/>
  <c r="W195" i="27" s="1"/>
  <c r="U196" i="27"/>
  <c r="V196" i="27"/>
  <c r="W196" i="27"/>
  <c r="U197" i="27"/>
  <c r="V197" i="27"/>
  <c r="W197" i="27" s="1"/>
  <c r="U198" i="27"/>
  <c r="V198" i="27"/>
  <c r="W198" i="27" s="1"/>
  <c r="U199" i="27"/>
  <c r="V199" i="27"/>
  <c r="W199" i="27" s="1"/>
  <c r="U200" i="27"/>
  <c r="V200" i="27" s="1"/>
  <c r="W200" i="27" s="1"/>
  <c r="U201" i="27"/>
  <c r="V201" i="27" s="1"/>
  <c r="W201" i="27" s="1"/>
  <c r="U202" i="27"/>
  <c r="V202" i="27" s="1"/>
  <c r="W202" i="27"/>
  <c r="U203" i="27"/>
  <c r="V203" i="27" s="1"/>
  <c r="W203" i="27" s="1"/>
  <c r="U204" i="27"/>
  <c r="V204" i="27"/>
  <c r="W204" i="27"/>
  <c r="U205" i="27"/>
  <c r="V205" i="27"/>
  <c r="W205" i="27" s="1"/>
  <c r="U206" i="27"/>
  <c r="V206" i="27"/>
  <c r="W206" i="27" s="1"/>
  <c r="U207" i="27"/>
  <c r="V207" i="27"/>
  <c r="W207" i="27" s="1"/>
  <c r="U208" i="27"/>
  <c r="V208" i="27" s="1"/>
  <c r="W208" i="27" s="1"/>
  <c r="U209" i="27"/>
  <c r="V209" i="27" s="1"/>
  <c r="W209" i="27" s="1"/>
  <c r="U210" i="27"/>
  <c r="V210" i="27" s="1"/>
  <c r="W210" i="27"/>
  <c r="U211" i="27"/>
  <c r="V211" i="27" s="1"/>
  <c r="W211" i="27" s="1"/>
  <c r="U212" i="27"/>
  <c r="V212" i="27"/>
  <c r="W212" i="27"/>
  <c r="U213" i="27"/>
  <c r="V213" i="27"/>
  <c r="W213" i="27" s="1"/>
  <c r="U214" i="27"/>
  <c r="V214" i="27"/>
  <c r="W214" i="27" s="1"/>
  <c r="U215" i="27"/>
  <c r="V215" i="27"/>
  <c r="W215" i="27" s="1"/>
  <c r="U216" i="27"/>
  <c r="V216" i="27" s="1"/>
  <c r="W216" i="27" s="1"/>
  <c r="U217" i="27"/>
  <c r="V217" i="27" s="1"/>
  <c r="W217" i="27" s="1"/>
  <c r="U218" i="27"/>
  <c r="V218" i="27" s="1"/>
  <c r="W218" i="27"/>
  <c r="U219" i="27"/>
  <c r="V219" i="27" s="1"/>
  <c r="W219" i="27" s="1"/>
  <c r="U220" i="27"/>
  <c r="V220" i="27"/>
  <c r="W220" i="27"/>
  <c r="U221" i="27"/>
  <c r="V221" i="27"/>
  <c r="W221" i="27" s="1"/>
  <c r="U222" i="27"/>
  <c r="V222" i="27"/>
  <c r="W222" i="27" s="1"/>
  <c r="U223" i="27"/>
  <c r="V223" i="27"/>
  <c r="W223" i="27" s="1"/>
  <c r="U224" i="27"/>
  <c r="V224" i="27" s="1"/>
  <c r="W224" i="27" s="1"/>
  <c r="U225" i="27"/>
  <c r="V225" i="27" s="1"/>
  <c r="W225" i="27" s="1"/>
  <c r="U226" i="27"/>
  <c r="V226" i="27" s="1"/>
  <c r="W226" i="27"/>
  <c r="U227" i="27"/>
  <c r="V227" i="27" s="1"/>
  <c r="W227" i="27" s="1"/>
  <c r="U228" i="27"/>
  <c r="V228" i="27"/>
  <c r="W228" i="27"/>
  <c r="U229" i="27"/>
  <c r="V229" i="27"/>
  <c r="W229" i="27" s="1"/>
  <c r="U230" i="27"/>
  <c r="V230" i="27"/>
  <c r="W230" i="27" s="1"/>
  <c r="U231" i="27"/>
  <c r="V231" i="27"/>
  <c r="W231" i="27" s="1"/>
  <c r="U232" i="27"/>
  <c r="V232" i="27" s="1"/>
  <c r="W232" i="27" s="1"/>
  <c r="U233" i="27"/>
  <c r="V233" i="27" s="1"/>
  <c r="W233" i="27" s="1"/>
  <c r="U234" i="27"/>
  <c r="V234" i="27" s="1"/>
  <c r="W234" i="27"/>
  <c r="U235" i="27"/>
  <c r="V235" i="27" s="1"/>
  <c r="W235" i="27" s="1"/>
  <c r="U236" i="27"/>
  <c r="V236" i="27"/>
  <c r="W236" i="27"/>
  <c r="U237" i="27"/>
  <c r="V237" i="27"/>
  <c r="W237" i="27" s="1"/>
  <c r="U238" i="27"/>
  <c r="V238" i="27"/>
  <c r="W238" i="27" s="1"/>
  <c r="U239" i="27"/>
  <c r="V239" i="27"/>
  <c r="W239" i="27" s="1"/>
  <c r="U240" i="27"/>
  <c r="V240" i="27" s="1"/>
  <c r="W240" i="27" s="1"/>
  <c r="U241" i="27"/>
  <c r="V241" i="27" s="1"/>
  <c r="W241" i="27" s="1"/>
  <c r="U242" i="27"/>
  <c r="V242" i="27" s="1"/>
  <c r="W242" i="27"/>
  <c r="U243" i="27"/>
  <c r="V243" i="27" s="1"/>
  <c r="W243" i="27" s="1"/>
  <c r="U244" i="27"/>
  <c r="V244" i="27"/>
  <c r="W244" i="27"/>
  <c r="U245" i="27"/>
  <c r="V245" i="27"/>
  <c r="W245" i="27" s="1"/>
  <c r="U246" i="27"/>
  <c r="V246" i="27"/>
  <c r="W246" i="27" s="1"/>
  <c r="U247" i="27"/>
  <c r="V247" i="27"/>
  <c r="W247" i="27" s="1"/>
  <c r="U248" i="27"/>
  <c r="V248" i="27" s="1"/>
  <c r="W248" i="27" s="1"/>
  <c r="U249" i="27"/>
  <c r="V249" i="27" s="1"/>
  <c r="W249" i="27" s="1"/>
  <c r="U250" i="27"/>
  <c r="V250" i="27" s="1"/>
  <c r="W250" i="27"/>
  <c r="U251" i="27"/>
  <c r="V251" i="27" s="1"/>
  <c r="W251" i="27" s="1"/>
  <c r="U252" i="27"/>
  <c r="V252" i="27"/>
  <c r="W252" i="27" s="1"/>
  <c r="U253" i="27"/>
  <c r="V253" i="27"/>
  <c r="W253" i="27" s="1"/>
  <c r="U254" i="27"/>
  <c r="V254" i="27"/>
  <c r="W254" i="27" s="1"/>
  <c r="U255" i="27"/>
  <c r="V255" i="27"/>
  <c r="W255" i="27" s="1"/>
  <c r="U256" i="27"/>
  <c r="V256" i="27" s="1"/>
  <c r="W256" i="27" s="1"/>
  <c r="U257" i="27"/>
  <c r="V257" i="27" s="1"/>
  <c r="W257" i="27"/>
  <c r="U258" i="27"/>
  <c r="V258" i="27" s="1"/>
  <c r="W258" i="27"/>
  <c r="U259" i="27"/>
  <c r="V259" i="27" s="1"/>
  <c r="W259" i="27" s="1"/>
  <c r="U260" i="27"/>
  <c r="V260" i="27"/>
  <c r="W260" i="27"/>
  <c r="U261" i="27"/>
  <c r="V261" i="27"/>
  <c r="W261" i="27" s="1"/>
  <c r="U262" i="27"/>
  <c r="V262" i="27"/>
  <c r="W262" i="27" s="1"/>
  <c r="U263" i="27"/>
  <c r="V263" i="27" s="1"/>
  <c r="W263" i="27" s="1"/>
  <c r="U264" i="27"/>
  <c r="V264" i="27" s="1"/>
  <c r="W264" i="27" s="1"/>
  <c r="U265" i="27"/>
  <c r="V265" i="27" s="1"/>
  <c r="W265" i="27" s="1"/>
  <c r="U266" i="27"/>
  <c r="V266" i="27" s="1"/>
  <c r="W266" i="27" s="1"/>
  <c r="U267" i="27"/>
  <c r="V267" i="27" s="1"/>
  <c r="W267" i="27" s="1"/>
  <c r="U268" i="27"/>
  <c r="V268" i="27"/>
  <c r="W268" i="27"/>
  <c r="U269" i="27"/>
  <c r="V269" i="27"/>
  <c r="W269" i="27" s="1"/>
  <c r="U270" i="27"/>
  <c r="V270" i="27" s="1"/>
  <c r="W270" i="27" s="1"/>
  <c r="U271" i="27"/>
  <c r="V271" i="27"/>
  <c r="W271" i="27" s="1"/>
  <c r="U272" i="27"/>
  <c r="V272" i="27" s="1"/>
  <c r="W272" i="27" s="1"/>
  <c r="U273" i="27"/>
  <c r="V273" i="27" s="1"/>
  <c r="W273" i="27"/>
  <c r="U274" i="27"/>
  <c r="V274" i="27" s="1"/>
  <c r="W274" i="27" s="1"/>
  <c r="U275" i="27"/>
  <c r="V275" i="27"/>
  <c r="W275" i="27" s="1"/>
  <c r="U276" i="27"/>
  <c r="V276" i="27"/>
  <c r="W276" i="27" s="1"/>
  <c r="U277" i="27"/>
  <c r="V277" i="27"/>
  <c r="W277" i="27" s="1"/>
  <c r="U278" i="27"/>
  <c r="V278" i="27" s="1"/>
  <c r="W278" i="27" s="1"/>
  <c r="U279" i="27"/>
  <c r="V279" i="27" s="1"/>
  <c r="W279" i="27" s="1"/>
  <c r="U280" i="27"/>
  <c r="V280" i="27" s="1"/>
  <c r="W280" i="27" s="1"/>
  <c r="U281" i="27"/>
  <c r="V281" i="27" s="1"/>
  <c r="W281" i="27" s="1"/>
  <c r="U282" i="27"/>
  <c r="V282" i="27" s="1"/>
  <c r="W282" i="27"/>
  <c r="U283" i="27"/>
  <c r="V283" i="27" s="1"/>
  <c r="W283" i="27" s="1"/>
  <c r="U284" i="27"/>
  <c r="V284" i="27"/>
  <c r="W284" i="27"/>
  <c r="U285" i="27"/>
  <c r="V285" i="27"/>
  <c r="W285" i="27" s="1"/>
  <c r="U286" i="27"/>
  <c r="V286" i="27" s="1"/>
  <c r="W286" i="27" s="1"/>
  <c r="U287" i="27"/>
  <c r="V287" i="27" s="1"/>
  <c r="W287" i="27" s="1"/>
  <c r="U288" i="27"/>
  <c r="V288" i="27" s="1"/>
  <c r="W288" i="27" s="1"/>
  <c r="U289" i="27"/>
  <c r="V289" i="27" s="1"/>
  <c r="W289" i="27"/>
  <c r="S3" i="27"/>
  <c r="S4" i="27"/>
  <c r="S5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73" i="27"/>
  <c r="S74" i="27"/>
  <c r="S75" i="27"/>
  <c r="S76" i="27"/>
  <c r="S77" i="27"/>
  <c r="S78" i="27"/>
  <c r="S79" i="27"/>
  <c r="S80" i="27"/>
  <c r="S81" i="27"/>
  <c r="S82" i="27"/>
  <c r="S83" i="27"/>
  <c r="S84" i="27"/>
  <c r="S85" i="27"/>
  <c r="S86" i="27"/>
  <c r="S87" i="27"/>
  <c r="S88" i="27"/>
  <c r="S89" i="27"/>
  <c r="S90" i="27"/>
  <c r="S91" i="27"/>
  <c r="S92" i="27"/>
  <c r="S93" i="27"/>
  <c r="S94" i="27"/>
  <c r="S95" i="27"/>
  <c r="S96" i="27"/>
  <c r="S97" i="27"/>
  <c r="S98" i="27"/>
  <c r="S99" i="27"/>
  <c r="S100" i="27"/>
  <c r="S101" i="27"/>
  <c r="S102" i="27"/>
  <c r="S103" i="27"/>
  <c r="S104" i="27"/>
  <c r="S105" i="27"/>
  <c r="S106" i="27"/>
  <c r="S107" i="27"/>
  <c r="S108" i="27"/>
  <c r="S109" i="27"/>
  <c r="S110" i="27"/>
  <c r="S111" i="27"/>
  <c r="S112" i="27"/>
  <c r="S113" i="27"/>
  <c r="S114" i="27"/>
  <c r="S115" i="27"/>
  <c r="S116" i="27"/>
  <c r="S117" i="27"/>
  <c r="S118" i="27"/>
  <c r="S119" i="27"/>
  <c r="S120" i="27"/>
  <c r="S121" i="27"/>
  <c r="S122" i="27"/>
  <c r="S123" i="27"/>
  <c r="S124" i="27"/>
  <c r="S125" i="27"/>
  <c r="S126" i="27"/>
  <c r="S127" i="27"/>
  <c r="S128" i="27"/>
  <c r="S129" i="27"/>
  <c r="S130" i="27"/>
  <c r="S131" i="27"/>
  <c r="S132" i="27"/>
  <c r="S133" i="27"/>
  <c r="S134" i="27"/>
  <c r="S135" i="27"/>
  <c r="S136" i="27"/>
  <c r="S137" i="27"/>
  <c r="S138" i="27"/>
  <c r="S139" i="27"/>
  <c r="S140" i="27"/>
  <c r="S141" i="27"/>
  <c r="S142" i="27"/>
  <c r="S143" i="27"/>
  <c r="S144" i="27"/>
  <c r="S145" i="27"/>
  <c r="S146" i="27"/>
  <c r="S147" i="27"/>
  <c r="S148" i="27"/>
  <c r="S149" i="27"/>
  <c r="S150" i="27"/>
  <c r="S151" i="27"/>
  <c r="S152" i="27"/>
  <c r="S153" i="27"/>
  <c r="S154" i="27"/>
  <c r="S155" i="27"/>
  <c r="S156" i="27"/>
  <c r="S157" i="27"/>
  <c r="S158" i="27"/>
  <c r="S159" i="27"/>
  <c r="S160" i="27"/>
  <c r="S161" i="27"/>
  <c r="S162" i="27"/>
  <c r="S163" i="27"/>
  <c r="S164" i="27"/>
  <c r="S165" i="27"/>
  <c r="S166" i="27"/>
  <c r="S167" i="27"/>
  <c r="S168" i="27"/>
  <c r="S169" i="27"/>
  <c r="S170" i="27"/>
  <c r="S171" i="27"/>
  <c r="S172" i="27"/>
  <c r="S173" i="27"/>
  <c r="S174" i="27"/>
  <c r="S175" i="27"/>
  <c r="S176" i="27"/>
  <c r="S177" i="27"/>
  <c r="S178" i="27"/>
  <c r="S179" i="27"/>
  <c r="S180" i="27"/>
  <c r="S181" i="27"/>
  <c r="S182" i="27"/>
  <c r="S183" i="27"/>
  <c r="S184" i="27"/>
  <c r="S185" i="27"/>
  <c r="S186" i="27"/>
  <c r="S187" i="27"/>
  <c r="S188" i="27"/>
  <c r="S189" i="27"/>
  <c r="S190" i="27"/>
  <c r="S191" i="27"/>
  <c r="S192" i="27"/>
  <c r="S193" i="27"/>
  <c r="S194" i="27"/>
  <c r="S195" i="27"/>
  <c r="S196" i="27"/>
  <c r="S197" i="27"/>
  <c r="S198" i="27"/>
  <c r="S199" i="27"/>
  <c r="S200" i="27"/>
  <c r="S201" i="27"/>
  <c r="S202" i="27"/>
  <c r="S203" i="27"/>
  <c r="S204" i="27"/>
  <c r="S205" i="27"/>
  <c r="S206" i="27"/>
  <c r="S207" i="27"/>
  <c r="S208" i="27"/>
  <c r="S209" i="27"/>
  <c r="S210" i="27"/>
  <c r="S211" i="27"/>
  <c r="S212" i="27"/>
  <c r="S213" i="27"/>
  <c r="S214" i="27"/>
  <c r="S215" i="27"/>
  <c r="S216" i="27"/>
  <c r="S217" i="27"/>
  <c r="S218" i="27"/>
  <c r="S219" i="27"/>
  <c r="S220" i="27"/>
  <c r="S221" i="27"/>
  <c r="S222" i="27"/>
  <c r="S223" i="27"/>
  <c r="S224" i="27"/>
  <c r="S225" i="27"/>
  <c r="S226" i="27"/>
  <c r="S227" i="27"/>
  <c r="S228" i="27"/>
  <c r="S229" i="27"/>
  <c r="S230" i="27"/>
  <c r="S231" i="27"/>
  <c r="S232" i="27"/>
  <c r="S233" i="27"/>
  <c r="S234" i="27"/>
  <c r="S235" i="27"/>
  <c r="S236" i="27"/>
  <c r="S237" i="27"/>
  <c r="S238" i="27"/>
  <c r="S239" i="27"/>
  <c r="S240" i="27"/>
  <c r="S241" i="27"/>
  <c r="S242" i="27"/>
  <c r="S243" i="27"/>
  <c r="S244" i="27"/>
  <c r="S245" i="27"/>
  <c r="S246" i="27"/>
  <c r="S247" i="27"/>
  <c r="S248" i="27"/>
  <c r="S249" i="27"/>
  <c r="S250" i="27"/>
  <c r="S251" i="27"/>
  <c r="S252" i="27"/>
  <c r="S253" i="27"/>
  <c r="S254" i="27"/>
  <c r="S255" i="27"/>
  <c r="S256" i="27"/>
  <c r="S257" i="27"/>
  <c r="S258" i="27"/>
  <c r="S259" i="27"/>
  <c r="S260" i="27"/>
  <c r="S261" i="27"/>
  <c r="S262" i="27"/>
  <c r="S263" i="27"/>
  <c r="S264" i="27"/>
  <c r="S265" i="27"/>
  <c r="S266" i="27"/>
  <c r="S267" i="27"/>
  <c r="S268" i="27"/>
  <c r="S269" i="27"/>
  <c r="S270" i="27"/>
  <c r="S271" i="27"/>
  <c r="S272" i="27"/>
  <c r="S273" i="27"/>
  <c r="S274" i="27"/>
  <c r="S275" i="27"/>
  <c r="S276" i="27"/>
  <c r="S277" i="27"/>
  <c r="S278" i="27"/>
  <c r="S279" i="27"/>
  <c r="S280" i="27"/>
  <c r="S281" i="27"/>
  <c r="S282" i="27"/>
  <c r="S283" i="27"/>
  <c r="S284" i="27"/>
  <c r="S285" i="27"/>
  <c r="S286" i="27"/>
  <c r="S287" i="27"/>
  <c r="S288" i="27"/>
  <c r="S289" i="27"/>
  <c r="R3" i="27"/>
  <c r="R4" i="27"/>
  <c r="R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65" i="27"/>
  <c r="R66" i="27"/>
  <c r="R67" i="27"/>
  <c r="R68" i="27"/>
  <c r="R69" i="27"/>
  <c r="R70" i="27"/>
  <c r="R71" i="27"/>
  <c r="R72" i="27"/>
  <c r="R73" i="27"/>
  <c r="R74" i="27"/>
  <c r="R75" i="27"/>
  <c r="R76" i="27"/>
  <c r="R77" i="27"/>
  <c r="R78" i="27"/>
  <c r="R79" i="27"/>
  <c r="R80" i="27"/>
  <c r="R81" i="27"/>
  <c r="R82" i="27"/>
  <c r="R83" i="27"/>
  <c r="R84" i="27"/>
  <c r="R85" i="27"/>
  <c r="R86" i="27"/>
  <c r="R87" i="27"/>
  <c r="R88" i="27"/>
  <c r="R89" i="27"/>
  <c r="R90" i="27"/>
  <c r="R91" i="27"/>
  <c r="R92" i="27"/>
  <c r="R93" i="27"/>
  <c r="R94" i="27"/>
  <c r="R95" i="27"/>
  <c r="R96" i="27"/>
  <c r="R97" i="27"/>
  <c r="R98" i="27"/>
  <c r="R99" i="27"/>
  <c r="R100" i="27"/>
  <c r="R101" i="27"/>
  <c r="R102" i="27"/>
  <c r="R103" i="27"/>
  <c r="R104" i="27"/>
  <c r="R105" i="27"/>
  <c r="R106" i="27"/>
  <c r="R107" i="27"/>
  <c r="R108" i="27"/>
  <c r="R109" i="27"/>
  <c r="R110" i="27"/>
  <c r="R111" i="27"/>
  <c r="R112" i="27"/>
  <c r="R113" i="27"/>
  <c r="R114" i="27"/>
  <c r="R115" i="27"/>
  <c r="R116" i="27"/>
  <c r="R117" i="27"/>
  <c r="R118" i="27"/>
  <c r="R119" i="27"/>
  <c r="R120" i="27"/>
  <c r="R121" i="27"/>
  <c r="R122" i="27"/>
  <c r="R123" i="27"/>
  <c r="R124" i="27"/>
  <c r="R125" i="27"/>
  <c r="R126" i="27"/>
  <c r="R127" i="27"/>
  <c r="R128" i="27"/>
  <c r="R129" i="27"/>
  <c r="R130" i="27"/>
  <c r="R131" i="27"/>
  <c r="R132" i="27"/>
  <c r="R133" i="27"/>
  <c r="R134" i="27"/>
  <c r="R135" i="27"/>
  <c r="R136" i="27"/>
  <c r="R137" i="27"/>
  <c r="R138" i="27"/>
  <c r="R139" i="27"/>
  <c r="R140" i="27"/>
  <c r="R141" i="27"/>
  <c r="R142" i="27"/>
  <c r="R143" i="27"/>
  <c r="R144" i="27"/>
  <c r="R145" i="27"/>
  <c r="R146" i="27"/>
  <c r="R147" i="27"/>
  <c r="R148" i="27"/>
  <c r="R149" i="27"/>
  <c r="R150" i="27"/>
  <c r="R151" i="27"/>
  <c r="R152" i="27"/>
  <c r="R153" i="27"/>
  <c r="R154" i="27"/>
  <c r="R155" i="27"/>
  <c r="R156" i="27"/>
  <c r="R157" i="27"/>
  <c r="R158" i="27"/>
  <c r="R159" i="27"/>
  <c r="R160" i="27"/>
  <c r="R161" i="27"/>
  <c r="R162" i="27"/>
  <c r="R163" i="27"/>
  <c r="R164" i="27"/>
  <c r="R165" i="27"/>
  <c r="R166" i="27"/>
  <c r="R167" i="27"/>
  <c r="R168" i="27"/>
  <c r="R169" i="27"/>
  <c r="R170" i="27"/>
  <c r="R171" i="27"/>
  <c r="R172" i="27"/>
  <c r="R173" i="27"/>
  <c r="R174" i="27"/>
  <c r="R175" i="27"/>
  <c r="R176" i="27"/>
  <c r="R177" i="27"/>
  <c r="R178" i="27"/>
  <c r="R179" i="27"/>
  <c r="R180" i="27"/>
  <c r="R181" i="27"/>
  <c r="R182" i="27"/>
  <c r="R183" i="27"/>
  <c r="R184" i="27"/>
  <c r="R185" i="27"/>
  <c r="R186" i="27"/>
  <c r="R187" i="27"/>
  <c r="R188" i="27"/>
  <c r="R189" i="27"/>
  <c r="R190" i="27"/>
  <c r="R191" i="27"/>
  <c r="R192" i="27"/>
  <c r="R193" i="27"/>
  <c r="R194" i="27"/>
  <c r="R195" i="27"/>
  <c r="R196" i="27"/>
  <c r="R197" i="27"/>
  <c r="R198" i="27"/>
  <c r="R199" i="27"/>
  <c r="R200" i="27"/>
  <c r="R201" i="27"/>
  <c r="R202" i="27"/>
  <c r="R203" i="27"/>
  <c r="R204" i="27"/>
  <c r="R205" i="27"/>
  <c r="R206" i="27"/>
  <c r="R207" i="27"/>
  <c r="R208" i="27"/>
  <c r="R209" i="27"/>
  <c r="R210" i="27"/>
  <c r="R211" i="27"/>
  <c r="R212" i="27"/>
  <c r="R213" i="27"/>
  <c r="R214" i="27"/>
  <c r="R215" i="27"/>
  <c r="R216" i="27"/>
  <c r="R217" i="27"/>
  <c r="R218" i="27"/>
  <c r="R219" i="27"/>
  <c r="R220" i="27"/>
  <c r="R221" i="27"/>
  <c r="R222" i="27"/>
  <c r="R223" i="27"/>
  <c r="R224" i="27"/>
  <c r="R225" i="27"/>
  <c r="R226" i="27"/>
  <c r="R227" i="27"/>
  <c r="R228" i="27"/>
  <c r="R229" i="27"/>
  <c r="R230" i="27"/>
  <c r="R231" i="27"/>
  <c r="R232" i="27"/>
  <c r="R233" i="27"/>
  <c r="R234" i="27"/>
  <c r="R235" i="27"/>
  <c r="R236" i="27"/>
  <c r="R237" i="27"/>
  <c r="R238" i="27"/>
  <c r="R239" i="27"/>
  <c r="R240" i="27"/>
  <c r="R241" i="27"/>
  <c r="R242" i="27"/>
  <c r="R243" i="27"/>
  <c r="R244" i="27"/>
  <c r="R245" i="27"/>
  <c r="R246" i="27"/>
  <c r="R247" i="27"/>
  <c r="R248" i="27"/>
  <c r="R249" i="27"/>
  <c r="R250" i="27"/>
  <c r="R251" i="27"/>
  <c r="R252" i="27"/>
  <c r="R253" i="27"/>
  <c r="R254" i="27"/>
  <c r="R255" i="27"/>
  <c r="R256" i="27"/>
  <c r="R257" i="27"/>
  <c r="R258" i="27"/>
  <c r="R259" i="27"/>
  <c r="R260" i="27"/>
  <c r="R261" i="27"/>
  <c r="R262" i="27"/>
  <c r="R263" i="27"/>
  <c r="R264" i="27"/>
  <c r="R265" i="27"/>
  <c r="R266" i="27"/>
  <c r="R267" i="27"/>
  <c r="R268" i="27"/>
  <c r="R269" i="27"/>
  <c r="R270" i="27"/>
  <c r="R271" i="27"/>
  <c r="R272" i="27"/>
  <c r="R273" i="27"/>
  <c r="R274" i="27"/>
  <c r="R275" i="27"/>
  <c r="R276" i="27"/>
  <c r="R277" i="27"/>
  <c r="R278" i="27"/>
  <c r="R279" i="27"/>
  <c r="R280" i="27"/>
  <c r="R281" i="27"/>
  <c r="R282" i="27"/>
  <c r="R283" i="27"/>
  <c r="R284" i="27"/>
  <c r="R285" i="27"/>
  <c r="R286" i="27"/>
  <c r="R287" i="27"/>
  <c r="R288" i="27"/>
  <c r="R289" i="27"/>
  <c r="AL289" i="27"/>
  <c r="AL288" i="27"/>
  <c r="AL287" i="27"/>
  <c r="AL286" i="27"/>
  <c r="AL285" i="27"/>
  <c r="AL284" i="27"/>
  <c r="AL283" i="27"/>
  <c r="AL282" i="27"/>
  <c r="AL281" i="27"/>
  <c r="AL280" i="27"/>
  <c r="AL279" i="27"/>
  <c r="AL278" i="27"/>
  <c r="AL277" i="27"/>
  <c r="AL276" i="27"/>
  <c r="AL275" i="27"/>
  <c r="AL274" i="27"/>
  <c r="AL273" i="27"/>
  <c r="AL272" i="27"/>
  <c r="AL271" i="27"/>
  <c r="AL270" i="27"/>
  <c r="AL269" i="27"/>
  <c r="AL268" i="27"/>
  <c r="AL267" i="27"/>
  <c r="AL266" i="27"/>
  <c r="AL265" i="27"/>
  <c r="AL264" i="27"/>
  <c r="AL263" i="27"/>
  <c r="AL262" i="27"/>
  <c r="AL261" i="27"/>
  <c r="AL260" i="27"/>
  <c r="AL259" i="27"/>
  <c r="AL258" i="27"/>
  <c r="AL257" i="27"/>
  <c r="AL256" i="27"/>
  <c r="AL255" i="27"/>
  <c r="AL254" i="27"/>
  <c r="AL253" i="27"/>
  <c r="AL252" i="27"/>
  <c r="AL251" i="27"/>
  <c r="AL250" i="27"/>
  <c r="AL249" i="27"/>
  <c r="AL248" i="27"/>
  <c r="AL247" i="27"/>
  <c r="AL246" i="27"/>
  <c r="AL245" i="27"/>
  <c r="AL244" i="27"/>
  <c r="AL243" i="27"/>
  <c r="AL242" i="27"/>
  <c r="AL241" i="27"/>
  <c r="AL240" i="27"/>
  <c r="AL239" i="27"/>
  <c r="AL238" i="27"/>
  <c r="AL237" i="27"/>
  <c r="AL236" i="27"/>
  <c r="AL235" i="27"/>
  <c r="AL234" i="27"/>
  <c r="AL233" i="27"/>
  <c r="AL232" i="27"/>
  <c r="AL231" i="27"/>
  <c r="AL230" i="27"/>
  <c r="AL229" i="27"/>
  <c r="AL228" i="27"/>
  <c r="AL227" i="27"/>
  <c r="AL226" i="27"/>
  <c r="AL225" i="27"/>
  <c r="AL224" i="27"/>
  <c r="AL223" i="27"/>
  <c r="AL222" i="27"/>
  <c r="AL221" i="27"/>
  <c r="AL220" i="27"/>
  <c r="AL219" i="27"/>
  <c r="AL218" i="27"/>
  <c r="AL217" i="27"/>
  <c r="AL216" i="27"/>
  <c r="AL215" i="27"/>
  <c r="AL214" i="27"/>
  <c r="AL213" i="27"/>
  <c r="AL212" i="27"/>
  <c r="AL211" i="27"/>
  <c r="AL210" i="27"/>
  <c r="AL209" i="27"/>
  <c r="AL208" i="27"/>
  <c r="AL207" i="27"/>
  <c r="AL206" i="27"/>
  <c r="AL205" i="27"/>
  <c r="AL204" i="27"/>
  <c r="AL203" i="27"/>
  <c r="AL202" i="27"/>
  <c r="AL201" i="27"/>
  <c r="AL200" i="27"/>
  <c r="AL199" i="27"/>
  <c r="AL198" i="27"/>
  <c r="AL197" i="27"/>
  <c r="AL196" i="27"/>
  <c r="AL195" i="27"/>
  <c r="AL194" i="27"/>
  <c r="AL193" i="27"/>
  <c r="AL192" i="27"/>
  <c r="AL191" i="27"/>
  <c r="AL190" i="27"/>
  <c r="AL189" i="27"/>
  <c r="AL188" i="27"/>
  <c r="AL187" i="27"/>
  <c r="AL186" i="27"/>
  <c r="AL185" i="27"/>
  <c r="AL184" i="27"/>
  <c r="AL183" i="27"/>
  <c r="AL182" i="27"/>
  <c r="AL181" i="27"/>
  <c r="AL180" i="27"/>
  <c r="AL179" i="27"/>
  <c r="AL178" i="27"/>
  <c r="AL177" i="27"/>
  <c r="AL176" i="27"/>
  <c r="AL175" i="27"/>
  <c r="AL174" i="27"/>
  <c r="AL173" i="27"/>
  <c r="AL172" i="27"/>
  <c r="AL171" i="27"/>
  <c r="AL170" i="27"/>
  <c r="AL169" i="27"/>
  <c r="AL168" i="27"/>
  <c r="AL167" i="27"/>
  <c r="AL166" i="27"/>
  <c r="AL165" i="27"/>
  <c r="AL164" i="27"/>
  <c r="AL163" i="27"/>
  <c r="AL162" i="27"/>
  <c r="AL161" i="27"/>
  <c r="AL160" i="27"/>
  <c r="AL159" i="27"/>
  <c r="AL158" i="27"/>
  <c r="AL157" i="27"/>
  <c r="AL156" i="27"/>
  <c r="AL155" i="27"/>
  <c r="AL154" i="27"/>
  <c r="AL153" i="27"/>
  <c r="AL152" i="27"/>
  <c r="AL151" i="27"/>
  <c r="AL150" i="27"/>
  <c r="AL149" i="27"/>
  <c r="AL148" i="27"/>
  <c r="AL147" i="27"/>
  <c r="AL146" i="27"/>
  <c r="AL145" i="27"/>
  <c r="AL144" i="27"/>
  <c r="AL143" i="27"/>
  <c r="AL142" i="27"/>
  <c r="AL141" i="27"/>
  <c r="AL140" i="27"/>
  <c r="AL139" i="27"/>
  <c r="AL138" i="27"/>
  <c r="AL137" i="27"/>
  <c r="AL136" i="27"/>
  <c r="AL135" i="27"/>
  <c r="AL134" i="27"/>
  <c r="AL133" i="27"/>
  <c r="AL132" i="27"/>
  <c r="AL131" i="27"/>
  <c r="AL130" i="27"/>
  <c r="AL129" i="27"/>
  <c r="AL128" i="27"/>
  <c r="AL127" i="27"/>
  <c r="AL126" i="27"/>
  <c r="AL125" i="27"/>
  <c r="AL124" i="27"/>
  <c r="AL123" i="27"/>
  <c r="AL122" i="27"/>
  <c r="AL121" i="27"/>
  <c r="AL120" i="27"/>
  <c r="AL119" i="27"/>
  <c r="AL118" i="27"/>
  <c r="AL117" i="27"/>
  <c r="AL116" i="27"/>
  <c r="AL115" i="27"/>
  <c r="AL114" i="27"/>
  <c r="AL113" i="27"/>
  <c r="AL112" i="27"/>
  <c r="AL111" i="27"/>
  <c r="AL110" i="27"/>
  <c r="AL109" i="27"/>
  <c r="AL108" i="27"/>
  <c r="AL107" i="27"/>
  <c r="AL106" i="27"/>
  <c r="AL105" i="27"/>
  <c r="AL104" i="27"/>
  <c r="AL103" i="27"/>
  <c r="AL102" i="27"/>
  <c r="AL101" i="27"/>
  <c r="AL100" i="27"/>
  <c r="AL99" i="27"/>
  <c r="AL98" i="27"/>
  <c r="AL97" i="27"/>
  <c r="AL96" i="27"/>
  <c r="AL95" i="27"/>
  <c r="AL94" i="27"/>
  <c r="AL93" i="27"/>
  <c r="AL92" i="27"/>
  <c r="AL91" i="27"/>
  <c r="AL90" i="27"/>
  <c r="AL89" i="27"/>
  <c r="AL88" i="27"/>
  <c r="AL87" i="27"/>
  <c r="AL86" i="27"/>
  <c r="AL85" i="27"/>
  <c r="AL84" i="27"/>
  <c r="AL83" i="27"/>
  <c r="AL82" i="27"/>
  <c r="AL81" i="27"/>
  <c r="AL80" i="27"/>
  <c r="AL79" i="27"/>
  <c r="AL78" i="27"/>
  <c r="AL77" i="27"/>
  <c r="AL76" i="27"/>
  <c r="AL75" i="27"/>
  <c r="AL74" i="27"/>
  <c r="AL73" i="27"/>
  <c r="AL72" i="27"/>
  <c r="AL71" i="27"/>
  <c r="AL70" i="27"/>
  <c r="AL69" i="27"/>
  <c r="AL68" i="27"/>
  <c r="AL67" i="27"/>
  <c r="AL66" i="27"/>
  <c r="AL65" i="27"/>
  <c r="AL64" i="27"/>
  <c r="AL63" i="27"/>
  <c r="AL62" i="27"/>
  <c r="AL61" i="27"/>
  <c r="AL60" i="27"/>
  <c r="AL59" i="27"/>
  <c r="AL58" i="27"/>
  <c r="AL57" i="27"/>
  <c r="AL56" i="27"/>
  <c r="AL55" i="27"/>
  <c r="AL54" i="27"/>
  <c r="AL53" i="27"/>
  <c r="AL52" i="27"/>
  <c r="AL51" i="27"/>
  <c r="AL50" i="27"/>
  <c r="AL49" i="27"/>
  <c r="AL48" i="27"/>
  <c r="AL47" i="27"/>
  <c r="AL46" i="27"/>
  <c r="AL45" i="27"/>
  <c r="AL44" i="27"/>
  <c r="AL43" i="27"/>
  <c r="AL42" i="27"/>
  <c r="AL41" i="27"/>
  <c r="AL40" i="27"/>
  <c r="AL39" i="27"/>
  <c r="AL38" i="27"/>
  <c r="AL37" i="27"/>
  <c r="AL36" i="27"/>
  <c r="AL35" i="27"/>
  <c r="AL34" i="27"/>
  <c r="AL33" i="27"/>
  <c r="AL32" i="27"/>
  <c r="AL31" i="27"/>
  <c r="AL30" i="27"/>
  <c r="AL29" i="27"/>
  <c r="AL28" i="27"/>
  <c r="AL27" i="27"/>
  <c r="AL26" i="27"/>
  <c r="AL25" i="27"/>
  <c r="AL24" i="27"/>
  <c r="AL23" i="27"/>
  <c r="AL22" i="27"/>
  <c r="AL21" i="27"/>
  <c r="AL20" i="27"/>
  <c r="AL19" i="27"/>
  <c r="AL18" i="27"/>
  <c r="AL17" i="27"/>
  <c r="AL16" i="27"/>
  <c r="AL15" i="27"/>
  <c r="AL14" i="27"/>
  <c r="AL13" i="27"/>
  <c r="AL12" i="27"/>
  <c r="AL11" i="27"/>
  <c r="AL10" i="27"/>
  <c r="AL9" i="27"/>
  <c r="AL8" i="27"/>
  <c r="AL7" i="27"/>
  <c r="AL6" i="27"/>
  <c r="AL5" i="27"/>
  <c r="AL4" i="27"/>
  <c r="AL3" i="27"/>
  <c r="AL2" i="27"/>
  <c r="AL2" i="1"/>
  <c r="W819" i="1" l="1"/>
  <c r="W4" i="1"/>
  <c r="C8" i="33"/>
  <c r="C4" i="33"/>
  <c r="F55" i="31"/>
  <c r="F54" i="31"/>
  <c r="F52" i="31"/>
  <c r="F51" i="31"/>
  <c r="F50" i="31"/>
  <c r="F49" i="31"/>
  <c r="F48" i="31"/>
  <c r="F47" i="31"/>
  <c r="F45" i="31"/>
  <c r="F44" i="31"/>
  <c r="F43" i="31"/>
  <c r="F42" i="31"/>
  <c r="F41" i="31"/>
  <c r="F40" i="31"/>
  <c r="F38" i="31"/>
  <c r="F37" i="31"/>
  <c r="F35" i="31"/>
  <c r="F34" i="31"/>
  <c r="F33" i="31"/>
  <c r="F32" i="31"/>
  <c r="F30" i="31"/>
  <c r="F29" i="31"/>
  <c r="F28" i="31"/>
  <c r="F27" i="31"/>
  <c r="F25" i="31"/>
  <c r="F24" i="31"/>
  <c r="F23" i="31"/>
  <c r="F22" i="31"/>
  <c r="F20" i="31"/>
  <c r="F19" i="31"/>
  <c r="F18" i="31"/>
  <c r="F17" i="31"/>
  <c r="F16" i="31"/>
  <c r="F15" i="31"/>
  <c r="F13" i="31"/>
  <c r="F12" i="31"/>
  <c r="F11" i="31"/>
  <c r="F10" i="31"/>
  <c r="F8" i="31"/>
  <c r="F7" i="31"/>
  <c r="F5" i="31"/>
  <c r="F6" i="31" s="1"/>
  <c r="C13" i="29"/>
  <c r="C15" i="29" s="1"/>
  <c r="C7" i="29"/>
  <c r="C9" i="29" s="1"/>
  <c r="C5" i="33" s="1"/>
  <c r="C6" i="29"/>
  <c r="C17" i="28"/>
  <c r="C15" i="28"/>
  <c r="G10" i="28"/>
  <c r="G8" i="28"/>
  <c r="C8" i="28"/>
  <c r="C10" i="28" s="1"/>
  <c r="G13" i="28"/>
  <c r="G15" i="28"/>
  <c r="G14" i="28"/>
  <c r="E4" i="32"/>
  <c r="F26" i="31" l="1"/>
  <c r="F56" i="31"/>
  <c r="F9" i="31"/>
  <c r="F39" i="31"/>
  <c r="F46" i="31"/>
  <c r="F53" i="31"/>
  <c r="F36" i="31"/>
  <c r="F21" i="31"/>
  <c r="F31" i="31"/>
  <c r="F14" i="31"/>
  <c r="C9" i="33"/>
  <c r="G6" i="29"/>
  <c r="G4" i="29"/>
  <c r="R2" i="27" l="1"/>
  <c r="S2" i="27" s="1"/>
  <c r="U2" i="27" s="1"/>
  <c r="V2" i="27" s="1"/>
  <c r="W2" i="27" s="1"/>
  <c r="H23" i="25" l="1"/>
  <c r="H18" i="25"/>
  <c r="I18" i="25" s="1"/>
  <c r="H17" i="25"/>
  <c r="I17" i="25" s="1"/>
  <c r="H16" i="25"/>
  <c r="I16" i="25" s="1"/>
  <c r="H15" i="25"/>
  <c r="I15" i="25" s="1"/>
  <c r="H14" i="25"/>
  <c r="I14" i="25" s="1"/>
  <c r="N6" i="25"/>
  <c r="H6" i="25"/>
  <c r="M6" i="25" s="1"/>
  <c r="N5" i="25"/>
  <c r="H5" i="25"/>
  <c r="I5" i="25" s="1"/>
  <c r="N4" i="25"/>
  <c r="H4" i="25"/>
  <c r="I4" i="25" s="1"/>
  <c r="N3" i="25"/>
  <c r="H3" i="25"/>
  <c r="I3" i="25" s="1"/>
  <c r="N2" i="25"/>
  <c r="H2" i="25"/>
  <c r="M2" i="25" s="1"/>
  <c r="T43" i="24"/>
  <c r="T42" i="24"/>
  <c r="S42" i="24"/>
  <c r="M42" i="24"/>
  <c r="L42" i="24"/>
  <c r="M41" i="24"/>
  <c r="P35" i="24"/>
  <c r="K35" i="24"/>
  <c r="Q35" i="24" s="1"/>
  <c r="P34" i="24"/>
  <c r="K34" i="24"/>
  <c r="Q34" i="24" s="1"/>
  <c r="M33" i="24"/>
  <c r="K33" i="24"/>
  <c r="Q33" i="24" s="1"/>
  <c r="N32" i="24"/>
  <c r="K32" i="24"/>
  <c r="Q32" i="24" s="1"/>
  <c r="N31" i="24"/>
  <c r="K31" i="24"/>
  <c r="Q31" i="24" s="1"/>
  <c r="N30" i="24"/>
  <c r="K30" i="24"/>
  <c r="Q30" i="24" s="1"/>
  <c r="N29" i="24"/>
  <c r="K29" i="24"/>
  <c r="Q29" i="24" s="1"/>
  <c r="N28" i="24"/>
  <c r="K28" i="24"/>
  <c r="Q28" i="24" s="1"/>
  <c r="N27" i="24"/>
  <c r="K27" i="24"/>
  <c r="Q27" i="24" s="1"/>
  <c r="N26" i="24"/>
  <c r="K26" i="24"/>
  <c r="Q26" i="24" s="1"/>
  <c r="N25" i="24"/>
  <c r="K25" i="24"/>
  <c r="Q25" i="24" s="1"/>
  <c r="N24" i="24"/>
  <c r="K24" i="24"/>
  <c r="Q24" i="24" s="1"/>
  <c r="N23" i="24"/>
  <c r="K23" i="24"/>
  <c r="Q23" i="24" s="1"/>
  <c r="N22" i="24"/>
  <c r="K22" i="24"/>
  <c r="Q22" i="24" s="1"/>
  <c r="N21" i="24"/>
  <c r="K21" i="24"/>
  <c r="Q21" i="24" s="1"/>
  <c r="N20" i="24"/>
  <c r="K20" i="24"/>
  <c r="Q20" i="24" s="1"/>
  <c r="N19" i="24"/>
  <c r="K19" i="24"/>
  <c r="Q19" i="24" s="1"/>
  <c r="N18" i="24"/>
  <c r="K18" i="24"/>
  <c r="Q18" i="24" s="1"/>
  <c r="N17" i="24"/>
  <c r="K17" i="24"/>
  <c r="Q17" i="24" s="1"/>
  <c r="N16" i="24"/>
  <c r="K16" i="24"/>
  <c r="Q16" i="24" s="1"/>
  <c r="N15" i="24"/>
  <c r="K15" i="24"/>
  <c r="Q15" i="24" s="1"/>
  <c r="N14" i="24"/>
  <c r="K14" i="24"/>
  <c r="Q14" i="24" s="1"/>
  <c r="N13" i="24"/>
  <c r="K13" i="24"/>
  <c r="Q13" i="24" s="1"/>
  <c r="K12" i="24"/>
  <c r="Q12" i="24" s="1"/>
  <c r="M11" i="24"/>
  <c r="K11" i="24"/>
  <c r="Q11" i="24" s="1"/>
  <c r="P10" i="24"/>
  <c r="K10" i="24"/>
  <c r="Q10" i="24" s="1"/>
  <c r="P9" i="24"/>
  <c r="K9" i="24"/>
  <c r="Q9" i="24" s="1"/>
  <c r="I9" i="24"/>
  <c r="R41" i="24" s="1"/>
  <c r="R42" i="24" s="1"/>
  <c r="N8" i="24"/>
  <c r="K8" i="24"/>
  <c r="Q8" i="24" s="1"/>
  <c r="M7" i="24"/>
  <c r="K7" i="24"/>
  <c r="Q7" i="24" s="1"/>
  <c r="M6" i="24"/>
  <c r="K6" i="24"/>
  <c r="Q6" i="24" s="1"/>
  <c r="N5" i="24"/>
  <c r="K5" i="24"/>
  <c r="Q5" i="24" s="1"/>
  <c r="M4" i="24"/>
  <c r="K4" i="24"/>
  <c r="Q4" i="24" s="1"/>
  <c r="M3" i="24"/>
  <c r="K3" i="24"/>
  <c r="Q3" i="24" s="1"/>
  <c r="M2" i="24"/>
  <c r="K2" i="24"/>
  <c r="Q2" i="24" s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L854" i="1"/>
  <c r="AL855" i="1"/>
  <c r="AL856" i="1"/>
  <c r="AL857" i="1"/>
  <c r="AL858" i="1"/>
  <c r="AL859" i="1"/>
  <c r="AL860" i="1"/>
  <c r="AL861" i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878" i="1"/>
  <c r="AL879" i="1"/>
  <c r="AL880" i="1"/>
  <c r="AL881" i="1"/>
  <c r="AL882" i="1"/>
  <c r="AL883" i="1"/>
  <c r="AL884" i="1"/>
  <c r="AL885" i="1"/>
  <c r="AL886" i="1"/>
  <c r="AL887" i="1"/>
  <c r="AL888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AL974" i="1"/>
  <c r="AL975" i="1"/>
  <c r="AL976" i="1"/>
  <c r="AL977" i="1"/>
  <c r="I2" i="25" l="1"/>
  <c r="K2" i="25" s="1"/>
  <c r="L2" i="25" s="1"/>
  <c r="M3" i="25"/>
  <c r="M4" i="25"/>
  <c r="M5" i="25"/>
  <c r="I6" i="25"/>
  <c r="K4" i="25"/>
  <c r="L4" i="25" s="1"/>
  <c r="O4" i="25"/>
  <c r="K5" i="25"/>
  <c r="L5" i="25" s="1"/>
  <c r="O5" i="25"/>
  <c r="K3" i="25"/>
  <c r="L3" i="25" s="1"/>
  <c r="O3" i="25"/>
  <c r="H21" i="25"/>
  <c r="O2" i="25"/>
  <c r="M14" i="24"/>
  <c r="O14" i="24" s="1"/>
  <c r="R14" i="24" s="1"/>
  <c r="M17" i="24"/>
  <c r="O17" i="24" s="1"/>
  <c r="R17" i="24" s="1"/>
  <c r="M23" i="24"/>
  <c r="O23" i="24" s="1"/>
  <c r="R23" i="24" s="1"/>
  <c r="N4" i="24"/>
  <c r="O4" i="24" s="1"/>
  <c r="R4" i="24" s="1"/>
  <c r="M10" i="24"/>
  <c r="M35" i="24"/>
  <c r="N10" i="24"/>
  <c r="N35" i="24"/>
  <c r="P2" i="24"/>
  <c r="P3" i="24"/>
  <c r="P4" i="24"/>
  <c r="P5" i="24"/>
  <c r="P6" i="24"/>
  <c r="P7" i="24"/>
  <c r="P8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L12" i="24"/>
  <c r="M15" i="24"/>
  <c r="O15" i="24" s="1"/>
  <c r="R15" i="24" s="1"/>
  <c r="M18" i="24"/>
  <c r="O18" i="24" s="1"/>
  <c r="R18" i="24" s="1"/>
  <c r="M20" i="24"/>
  <c r="O20" i="24" s="1"/>
  <c r="R20" i="24" s="1"/>
  <c r="M22" i="24"/>
  <c r="O22" i="24" s="1"/>
  <c r="R22" i="24" s="1"/>
  <c r="M25" i="24"/>
  <c r="O25" i="24" s="1"/>
  <c r="R25" i="24" s="1"/>
  <c r="M27" i="24"/>
  <c r="O27" i="24" s="1"/>
  <c r="R27" i="24" s="1"/>
  <c r="M29" i="24"/>
  <c r="O29" i="24" s="1"/>
  <c r="R29" i="24" s="1"/>
  <c r="M31" i="24"/>
  <c r="O31" i="24" s="1"/>
  <c r="R31" i="24" s="1"/>
  <c r="M32" i="24"/>
  <c r="O32" i="24" s="1"/>
  <c r="R32" i="24" s="1"/>
  <c r="N2" i="24"/>
  <c r="O2" i="24" s="1"/>
  <c r="R2" i="24" s="1"/>
  <c r="M9" i="24"/>
  <c r="M34" i="24"/>
  <c r="N9" i="24"/>
  <c r="N11" i="24"/>
  <c r="O11" i="24" s="1"/>
  <c r="R11" i="24" s="1"/>
  <c r="N34" i="24"/>
  <c r="P11" i="24"/>
  <c r="N3" i="24"/>
  <c r="O3" i="24" s="1"/>
  <c r="R3" i="24" s="1"/>
  <c r="N6" i="24"/>
  <c r="O6" i="24" s="1"/>
  <c r="R6" i="24" s="1"/>
  <c r="N7" i="24"/>
  <c r="O7" i="24" s="1"/>
  <c r="R7" i="24" s="1"/>
  <c r="N33" i="24"/>
  <c r="O33" i="24" s="1"/>
  <c r="R33" i="24" s="1"/>
  <c r="M5" i="24"/>
  <c r="O5" i="24" s="1"/>
  <c r="R5" i="24" s="1"/>
  <c r="M8" i="24"/>
  <c r="O8" i="24" s="1"/>
  <c r="R8" i="24" s="1"/>
  <c r="M13" i="24"/>
  <c r="O13" i="24" s="1"/>
  <c r="R13" i="24" s="1"/>
  <c r="M16" i="24"/>
  <c r="O16" i="24" s="1"/>
  <c r="R16" i="24" s="1"/>
  <c r="M19" i="24"/>
  <c r="O19" i="24" s="1"/>
  <c r="R19" i="24" s="1"/>
  <c r="M21" i="24"/>
  <c r="O21" i="24" s="1"/>
  <c r="R21" i="24" s="1"/>
  <c r="M24" i="24"/>
  <c r="O24" i="24" s="1"/>
  <c r="R24" i="24" s="1"/>
  <c r="M26" i="24"/>
  <c r="O26" i="24" s="1"/>
  <c r="R26" i="24" s="1"/>
  <c r="M28" i="24"/>
  <c r="O28" i="24" s="1"/>
  <c r="R28" i="24" s="1"/>
  <c r="M30" i="24"/>
  <c r="O30" i="24" s="1"/>
  <c r="R30" i="24" s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C11" i="21"/>
  <c r="G6" i="21"/>
  <c r="C6" i="21"/>
  <c r="J961" i="1"/>
  <c r="J960" i="1"/>
  <c r="J943" i="1"/>
  <c r="J942" i="1"/>
  <c r="J941" i="1"/>
  <c r="J940" i="1"/>
  <c r="J872" i="1"/>
  <c r="J871" i="1"/>
  <c r="J866" i="1"/>
  <c r="J865" i="1"/>
  <c r="Q745" i="1"/>
  <c r="Q744" i="1"/>
  <c r="Q743" i="1"/>
  <c r="Q734" i="1"/>
  <c r="Q733" i="1"/>
  <c r="Q732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H4" i="22"/>
  <c r="H4" i="20"/>
  <c r="H11" i="21"/>
  <c r="H4" i="19"/>
  <c r="H10" i="21"/>
  <c r="H9" i="21"/>
  <c r="Y903" i="1" l="1"/>
  <c r="X903" i="1"/>
  <c r="Y895" i="1"/>
  <c r="X895" i="1"/>
  <c r="Y887" i="1"/>
  <c r="X887" i="1"/>
  <c r="X879" i="1"/>
  <c r="Y879" i="1"/>
  <c r="Y871" i="1"/>
  <c r="X871" i="1"/>
  <c r="Y863" i="1"/>
  <c r="X863" i="1"/>
  <c r="X855" i="1"/>
  <c r="Y855" i="1"/>
  <c r="X847" i="1"/>
  <c r="Y847" i="1"/>
  <c r="Y839" i="1"/>
  <c r="X839" i="1"/>
  <c r="Y831" i="1"/>
  <c r="X831" i="1"/>
  <c r="Y823" i="1"/>
  <c r="X823" i="1"/>
  <c r="X815" i="1"/>
  <c r="Y815" i="1"/>
  <c r="Y743" i="1"/>
  <c r="X743" i="1"/>
  <c r="Y735" i="1"/>
  <c r="X735" i="1"/>
  <c r="Y727" i="1"/>
  <c r="X727" i="1"/>
  <c r="Y719" i="1"/>
  <c r="X719" i="1"/>
  <c r="Y711" i="1"/>
  <c r="X711" i="1"/>
  <c r="Y703" i="1"/>
  <c r="X703" i="1"/>
  <c r="Y695" i="1"/>
  <c r="X695" i="1"/>
  <c r="Y687" i="1"/>
  <c r="X687" i="1"/>
  <c r="Y679" i="1"/>
  <c r="X679" i="1"/>
  <c r="Y671" i="1"/>
  <c r="X671" i="1"/>
  <c r="Y663" i="1"/>
  <c r="X663" i="1"/>
  <c r="Y655" i="1"/>
  <c r="X655" i="1"/>
  <c r="Y647" i="1"/>
  <c r="X647" i="1"/>
  <c r="Y639" i="1"/>
  <c r="X639" i="1"/>
  <c r="Y631" i="1"/>
  <c r="X631" i="1"/>
  <c r="Y623" i="1"/>
  <c r="X623" i="1"/>
  <c r="Y615" i="1"/>
  <c r="X615" i="1"/>
  <c r="Y607" i="1"/>
  <c r="X607" i="1"/>
  <c r="Y599" i="1"/>
  <c r="X599" i="1"/>
  <c r="Y591" i="1"/>
  <c r="X591" i="1"/>
  <c r="Y583" i="1"/>
  <c r="X583" i="1"/>
  <c r="Y575" i="1"/>
  <c r="X575" i="1"/>
  <c r="Y567" i="1"/>
  <c r="X567" i="1"/>
  <c r="Y559" i="1"/>
  <c r="X559" i="1"/>
  <c r="Y551" i="1"/>
  <c r="X551" i="1"/>
  <c r="Y543" i="1"/>
  <c r="X543" i="1"/>
  <c r="Y535" i="1"/>
  <c r="X535" i="1"/>
  <c r="Y527" i="1"/>
  <c r="X527" i="1"/>
  <c r="Y519" i="1"/>
  <c r="X519" i="1"/>
  <c r="Y511" i="1"/>
  <c r="X511" i="1"/>
  <c r="Y503" i="1"/>
  <c r="X503" i="1"/>
  <c r="Y495" i="1"/>
  <c r="X495" i="1"/>
  <c r="Y487" i="1"/>
  <c r="X487" i="1"/>
  <c r="Y479" i="1"/>
  <c r="X479" i="1"/>
  <c r="Y471" i="1"/>
  <c r="X471" i="1"/>
  <c r="Y463" i="1"/>
  <c r="X463" i="1"/>
  <c r="Y455" i="1"/>
  <c r="X455" i="1"/>
  <c r="Y447" i="1"/>
  <c r="X447" i="1"/>
  <c r="Y439" i="1"/>
  <c r="X439" i="1"/>
  <c r="Y431" i="1"/>
  <c r="X431" i="1"/>
  <c r="Y423" i="1"/>
  <c r="X423" i="1"/>
  <c r="Y415" i="1"/>
  <c r="X415" i="1"/>
  <c r="Y407" i="1"/>
  <c r="X407" i="1"/>
  <c r="Y399" i="1"/>
  <c r="X399" i="1"/>
  <c r="Y391" i="1"/>
  <c r="X391" i="1"/>
  <c r="Y383" i="1"/>
  <c r="X383" i="1"/>
  <c r="Y375" i="1"/>
  <c r="X375" i="1"/>
  <c r="Y367" i="1"/>
  <c r="X367" i="1"/>
  <c r="Y359" i="1"/>
  <c r="X359" i="1"/>
  <c r="Y351" i="1"/>
  <c r="X351" i="1"/>
  <c r="Y343" i="1"/>
  <c r="X343" i="1"/>
  <c r="Y335" i="1"/>
  <c r="X335" i="1"/>
  <c r="Y327" i="1"/>
  <c r="X327" i="1"/>
  <c r="Y319" i="1"/>
  <c r="X319" i="1"/>
  <c r="Y311" i="1"/>
  <c r="X311" i="1"/>
  <c r="Y303" i="1"/>
  <c r="X303" i="1"/>
  <c r="Y295" i="1"/>
  <c r="X295" i="1"/>
  <c r="Y287" i="1"/>
  <c r="X287" i="1"/>
  <c r="Y279" i="1"/>
  <c r="X279" i="1"/>
  <c r="Y271" i="1"/>
  <c r="X271" i="1"/>
  <c r="Y263" i="1"/>
  <c r="X263" i="1"/>
  <c r="Y255" i="1"/>
  <c r="X255" i="1"/>
  <c r="Y965" i="1"/>
  <c r="X965" i="1"/>
  <c r="Y909" i="1"/>
  <c r="X909" i="1"/>
  <c r="Y861" i="1"/>
  <c r="X861" i="1"/>
  <c r="Y709" i="1"/>
  <c r="X709" i="1"/>
  <c r="Y677" i="1"/>
  <c r="X677" i="1"/>
  <c r="Y629" i="1"/>
  <c r="X629" i="1"/>
  <c r="Y565" i="1"/>
  <c r="X565" i="1"/>
  <c r="X517" i="1"/>
  <c r="Y517" i="1"/>
  <c r="Y461" i="1"/>
  <c r="X461" i="1"/>
  <c r="Y421" i="1"/>
  <c r="X421" i="1"/>
  <c r="Y357" i="1"/>
  <c r="X357" i="1"/>
  <c r="Y269" i="1"/>
  <c r="X269" i="1"/>
  <c r="Y972" i="1"/>
  <c r="X972" i="1"/>
  <c r="Y916" i="1"/>
  <c r="X916" i="1"/>
  <c r="Y860" i="1"/>
  <c r="X860" i="1"/>
  <c r="X975" i="1"/>
  <c r="Y975" i="1"/>
  <c r="Y967" i="1"/>
  <c r="X967" i="1"/>
  <c r="Y959" i="1"/>
  <c r="X959" i="1"/>
  <c r="Y951" i="1"/>
  <c r="X951" i="1"/>
  <c r="X943" i="1"/>
  <c r="Y943" i="1"/>
  <c r="Y935" i="1"/>
  <c r="X935" i="1"/>
  <c r="Y927" i="1"/>
  <c r="X927" i="1"/>
  <c r="X919" i="1"/>
  <c r="Y919" i="1"/>
  <c r="X911" i="1"/>
  <c r="Y911" i="1"/>
  <c r="Y974" i="1"/>
  <c r="X974" i="1"/>
  <c r="Y966" i="1"/>
  <c r="X966" i="1"/>
  <c r="Y958" i="1"/>
  <c r="X958" i="1"/>
  <c r="Y950" i="1"/>
  <c r="X950" i="1"/>
  <c r="Y942" i="1"/>
  <c r="X942" i="1"/>
  <c r="Y934" i="1"/>
  <c r="X934" i="1"/>
  <c r="Y926" i="1"/>
  <c r="X926" i="1"/>
  <c r="Y918" i="1"/>
  <c r="X918" i="1"/>
  <c r="Y910" i="1"/>
  <c r="X910" i="1"/>
  <c r="Y902" i="1"/>
  <c r="X902" i="1"/>
  <c r="Y894" i="1"/>
  <c r="X894" i="1"/>
  <c r="Y886" i="1"/>
  <c r="X886" i="1"/>
  <c r="Y878" i="1"/>
  <c r="X878" i="1"/>
  <c r="Y870" i="1"/>
  <c r="X870" i="1"/>
  <c r="Y862" i="1"/>
  <c r="X862" i="1"/>
  <c r="Y854" i="1"/>
  <c r="X854" i="1"/>
  <c r="Y846" i="1"/>
  <c r="X846" i="1"/>
  <c r="Y838" i="1"/>
  <c r="X838" i="1"/>
  <c r="Y830" i="1"/>
  <c r="X830" i="1"/>
  <c r="Y822" i="1"/>
  <c r="X822" i="1"/>
  <c r="Y814" i="1"/>
  <c r="X814" i="1"/>
  <c r="Y742" i="1"/>
  <c r="X742" i="1"/>
  <c r="Y734" i="1"/>
  <c r="X734" i="1"/>
  <c r="Y726" i="1"/>
  <c r="X726" i="1"/>
  <c r="Y718" i="1"/>
  <c r="X718" i="1"/>
  <c r="Y710" i="1"/>
  <c r="X710" i="1"/>
  <c r="Y702" i="1"/>
  <c r="X702" i="1"/>
  <c r="Y694" i="1"/>
  <c r="X694" i="1"/>
  <c r="Y686" i="1"/>
  <c r="X686" i="1"/>
  <c r="Y678" i="1"/>
  <c r="X678" i="1"/>
  <c r="Y670" i="1"/>
  <c r="X670" i="1"/>
  <c r="Y662" i="1"/>
  <c r="X662" i="1"/>
  <c r="X654" i="1"/>
  <c r="Y654" i="1"/>
  <c r="Y646" i="1"/>
  <c r="X646" i="1"/>
  <c r="Y638" i="1"/>
  <c r="X638" i="1"/>
  <c r="Y630" i="1"/>
  <c r="X630" i="1"/>
  <c r="Y622" i="1"/>
  <c r="X622" i="1"/>
  <c r="Y614" i="1"/>
  <c r="X614" i="1"/>
  <c r="X606" i="1"/>
  <c r="Y606" i="1"/>
  <c r="Y598" i="1"/>
  <c r="X598" i="1"/>
  <c r="X590" i="1"/>
  <c r="Y590" i="1"/>
  <c r="Y582" i="1"/>
  <c r="X582" i="1"/>
  <c r="Y574" i="1"/>
  <c r="X574" i="1"/>
  <c r="Y566" i="1"/>
  <c r="X566" i="1"/>
  <c r="Y558" i="1"/>
  <c r="X558" i="1"/>
  <c r="Y550" i="1"/>
  <c r="X550" i="1"/>
  <c r="Y542" i="1"/>
  <c r="X542" i="1"/>
  <c r="Y534" i="1"/>
  <c r="X534" i="1"/>
  <c r="Y526" i="1"/>
  <c r="X526" i="1"/>
  <c r="X518" i="1"/>
  <c r="Y518" i="1"/>
  <c r="Y510" i="1"/>
  <c r="X510" i="1"/>
  <c r="Y502" i="1"/>
  <c r="X502" i="1"/>
  <c r="Y494" i="1"/>
  <c r="X494" i="1"/>
  <c r="Y486" i="1"/>
  <c r="X486" i="1"/>
  <c r="Y478" i="1"/>
  <c r="X478" i="1"/>
  <c r="X470" i="1"/>
  <c r="Y470" i="1"/>
  <c r="X462" i="1"/>
  <c r="Y462" i="1"/>
  <c r="Y454" i="1"/>
  <c r="X454" i="1"/>
  <c r="X446" i="1"/>
  <c r="Y446" i="1"/>
  <c r="Y438" i="1"/>
  <c r="X438" i="1"/>
  <c r="Y430" i="1"/>
  <c r="X430" i="1"/>
  <c r="Y422" i="1"/>
  <c r="X422" i="1"/>
  <c r="Y414" i="1"/>
  <c r="X414" i="1"/>
  <c r="Y406" i="1"/>
  <c r="X406" i="1"/>
  <c r="Y398" i="1"/>
  <c r="X398" i="1"/>
  <c r="Y390" i="1"/>
  <c r="X390" i="1"/>
  <c r="Y382" i="1"/>
  <c r="X382" i="1"/>
  <c r="Y374" i="1"/>
  <c r="X374" i="1"/>
  <c r="Y366" i="1"/>
  <c r="X366" i="1"/>
  <c r="Y358" i="1"/>
  <c r="X358" i="1"/>
  <c r="Y350" i="1"/>
  <c r="X350" i="1"/>
  <c r="Y342" i="1"/>
  <c r="X342" i="1"/>
  <c r="Y334" i="1"/>
  <c r="X334" i="1"/>
  <c r="X326" i="1"/>
  <c r="Y326" i="1"/>
  <c r="Y318" i="1"/>
  <c r="X318" i="1"/>
  <c r="Y310" i="1"/>
  <c r="X310" i="1"/>
  <c r="Y302" i="1"/>
  <c r="X302" i="1"/>
  <c r="Y294" i="1"/>
  <c r="X294" i="1"/>
  <c r="X286" i="1"/>
  <c r="Y286" i="1"/>
  <c r="Y278" i="1"/>
  <c r="X278" i="1"/>
  <c r="Y270" i="1"/>
  <c r="X270" i="1"/>
  <c r="Y262" i="1"/>
  <c r="X262" i="1"/>
  <c r="X254" i="1"/>
  <c r="Y254" i="1"/>
  <c r="Y949" i="1"/>
  <c r="X949" i="1"/>
  <c r="Y901" i="1"/>
  <c r="X901" i="1"/>
  <c r="Y853" i="1"/>
  <c r="X853" i="1"/>
  <c r="Y717" i="1"/>
  <c r="X717" i="1"/>
  <c r="Y661" i="1"/>
  <c r="X661" i="1"/>
  <c r="Y613" i="1"/>
  <c r="X613" i="1"/>
  <c r="Y573" i="1"/>
  <c r="X573" i="1"/>
  <c r="Y509" i="1"/>
  <c r="X509" i="1"/>
  <c r="Y453" i="1"/>
  <c r="X453" i="1"/>
  <c r="Y405" i="1"/>
  <c r="X405" i="1"/>
  <c r="Y381" i="1"/>
  <c r="X381" i="1"/>
  <c r="Y325" i="1"/>
  <c r="X325" i="1"/>
  <c r="Y277" i="1"/>
  <c r="X277" i="1"/>
  <c r="Y261" i="1"/>
  <c r="X261" i="1"/>
  <c r="Y932" i="1"/>
  <c r="X932" i="1"/>
  <c r="X876" i="1"/>
  <c r="Y876" i="1"/>
  <c r="Y820" i="1"/>
  <c r="X820" i="1"/>
  <c r="Y740" i="1"/>
  <c r="X740" i="1"/>
  <c r="Y700" i="1"/>
  <c r="X700" i="1"/>
  <c r="Y644" i="1"/>
  <c r="X644" i="1"/>
  <c r="Y620" i="1"/>
  <c r="X620" i="1"/>
  <c r="Y572" i="1"/>
  <c r="X572" i="1"/>
  <c r="Y548" i="1"/>
  <c r="X548" i="1"/>
  <c r="Y492" i="1"/>
  <c r="X492" i="1"/>
  <c r="Y444" i="1"/>
  <c r="X444" i="1"/>
  <c r="Y404" i="1"/>
  <c r="X404" i="1"/>
  <c r="Y356" i="1"/>
  <c r="X356" i="1"/>
  <c r="X332" i="1"/>
  <c r="Y332" i="1"/>
  <c r="Y316" i="1"/>
  <c r="X316" i="1"/>
  <c r="Y292" i="1"/>
  <c r="X292" i="1"/>
  <c r="Y284" i="1"/>
  <c r="X284" i="1"/>
  <c r="X260" i="1"/>
  <c r="Y260" i="1"/>
  <c r="Y252" i="1"/>
  <c r="X252" i="1"/>
  <c r="X941" i="1"/>
  <c r="Y941" i="1"/>
  <c r="Y893" i="1"/>
  <c r="X893" i="1"/>
  <c r="Y837" i="1"/>
  <c r="X837" i="1"/>
  <c r="Y733" i="1"/>
  <c r="X733" i="1"/>
  <c r="Y685" i="1"/>
  <c r="X685" i="1"/>
  <c r="Y669" i="1"/>
  <c r="X669" i="1"/>
  <c r="Y597" i="1"/>
  <c r="X597" i="1"/>
  <c r="Y549" i="1"/>
  <c r="X549" i="1"/>
  <c r="Y533" i="1"/>
  <c r="X533" i="1"/>
  <c r="Y477" i="1"/>
  <c r="X477" i="1"/>
  <c r="Y437" i="1"/>
  <c r="X437" i="1"/>
  <c r="Y389" i="1"/>
  <c r="X389" i="1"/>
  <c r="Y333" i="1"/>
  <c r="X333" i="1"/>
  <c r="Y309" i="1"/>
  <c r="X309" i="1"/>
  <c r="Y253" i="1"/>
  <c r="X253" i="1"/>
  <c r="Y940" i="1"/>
  <c r="X940" i="1"/>
  <c r="Y868" i="1"/>
  <c r="X868" i="1"/>
  <c r="Y828" i="1"/>
  <c r="X828" i="1"/>
  <c r="Y732" i="1"/>
  <c r="X732" i="1"/>
  <c r="Y692" i="1"/>
  <c r="X692" i="1"/>
  <c r="Y636" i="1"/>
  <c r="X636" i="1"/>
  <c r="Y612" i="1"/>
  <c r="X612" i="1"/>
  <c r="Y564" i="1"/>
  <c r="X564" i="1"/>
  <c r="Y516" i="1"/>
  <c r="X516" i="1"/>
  <c r="Y476" i="1"/>
  <c r="X476" i="1"/>
  <c r="Y428" i="1"/>
  <c r="X428" i="1"/>
  <c r="Y388" i="1"/>
  <c r="X388" i="1"/>
  <c r="Y348" i="1"/>
  <c r="X348" i="1"/>
  <c r="X308" i="1"/>
  <c r="Y308" i="1"/>
  <c r="Y971" i="1"/>
  <c r="X971" i="1"/>
  <c r="Y963" i="1"/>
  <c r="X963" i="1"/>
  <c r="Y955" i="1"/>
  <c r="X955" i="1"/>
  <c r="Y947" i="1"/>
  <c r="X947" i="1"/>
  <c r="Y939" i="1"/>
  <c r="X939" i="1"/>
  <c r="Y931" i="1"/>
  <c r="X931" i="1"/>
  <c r="Y923" i="1"/>
  <c r="X923" i="1"/>
  <c r="Y915" i="1"/>
  <c r="X915" i="1"/>
  <c r="Y907" i="1"/>
  <c r="X907" i="1"/>
  <c r="Y899" i="1"/>
  <c r="X899" i="1"/>
  <c r="Y891" i="1"/>
  <c r="X891" i="1"/>
  <c r="Y883" i="1"/>
  <c r="X883" i="1"/>
  <c r="Y875" i="1"/>
  <c r="X875" i="1"/>
  <c r="Y867" i="1"/>
  <c r="X867" i="1"/>
  <c r="Y859" i="1"/>
  <c r="X859" i="1"/>
  <c r="Y851" i="1"/>
  <c r="X851" i="1"/>
  <c r="Y843" i="1"/>
  <c r="X843" i="1"/>
  <c r="Y835" i="1"/>
  <c r="X835" i="1"/>
  <c r="Y827" i="1"/>
  <c r="X827" i="1"/>
  <c r="Y819" i="1"/>
  <c r="X819" i="1"/>
  <c r="Y747" i="1"/>
  <c r="X747" i="1"/>
  <c r="Y739" i="1"/>
  <c r="X739" i="1"/>
  <c r="Y731" i="1"/>
  <c r="X731" i="1"/>
  <c r="Y723" i="1"/>
  <c r="X723" i="1"/>
  <c r="Y715" i="1"/>
  <c r="X715" i="1"/>
  <c r="Y707" i="1"/>
  <c r="X707" i="1"/>
  <c r="Y699" i="1"/>
  <c r="X699" i="1"/>
  <c r="X691" i="1"/>
  <c r="Y691" i="1"/>
  <c r="Y683" i="1"/>
  <c r="X683" i="1"/>
  <c r="Y675" i="1"/>
  <c r="X675" i="1"/>
  <c r="Y667" i="1"/>
  <c r="X667" i="1"/>
  <c r="Y659" i="1"/>
  <c r="X659" i="1"/>
  <c r="Y651" i="1"/>
  <c r="X651" i="1"/>
  <c r="Y643" i="1"/>
  <c r="X643" i="1"/>
  <c r="Y635" i="1"/>
  <c r="X635" i="1"/>
  <c r="Y627" i="1"/>
  <c r="X627" i="1"/>
  <c r="Y619" i="1"/>
  <c r="X619" i="1"/>
  <c r="Y611" i="1"/>
  <c r="X611" i="1"/>
  <c r="Y603" i="1"/>
  <c r="X603" i="1"/>
  <c r="Y595" i="1"/>
  <c r="X595" i="1"/>
  <c r="Y587" i="1"/>
  <c r="X587" i="1"/>
  <c r="Y579" i="1"/>
  <c r="X579" i="1"/>
  <c r="Y571" i="1"/>
  <c r="X571" i="1"/>
  <c r="X563" i="1"/>
  <c r="Y563" i="1"/>
  <c r="Y555" i="1"/>
  <c r="X555" i="1"/>
  <c r="Y547" i="1"/>
  <c r="X547" i="1"/>
  <c r="Y539" i="1"/>
  <c r="X539" i="1"/>
  <c r="Y531" i="1"/>
  <c r="X531" i="1"/>
  <c r="Y523" i="1"/>
  <c r="X523" i="1"/>
  <c r="Y515" i="1"/>
  <c r="X515" i="1"/>
  <c r="Y507" i="1"/>
  <c r="X507" i="1"/>
  <c r="Y499" i="1"/>
  <c r="X499" i="1"/>
  <c r="Y491" i="1"/>
  <c r="X491" i="1"/>
  <c r="Y483" i="1"/>
  <c r="X483" i="1"/>
  <c r="Y475" i="1"/>
  <c r="X475" i="1"/>
  <c r="Y467" i="1"/>
  <c r="X467" i="1"/>
  <c r="Y459" i="1"/>
  <c r="X459" i="1"/>
  <c r="Y451" i="1"/>
  <c r="X451" i="1"/>
  <c r="Y443" i="1"/>
  <c r="X443" i="1"/>
  <c r="Y435" i="1"/>
  <c r="X435" i="1"/>
  <c r="Y427" i="1"/>
  <c r="X427" i="1"/>
  <c r="Y419" i="1"/>
  <c r="X419" i="1"/>
  <c r="Y411" i="1"/>
  <c r="X411" i="1"/>
  <c r="Y403" i="1"/>
  <c r="X403" i="1"/>
  <c r="Y395" i="1"/>
  <c r="X395" i="1"/>
  <c r="Y387" i="1"/>
  <c r="X387" i="1"/>
  <c r="Y379" i="1"/>
  <c r="X379" i="1"/>
  <c r="X371" i="1"/>
  <c r="Y371" i="1"/>
  <c r="Y363" i="1"/>
  <c r="X363" i="1"/>
  <c r="Y355" i="1"/>
  <c r="X355" i="1"/>
  <c r="Y347" i="1"/>
  <c r="X347" i="1"/>
  <c r="Y339" i="1"/>
  <c r="X339" i="1"/>
  <c r="Y331" i="1"/>
  <c r="X331" i="1"/>
  <c r="Y323" i="1"/>
  <c r="X323" i="1"/>
  <c r="Y315" i="1"/>
  <c r="X315" i="1"/>
  <c r="Y307" i="1"/>
  <c r="X307" i="1"/>
  <c r="Y299" i="1"/>
  <c r="X299" i="1"/>
  <c r="Y291" i="1"/>
  <c r="X291" i="1"/>
  <c r="Y283" i="1"/>
  <c r="X283" i="1"/>
  <c r="Y275" i="1"/>
  <c r="X275" i="1"/>
  <c r="Y267" i="1"/>
  <c r="X267" i="1"/>
  <c r="Y259" i="1"/>
  <c r="X259" i="1"/>
  <c r="Y251" i="1"/>
  <c r="X251" i="1"/>
  <c r="Y933" i="1"/>
  <c r="X933" i="1"/>
  <c r="Y885" i="1"/>
  <c r="X885" i="1"/>
  <c r="Y845" i="1"/>
  <c r="X845" i="1"/>
  <c r="X813" i="1"/>
  <c r="Y813" i="1"/>
  <c r="Y725" i="1"/>
  <c r="X725" i="1"/>
  <c r="Y645" i="1"/>
  <c r="X645" i="1"/>
  <c r="Y621" i="1"/>
  <c r="X621" i="1"/>
  <c r="Y557" i="1"/>
  <c r="X557" i="1"/>
  <c r="Y501" i="1"/>
  <c r="X501" i="1"/>
  <c r="Y445" i="1"/>
  <c r="X445" i="1"/>
  <c r="Y397" i="1"/>
  <c r="X397" i="1"/>
  <c r="Y349" i="1"/>
  <c r="X349" i="1"/>
  <c r="Y285" i="1"/>
  <c r="X285" i="1"/>
  <c r="Y956" i="1"/>
  <c r="X956" i="1"/>
  <c r="Y900" i="1"/>
  <c r="X900" i="1"/>
  <c r="Y852" i="1"/>
  <c r="X852" i="1"/>
  <c r="Y724" i="1"/>
  <c r="X724" i="1"/>
  <c r="Y684" i="1"/>
  <c r="X684" i="1"/>
  <c r="Y652" i="1"/>
  <c r="X652" i="1"/>
  <c r="Y588" i="1"/>
  <c r="X588" i="1"/>
  <c r="Y540" i="1"/>
  <c r="X540" i="1"/>
  <c r="Y508" i="1"/>
  <c r="X508" i="1"/>
  <c r="Y468" i="1"/>
  <c r="X468" i="1"/>
  <c r="Y420" i="1"/>
  <c r="X420" i="1"/>
  <c r="Y364" i="1"/>
  <c r="X364" i="1"/>
  <c r="Y300" i="1"/>
  <c r="X300" i="1"/>
  <c r="Y970" i="1"/>
  <c r="X970" i="1"/>
  <c r="Y962" i="1"/>
  <c r="X962" i="1"/>
  <c r="Y954" i="1"/>
  <c r="X954" i="1"/>
  <c r="Y946" i="1"/>
  <c r="X946" i="1"/>
  <c r="Y938" i="1"/>
  <c r="X938" i="1"/>
  <c r="Y930" i="1"/>
  <c r="X930" i="1"/>
  <c r="Y922" i="1"/>
  <c r="X922" i="1"/>
  <c r="Y914" i="1"/>
  <c r="X914" i="1"/>
  <c r="Y906" i="1"/>
  <c r="X906" i="1"/>
  <c r="Y898" i="1"/>
  <c r="X898" i="1"/>
  <c r="Y890" i="1"/>
  <c r="X890" i="1"/>
  <c r="Y882" i="1"/>
  <c r="X882" i="1"/>
  <c r="Y874" i="1"/>
  <c r="X874" i="1"/>
  <c r="Y866" i="1"/>
  <c r="X866" i="1"/>
  <c r="Y858" i="1"/>
  <c r="X858" i="1"/>
  <c r="Y850" i="1"/>
  <c r="X850" i="1"/>
  <c r="Y842" i="1"/>
  <c r="X842" i="1"/>
  <c r="Y834" i="1"/>
  <c r="X834" i="1"/>
  <c r="Y826" i="1"/>
  <c r="X826" i="1"/>
  <c r="Y818" i="1"/>
  <c r="X818" i="1"/>
  <c r="Y746" i="1"/>
  <c r="X746" i="1"/>
  <c r="Y738" i="1"/>
  <c r="X738" i="1"/>
  <c r="X730" i="1"/>
  <c r="Y730" i="1"/>
  <c r="Y722" i="1"/>
  <c r="X722" i="1"/>
  <c r="Y714" i="1"/>
  <c r="X714" i="1"/>
  <c r="Y706" i="1"/>
  <c r="X706" i="1"/>
  <c r="Y698" i="1"/>
  <c r="X698" i="1"/>
  <c r="Y690" i="1"/>
  <c r="X690" i="1"/>
  <c r="Y682" i="1"/>
  <c r="X682" i="1"/>
  <c r="Y674" i="1"/>
  <c r="X674" i="1"/>
  <c r="Y666" i="1"/>
  <c r="X666" i="1"/>
  <c r="Y658" i="1"/>
  <c r="X658" i="1"/>
  <c r="Y650" i="1"/>
  <c r="X650" i="1"/>
  <c r="Y642" i="1"/>
  <c r="X642" i="1"/>
  <c r="Y634" i="1"/>
  <c r="X634" i="1"/>
  <c r="Y626" i="1"/>
  <c r="X626" i="1"/>
  <c r="Y618" i="1"/>
  <c r="X618" i="1"/>
  <c r="Y610" i="1"/>
  <c r="X610" i="1"/>
  <c r="Y602" i="1"/>
  <c r="X602" i="1"/>
  <c r="Y594" i="1"/>
  <c r="X594" i="1"/>
  <c r="Y586" i="1"/>
  <c r="X586" i="1"/>
  <c r="Y578" i="1"/>
  <c r="X578" i="1"/>
  <c r="Y570" i="1"/>
  <c r="X570" i="1"/>
  <c r="Y562" i="1"/>
  <c r="X562" i="1"/>
  <c r="Y554" i="1"/>
  <c r="X554" i="1"/>
  <c r="Y546" i="1"/>
  <c r="X546" i="1"/>
  <c r="Y538" i="1"/>
  <c r="X538" i="1"/>
  <c r="Y530" i="1"/>
  <c r="X530" i="1"/>
  <c r="Y522" i="1"/>
  <c r="X522" i="1"/>
  <c r="Y514" i="1"/>
  <c r="X514" i="1"/>
  <c r="Y506" i="1"/>
  <c r="X506" i="1"/>
  <c r="Y498" i="1"/>
  <c r="X498" i="1"/>
  <c r="Y490" i="1"/>
  <c r="X490" i="1"/>
  <c r="Y482" i="1"/>
  <c r="X482" i="1"/>
  <c r="Y474" i="1"/>
  <c r="X474" i="1"/>
  <c r="Y466" i="1"/>
  <c r="X466" i="1"/>
  <c r="Y458" i="1"/>
  <c r="X458" i="1"/>
  <c r="Y450" i="1"/>
  <c r="X450" i="1"/>
  <c r="Y442" i="1"/>
  <c r="X442" i="1"/>
  <c r="Y434" i="1"/>
  <c r="X434" i="1"/>
  <c r="X426" i="1"/>
  <c r="Y426" i="1"/>
  <c r="Y418" i="1"/>
  <c r="X418" i="1"/>
  <c r="Y410" i="1"/>
  <c r="X410" i="1"/>
  <c r="Y402" i="1"/>
  <c r="X402" i="1"/>
  <c r="Y394" i="1"/>
  <c r="X394" i="1"/>
  <c r="Y386" i="1"/>
  <c r="X386" i="1"/>
  <c r="Y378" i="1"/>
  <c r="X378" i="1"/>
  <c r="Y370" i="1"/>
  <c r="X370" i="1"/>
  <c r="Y362" i="1"/>
  <c r="X362" i="1"/>
  <c r="Y354" i="1"/>
  <c r="X354" i="1"/>
  <c r="Y346" i="1"/>
  <c r="X346" i="1"/>
  <c r="Y338" i="1"/>
  <c r="X338" i="1"/>
  <c r="Y330" i="1"/>
  <c r="X330" i="1"/>
  <c r="Y322" i="1"/>
  <c r="X322" i="1"/>
  <c r="Y314" i="1"/>
  <c r="X314" i="1"/>
  <c r="Y306" i="1"/>
  <c r="X306" i="1"/>
  <c r="Y298" i="1"/>
  <c r="X298" i="1"/>
  <c r="Y290" i="1"/>
  <c r="X290" i="1"/>
  <c r="Y282" i="1"/>
  <c r="X282" i="1"/>
  <c r="Y274" i="1"/>
  <c r="X274" i="1"/>
  <c r="Y266" i="1"/>
  <c r="X266" i="1"/>
  <c r="Y258" i="1"/>
  <c r="X258" i="1"/>
  <c r="Y250" i="1"/>
  <c r="X250" i="1"/>
  <c r="Y957" i="1"/>
  <c r="X957" i="1"/>
  <c r="Y917" i="1"/>
  <c r="X917" i="1"/>
  <c r="X877" i="1"/>
  <c r="Y877" i="1"/>
  <c r="Y821" i="1"/>
  <c r="X821" i="1"/>
  <c r="Y741" i="1"/>
  <c r="X741" i="1"/>
  <c r="Y693" i="1"/>
  <c r="X693" i="1"/>
  <c r="Y637" i="1"/>
  <c r="X637" i="1"/>
  <c r="Y589" i="1"/>
  <c r="X589" i="1"/>
  <c r="Y541" i="1"/>
  <c r="X541" i="1"/>
  <c r="Y493" i="1"/>
  <c r="X493" i="1"/>
  <c r="Y469" i="1"/>
  <c r="X469" i="1"/>
  <c r="Y413" i="1"/>
  <c r="X413" i="1"/>
  <c r="X373" i="1"/>
  <c r="Y373" i="1"/>
  <c r="Y341" i="1"/>
  <c r="X341" i="1"/>
  <c r="Y301" i="1"/>
  <c r="X301" i="1"/>
  <c r="Y964" i="1"/>
  <c r="X964" i="1"/>
  <c r="Y924" i="1"/>
  <c r="X924" i="1"/>
  <c r="Y892" i="1"/>
  <c r="X892" i="1"/>
  <c r="Y844" i="1"/>
  <c r="X844" i="1"/>
  <c r="Y708" i="1"/>
  <c r="X708" i="1"/>
  <c r="Y668" i="1"/>
  <c r="X668" i="1"/>
  <c r="Y628" i="1"/>
  <c r="X628" i="1"/>
  <c r="Y596" i="1"/>
  <c r="X596" i="1"/>
  <c r="Y556" i="1"/>
  <c r="X556" i="1"/>
  <c r="Y532" i="1"/>
  <c r="X532" i="1"/>
  <c r="Y500" i="1"/>
  <c r="X500" i="1"/>
  <c r="Y460" i="1"/>
  <c r="X460" i="1"/>
  <c r="Y436" i="1"/>
  <c r="X436" i="1"/>
  <c r="Y396" i="1"/>
  <c r="X396" i="1"/>
  <c r="X372" i="1"/>
  <c r="Y372" i="1"/>
  <c r="Y276" i="1"/>
  <c r="X276" i="1"/>
  <c r="Y977" i="1"/>
  <c r="X977" i="1"/>
  <c r="Y969" i="1"/>
  <c r="X969" i="1"/>
  <c r="X961" i="1"/>
  <c r="Y961" i="1"/>
  <c r="Y953" i="1"/>
  <c r="X953" i="1"/>
  <c r="Y945" i="1"/>
  <c r="X945" i="1"/>
  <c r="Y937" i="1"/>
  <c r="X937" i="1"/>
  <c r="Y929" i="1"/>
  <c r="X929" i="1"/>
  <c r="X921" i="1"/>
  <c r="Y921" i="1"/>
  <c r="Y913" i="1"/>
  <c r="X913" i="1"/>
  <c r="Y905" i="1"/>
  <c r="X905" i="1"/>
  <c r="X897" i="1"/>
  <c r="Y897" i="1"/>
  <c r="Y889" i="1"/>
  <c r="X889" i="1"/>
  <c r="Y881" i="1"/>
  <c r="X881" i="1"/>
  <c r="Y873" i="1"/>
  <c r="X873" i="1"/>
  <c r="Y865" i="1"/>
  <c r="X865" i="1"/>
  <c r="X857" i="1"/>
  <c r="Y857" i="1"/>
  <c r="Y849" i="1"/>
  <c r="X849" i="1"/>
  <c r="Y841" i="1"/>
  <c r="X841" i="1"/>
  <c r="X833" i="1"/>
  <c r="Y833" i="1"/>
  <c r="Y825" i="1"/>
  <c r="X825" i="1"/>
  <c r="Y817" i="1"/>
  <c r="X817" i="1"/>
  <c r="Y745" i="1"/>
  <c r="X745" i="1"/>
  <c r="Y737" i="1"/>
  <c r="X737" i="1"/>
  <c r="Y729" i="1"/>
  <c r="X729" i="1"/>
  <c r="Y721" i="1"/>
  <c r="X721" i="1"/>
  <c r="Y713" i="1"/>
  <c r="X713" i="1"/>
  <c r="Y705" i="1"/>
  <c r="X705" i="1"/>
  <c r="Y697" i="1"/>
  <c r="X697" i="1"/>
  <c r="Y689" i="1"/>
  <c r="X689" i="1"/>
  <c r="Y681" i="1"/>
  <c r="X681" i="1"/>
  <c r="Y673" i="1"/>
  <c r="X673" i="1"/>
  <c r="Y665" i="1"/>
  <c r="X665" i="1"/>
  <c r="X657" i="1"/>
  <c r="Y657" i="1"/>
  <c r="Y649" i="1"/>
  <c r="X649" i="1"/>
  <c r="Y641" i="1"/>
  <c r="X641" i="1"/>
  <c r="Y633" i="1"/>
  <c r="X633" i="1"/>
  <c r="Y625" i="1"/>
  <c r="X625" i="1"/>
  <c r="Y617" i="1"/>
  <c r="X617" i="1"/>
  <c r="X609" i="1"/>
  <c r="Y609" i="1"/>
  <c r="Y601" i="1"/>
  <c r="X601" i="1"/>
  <c r="Y593" i="1"/>
  <c r="X593" i="1"/>
  <c r="Y585" i="1"/>
  <c r="X585" i="1"/>
  <c r="Y577" i="1"/>
  <c r="X577" i="1"/>
  <c r="Y569" i="1"/>
  <c r="X569" i="1"/>
  <c r="Y561" i="1"/>
  <c r="X561" i="1"/>
  <c r="Y553" i="1"/>
  <c r="X553" i="1"/>
  <c r="Y545" i="1"/>
  <c r="X545" i="1"/>
  <c r="Y537" i="1"/>
  <c r="X537" i="1"/>
  <c r="Y529" i="1"/>
  <c r="X529" i="1"/>
  <c r="Y521" i="1"/>
  <c r="X521" i="1"/>
  <c r="Y513" i="1"/>
  <c r="X513" i="1"/>
  <c r="Y505" i="1"/>
  <c r="X505" i="1"/>
  <c r="Y497" i="1"/>
  <c r="X497" i="1"/>
  <c r="Y489" i="1"/>
  <c r="X489" i="1"/>
  <c r="Y481" i="1"/>
  <c r="X481" i="1"/>
  <c r="X473" i="1"/>
  <c r="Y473" i="1"/>
  <c r="Y465" i="1"/>
  <c r="X465" i="1"/>
  <c r="Y457" i="1"/>
  <c r="X457" i="1"/>
  <c r="Y449" i="1"/>
  <c r="X449" i="1"/>
  <c r="Y441" i="1"/>
  <c r="X441" i="1"/>
  <c r="Y433" i="1"/>
  <c r="X433" i="1"/>
  <c r="Y425" i="1"/>
  <c r="X425" i="1"/>
  <c r="Y417" i="1"/>
  <c r="X417" i="1"/>
  <c r="Y409" i="1"/>
  <c r="X409" i="1"/>
  <c r="Y401" i="1"/>
  <c r="X401" i="1"/>
  <c r="Y393" i="1"/>
  <c r="X393" i="1"/>
  <c r="Y385" i="1"/>
  <c r="X385" i="1"/>
  <c r="Y377" i="1"/>
  <c r="X377" i="1"/>
  <c r="Y369" i="1"/>
  <c r="X369" i="1"/>
  <c r="Y361" i="1"/>
  <c r="X361" i="1"/>
  <c r="Y353" i="1"/>
  <c r="X353" i="1"/>
  <c r="Y345" i="1"/>
  <c r="X345" i="1"/>
  <c r="Y337" i="1"/>
  <c r="X337" i="1"/>
  <c r="Y329" i="1"/>
  <c r="X329" i="1"/>
  <c r="Y321" i="1"/>
  <c r="X321" i="1"/>
  <c r="Y313" i="1"/>
  <c r="X313" i="1"/>
  <c r="Y305" i="1"/>
  <c r="X305" i="1"/>
  <c r="Y297" i="1"/>
  <c r="X297" i="1"/>
  <c r="Y289" i="1"/>
  <c r="X289" i="1"/>
  <c r="Y281" i="1"/>
  <c r="X281" i="1"/>
  <c r="Y273" i="1"/>
  <c r="X273" i="1"/>
  <c r="Y265" i="1"/>
  <c r="X265" i="1"/>
  <c r="Y257" i="1"/>
  <c r="X257" i="1"/>
  <c r="Y249" i="1"/>
  <c r="X249" i="1"/>
  <c r="Y973" i="1"/>
  <c r="X973" i="1"/>
  <c r="Y925" i="1"/>
  <c r="X925" i="1"/>
  <c r="Y869" i="1"/>
  <c r="X869" i="1"/>
  <c r="Y829" i="1"/>
  <c r="X829" i="1"/>
  <c r="Y701" i="1"/>
  <c r="X701" i="1"/>
  <c r="X653" i="1"/>
  <c r="Y653" i="1"/>
  <c r="Y605" i="1"/>
  <c r="X605" i="1"/>
  <c r="Y581" i="1"/>
  <c r="X581" i="1"/>
  <c r="Y525" i="1"/>
  <c r="X525" i="1"/>
  <c r="Y485" i="1"/>
  <c r="X485" i="1"/>
  <c r="Y429" i="1"/>
  <c r="X429" i="1"/>
  <c r="Y365" i="1"/>
  <c r="X365" i="1"/>
  <c r="Y317" i="1"/>
  <c r="X317" i="1"/>
  <c r="Y293" i="1"/>
  <c r="X293" i="1"/>
  <c r="Y948" i="1"/>
  <c r="X948" i="1"/>
  <c r="Y908" i="1"/>
  <c r="X908" i="1"/>
  <c r="Y884" i="1"/>
  <c r="X884" i="1"/>
  <c r="Y836" i="1"/>
  <c r="X836" i="1"/>
  <c r="Y716" i="1"/>
  <c r="X716" i="1"/>
  <c r="Y676" i="1"/>
  <c r="X676" i="1"/>
  <c r="Y660" i="1"/>
  <c r="X660" i="1"/>
  <c r="Y604" i="1"/>
  <c r="X604" i="1"/>
  <c r="Y580" i="1"/>
  <c r="X580" i="1"/>
  <c r="Y524" i="1"/>
  <c r="X524" i="1"/>
  <c r="Y484" i="1"/>
  <c r="X484" i="1"/>
  <c r="Y452" i="1"/>
  <c r="X452" i="1"/>
  <c r="Y412" i="1"/>
  <c r="X412" i="1"/>
  <c r="Y380" i="1"/>
  <c r="X380" i="1"/>
  <c r="Y340" i="1"/>
  <c r="X340" i="1"/>
  <c r="X324" i="1"/>
  <c r="Y324" i="1"/>
  <c r="Y268" i="1"/>
  <c r="X268" i="1"/>
  <c r="Y976" i="1"/>
  <c r="X976" i="1"/>
  <c r="Y968" i="1"/>
  <c r="X968" i="1"/>
  <c r="X960" i="1"/>
  <c r="Y960" i="1"/>
  <c r="Y952" i="1"/>
  <c r="X952" i="1"/>
  <c r="Y944" i="1"/>
  <c r="X944" i="1"/>
  <c r="Y936" i="1"/>
  <c r="X936" i="1"/>
  <c r="Y928" i="1"/>
  <c r="X928" i="1"/>
  <c r="X920" i="1"/>
  <c r="Y920" i="1"/>
  <c r="Y912" i="1"/>
  <c r="X912" i="1"/>
  <c r="Y904" i="1"/>
  <c r="X904" i="1"/>
  <c r="Y896" i="1"/>
  <c r="X896" i="1"/>
  <c r="Y888" i="1"/>
  <c r="X888" i="1"/>
  <c r="Y880" i="1"/>
  <c r="X880" i="1"/>
  <c r="Y872" i="1"/>
  <c r="X872" i="1"/>
  <c r="Y864" i="1"/>
  <c r="X864" i="1"/>
  <c r="X856" i="1"/>
  <c r="Y856" i="1"/>
  <c r="Y848" i="1"/>
  <c r="X848" i="1"/>
  <c r="Y840" i="1"/>
  <c r="X840" i="1"/>
  <c r="Y832" i="1"/>
  <c r="X832" i="1"/>
  <c r="Y824" i="1"/>
  <c r="X824" i="1"/>
  <c r="Y816" i="1"/>
  <c r="X816" i="1"/>
  <c r="Y744" i="1"/>
  <c r="X744" i="1"/>
  <c r="Y736" i="1"/>
  <c r="X736" i="1"/>
  <c r="X728" i="1"/>
  <c r="Y728" i="1"/>
  <c r="Y720" i="1"/>
  <c r="X720" i="1"/>
  <c r="Y712" i="1"/>
  <c r="X712" i="1"/>
  <c r="Y704" i="1"/>
  <c r="X704" i="1"/>
  <c r="X696" i="1"/>
  <c r="Y696" i="1"/>
  <c r="Y688" i="1"/>
  <c r="X688" i="1"/>
  <c r="X680" i="1"/>
  <c r="Y680" i="1"/>
  <c r="Y672" i="1"/>
  <c r="X672" i="1"/>
  <c r="Y664" i="1"/>
  <c r="X664" i="1"/>
  <c r="Y656" i="1"/>
  <c r="X656" i="1"/>
  <c r="Y648" i="1"/>
  <c r="X648" i="1"/>
  <c r="Y640" i="1"/>
  <c r="X640" i="1"/>
  <c r="Y632" i="1"/>
  <c r="X632" i="1"/>
  <c r="Y624" i="1"/>
  <c r="X624" i="1"/>
  <c r="Y616" i="1"/>
  <c r="X616" i="1"/>
  <c r="X608" i="1"/>
  <c r="Y608" i="1"/>
  <c r="Y600" i="1"/>
  <c r="X600" i="1"/>
  <c r="Y592" i="1"/>
  <c r="X592" i="1"/>
  <c r="Y584" i="1"/>
  <c r="X584" i="1"/>
  <c r="Y576" i="1"/>
  <c r="X576" i="1"/>
  <c r="Y568" i="1"/>
  <c r="X568" i="1"/>
  <c r="Y560" i="1"/>
  <c r="X560" i="1"/>
  <c r="Y552" i="1"/>
  <c r="X552" i="1"/>
  <c r="X544" i="1"/>
  <c r="Y544" i="1"/>
  <c r="Y536" i="1"/>
  <c r="X536" i="1"/>
  <c r="Y528" i="1"/>
  <c r="X528" i="1"/>
  <c r="Y520" i="1"/>
  <c r="X520" i="1"/>
  <c r="Y512" i="1"/>
  <c r="X512" i="1"/>
  <c r="Y504" i="1"/>
  <c r="X504" i="1"/>
  <c r="Y496" i="1"/>
  <c r="X496" i="1"/>
  <c r="Y488" i="1"/>
  <c r="X488" i="1"/>
  <c r="Y480" i="1"/>
  <c r="X480" i="1"/>
  <c r="Y472" i="1"/>
  <c r="X472" i="1"/>
  <c r="X464" i="1"/>
  <c r="Y464" i="1"/>
  <c r="Y456" i="1"/>
  <c r="X456" i="1"/>
  <c r="Y448" i="1"/>
  <c r="X448" i="1"/>
  <c r="Y440" i="1"/>
  <c r="X440" i="1"/>
  <c r="Y432" i="1"/>
  <c r="X432" i="1"/>
  <c r="Y424" i="1"/>
  <c r="X424" i="1"/>
  <c r="Y416" i="1"/>
  <c r="X416" i="1"/>
  <c r="Y408" i="1"/>
  <c r="X408" i="1"/>
  <c r="Y400" i="1"/>
  <c r="X400" i="1"/>
  <c r="Y392" i="1"/>
  <c r="X392" i="1"/>
  <c r="Y384" i="1"/>
  <c r="X384" i="1"/>
  <c r="Y376" i="1"/>
  <c r="X376" i="1"/>
  <c r="Y368" i="1"/>
  <c r="X368" i="1"/>
  <c r="X360" i="1"/>
  <c r="Y360" i="1"/>
  <c r="Y352" i="1"/>
  <c r="X352" i="1"/>
  <c r="X344" i="1"/>
  <c r="Y344" i="1"/>
  <c r="Y336" i="1"/>
  <c r="X336" i="1"/>
  <c r="X328" i="1"/>
  <c r="Y328" i="1"/>
  <c r="Y320" i="1"/>
  <c r="X320" i="1"/>
  <c r="Y312" i="1"/>
  <c r="X312" i="1"/>
  <c r="Y304" i="1"/>
  <c r="X304" i="1"/>
  <c r="X296" i="1"/>
  <c r="Y296" i="1"/>
  <c r="X288" i="1"/>
  <c r="Y288" i="1"/>
  <c r="X280" i="1"/>
  <c r="Y280" i="1"/>
  <c r="X272" i="1"/>
  <c r="Y272" i="1"/>
  <c r="X264" i="1"/>
  <c r="Y264" i="1"/>
  <c r="Y256" i="1"/>
  <c r="X256" i="1"/>
  <c r="Y248" i="1"/>
  <c r="X248" i="1"/>
  <c r="K6" i="25"/>
  <c r="L6" i="25" s="1"/>
  <c r="O6" i="25"/>
  <c r="S634" i="1"/>
  <c r="U634" i="1" s="1"/>
  <c r="V634" i="1" s="1"/>
  <c r="S650" i="1"/>
  <c r="U650" i="1" s="1"/>
  <c r="V650" i="1" s="1"/>
  <c r="S681" i="1"/>
  <c r="U681" i="1" s="1"/>
  <c r="V681" i="1" s="1"/>
  <c r="S697" i="1"/>
  <c r="U697" i="1" s="1"/>
  <c r="V697" i="1" s="1"/>
  <c r="S713" i="1"/>
  <c r="U713" i="1" s="1"/>
  <c r="V713" i="1" s="1"/>
  <c r="R940" i="1"/>
  <c r="S940" i="1" s="1"/>
  <c r="U940" i="1" s="1"/>
  <c r="V940" i="1" s="1"/>
  <c r="S635" i="1"/>
  <c r="U635" i="1" s="1"/>
  <c r="V635" i="1" s="1"/>
  <c r="S659" i="1"/>
  <c r="U659" i="1" s="1"/>
  <c r="V659" i="1" s="1"/>
  <c r="S698" i="1"/>
  <c r="U698" i="1" s="1"/>
  <c r="V698" i="1" s="1"/>
  <c r="S744" i="1"/>
  <c r="U744" i="1" s="1"/>
  <c r="V744" i="1" s="1"/>
  <c r="S633" i="1"/>
  <c r="U633" i="1" s="1"/>
  <c r="V633" i="1" s="1"/>
  <c r="S642" i="1"/>
  <c r="U642" i="1" s="1"/>
  <c r="V642" i="1" s="1"/>
  <c r="S673" i="1"/>
  <c r="U673" i="1" s="1"/>
  <c r="V673" i="1" s="1"/>
  <c r="S689" i="1"/>
  <c r="U689" i="1" s="1"/>
  <c r="V689" i="1" s="1"/>
  <c r="S705" i="1"/>
  <c r="U705" i="1" s="1"/>
  <c r="V705" i="1" s="1"/>
  <c r="S743" i="1"/>
  <c r="U743" i="1" s="1"/>
  <c r="V743" i="1" s="1"/>
  <c r="S627" i="1"/>
  <c r="U627" i="1" s="1"/>
  <c r="V627" i="1" s="1"/>
  <c r="S643" i="1"/>
  <c r="U643" i="1" s="1"/>
  <c r="V643" i="1" s="1"/>
  <c r="S651" i="1"/>
  <c r="U651" i="1" s="1"/>
  <c r="V651" i="1" s="1"/>
  <c r="S674" i="1"/>
  <c r="U674" i="1" s="1"/>
  <c r="V674" i="1" s="1"/>
  <c r="S682" i="1"/>
  <c r="U682" i="1" s="1"/>
  <c r="V682" i="1" s="1"/>
  <c r="S690" i="1"/>
  <c r="U690" i="1" s="1"/>
  <c r="V690" i="1" s="1"/>
  <c r="S706" i="1"/>
  <c r="U706" i="1" s="1"/>
  <c r="V706" i="1" s="1"/>
  <c r="S714" i="1"/>
  <c r="U714" i="1" s="1"/>
  <c r="V714" i="1" s="1"/>
  <c r="R941" i="1"/>
  <c r="S941" i="1" s="1"/>
  <c r="U941" i="1" s="1"/>
  <c r="V941" i="1" s="1"/>
  <c r="S628" i="1"/>
  <c r="U628" i="1" s="1"/>
  <c r="V628" i="1" s="1"/>
  <c r="S636" i="1"/>
  <c r="U636" i="1" s="1"/>
  <c r="V636" i="1" s="1"/>
  <c r="S644" i="1"/>
  <c r="U644" i="1" s="1"/>
  <c r="V644" i="1" s="1"/>
  <c r="S652" i="1"/>
  <c r="U652" i="1" s="1"/>
  <c r="V652" i="1" s="1"/>
  <c r="S660" i="1"/>
  <c r="U660" i="1" s="1"/>
  <c r="V660" i="1" s="1"/>
  <c r="S675" i="1"/>
  <c r="U675" i="1" s="1"/>
  <c r="V675" i="1" s="1"/>
  <c r="S683" i="1"/>
  <c r="U683" i="1" s="1"/>
  <c r="V683" i="1" s="1"/>
  <c r="S691" i="1"/>
  <c r="U691" i="1" s="1"/>
  <c r="V691" i="1" s="1"/>
  <c r="S699" i="1"/>
  <c r="U699" i="1" s="1"/>
  <c r="V699" i="1" s="1"/>
  <c r="S707" i="1"/>
  <c r="U707" i="1" s="1"/>
  <c r="V707" i="1" s="1"/>
  <c r="S715" i="1"/>
  <c r="U715" i="1" s="1"/>
  <c r="V715" i="1" s="1"/>
  <c r="S745" i="1"/>
  <c r="U745" i="1" s="1"/>
  <c r="V745" i="1" s="1"/>
  <c r="R942" i="1"/>
  <c r="S942" i="1" s="1"/>
  <c r="U942" i="1" s="1"/>
  <c r="V942" i="1" s="1"/>
  <c r="S649" i="1"/>
  <c r="U649" i="1" s="1"/>
  <c r="V649" i="1" s="1"/>
  <c r="S688" i="1"/>
  <c r="U688" i="1" s="1"/>
  <c r="V688" i="1" s="1"/>
  <c r="R872" i="1"/>
  <c r="S872" i="1" s="1"/>
  <c r="U872" i="1" s="1"/>
  <c r="V872" i="1" s="1"/>
  <c r="S630" i="1"/>
  <c r="U630" i="1" s="1"/>
  <c r="V630" i="1" s="1"/>
  <c r="S638" i="1"/>
  <c r="U638" i="1" s="1"/>
  <c r="V638" i="1" s="1"/>
  <c r="S646" i="1"/>
  <c r="U646" i="1" s="1"/>
  <c r="V646" i="1" s="1"/>
  <c r="S654" i="1"/>
  <c r="U654" i="1" s="1"/>
  <c r="V654" i="1" s="1"/>
  <c r="S662" i="1"/>
  <c r="U662" i="1" s="1"/>
  <c r="V662" i="1" s="1"/>
  <c r="S677" i="1"/>
  <c r="U677" i="1" s="1"/>
  <c r="V677" i="1" s="1"/>
  <c r="S685" i="1"/>
  <c r="U685" i="1" s="1"/>
  <c r="V685" i="1" s="1"/>
  <c r="S693" i="1"/>
  <c r="U693" i="1" s="1"/>
  <c r="V693" i="1" s="1"/>
  <c r="S701" i="1"/>
  <c r="U701" i="1" s="1"/>
  <c r="V701" i="1" s="1"/>
  <c r="S709" i="1"/>
  <c r="U709" i="1" s="1"/>
  <c r="V709" i="1" s="1"/>
  <c r="S717" i="1"/>
  <c r="U717" i="1" s="1"/>
  <c r="V717" i="1" s="1"/>
  <c r="R865" i="1"/>
  <c r="R960" i="1"/>
  <c r="S960" i="1" s="1"/>
  <c r="U960" i="1" s="1"/>
  <c r="V960" i="1" s="1"/>
  <c r="S637" i="1"/>
  <c r="U637" i="1" s="1"/>
  <c r="V637" i="1" s="1"/>
  <c r="S645" i="1"/>
  <c r="U645" i="1" s="1"/>
  <c r="V645" i="1" s="1"/>
  <c r="S653" i="1"/>
  <c r="U653" i="1" s="1"/>
  <c r="V653" i="1" s="1"/>
  <c r="S676" i="1"/>
  <c r="U676" i="1" s="1"/>
  <c r="V676" i="1" s="1"/>
  <c r="S684" i="1"/>
  <c r="U684" i="1" s="1"/>
  <c r="V684" i="1" s="1"/>
  <c r="S692" i="1"/>
  <c r="U692" i="1" s="1"/>
  <c r="V692" i="1" s="1"/>
  <c r="S700" i="1"/>
  <c r="U700" i="1" s="1"/>
  <c r="V700" i="1" s="1"/>
  <c r="S708" i="1"/>
  <c r="U708" i="1" s="1"/>
  <c r="V708" i="1" s="1"/>
  <c r="S716" i="1"/>
  <c r="U716" i="1" s="1"/>
  <c r="V716" i="1" s="1"/>
  <c r="R943" i="1"/>
  <c r="S943" i="1" s="1"/>
  <c r="U943" i="1" s="1"/>
  <c r="V943" i="1" s="1"/>
  <c r="S641" i="1"/>
  <c r="U641" i="1" s="1"/>
  <c r="V641" i="1" s="1"/>
  <c r="S657" i="1"/>
  <c r="U657" i="1" s="1"/>
  <c r="V657" i="1" s="1"/>
  <c r="S665" i="1"/>
  <c r="U665" i="1" s="1"/>
  <c r="V665" i="1" s="1"/>
  <c r="S680" i="1"/>
  <c r="U680" i="1" s="1"/>
  <c r="V680" i="1" s="1"/>
  <c r="S696" i="1"/>
  <c r="U696" i="1" s="1"/>
  <c r="V696" i="1" s="1"/>
  <c r="S704" i="1"/>
  <c r="U704" i="1" s="1"/>
  <c r="V704" i="1" s="1"/>
  <c r="S712" i="1"/>
  <c r="U712" i="1" s="1"/>
  <c r="V712" i="1" s="1"/>
  <c r="S734" i="1"/>
  <c r="U734" i="1" s="1"/>
  <c r="V734" i="1" s="1"/>
  <c r="S658" i="1"/>
  <c r="U658" i="1" s="1"/>
  <c r="V658" i="1" s="1"/>
  <c r="S629" i="1"/>
  <c r="U629" i="1" s="1"/>
  <c r="V629" i="1" s="1"/>
  <c r="S661" i="1"/>
  <c r="U661" i="1" s="1"/>
  <c r="V661" i="1" s="1"/>
  <c r="S631" i="1"/>
  <c r="U631" i="1" s="1"/>
  <c r="V631" i="1" s="1"/>
  <c r="S639" i="1"/>
  <c r="U639" i="1" s="1"/>
  <c r="V639" i="1" s="1"/>
  <c r="S647" i="1"/>
  <c r="U647" i="1" s="1"/>
  <c r="V647" i="1" s="1"/>
  <c r="S655" i="1"/>
  <c r="U655" i="1" s="1"/>
  <c r="V655" i="1" s="1"/>
  <c r="S663" i="1"/>
  <c r="U663" i="1" s="1"/>
  <c r="V663" i="1" s="1"/>
  <c r="S678" i="1"/>
  <c r="U678" i="1" s="1"/>
  <c r="V678" i="1" s="1"/>
  <c r="S686" i="1"/>
  <c r="U686" i="1" s="1"/>
  <c r="V686" i="1" s="1"/>
  <c r="S694" i="1"/>
  <c r="U694" i="1" s="1"/>
  <c r="V694" i="1" s="1"/>
  <c r="S702" i="1"/>
  <c r="U702" i="1" s="1"/>
  <c r="V702" i="1" s="1"/>
  <c r="S710" i="1"/>
  <c r="U710" i="1" s="1"/>
  <c r="V710" i="1" s="1"/>
  <c r="S732" i="1"/>
  <c r="U732" i="1" s="1"/>
  <c r="V732" i="1" s="1"/>
  <c r="R866" i="1"/>
  <c r="S866" i="1" s="1"/>
  <c r="U866" i="1" s="1"/>
  <c r="V866" i="1" s="1"/>
  <c r="R961" i="1"/>
  <c r="S961" i="1" s="1"/>
  <c r="U961" i="1" s="1"/>
  <c r="V961" i="1" s="1"/>
  <c r="S632" i="1"/>
  <c r="U632" i="1" s="1"/>
  <c r="V632" i="1" s="1"/>
  <c r="S640" i="1"/>
  <c r="U640" i="1" s="1"/>
  <c r="V640" i="1" s="1"/>
  <c r="S648" i="1"/>
  <c r="U648" i="1" s="1"/>
  <c r="V648" i="1" s="1"/>
  <c r="S656" i="1"/>
  <c r="U656" i="1" s="1"/>
  <c r="V656" i="1" s="1"/>
  <c r="S664" i="1"/>
  <c r="U664" i="1" s="1"/>
  <c r="V664" i="1" s="1"/>
  <c r="S679" i="1"/>
  <c r="U679" i="1" s="1"/>
  <c r="V679" i="1" s="1"/>
  <c r="S687" i="1"/>
  <c r="U687" i="1" s="1"/>
  <c r="V687" i="1" s="1"/>
  <c r="S695" i="1"/>
  <c r="U695" i="1" s="1"/>
  <c r="V695" i="1" s="1"/>
  <c r="S703" i="1"/>
  <c r="U703" i="1" s="1"/>
  <c r="V703" i="1" s="1"/>
  <c r="S711" i="1"/>
  <c r="U711" i="1" s="1"/>
  <c r="V711" i="1" s="1"/>
  <c r="S733" i="1"/>
  <c r="U733" i="1" s="1"/>
  <c r="V733" i="1" s="1"/>
  <c r="R871" i="1"/>
  <c r="S871" i="1" s="1"/>
  <c r="U871" i="1" s="1"/>
  <c r="V871" i="1" s="1"/>
  <c r="O9" i="24"/>
  <c r="R9" i="24" s="1"/>
  <c r="O10" i="24"/>
  <c r="R10" i="24" s="1"/>
  <c r="H22" i="25"/>
  <c r="H24" i="25"/>
  <c r="O35" i="24"/>
  <c r="R35" i="24" s="1"/>
  <c r="M12" i="24"/>
  <c r="N12" i="24"/>
  <c r="O34" i="24"/>
  <c r="R34" i="24" s="1"/>
  <c r="W712" i="1" l="1"/>
  <c r="W743" i="1"/>
  <c r="W639" i="1"/>
  <c r="W696" i="1"/>
  <c r="W660" i="1"/>
  <c r="W940" i="1"/>
  <c r="W871" i="1"/>
  <c r="W656" i="1"/>
  <c r="W702" i="1"/>
  <c r="W631" i="1"/>
  <c r="W680" i="1"/>
  <c r="W700" i="1"/>
  <c r="W654" i="1"/>
  <c r="W745" i="1"/>
  <c r="W652" i="1"/>
  <c r="W682" i="1"/>
  <c r="W673" i="1"/>
  <c r="W713" i="1"/>
  <c r="W688" i="1"/>
  <c r="W704" i="1"/>
  <c r="W710" i="1"/>
  <c r="W708" i="1"/>
  <c r="W690" i="1"/>
  <c r="W689" i="1"/>
  <c r="W733" i="1"/>
  <c r="W648" i="1"/>
  <c r="W694" i="1"/>
  <c r="W661" i="1"/>
  <c r="W665" i="1"/>
  <c r="W692" i="1"/>
  <c r="W717" i="1"/>
  <c r="W646" i="1"/>
  <c r="W715" i="1"/>
  <c r="W644" i="1"/>
  <c r="W674" i="1"/>
  <c r="W642" i="1"/>
  <c r="W697" i="1"/>
  <c r="W655" i="1"/>
  <c r="W683" i="1"/>
  <c r="W714" i="1"/>
  <c r="W659" i="1"/>
  <c r="W679" i="1"/>
  <c r="W716" i="1"/>
  <c r="W705" i="1"/>
  <c r="W942" i="1"/>
  <c r="W711" i="1"/>
  <c r="W640" i="1"/>
  <c r="W686" i="1"/>
  <c r="W629" i="1"/>
  <c r="W657" i="1"/>
  <c r="W684" i="1"/>
  <c r="W709" i="1"/>
  <c r="W638" i="1"/>
  <c r="W707" i="1"/>
  <c r="W636" i="1"/>
  <c r="W651" i="1"/>
  <c r="W633" i="1"/>
  <c r="W681" i="1"/>
  <c r="W687" i="1"/>
  <c r="W685" i="1"/>
  <c r="W647" i="1"/>
  <c r="W662" i="1"/>
  <c r="W703" i="1"/>
  <c r="W632" i="1"/>
  <c r="W678" i="1"/>
  <c r="W658" i="1"/>
  <c r="W641" i="1"/>
  <c r="W676" i="1"/>
  <c r="W701" i="1"/>
  <c r="W630" i="1"/>
  <c r="W699" i="1"/>
  <c r="W628" i="1"/>
  <c r="W643" i="1"/>
  <c r="W744" i="1"/>
  <c r="W650" i="1"/>
  <c r="W866" i="1"/>
  <c r="W645" i="1"/>
  <c r="W732" i="1"/>
  <c r="W637" i="1"/>
  <c r="W677" i="1"/>
  <c r="W649" i="1"/>
  <c r="W675" i="1"/>
  <c r="W706" i="1"/>
  <c r="W635" i="1"/>
  <c r="W664" i="1"/>
  <c r="W960" i="1"/>
  <c r="W695" i="1"/>
  <c r="W961" i="1"/>
  <c r="W663" i="1"/>
  <c r="W734" i="1"/>
  <c r="W943" i="1"/>
  <c r="W653" i="1"/>
  <c r="W693" i="1"/>
  <c r="W872" i="1"/>
  <c r="W691" i="1"/>
  <c r="W941" i="1"/>
  <c r="W627" i="1"/>
  <c r="W698" i="1"/>
  <c r="W634" i="1"/>
  <c r="S865" i="1"/>
  <c r="U865" i="1" s="1"/>
  <c r="V865" i="1" s="1"/>
  <c r="O12" i="24"/>
  <c r="R12" i="24" s="1"/>
  <c r="S41" i="24"/>
  <c r="G14" i="18"/>
  <c r="G13" i="18"/>
  <c r="G16" i="18"/>
  <c r="G15" i="18"/>
  <c r="W865" i="1" l="1"/>
  <c r="T38" i="24"/>
  <c r="T33" i="24"/>
  <c r="T41" i="24"/>
  <c r="E9" i="16"/>
  <c r="G11" i="15"/>
  <c r="I12" i="17"/>
  <c r="G10" i="15"/>
  <c r="G12" i="15"/>
  <c r="I14" i="17"/>
  <c r="I13" i="17"/>
  <c r="G3" i="14"/>
  <c r="E10" i="16"/>
  <c r="AF4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3" i="1"/>
  <c r="H4" i="10"/>
  <c r="I9" i="2"/>
  <c r="I3" i="3"/>
  <c r="I8" i="2"/>
  <c r="H5" i="9"/>
  <c r="I8" i="6"/>
  <c r="I10" i="6"/>
  <c r="G5" i="8"/>
  <c r="I10" i="2"/>
  <c r="I9" i="6"/>
  <c r="H9" i="12"/>
  <c r="H10" i="12"/>
  <c r="H8" i="12"/>
  <c r="Y225" i="1" l="1"/>
  <c r="X225" i="1"/>
  <c r="Y228" i="1"/>
  <c r="X228" i="1"/>
  <c r="Y204" i="1"/>
  <c r="X204" i="1"/>
  <c r="X235" i="1"/>
  <c r="Y235" i="1"/>
  <c r="X227" i="1"/>
  <c r="Y227" i="1"/>
  <c r="Y219" i="1"/>
  <c r="X219" i="1"/>
  <c r="Y211" i="1"/>
  <c r="X211" i="1"/>
  <c r="Y203" i="1"/>
  <c r="X203" i="1"/>
  <c r="Y195" i="1"/>
  <c r="X195" i="1"/>
  <c r="X187" i="1"/>
  <c r="Y187" i="1"/>
  <c r="Y179" i="1"/>
  <c r="X179" i="1"/>
  <c r="Y171" i="1"/>
  <c r="X171" i="1"/>
  <c r="Y163" i="1"/>
  <c r="X163" i="1"/>
  <c r="Y155" i="1"/>
  <c r="X155" i="1"/>
  <c r="Y147" i="1"/>
  <c r="X147" i="1"/>
  <c r="Y139" i="1"/>
  <c r="X139" i="1"/>
  <c r="Y131" i="1"/>
  <c r="X131" i="1"/>
  <c r="X123" i="1"/>
  <c r="Y123" i="1"/>
  <c r="Y115" i="1"/>
  <c r="X115" i="1"/>
  <c r="Y107" i="1"/>
  <c r="X107" i="1"/>
  <c r="Y99" i="1"/>
  <c r="X99" i="1"/>
  <c r="Y91" i="1"/>
  <c r="X91" i="1"/>
  <c r="Y83" i="1"/>
  <c r="X83" i="1"/>
  <c r="Y75" i="1"/>
  <c r="X75" i="1"/>
  <c r="Y67" i="1"/>
  <c r="X67" i="1"/>
  <c r="Y59" i="1"/>
  <c r="X59" i="1"/>
  <c r="Y51" i="1"/>
  <c r="X51" i="1"/>
  <c r="Y43" i="1"/>
  <c r="X43" i="1"/>
  <c r="Y35" i="1"/>
  <c r="X35" i="1"/>
  <c r="Y27" i="1"/>
  <c r="X27" i="1"/>
  <c r="Y19" i="1"/>
  <c r="X19" i="1"/>
  <c r="Y11" i="1"/>
  <c r="X11" i="1"/>
  <c r="Y233" i="1"/>
  <c r="X233" i="1"/>
  <c r="Y244" i="1"/>
  <c r="X244" i="1"/>
  <c r="Y220" i="1"/>
  <c r="X220" i="1"/>
  <c r="Y196" i="1"/>
  <c r="X196" i="1"/>
  <c r="Y243" i="1"/>
  <c r="X243" i="1"/>
  <c r="Y242" i="1"/>
  <c r="X242" i="1"/>
  <c r="Y234" i="1"/>
  <c r="X234" i="1"/>
  <c r="Y226" i="1"/>
  <c r="X226" i="1"/>
  <c r="Y218" i="1"/>
  <c r="X218" i="1"/>
  <c r="Y210" i="1"/>
  <c r="X210" i="1"/>
  <c r="Y202" i="1"/>
  <c r="X202" i="1"/>
  <c r="Y194" i="1"/>
  <c r="X194" i="1"/>
  <c r="X186" i="1"/>
  <c r="Y186" i="1"/>
  <c r="Y178" i="1"/>
  <c r="X178" i="1"/>
  <c r="Y170" i="1"/>
  <c r="X170" i="1"/>
  <c r="Y162" i="1"/>
  <c r="X162" i="1"/>
  <c r="Y154" i="1"/>
  <c r="X154" i="1"/>
  <c r="Y146" i="1"/>
  <c r="X146" i="1"/>
  <c r="Y138" i="1"/>
  <c r="X138" i="1"/>
  <c r="Y130" i="1"/>
  <c r="X130" i="1"/>
  <c r="Y122" i="1"/>
  <c r="X122" i="1"/>
  <c r="X114" i="1"/>
  <c r="Y114" i="1"/>
  <c r="Y106" i="1"/>
  <c r="X106" i="1"/>
  <c r="Y98" i="1"/>
  <c r="X98" i="1"/>
  <c r="Y90" i="1"/>
  <c r="X90" i="1"/>
  <c r="Y82" i="1"/>
  <c r="X82" i="1"/>
  <c r="Y74" i="1"/>
  <c r="X74" i="1"/>
  <c r="X66" i="1"/>
  <c r="Y66" i="1"/>
  <c r="Y58" i="1"/>
  <c r="X58" i="1"/>
  <c r="Y50" i="1"/>
  <c r="X50" i="1"/>
  <c r="X42" i="1"/>
  <c r="Y42" i="1"/>
  <c r="Y34" i="1"/>
  <c r="X34" i="1"/>
  <c r="Y26" i="1"/>
  <c r="X26" i="1"/>
  <c r="Y18" i="1"/>
  <c r="X18" i="1"/>
  <c r="Y10" i="1"/>
  <c r="X10" i="1"/>
  <c r="Y201" i="1"/>
  <c r="X201" i="1"/>
  <c r="Y153" i="1"/>
  <c r="X153" i="1"/>
  <c r="Y145" i="1"/>
  <c r="X145" i="1"/>
  <c r="X113" i="1"/>
  <c r="Y113" i="1"/>
  <c r="Y81" i="1"/>
  <c r="X81" i="1"/>
  <c r="X57" i="1"/>
  <c r="Y57" i="1"/>
  <c r="Y25" i="1"/>
  <c r="X25" i="1"/>
  <c r="X17" i="1"/>
  <c r="Y17" i="1"/>
  <c r="Y9" i="1"/>
  <c r="X9" i="1"/>
  <c r="Y3" i="1"/>
  <c r="X3" i="1"/>
  <c r="Y240" i="1"/>
  <c r="X240" i="1"/>
  <c r="X232" i="1"/>
  <c r="Y232" i="1"/>
  <c r="Y224" i="1"/>
  <c r="X224" i="1"/>
  <c r="X216" i="1"/>
  <c r="Y216" i="1"/>
  <c r="Y208" i="1"/>
  <c r="X208" i="1"/>
  <c r="X200" i="1"/>
  <c r="Y200" i="1"/>
  <c r="Y192" i="1"/>
  <c r="X192" i="1"/>
  <c r="Y184" i="1"/>
  <c r="X184" i="1"/>
  <c r="Y176" i="1"/>
  <c r="X176" i="1"/>
  <c r="X168" i="1"/>
  <c r="Y168" i="1"/>
  <c r="Y160" i="1"/>
  <c r="X160" i="1"/>
  <c r="X152" i="1"/>
  <c r="Y152" i="1"/>
  <c r="Y144" i="1"/>
  <c r="X144" i="1"/>
  <c r="X136" i="1"/>
  <c r="Y136" i="1"/>
  <c r="Y128" i="1"/>
  <c r="X128" i="1"/>
  <c r="Y120" i="1"/>
  <c r="X120" i="1"/>
  <c r="Y112" i="1"/>
  <c r="X112" i="1"/>
  <c r="Y104" i="1"/>
  <c r="X104" i="1"/>
  <c r="X96" i="1"/>
  <c r="Y96" i="1"/>
  <c r="Y88" i="1"/>
  <c r="X88" i="1"/>
  <c r="X80" i="1"/>
  <c r="Y80" i="1"/>
  <c r="Y72" i="1"/>
  <c r="X72" i="1"/>
  <c r="X64" i="1"/>
  <c r="Y64" i="1"/>
  <c r="Y56" i="1"/>
  <c r="X56" i="1"/>
  <c r="Y48" i="1"/>
  <c r="X48" i="1"/>
  <c r="X40" i="1"/>
  <c r="Y40" i="1"/>
  <c r="Y32" i="1"/>
  <c r="X32" i="1"/>
  <c r="Y24" i="1"/>
  <c r="X24" i="1"/>
  <c r="Y16" i="1"/>
  <c r="X16" i="1"/>
  <c r="Y8" i="1"/>
  <c r="X8" i="1"/>
  <c r="Y193" i="1"/>
  <c r="X193" i="1"/>
  <c r="Y177" i="1"/>
  <c r="X177" i="1"/>
  <c r="Y137" i="1"/>
  <c r="X137" i="1"/>
  <c r="Y105" i="1"/>
  <c r="X105" i="1"/>
  <c r="Y73" i="1"/>
  <c r="X73" i="1"/>
  <c r="Y49" i="1"/>
  <c r="X49" i="1"/>
  <c r="Y231" i="1"/>
  <c r="X231" i="1"/>
  <c r="Y223" i="1"/>
  <c r="X223" i="1"/>
  <c r="Y215" i="1"/>
  <c r="X215" i="1"/>
  <c r="Y207" i="1"/>
  <c r="X207" i="1"/>
  <c r="Y199" i="1"/>
  <c r="X199" i="1"/>
  <c r="Y191" i="1"/>
  <c r="X191" i="1"/>
  <c r="Y183" i="1"/>
  <c r="X183" i="1"/>
  <c r="Y175" i="1"/>
  <c r="X175" i="1"/>
  <c r="Y167" i="1"/>
  <c r="X167" i="1"/>
  <c r="Y159" i="1"/>
  <c r="X159" i="1"/>
  <c r="Y151" i="1"/>
  <c r="X151" i="1"/>
  <c r="Y143" i="1"/>
  <c r="X143" i="1"/>
  <c r="Y135" i="1"/>
  <c r="X135" i="1"/>
  <c r="Y127" i="1"/>
  <c r="X127" i="1"/>
  <c r="Y119" i="1"/>
  <c r="X119" i="1"/>
  <c r="Y111" i="1"/>
  <c r="X111" i="1"/>
  <c r="Y103" i="1"/>
  <c r="X103" i="1"/>
  <c r="Y95" i="1"/>
  <c r="X95" i="1"/>
  <c r="Y87" i="1"/>
  <c r="X87" i="1"/>
  <c r="Y79" i="1"/>
  <c r="X79" i="1"/>
  <c r="Y71" i="1"/>
  <c r="X71" i="1"/>
  <c r="Y63" i="1"/>
  <c r="X63" i="1"/>
  <c r="Y55" i="1"/>
  <c r="X55" i="1"/>
  <c r="Y47" i="1"/>
  <c r="X47" i="1"/>
  <c r="Y39" i="1"/>
  <c r="X39" i="1"/>
  <c r="Y31" i="1"/>
  <c r="X31" i="1"/>
  <c r="Y23" i="1"/>
  <c r="X23" i="1"/>
  <c r="Y15" i="1"/>
  <c r="X15" i="1"/>
  <c r="Y7" i="1"/>
  <c r="X7" i="1"/>
  <c r="Y241" i="1"/>
  <c r="X241" i="1"/>
  <c r="Y185" i="1"/>
  <c r="X185" i="1"/>
  <c r="X169" i="1"/>
  <c r="Y169" i="1"/>
  <c r="Y121" i="1"/>
  <c r="X121" i="1"/>
  <c r="Y89" i="1"/>
  <c r="X89" i="1"/>
  <c r="Y33" i="1"/>
  <c r="X33" i="1"/>
  <c r="Y239" i="1"/>
  <c r="X239" i="1"/>
  <c r="Y238" i="1"/>
  <c r="X238" i="1"/>
  <c r="Y222" i="1"/>
  <c r="X222" i="1"/>
  <c r="X214" i="1"/>
  <c r="Y214" i="1"/>
  <c r="Y206" i="1"/>
  <c r="X206" i="1"/>
  <c r="Y198" i="1"/>
  <c r="X198" i="1"/>
  <c r="X190" i="1"/>
  <c r="Y190" i="1"/>
  <c r="Y182" i="1"/>
  <c r="X182" i="1"/>
  <c r="Y174" i="1"/>
  <c r="X174" i="1"/>
  <c r="Y166" i="1"/>
  <c r="X166" i="1"/>
  <c r="X158" i="1"/>
  <c r="Y158" i="1"/>
  <c r="Y150" i="1"/>
  <c r="X150" i="1"/>
  <c r="X142" i="1"/>
  <c r="Y142" i="1"/>
  <c r="Y134" i="1"/>
  <c r="X134" i="1"/>
  <c r="Y126" i="1"/>
  <c r="X126" i="1"/>
  <c r="Y118" i="1"/>
  <c r="X118" i="1"/>
  <c r="Y110" i="1"/>
  <c r="X110" i="1"/>
  <c r="Y102" i="1"/>
  <c r="X102" i="1"/>
  <c r="X94" i="1"/>
  <c r="Y94" i="1"/>
  <c r="Y86" i="1"/>
  <c r="X86" i="1"/>
  <c r="Y78" i="1"/>
  <c r="X78" i="1"/>
  <c r="Y70" i="1"/>
  <c r="X70" i="1"/>
  <c r="Y62" i="1"/>
  <c r="X62" i="1"/>
  <c r="Y54" i="1"/>
  <c r="X54" i="1"/>
  <c r="Y46" i="1"/>
  <c r="X46" i="1"/>
  <c r="Y38" i="1"/>
  <c r="X38" i="1"/>
  <c r="Y30" i="1"/>
  <c r="X30" i="1"/>
  <c r="Y22" i="1"/>
  <c r="X22" i="1"/>
  <c r="Y14" i="1"/>
  <c r="X14" i="1"/>
  <c r="Y6" i="1"/>
  <c r="X6" i="1"/>
  <c r="Y209" i="1"/>
  <c r="X209" i="1"/>
  <c r="Y161" i="1"/>
  <c r="X161" i="1"/>
  <c r="Y129" i="1"/>
  <c r="X129" i="1"/>
  <c r="Y97" i="1"/>
  <c r="X97" i="1"/>
  <c r="X65" i="1"/>
  <c r="Y65" i="1"/>
  <c r="X41" i="1"/>
  <c r="Y41" i="1"/>
  <c r="Y247" i="1"/>
  <c r="X247" i="1"/>
  <c r="Y246" i="1"/>
  <c r="X246" i="1"/>
  <c r="Y230" i="1"/>
  <c r="X230" i="1"/>
  <c r="Y245" i="1"/>
  <c r="X245" i="1"/>
  <c r="Y237" i="1"/>
  <c r="X237" i="1"/>
  <c r="Y229" i="1"/>
  <c r="X229" i="1"/>
  <c r="Y221" i="1"/>
  <c r="X221" i="1"/>
  <c r="X213" i="1"/>
  <c r="Y213" i="1"/>
  <c r="Y205" i="1"/>
  <c r="X205" i="1"/>
  <c r="Y197" i="1"/>
  <c r="X197" i="1"/>
  <c r="Y189" i="1"/>
  <c r="X189" i="1"/>
  <c r="Y181" i="1"/>
  <c r="X181" i="1"/>
  <c r="Y173" i="1"/>
  <c r="X173" i="1"/>
  <c r="Y165" i="1"/>
  <c r="X165" i="1"/>
  <c r="Y157" i="1"/>
  <c r="X157" i="1"/>
  <c r="Y149" i="1"/>
  <c r="X149" i="1"/>
  <c r="X141" i="1"/>
  <c r="Y141" i="1"/>
  <c r="Y133" i="1"/>
  <c r="X133" i="1"/>
  <c r="Y125" i="1"/>
  <c r="X125" i="1"/>
  <c r="Y117" i="1"/>
  <c r="X117" i="1"/>
  <c r="Y109" i="1"/>
  <c r="X109" i="1"/>
  <c r="Y101" i="1"/>
  <c r="X101" i="1"/>
  <c r="Y93" i="1"/>
  <c r="X93" i="1"/>
  <c r="X85" i="1"/>
  <c r="Y85" i="1"/>
  <c r="Y77" i="1"/>
  <c r="X77" i="1"/>
  <c r="Y69" i="1"/>
  <c r="X69" i="1"/>
  <c r="Y61" i="1"/>
  <c r="X61" i="1"/>
  <c r="Y53" i="1"/>
  <c r="X53" i="1"/>
  <c r="Y45" i="1"/>
  <c r="X45" i="1"/>
  <c r="Y37" i="1"/>
  <c r="X37" i="1"/>
  <c r="Y29" i="1"/>
  <c r="X29" i="1"/>
  <c r="Y21" i="1"/>
  <c r="X21" i="1"/>
  <c r="Y13" i="1"/>
  <c r="X13" i="1"/>
  <c r="Y5" i="1"/>
  <c r="X5" i="1"/>
  <c r="Y217" i="1"/>
  <c r="X217" i="1"/>
  <c r="Y236" i="1"/>
  <c r="X236" i="1"/>
  <c r="Y212" i="1"/>
  <c r="X212" i="1"/>
  <c r="Y188" i="1"/>
  <c r="X188" i="1"/>
  <c r="Y180" i="1"/>
  <c r="X180" i="1"/>
  <c r="Y172" i="1"/>
  <c r="X172" i="1"/>
  <c r="Y164" i="1"/>
  <c r="X164" i="1"/>
  <c r="Y156" i="1"/>
  <c r="X156" i="1"/>
  <c r="Y148" i="1"/>
  <c r="X148" i="1"/>
  <c r="X140" i="1"/>
  <c r="Y140" i="1"/>
  <c r="Y132" i="1"/>
  <c r="X132" i="1"/>
  <c r="Y124" i="1"/>
  <c r="X124" i="1"/>
  <c r="Y116" i="1"/>
  <c r="X116" i="1"/>
  <c r="Y108" i="1"/>
  <c r="X108" i="1"/>
  <c r="Y100" i="1"/>
  <c r="X100" i="1"/>
  <c r="Y92" i="1"/>
  <c r="X92" i="1"/>
  <c r="Y84" i="1"/>
  <c r="X84" i="1"/>
  <c r="Y76" i="1"/>
  <c r="X76" i="1"/>
  <c r="Y68" i="1"/>
  <c r="X68" i="1"/>
  <c r="Y60" i="1"/>
  <c r="X60" i="1"/>
  <c r="Y52" i="1"/>
  <c r="X52" i="1"/>
  <c r="Y44" i="1"/>
  <c r="X44" i="1"/>
  <c r="Y36" i="1"/>
  <c r="X36" i="1"/>
  <c r="Y28" i="1"/>
  <c r="X28" i="1"/>
  <c r="Y20" i="1"/>
  <c r="X20" i="1"/>
  <c r="Y12" i="1"/>
  <c r="X12" i="1"/>
  <c r="Y4" i="1"/>
  <c r="X4" i="1"/>
  <c r="S2" i="1"/>
  <c r="U2" i="1" l="1"/>
  <c r="V2" i="1" l="1"/>
  <c r="W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tc={66FEA172-B4F5-40D7-A629-F7903AAE7751}</author>
    <author>tc={C0E928A9-5AD9-4670-8DB9-F241B1CF309D}</author>
    <author>tc={68B851A2-DF78-4468-9482-454A26F99A83}</author>
    <author>tc={E2061029-C912-481C-A7C2-CE924EBDC6C0}</author>
    <author>tc={8943134A-C00C-401C-BAC5-ED4D4E678F32}</author>
    <author>tc={688FC9F9-1927-4517-B399-DE91C6025850}</author>
  </authors>
  <commentList>
    <comment ref="P86" authorId="0" shapeId="0" xr:uid="{66FEA172-B4F5-40D7-A629-F7903AAE7751}">
      <text>
        <t>[Trådad kommentar]
I din version av Excel kan du läsa den här trådade kommentaren, men eventuella ändringar i den tas bort om filen öppnas i en senare version av Excel. Läs mer: https://go.microsoft.com/fwlink/?linkid=870924
Kommentar:
    saknas 1,5 på T6</t>
      </text>
    </comment>
    <comment ref="Q1011" authorId="1" shapeId="0" xr:uid="{C0E928A9-5AD9-4670-8DB9-F241B1CF309D}">
      <text>
        <t>[Trådad kommentar]
I din version av Excel kan du läsa den här trådade kommentaren, men eventuella ändringar i den tas bort om filen öppnas i en senare version av Excel. Läs mer: https://go.microsoft.com/fwlink/?linkid=870924
Kommentar:
    Sätt samma prislapp som snitthåpen på programmet</t>
      </text>
    </comment>
    <comment ref="I1046" authorId="2" shapeId="0" xr:uid="{68B851A2-DF78-4468-9482-454A26F99A83}">
      <text>
        <t>[Trådad kommentar]
I din version av Excel kan du läsa den här trådade kommentaren, men eventuella ändringar i den tas bort om filen öppnas i en senare version av Excel. Läs mer: https://go.microsoft.com/fwlink/?linkid=870924
Kommentar:
    kurskod fastställs HT22</t>
      </text>
    </comment>
    <comment ref="I1047" authorId="3" shapeId="0" xr:uid="{E2061029-C912-481C-A7C2-CE924EBDC6C0}">
      <text>
        <t>[Trådad kommentar]
I din version av Excel kan du läsa den här trådade kommentaren, men eventuella ändringar i den tas bort om filen öppnas i en senare version av Excel. Läs mer: https://go.microsoft.com/fwlink/?linkid=870924
Kommentar:
    kurskod fastställs HT22</t>
      </text>
    </comment>
    <comment ref="I1048" authorId="4" shapeId="0" xr:uid="{8943134A-C00C-401C-BAC5-ED4D4E678F32}">
      <text>
        <t>[Trådad kommentar]
I din version av Excel kan du läsa den här trådade kommentaren, men eventuella ändringar i den tas bort om filen öppnas i en senare version av Excel. Läs mer: https://go.microsoft.com/fwlink/?linkid=870924
Kommentar:
    kurskod fastställs HT22</t>
      </text>
    </comment>
    <comment ref="I1049" authorId="5" shapeId="0" xr:uid="{688FC9F9-1927-4517-B399-DE91C6025850}">
      <text>
        <t>[Trådad kommentar]
I din version av Excel kan du läsa den här trådade kommentaren, men eventuella ändringar i den tas bort om filen öppnas i en senare version av Excel. Läs mer: https://go.microsoft.com/fwlink/?linkid=870924
Kommentar:
    kurskod fastställs HT22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KatSof</author>
  </authors>
  <commentList>
    <comment ref="E1" authorId="0" shapeId="0" xr:uid="{DDD8A7F2-3F53-4F2C-AAB7-E5D9CAEB6CE7}">
      <text>
        <r>
          <rPr>
            <b/>
            <sz val="9"/>
            <color indexed="81"/>
            <rFont val="Tahoma"/>
            <family val="2"/>
          </rPr>
          <t>KatSof:</t>
        </r>
        <r>
          <rPr>
            <sz val="9"/>
            <color indexed="81"/>
            <rFont val="Tahoma"/>
            <family val="2"/>
          </rPr>
          <t xml:space="preserve">
Denna kolumn används när inst ska synas i US-budget-fliken-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23FEDC-BAF0-4A58-94F4-15C6C8A765CA}" keepAlive="1" name="Fråga - DATAKOMPLETT" description="Anslutning till DATAKOMPLETT-frågan i arbetsboken." type="5" refreshedVersion="8" background="1" saveData="1">
    <dbPr connection="Provider=Microsoft.Mashup.OleDb.1;Data Source=$Workbook$;Location=DATAKOMPLETT;Extended Properties=&quot;&quot;" command="SELECT * FROM [DATAKOMPLETT]"/>
  </connection>
  <connection id="2" xr16:uid="{947CE925-B40C-4D23-A469-978A186F1DCE}" keepAlive="1" name="Fråga - DATAPN" description="Anslutning till DATAPN-frågan i arbetsboken." type="5" refreshedVersion="0" background="1">
    <dbPr connection="Provider=Microsoft.Mashup.OleDb.1;Data Source=$Workbook$;Location=DATAPN;Extended Properties=&quot;&quot;" command="SELECT * FROM [DATAPN]"/>
  </connection>
  <connection id="3" xr16:uid="{7584FFD4-DCDC-45EF-AFFC-01DE1D4CE664}" keepAlive="1" name="Fråga - DATAPrI" description="Anslutning till DATAPrI-frågan i arbetsboken." type="5" refreshedVersion="0" background="1">
    <dbPr connection="Provider=Microsoft.Mashup.OleDb.1;Data Source=$Workbook$;Location=DATAPrI;Extended Properties=&quot;&quot;" command="SELECT * FROM [DATAPrI]"/>
  </connection>
</connections>
</file>

<file path=xl/sharedStrings.xml><?xml version="1.0" encoding="utf-8"?>
<sst xmlns="http://schemas.openxmlformats.org/spreadsheetml/2006/main" count="47497" uniqueCount="2056">
  <si>
    <t>Rubrik, budgetblad</t>
  </si>
  <si>
    <t>PN/PrI</t>
  </si>
  <si>
    <t>Program</t>
  </si>
  <si>
    <t>Program m inriktning</t>
  </si>
  <si>
    <t>Anslag/studieavgifter</t>
  </si>
  <si>
    <t>Momentansvarig inst</t>
  </si>
  <si>
    <t>Kursansvarig inst</t>
  </si>
  <si>
    <t>Kursnamn</t>
  </si>
  <si>
    <t>Kurskod</t>
  </si>
  <si>
    <t>Procent</t>
  </si>
  <si>
    <t>Studietakt</t>
  </si>
  <si>
    <t>Typ</t>
  </si>
  <si>
    <t>Ht/Vt</t>
  </si>
  <si>
    <t>Termin</t>
  </si>
  <si>
    <t>Antal stud</t>
  </si>
  <si>
    <t>Kurslängd hp</t>
  </si>
  <si>
    <t>Håp-ers tkr</t>
  </si>
  <si>
    <t>Totalt antal håp</t>
  </si>
  <si>
    <t>Total ers f håpar (tkr)</t>
  </si>
  <si>
    <t>Övriga ersättningar (tkr)</t>
  </si>
  <si>
    <t>Total ers tkr</t>
  </si>
  <si>
    <t>Total ers kr</t>
  </si>
  <si>
    <t>Månadsbelopp, kr</t>
  </si>
  <si>
    <t>Från proj</t>
  </si>
  <si>
    <t>Till proj</t>
  </si>
  <si>
    <t>Konto</t>
  </si>
  <si>
    <t>Till-konto</t>
  </si>
  <si>
    <t>Finansiär</t>
  </si>
  <si>
    <t>Dnr</t>
  </si>
  <si>
    <t>Anl</t>
  </si>
  <si>
    <t>Mpt</t>
  </si>
  <si>
    <t>Verks</t>
  </si>
  <si>
    <t>Text</t>
  </si>
  <si>
    <t>ÅR</t>
  </si>
  <si>
    <t>Projektnamn</t>
  </si>
  <si>
    <t>Fördeln e beslut</t>
  </si>
  <si>
    <t>Snitt-håp</t>
  </si>
  <si>
    <t>Unique</t>
  </si>
  <si>
    <t>Programövergripande</t>
  </si>
  <si>
    <t>Dentmed</t>
  </si>
  <si>
    <t>Kompletterande utbildning</t>
  </si>
  <si>
    <t>Kompletterande utbildning för tandläkare</t>
  </si>
  <si>
    <t xml:space="preserve"> </t>
  </si>
  <si>
    <t>OF</t>
  </si>
  <si>
    <t>Driftmedel</t>
  </si>
  <si>
    <t>Kompl</t>
  </si>
  <si>
    <t>Samordning</t>
  </si>
  <si>
    <t>Utbildningsuppdrag</t>
  </si>
  <si>
    <t>Anslag</t>
  </si>
  <si>
    <t>Ht</t>
  </si>
  <si>
    <t>Vt</t>
  </si>
  <si>
    <t>Påbyggnad oral hälsa</t>
  </si>
  <si>
    <t>Programövergripande administration och ansvar</t>
  </si>
  <si>
    <t>PN</t>
  </si>
  <si>
    <t>Institutionskompensation för programdirektor</t>
  </si>
  <si>
    <t>Avsättning för nämndgemensamma kostnader</t>
  </si>
  <si>
    <t>Oral hälsa - tobaksprevention och tobaksavvänjning</t>
  </si>
  <si>
    <t>1OH003</t>
  </si>
  <si>
    <t>OBL</t>
  </si>
  <si>
    <t>Oral hälsa - påbyggnad 3</t>
  </si>
  <si>
    <t>1OH004</t>
  </si>
  <si>
    <t>Organisation och ledarskap inom hälso- och tandvård</t>
  </si>
  <si>
    <t>1OH005</t>
  </si>
  <si>
    <t>Examensarbete i oral hälsa</t>
  </si>
  <si>
    <t>1OH006</t>
  </si>
  <si>
    <t>Inresande utbytesstudenter</t>
  </si>
  <si>
    <t>PNK</t>
  </si>
  <si>
    <t>Tandhygienist</t>
  </si>
  <si>
    <t>Oral hälsa - teori 1</t>
  </si>
  <si>
    <t>1TY024</t>
  </si>
  <si>
    <t>Oral hälsa - klinik 1</t>
  </si>
  <si>
    <t>1TY001</t>
  </si>
  <si>
    <t>Medicinska och odontologiska ämnen 1</t>
  </si>
  <si>
    <t>1TY002</t>
  </si>
  <si>
    <t>Oral hälsa - teori 2</t>
  </si>
  <si>
    <t>1TY003</t>
  </si>
  <si>
    <t>Oral hälsa - vetenskap 1</t>
  </si>
  <si>
    <t>1TY004</t>
  </si>
  <si>
    <t>Oral hälsa - klinik 2</t>
  </si>
  <si>
    <t>1TY005</t>
  </si>
  <si>
    <t>Medicinska och odontologiska ämnen 2</t>
  </si>
  <si>
    <t>1TY006</t>
  </si>
  <si>
    <t>Oral hälsa - teori 3</t>
  </si>
  <si>
    <t>1TY007</t>
  </si>
  <si>
    <t>Oral hälsa - klinik 3</t>
  </si>
  <si>
    <t>1TY008</t>
  </si>
  <si>
    <t>Medicinska och odontologiska ämnen 3</t>
  </si>
  <si>
    <t>1TY009</t>
  </si>
  <si>
    <t>Samhälls-och beteendevetenskap 1</t>
  </si>
  <si>
    <t>1TY010</t>
  </si>
  <si>
    <t>Oral hälsa - teori 4</t>
  </si>
  <si>
    <t>1TY011</t>
  </si>
  <si>
    <t>Oral hälsa - klinik 4</t>
  </si>
  <si>
    <t>1TY012</t>
  </si>
  <si>
    <t>Oral hälsa - vetenskap 2</t>
  </si>
  <si>
    <t>1TY013</t>
  </si>
  <si>
    <t>Medicinska och odontologiska ämnen 4</t>
  </si>
  <si>
    <t>1TY014</t>
  </si>
  <si>
    <t>Samhälls-och beteendevetenskap 2</t>
  </si>
  <si>
    <t>1TY015</t>
  </si>
  <si>
    <t>Oral hälsa - teori 5</t>
  </si>
  <si>
    <t>1TY016</t>
  </si>
  <si>
    <t>Oral hälsa - klinik 5</t>
  </si>
  <si>
    <t>1TY017</t>
  </si>
  <si>
    <t>Oral hälsa - vetenskap 3</t>
  </si>
  <si>
    <t>1TY018</t>
  </si>
  <si>
    <t>Tobaksprevention och tobaksavvänjning</t>
  </si>
  <si>
    <t>1TY019</t>
  </si>
  <si>
    <t>Oral hälsa - teori 6</t>
  </si>
  <si>
    <t>1TY020</t>
  </si>
  <si>
    <t xml:space="preserve">Oral hälsa - klinik 6 </t>
  </si>
  <si>
    <t>1TY021</t>
  </si>
  <si>
    <t>1TY022</t>
  </si>
  <si>
    <t>Organisation och ledarskap</t>
  </si>
  <si>
    <t>1TY023</t>
  </si>
  <si>
    <t>Tandläkar</t>
  </si>
  <si>
    <t>Odontologisk introduktion</t>
  </si>
  <si>
    <t>2TL048</t>
  </si>
  <si>
    <t>Professionell utveckling 1 - studenten</t>
  </si>
  <si>
    <t>2TL049</t>
  </si>
  <si>
    <t>Vetenskaplig teori och metod</t>
  </si>
  <si>
    <t>2TL050</t>
  </si>
  <si>
    <t>H5</t>
  </si>
  <si>
    <t>Oral biomedicin 1</t>
  </si>
  <si>
    <t>2TL051</t>
  </si>
  <si>
    <t>C4</t>
  </si>
  <si>
    <t>Organsystemens struktur och funktion</t>
  </si>
  <si>
    <t>2TL052</t>
  </si>
  <si>
    <t>Oral biomedicin 2</t>
  </si>
  <si>
    <t>2TL053</t>
  </si>
  <si>
    <t>C3</t>
  </si>
  <si>
    <t>Farmakologi</t>
  </si>
  <si>
    <t>2TL054</t>
  </si>
  <si>
    <t>Professionell utveckling 2 - patienten</t>
  </si>
  <si>
    <t>2TL055</t>
  </si>
  <si>
    <t>Allmän patologi</t>
  </si>
  <si>
    <t>2TL056</t>
  </si>
  <si>
    <t>H7</t>
  </si>
  <si>
    <t>Allmänmedicin</t>
  </si>
  <si>
    <t>2TL057</t>
  </si>
  <si>
    <t>Den friska och sjuka munhålan</t>
  </si>
  <si>
    <t>2TL058</t>
  </si>
  <si>
    <t>C7</t>
  </si>
  <si>
    <t>Tandvårdens etik</t>
  </si>
  <si>
    <t>2TL059</t>
  </si>
  <si>
    <t>Administrativ klinik</t>
  </si>
  <si>
    <t>2TL060</t>
  </si>
  <si>
    <t>Odontologisk radiologi 1</t>
  </si>
  <si>
    <t>2TL061</t>
  </si>
  <si>
    <t>Mikrobiell patogenes</t>
  </si>
  <si>
    <t>2TL062</t>
  </si>
  <si>
    <t>Orofacial medicin 1</t>
  </si>
  <si>
    <t>2TL063</t>
  </si>
  <si>
    <t>Kariologi 1</t>
  </si>
  <si>
    <t>2TL064</t>
  </si>
  <si>
    <t>Dentala biomaterial och toxikologi 1</t>
  </si>
  <si>
    <t>2TL065</t>
  </si>
  <si>
    <t>Parodontologi 1</t>
  </si>
  <si>
    <t>2TL066</t>
  </si>
  <si>
    <t>Lokalanestesi</t>
  </si>
  <si>
    <t>2TL067</t>
  </si>
  <si>
    <t>Odontologisk radiologi 2</t>
  </si>
  <si>
    <t>2TL068</t>
  </si>
  <si>
    <t>Terapiplanering 1</t>
  </si>
  <si>
    <t>2TL069</t>
  </si>
  <si>
    <t>Global oral hälsa</t>
  </si>
  <si>
    <t>2TL070</t>
  </si>
  <si>
    <t>Professionell utveckling 3 - teamet</t>
  </si>
  <si>
    <t>2TL071</t>
  </si>
  <si>
    <t>Endodonti 1</t>
  </si>
  <si>
    <t>2TL072</t>
  </si>
  <si>
    <t>Orofacial smärta och käkfunktion 1</t>
  </si>
  <si>
    <t>2TL095</t>
  </si>
  <si>
    <t>Protetik 1</t>
  </si>
  <si>
    <t>2TL074</t>
  </si>
  <si>
    <t>Dentala biomaterial och toxikologi 2</t>
  </si>
  <si>
    <t>2TL075</t>
  </si>
  <si>
    <t>Kariologi 2</t>
  </si>
  <si>
    <t>2TL076</t>
  </si>
  <si>
    <t>Parodontologi 2</t>
  </si>
  <si>
    <t>2TL077</t>
  </si>
  <si>
    <t>Klinisk farmakologi</t>
  </si>
  <si>
    <t>2TL078</t>
  </si>
  <si>
    <t>Käkkirurgi 1</t>
  </si>
  <si>
    <t>2TL079</t>
  </si>
  <si>
    <t>Endodonti 2</t>
  </si>
  <si>
    <t>2TL080</t>
  </si>
  <si>
    <t>Protetik 2</t>
  </si>
  <si>
    <t>2TL081</t>
  </si>
  <si>
    <t>Orofacial smärta och käkfunktion 2</t>
  </si>
  <si>
    <t>2TL105</t>
  </si>
  <si>
    <t>Orofacial medicin 2</t>
  </si>
  <si>
    <t>2TL083</t>
  </si>
  <si>
    <t>Parodontologi 3</t>
  </si>
  <si>
    <t>2TL084</t>
  </si>
  <si>
    <t>Kariologi 3</t>
  </si>
  <si>
    <t>2TL085</t>
  </si>
  <si>
    <t>Dentala biomaterial och toxikologi 3</t>
  </si>
  <si>
    <t>2TL086</t>
  </si>
  <si>
    <t>Terapiplanering 2</t>
  </si>
  <si>
    <t>2TL087</t>
  </si>
  <si>
    <t>Professionell utveckling 4 - kliniken</t>
  </si>
  <si>
    <t>2TL088</t>
  </si>
  <si>
    <t>Orofacial smärta och käkfunktion 3</t>
  </si>
  <si>
    <t>2TL106</t>
  </si>
  <si>
    <t>Orofacial medicin 3</t>
  </si>
  <si>
    <t>2TL090</t>
  </si>
  <si>
    <t>Protetik 3</t>
  </si>
  <si>
    <t>2TL091</t>
  </si>
  <si>
    <t>Implantologi 1</t>
  </si>
  <si>
    <t>2TL092</t>
  </si>
  <si>
    <t>Orala sjukdomar - prevention och behandling</t>
  </si>
  <si>
    <t>2TL093</t>
  </si>
  <si>
    <t>Examensarbete i odontologi</t>
  </si>
  <si>
    <t>2TL094</t>
  </si>
  <si>
    <t>Protetik 4</t>
  </si>
  <si>
    <t>2TL096</t>
  </si>
  <si>
    <t>Implantologi 2</t>
  </si>
  <si>
    <t>2TL097</t>
  </si>
  <si>
    <t>Barn- och ungdomstandvård</t>
  </si>
  <si>
    <t>2TL098</t>
  </si>
  <si>
    <t>Ortodonti</t>
  </si>
  <si>
    <t>2TL099</t>
  </si>
  <si>
    <t>Terapiplanering 3</t>
  </si>
  <si>
    <t>2TL100</t>
  </si>
  <si>
    <t>Odontologisk radiologi 3</t>
  </si>
  <si>
    <t>2TL101</t>
  </si>
  <si>
    <t>Allmän tandvårdsklinik 1 - vuxna</t>
  </si>
  <si>
    <t>2TL102</t>
  </si>
  <si>
    <t>Allmän tandvårdsklinik 1 - barn</t>
  </si>
  <si>
    <t>2TL103</t>
  </si>
  <si>
    <t>Käkkirurgi 2</t>
  </si>
  <si>
    <t>2TL104</t>
  </si>
  <si>
    <t>Käkkirurgi</t>
  </si>
  <si>
    <t>2TL036</t>
  </si>
  <si>
    <t>Gerodonti</t>
  </si>
  <si>
    <t>2TL037</t>
  </si>
  <si>
    <t>Klinisk odontologi 7</t>
  </si>
  <si>
    <t>2TL038</t>
  </si>
  <si>
    <t>H9</t>
  </si>
  <si>
    <t>Onkologi</t>
  </si>
  <si>
    <t>2TL039</t>
  </si>
  <si>
    <t>Öron/näsa/hals</t>
  </si>
  <si>
    <t>2TL040</t>
  </si>
  <si>
    <t>Att utvecklas till tandläkare 5</t>
  </si>
  <si>
    <t>2TL041</t>
  </si>
  <si>
    <t>2TL043</t>
  </si>
  <si>
    <t>Dentmed – kompletterande utbildning för tandläkare</t>
  </si>
  <si>
    <t>Avstämning fördelning av budget</t>
  </si>
  <si>
    <t>Årets utbildningsuppdrag</t>
  </si>
  <si>
    <t>håp</t>
  </si>
  <si>
    <t>Ram för utbildningsuppdraget</t>
  </si>
  <si>
    <t>tkr</t>
  </si>
  <si>
    <t>Värden</t>
  </si>
  <si>
    <t>Kurs-ansvarig inst</t>
  </si>
  <si>
    <t xml:space="preserve"> Antal håp</t>
  </si>
  <si>
    <t xml:space="preserve"> Håp-ers tkr</t>
  </si>
  <si>
    <t>Summa av Total ers tkr</t>
  </si>
  <si>
    <t>Kompletterande utbildning Summa</t>
  </si>
  <si>
    <t>Totalsumma</t>
  </si>
  <si>
    <t>Dentmed – tandhygienistprogrammet, påbyggnadsutbildning i oral hälsa och tandläkarprogrammet</t>
  </si>
  <si>
    <t>Påbyggnadsutbildning i oral hälsa</t>
  </si>
  <si>
    <t>Tandhygienistprogrammet</t>
  </si>
  <si>
    <t>Tandläkarprogrammet</t>
  </si>
  <si>
    <t>OF Summa</t>
  </si>
  <si>
    <t>Programövergripande Summa</t>
  </si>
  <si>
    <t>Utbildningsuppdrag Summa</t>
  </si>
  <si>
    <t>Påbyggnad oral hälsa Summa</t>
  </si>
  <si>
    <t>Tandhygienist Summa</t>
  </si>
  <si>
    <t>C3 Summa</t>
  </si>
  <si>
    <t>C4 Summa</t>
  </si>
  <si>
    <t>C7 Summa</t>
  </si>
  <si>
    <t>H5 Summa</t>
  </si>
  <si>
    <t>H7 Summa</t>
  </si>
  <si>
    <t>H9 Summa</t>
  </si>
  <si>
    <t>Tandläkar Summa</t>
  </si>
  <si>
    <t>Arbetsterapeut</t>
  </si>
  <si>
    <t>Audionom</t>
  </si>
  <si>
    <t>Barnmorskeprogrammet</t>
  </si>
  <si>
    <t>BMA</t>
  </si>
  <si>
    <t>Fysioterapeut</t>
  </si>
  <si>
    <t>Kandidat, biomedicin</t>
  </si>
  <si>
    <t>Logoped</t>
  </si>
  <si>
    <t>Läkarprogrammet (330 hp)</t>
  </si>
  <si>
    <t>Läkarprogrammet (360 hp)</t>
  </si>
  <si>
    <t>Magister, arbete och hälsa</t>
  </si>
  <si>
    <t>Magister, diagnostisk cytologi</t>
  </si>
  <si>
    <t>Magister, global hälsa</t>
  </si>
  <si>
    <t>Magister, klinisk optometri</t>
  </si>
  <si>
    <t>Magister, nutritionsvetenskap</t>
  </si>
  <si>
    <t>Master, bioentreprenörskap</t>
  </si>
  <si>
    <t>Master, biomedicin</t>
  </si>
  <si>
    <t>Master, folkhälsovetenskap</t>
  </si>
  <si>
    <t>Master, hälsoekonomi, policy och management</t>
  </si>
  <si>
    <t>Master, hälsoinformatik</t>
  </si>
  <si>
    <t xml:space="preserve">Master, hälsoinsatser vid katastrofer </t>
  </si>
  <si>
    <t>Master, molekylära tekniker i livsvetenskaperna</t>
  </si>
  <si>
    <t>Master, nutritionsvetenskap</t>
  </si>
  <si>
    <t>Master, toxikologi</t>
  </si>
  <si>
    <t>Masterprogrammet i translationell fysiologi och farmakologi</t>
  </si>
  <si>
    <t>Optiker</t>
  </si>
  <si>
    <t>Psykolog</t>
  </si>
  <si>
    <t>Psykoterapeut</t>
  </si>
  <si>
    <t>Röntgensjuksköterske</t>
  </si>
  <si>
    <t>Sjuksköterske</t>
  </si>
  <si>
    <t>Specialist</t>
  </si>
  <si>
    <t>Clintec</t>
  </si>
  <si>
    <t>Uppdragstillägg till programdirektor</t>
  </si>
  <si>
    <t>Vetenskap 1 – introduktion till vetenskap</t>
  </si>
  <si>
    <t>1AU053</t>
  </si>
  <si>
    <t>ht</t>
  </si>
  <si>
    <t>Psykologi</t>
  </si>
  <si>
    <t>1AU065</t>
  </si>
  <si>
    <t>Audiologisk grundkurs</t>
  </si>
  <si>
    <t>1AU070</t>
  </si>
  <si>
    <t>Nervsystemets struktur och funktion</t>
  </si>
  <si>
    <t>1AU071</t>
  </si>
  <si>
    <t>Audiologiska systemet</t>
  </si>
  <si>
    <t>1AU073</t>
  </si>
  <si>
    <t>HT</t>
  </si>
  <si>
    <t>Professionell utveckling 1</t>
  </si>
  <si>
    <t>1AU027</t>
  </si>
  <si>
    <t>Fysik och akustik</t>
  </si>
  <si>
    <t>1AU066</t>
  </si>
  <si>
    <t>Klinisk audiologi 1</t>
  </si>
  <si>
    <t>1AU072</t>
  </si>
  <si>
    <t xml:space="preserve">Audiologisk patologi </t>
  </si>
  <si>
    <t>1AU078</t>
  </si>
  <si>
    <t>VT</t>
  </si>
  <si>
    <t>Professionell utveckling 2</t>
  </si>
  <si>
    <t>1AU031</t>
  </si>
  <si>
    <t>Tal och ljud - produktion och perception</t>
  </si>
  <si>
    <t>1AU049</t>
  </si>
  <si>
    <t>Vetenskap 2</t>
  </si>
  <si>
    <t>1AU057</t>
  </si>
  <si>
    <t>Signalteori</t>
  </si>
  <si>
    <t>1AU058</t>
  </si>
  <si>
    <t>Klinisk audiologi 2</t>
  </si>
  <si>
    <t>1AU074</t>
  </si>
  <si>
    <t>Hörapparatteknik</t>
  </si>
  <si>
    <t>1AU015</t>
  </si>
  <si>
    <t>Professionell utveckling 3</t>
  </si>
  <si>
    <t>1AU037</t>
  </si>
  <si>
    <t>Teknisk audiologi</t>
  </si>
  <si>
    <t>1AU075</t>
  </si>
  <si>
    <t>Klinisk audiologi 3</t>
  </si>
  <si>
    <t>1AU076</t>
  </si>
  <si>
    <t>Hörselpedagogik</t>
  </si>
  <si>
    <t>1AU077</t>
  </si>
  <si>
    <t>Valbara kurser</t>
  </si>
  <si>
    <t>Barnaudiologi</t>
  </si>
  <si>
    <t>1AU061</t>
  </si>
  <si>
    <t>Audiologisk samtalsteknik</t>
  </si>
  <si>
    <t>1AU062</t>
  </si>
  <si>
    <t>Vetenskap 3 - vetenskaplig teori, metod och studiedesign</t>
  </si>
  <si>
    <t>1AU063</t>
  </si>
  <si>
    <t>Examensarbete i audiologi</t>
  </si>
  <si>
    <t>1AU021</t>
  </si>
  <si>
    <t>Professionell utveckling 4</t>
  </si>
  <si>
    <t>1AU041</t>
  </si>
  <si>
    <t>Vetenskap 4 - projektplan</t>
  </si>
  <si>
    <t>1AU067</t>
  </si>
  <si>
    <t>vt</t>
  </si>
  <si>
    <t>verksamhetsförlagd utbildning</t>
  </si>
  <si>
    <t>1AU068</t>
  </si>
  <si>
    <t>Reserverade HÅP:ar</t>
  </si>
  <si>
    <t>Socialpsykologi (SU)</t>
  </si>
  <si>
    <t>2LG018</t>
  </si>
  <si>
    <t>Psykologi ur ett livsloppsperspektiv (SU)</t>
  </si>
  <si>
    <t>2LG027</t>
  </si>
  <si>
    <t>Kommunikation och språklig struktur (SU)</t>
  </si>
  <si>
    <t>2LG068</t>
  </si>
  <si>
    <t xml:space="preserve">Statistik 1 </t>
  </si>
  <si>
    <t>2LG070</t>
  </si>
  <si>
    <t>Medicin 1: anatomi och fysiologi</t>
  </si>
  <si>
    <t>2LG099</t>
  </si>
  <si>
    <t>2LG100</t>
  </si>
  <si>
    <t>Talkommunikation (SU)</t>
  </si>
  <si>
    <t>2LG072</t>
  </si>
  <si>
    <t>Observation och dokumentation (SU)</t>
  </si>
  <si>
    <t>2LG073</t>
  </si>
  <si>
    <t>Medicin 2: patologi, tal- och röstfysiologi och audiologi</t>
  </si>
  <si>
    <t>2LG074</t>
  </si>
  <si>
    <t>2LG102</t>
  </si>
  <si>
    <t>Tidiga avvikelser i ätande, joller och kommunikation</t>
  </si>
  <si>
    <t>2LG101</t>
  </si>
  <si>
    <t>Analys- och testmetodik</t>
  </si>
  <si>
    <t>2LG078</t>
  </si>
  <si>
    <t>Kognitions- och neuropsykologi 1 (SU)</t>
  </si>
  <si>
    <t>2LG077</t>
  </si>
  <si>
    <t>Medicin 3: pediatrik, barnneurologi och barnpsykiatri</t>
  </si>
  <si>
    <t>2LG079</t>
  </si>
  <si>
    <t>Typisk tal-, språk- och läsutveckling (SU)</t>
  </si>
  <si>
    <t>2LG076</t>
  </si>
  <si>
    <t>Tal - och språkstörningar hos barn och ungdomar 1</t>
  </si>
  <si>
    <t>2LG103</t>
  </si>
  <si>
    <t>2LG104</t>
  </si>
  <si>
    <t>Statistik 2</t>
  </si>
  <si>
    <t>2LG081</t>
  </si>
  <si>
    <t>Projektarbete och skriftlig framställning</t>
  </si>
  <si>
    <t>2LG082</t>
  </si>
  <si>
    <t>2LG107</t>
  </si>
  <si>
    <t>Tal- och språkstörningar hos barn och ungdomar 2</t>
  </si>
  <si>
    <t>2LG105</t>
  </si>
  <si>
    <t>Tal- och språkstörningar hos barn och ungdom - verksamhetsintegrerat lärande</t>
  </si>
  <si>
    <t>2LG106</t>
  </si>
  <si>
    <t>Kognitions- och neuropsykologi 2</t>
  </si>
  <si>
    <t>2LG085</t>
  </si>
  <si>
    <t>Medicin 4: öron-, näs- och halssjukdomar och psykiatri</t>
  </si>
  <si>
    <t>2LG108</t>
  </si>
  <si>
    <t>2LG111</t>
  </si>
  <si>
    <t>Röst- och talflytstörningar</t>
  </si>
  <si>
    <t>2LG109</t>
  </si>
  <si>
    <t>Professionell utveckling 5</t>
  </si>
  <si>
    <t>2LG112</t>
  </si>
  <si>
    <t xml:space="preserve">Röst- och talflytstörningar - verksamhetsintegrerat lärande </t>
  </si>
  <si>
    <t>2LG110</t>
  </si>
  <si>
    <t>Tal- och språkstörningar hos vuxna</t>
  </si>
  <si>
    <t>2LG116</t>
  </si>
  <si>
    <t>Dysfagi</t>
  </si>
  <si>
    <t>2LG113</t>
  </si>
  <si>
    <t>Dysfagi och förvärvade kommunikationsstörningar - verksamhetsintegrerat lärande</t>
  </si>
  <si>
    <t>2LG114</t>
  </si>
  <si>
    <t>Professionell utveckling 6</t>
  </si>
  <si>
    <t>2LG115</t>
  </si>
  <si>
    <t>Forskningsmetodik</t>
  </si>
  <si>
    <t>2LG095</t>
  </si>
  <si>
    <t>Övergång till professionell autonomi</t>
  </si>
  <si>
    <t>2LG096</t>
  </si>
  <si>
    <t>Fördjupning i logopedisk praktik</t>
  </si>
  <si>
    <t>2LG097</t>
  </si>
  <si>
    <t>Fördjupningsseminarier och kritisk granskning</t>
  </si>
  <si>
    <t>2LG098</t>
  </si>
  <si>
    <t>Examensarbete i logopedi</t>
  </si>
  <si>
    <t>2LG021</t>
  </si>
  <si>
    <t>Samordning kursansvar</t>
  </si>
  <si>
    <t>Övergrip programansvar inkl samordning VIL</t>
  </si>
  <si>
    <t>Radiografisk metodik 1</t>
  </si>
  <si>
    <t>1RS004</t>
  </si>
  <si>
    <t>Anatomi och fysiologi 1 – kommunikation och rörelse</t>
  </si>
  <si>
    <t>1RS024</t>
  </si>
  <si>
    <t>Anatomi och fysiologi 2 – transport och reproduktion</t>
  </si>
  <si>
    <t>1RS041</t>
  </si>
  <si>
    <t>Vetenskapligt förhållningssätt och metoder för kvalitetsutveckling 1</t>
  </si>
  <si>
    <t>1RS048</t>
  </si>
  <si>
    <t>Radiografi - verksamhetsförlagd utbildning 1</t>
  </si>
  <si>
    <t>1RS052</t>
  </si>
  <si>
    <t>Röntgendiagnostik 1</t>
  </si>
  <si>
    <t>1RS002</t>
  </si>
  <si>
    <t>Radiografi – verksamhetsförlagd utbildning 2</t>
  </si>
  <si>
    <t>1RS011</t>
  </si>
  <si>
    <t>H1</t>
  </si>
  <si>
    <t>Specifik omvårdnad 1 – verksamhetsförlagd utbildning</t>
  </si>
  <si>
    <t>1RS027</t>
  </si>
  <si>
    <t>Farmakologi och läkemedelsberäkning</t>
  </si>
  <si>
    <t>1RS057</t>
  </si>
  <si>
    <t>Sjukdomslära</t>
  </si>
  <si>
    <t>1RS053</t>
  </si>
  <si>
    <t>Röntgendiagnostik 2</t>
  </si>
  <si>
    <t>1RS006</t>
  </si>
  <si>
    <t>Radiografisk metodik 2</t>
  </si>
  <si>
    <t>1RS012</t>
  </si>
  <si>
    <t>Radiografi – verksamhetsförlagd utbildning 3</t>
  </si>
  <si>
    <t>1RS014</t>
  </si>
  <si>
    <t>Vetenskapligt förhållningssätt och metoder för kvalitetsutveckling 2</t>
  </si>
  <si>
    <t>1RS049</t>
  </si>
  <si>
    <t>Specifik omvårdnad 2</t>
  </si>
  <si>
    <t>1RS054</t>
  </si>
  <si>
    <t>Radiografisk metodik 3</t>
  </si>
  <si>
    <t>1RS015</t>
  </si>
  <si>
    <t>Radiografi – verksamhetsförlagd utbildning 4</t>
  </si>
  <si>
    <t>1RS017</t>
  </si>
  <si>
    <t>Pedagogik och ledarskap</t>
  </si>
  <si>
    <t>1RS020</t>
  </si>
  <si>
    <t>Akutsjukvård och katastrofmedicin</t>
  </si>
  <si>
    <t>1RS055</t>
  </si>
  <si>
    <t>Röntgendiagnostik 3</t>
  </si>
  <si>
    <t>1RS007</t>
  </si>
  <si>
    <t>Radiografi – verksamhetsförlagd utbildning 5</t>
  </si>
  <si>
    <t>1RS019</t>
  </si>
  <si>
    <t>Examensarbete i radiografi</t>
  </si>
  <si>
    <t>1RS033</t>
  </si>
  <si>
    <t>Vetenskapligt förhållningssätt och metoder för kvalitetsutvecklin 3</t>
  </si>
  <si>
    <t>1RS050</t>
  </si>
  <si>
    <t>Specifik omvårdnad 3</t>
  </si>
  <si>
    <t>1RS037</t>
  </si>
  <si>
    <t>Radiografi – verksamhetsförlagd utbildning 6</t>
  </si>
  <si>
    <t>1RS045</t>
  </si>
  <si>
    <t>Vetenskapligt förhållningssätt och metoder för kvalitetsutveckling 4</t>
  </si>
  <si>
    <t>1RS051</t>
  </si>
  <si>
    <t>VFU</t>
  </si>
  <si>
    <t>Medicin 5: geriatrik, neurologi och rehabiliteringsmedicin</t>
  </si>
  <si>
    <t>Clintec – audionomprogrammet, logopedprogrammet och röntgensjuksköterskeprogrammet</t>
  </si>
  <si>
    <t>Audionomprogrammet</t>
  </si>
  <si>
    <t>Logopedprogrammet</t>
  </si>
  <si>
    <t>Röntgensjuksköterskeprogrammet</t>
  </si>
  <si>
    <t xml:space="preserve"> Total ers tkr</t>
  </si>
  <si>
    <t>Audionom Summa</t>
  </si>
  <si>
    <t>Logoped Summa</t>
  </si>
  <si>
    <t>H1 Summa</t>
  </si>
  <si>
    <t>Röntgensjuksköterske Summa</t>
  </si>
  <si>
    <t>BioNut</t>
  </si>
  <si>
    <t>H2</t>
  </si>
  <si>
    <t>Examensarbete i nutritionsvetenskap</t>
  </si>
  <si>
    <t>3NT004</t>
  </si>
  <si>
    <t>Studieavgifter</t>
  </si>
  <si>
    <t>Kost, fysisk aktivitet och sjukdomsförebyggande - interventioner, mHälsa och eHälsa</t>
  </si>
  <si>
    <t>4NT003</t>
  </si>
  <si>
    <t>Nutrition och sjukdom - behandling och kliniska aspekter</t>
  </si>
  <si>
    <t>4NT004</t>
  </si>
  <si>
    <t>Professionell utveckling och kommunikation inom nutritionsvetenskap</t>
  </si>
  <si>
    <t>4NT005</t>
  </si>
  <si>
    <t>Kost och hälsa – vetenskaplig evidens, rekommendationer och hållbarhet</t>
  </si>
  <si>
    <t>4NT000</t>
  </si>
  <si>
    <t>Molekylära och genetiska mekanismer inom nutritionsvetenskap</t>
  </si>
  <si>
    <t>4NT001</t>
  </si>
  <si>
    <t>Kost, fysisk aktivitet och fitness – mätmetodik och utvärdering</t>
  </si>
  <si>
    <t>4NT002</t>
  </si>
  <si>
    <t>BioNut – magisterprogrammet i nutrionsvetenskap</t>
  </si>
  <si>
    <t>Magisterprogrammet i nutritionsvetenskap</t>
  </si>
  <si>
    <t>Årets utbildningsuppdrag, anslag</t>
  </si>
  <si>
    <t>Årets utbildningsuppdrag, studieavgifter</t>
  </si>
  <si>
    <t>Masterprogrammet i nutritionsvetenskap</t>
  </si>
  <si>
    <t>Anslag/studie-avgifter</t>
  </si>
  <si>
    <t xml:space="preserve">Håp-ers tkr </t>
  </si>
  <si>
    <t>H2 Summa</t>
  </si>
  <si>
    <t xml:space="preserve">  Summa</t>
  </si>
  <si>
    <t>(tom)</t>
  </si>
  <si>
    <t>Anslag Summa</t>
  </si>
  <si>
    <t>Studieavgifter Summa</t>
  </si>
  <si>
    <t>Master, nutritionsvetenskap Summa</t>
  </si>
  <si>
    <t>(tom) Summa</t>
  </si>
  <si>
    <t>KBH</t>
  </si>
  <si>
    <t>K6</t>
  </si>
  <si>
    <t>PN 9, övergripande ansvar</t>
  </si>
  <si>
    <t>Studievägledare</t>
  </si>
  <si>
    <t>Programhandläggare</t>
  </si>
  <si>
    <t>Reproduktionens fysiologi och psykologi</t>
  </si>
  <si>
    <t>2BM019</t>
  </si>
  <si>
    <t>Vetenskaplig metod</t>
  </si>
  <si>
    <t>2BM024</t>
  </si>
  <si>
    <t>Gynekologisk och sexuell hälsa</t>
  </si>
  <si>
    <t>2BM025</t>
  </si>
  <si>
    <t>Global sexuell och reproduktiv hälsa och rättigheter</t>
  </si>
  <si>
    <t>2BM026</t>
  </si>
  <si>
    <t>Mödrahälsovård och antikonception</t>
  </si>
  <si>
    <t>2BM023</t>
  </si>
  <si>
    <t>Vård i samband med barnafödande 1</t>
  </si>
  <si>
    <t>2BM027</t>
  </si>
  <si>
    <t>Examensarbete i sexuell, reproduktiv och perinatal hälsa</t>
  </si>
  <si>
    <t>2BM021</t>
  </si>
  <si>
    <t>Vård i samband med barnafödande 2</t>
  </si>
  <si>
    <t>2BM028</t>
  </si>
  <si>
    <t>ÖVERGR</t>
  </si>
  <si>
    <t>Kompletterande utbildning för barnmorskor</t>
  </si>
  <si>
    <t>Regleringsbrev</t>
  </si>
  <si>
    <t>Programdirektor, institutionskompensation</t>
  </si>
  <si>
    <t xml:space="preserve">Programövergripande administration och ansvar </t>
  </si>
  <si>
    <t>Barnmorskans profession inom svensk hälso- och sjukvård</t>
  </si>
  <si>
    <t>7KB000</t>
  </si>
  <si>
    <t>Barnmorskans profession inom gynekologi, mödrahälsovård samt antikonception</t>
  </si>
  <si>
    <t>7KB006</t>
  </si>
  <si>
    <t>7KB008</t>
  </si>
  <si>
    <t>7KB007</t>
  </si>
  <si>
    <t>Förlossning 1 och mödrahälsovård</t>
  </si>
  <si>
    <t>7KB004</t>
  </si>
  <si>
    <t>Förlossning 2, antenatal vård samt eftervård</t>
  </si>
  <si>
    <t>7KB005</t>
  </si>
  <si>
    <t>KBH – barnmorskeprogrammet</t>
  </si>
  <si>
    <t>Barnmorskeprogrammet Summa</t>
  </si>
  <si>
    <t>KBH – kompletterande utbildning för barnmorskor</t>
  </si>
  <si>
    <t>Kompletterande utbildning för barnmorskor Summa</t>
  </si>
  <si>
    <t>Labmed – biomedicinska analytikerprogrammet och magisterprogrammet i diagnostisk cytologi</t>
  </si>
  <si>
    <t>Biomedicinska analytikerprogrammet</t>
  </si>
  <si>
    <t>Magisterprogrammet i diagnostisk cytologi</t>
  </si>
  <si>
    <t>Magisterprogrammet i biomedicinsk laboratorievetenskap</t>
  </si>
  <si>
    <t>Mag i diagnostisk cytologi</t>
  </si>
  <si>
    <t>Biomedicinsk laboratorievetenskap</t>
  </si>
  <si>
    <t>Labmed</t>
  </si>
  <si>
    <t xml:space="preserve">Programdirektor och Bitr PD </t>
  </si>
  <si>
    <t xml:space="preserve">Programhandläggning och administration </t>
  </si>
  <si>
    <t>Arvode PD+bitr PD</t>
  </si>
  <si>
    <t>Arvode studentrepresentanter</t>
  </si>
  <si>
    <t>IPL Ansvarig</t>
  </si>
  <si>
    <t>Programmets övergripande driftsmedel</t>
  </si>
  <si>
    <t>Utvecklingsmedel</t>
  </si>
  <si>
    <t>Internatiolnalisering</t>
  </si>
  <si>
    <t>1BA177</t>
  </si>
  <si>
    <t>Generell omvårdnad – klinisk utbildning</t>
  </si>
  <si>
    <t>Valbar kurs i biomedicinsk laboratorievetenskap</t>
  </si>
  <si>
    <t>1BA083</t>
  </si>
  <si>
    <t>Vetenskaplig metodik 1</t>
  </si>
  <si>
    <t>1BA085</t>
  </si>
  <si>
    <t xml:space="preserve">Vetenskaplig metodik 2  </t>
  </si>
  <si>
    <t>1BA094</t>
  </si>
  <si>
    <t>Från atom till organism</t>
  </si>
  <si>
    <t>1BA097</t>
  </si>
  <si>
    <t>Människokroppens struktur, funktion och dysfunktion</t>
  </si>
  <si>
    <t>1BA098</t>
  </si>
  <si>
    <t>Fysiologisk och laboratoriemedicinsk diagnostik</t>
  </si>
  <si>
    <t>1BA105</t>
  </si>
  <si>
    <t>Tillämpad biomedicinsk laboratorievetenskap 2</t>
  </si>
  <si>
    <t>1BA129</t>
  </si>
  <si>
    <t>Cell- och molekylärbiologi 1</t>
  </si>
  <si>
    <t>1BA130</t>
  </si>
  <si>
    <t>Laboratoriemetodik inom kemi och biokemi</t>
  </si>
  <si>
    <t>1BA131</t>
  </si>
  <si>
    <t xml:space="preserve">Biokemi </t>
  </si>
  <si>
    <t>1BA132</t>
  </si>
  <si>
    <t xml:space="preserve">Medicinsk kemi </t>
  </si>
  <si>
    <t>1BA139</t>
  </si>
  <si>
    <t xml:space="preserve">Intensivvård – klinisk utbildning </t>
  </si>
  <si>
    <t>1BA140</t>
  </si>
  <si>
    <t>Cirkulationsfysiologisk diagnostik</t>
  </si>
  <si>
    <t>1BA142</t>
  </si>
  <si>
    <t>Neurofysiologisk metodik</t>
  </si>
  <si>
    <t>1BA143</t>
  </si>
  <si>
    <t>Projektarbete i biomedicinsk laboratorievetenskap</t>
  </si>
  <si>
    <t>1BA144</t>
  </si>
  <si>
    <t xml:space="preserve">Instrumentell teknik </t>
  </si>
  <si>
    <t>1BA145</t>
  </si>
  <si>
    <t>Analytisk kemi och biokemisk metodik</t>
  </si>
  <si>
    <t>1BA146</t>
  </si>
  <si>
    <t>Cell- och molekylärbiologi 2</t>
  </si>
  <si>
    <t>1BA147</t>
  </si>
  <si>
    <t>Hematologi - metodik och diagnostik</t>
  </si>
  <si>
    <t>1BA149</t>
  </si>
  <si>
    <t xml:space="preserve">Nuklearmedicinisk  diagnostik </t>
  </si>
  <si>
    <t>1BA150</t>
  </si>
  <si>
    <t xml:space="preserve">Fördjupad klinisk fysiologisk diagnostik </t>
  </si>
  <si>
    <t>1BA151</t>
  </si>
  <si>
    <t>Tillämpad biomedicinsk laboratorievetenskap 3</t>
  </si>
  <si>
    <t>1BA153</t>
  </si>
  <si>
    <t>Tillämpad biomedicinsk laboratorievetenskap 1</t>
  </si>
  <si>
    <t>1BA154</t>
  </si>
  <si>
    <t xml:space="preserve">Ultraljudsdiagnostik </t>
  </si>
  <si>
    <t>1BA155</t>
  </si>
  <si>
    <t xml:space="preserve">Lungfysiologisk diagnostik </t>
  </si>
  <si>
    <t>1BA156</t>
  </si>
  <si>
    <t xml:space="preserve">Neurofysiologisk diagnostik </t>
  </si>
  <si>
    <t>1BA158</t>
  </si>
  <si>
    <t>Immunologi – metodik och diagnostik (inkl transfusionsmedicin)</t>
  </si>
  <si>
    <t>1BA159</t>
  </si>
  <si>
    <t>Mikrobiologi – metodik och diagnostik</t>
  </si>
  <si>
    <t>1BA160</t>
  </si>
  <si>
    <t>Morfologi – metodik och diagnostik</t>
  </si>
  <si>
    <t>1BA161</t>
  </si>
  <si>
    <t>Klinisk kemi – metodik och diagnostik</t>
  </si>
  <si>
    <t>1BA165</t>
  </si>
  <si>
    <t xml:space="preserve">Farmakologi och läkemedelsberäkning </t>
  </si>
  <si>
    <t>1BA170</t>
  </si>
  <si>
    <t>Examensarbete i biomedicinsk  laboratorievetenskap</t>
  </si>
  <si>
    <t>1BA174</t>
  </si>
  <si>
    <t>Vetenskaplig metodik 2</t>
  </si>
  <si>
    <t>1BA176</t>
  </si>
  <si>
    <t>Integrerad biomedicinsk laboratorievetenskap</t>
  </si>
  <si>
    <t>Magister, biomedicinsk laboratorievetenskap</t>
  </si>
  <si>
    <t>Programdirektor</t>
  </si>
  <si>
    <t>Programhandläggning och studievägledning</t>
  </si>
  <si>
    <t>Drift</t>
  </si>
  <si>
    <t>Internationalisering</t>
  </si>
  <si>
    <t>Ny kurs</t>
  </si>
  <si>
    <t>Kurs 1</t>
  </si>
  <si>
    <t>Kurs 2</t>
  </si>
  <si>
    <t>Kurs 3</t>
  </si>
  <si>
    <t>Kurs 4</t>
  </si>
  <si>
    <t>Kurs 5</t>
  </si>
  <si>
    <t>Kurs 6</t>
  </si>
  <si>
    <t xml:space="preserve">Studierektor  </t>
  </si>
  <si>
    <t>3DC000</t>
  </si>
  <si>
    <t>Vetenskaplig metodik, statistik och kvalitetssäkring</t>
  </si>
  <si>
    <t>3DC001</t>
  </si>
  <si>
    <t>Gynekologisk cytologi</t>
  </si>
  <si>
    <t>3DC002</t>
  </si>
  <si>
    <t>Diagnostisk molekylär cytologi</t>
  </si>
  <si>
    <t>3DC003</t>
  </si>
  <si>
    <t>Patologi</t>
  </si>
  <si>
    <t>3DC004</t>
  </si>
  <si>
    <t>Diagnostisk cytologi av urinvägarna</t>
  </si>
  <si>
    <t>3DC005</t>
  </si>
  <si>
    <t>Gynekologisk cytologi – fördjupning</t>
  </si>
  <si>
    <t>3DC006</t>
  </si>
  <si>
    <t>Diagnostisk aspriationscytologi</t>
  </si>
  <si>
    <t>3DC007</t>
  </si>
  <si>
    <t>Diagnostisk cytologi av respirationsorganen</t>
  </si>
  <si>
    <t>3DC009</t>
  </si>
  <si>
    <t>Examensarbete i diagnostisk cytologi</t>
  </si>
  <si>
    <t>BMA, inr fysiologi</t>
  </si>
  <si>
    <t>BMA, inr laboratoriemedicin</t>
  </si>
  <si>
    <t>inriktning avancerad klinisk fysiologi</t>
  </si>
  <si>
    <t xml:space="preserve">inrkitning avancerad patologi </t>
  </si>
  <si>
    <t>inrktning avancerad molekylär medicin</t>
  </si>
  <si>
    <t>BMA Summa</t>
  </si>
  <si>
    <t>Magister, biomedicinsk laboratorievetenskap Summa</t>
  </si>
  <si>
    <t>Magister, diagnostisk cytologi Summa</t>
  </si>
  <si>
    <t>CNS</t>
  </si>
  <si>
    <t>FYFA</t>
  </si>
  <si>
    <t>GPH</t>
  </si>
  <si>
    <t>IMM</t>
  </si>
  <si>
    <t>LIME</t>
  </si>
  <si>
    <t>NVS</t>
  </si>
  <si>
    <t>PNbio</t>
  </si>
  <si>
    <t>PNläk</t>
  </si>
  <si>
    <t>UL</t>
  </si>
  <si>
    <t>K9</t>
  </si>
  <si>
    <t>K8</t>
  </si>
  <si>
    <t>C6</t>
  </si>
  <si>
    <t>Integrerad fysiologi och farmakologi</t>
  </si>
  <si>
    <t>4FF000</t>
  </si>
  <si>
    <t>Professionell utveckling och etik</t>
  </si>
  <si>
    <t>4FF001</t>
  </si>
  <si>
    <t>Fysiologiska och farmakologiska mekanismer och experimentella metoder</t>
  </si>
  <si>
    <t>4FF002</t>
  </si>
  <si>
    <t>Projektarbete inom translationell fysiologi och farmakologi</t>
  </si>
  <si>
    <t>4FF003</t>
  </si>
  <si>
    <t>Bioinformatik från ett fysiologiskt och farmakologiskt perspektiv</t>
  </si>
  <si>
    <t>4FF004</t>
  </si>
  <si>
    <t>Tillämpad fysiologi och farmakologi - forskningsprojekt 1</t>
  </si>
  <si>
    <t>4FF005</t>
  </si>
  <si>
    <t>Tillämpad fysiologi och farmakologi - forskningsprojekt 2</t>
  </si>
  <si>
    <t>4FF006</t>
  </si>
  <si>
    <t>FYFA - Masterprogrammet i translationell fysiologi och farmakologi</t>
  </si>
  <si>
    <t>Institutionskompensation för programdirektor, bitr GUA</t>
  </si>
  <si>
    <t>Programövergripande administration och ansvar, meritvärdering</t>
  </si>
  <si>
    <t>Masterprogrammet i translationell fysiologi och farmakologi Summa</t>
  </si>
  <si>
    <t>Introduktion till global hälsa</t>
  </si>
  <si>
    <t>3GB017</t>
  </si>
  <si>
    <t>3GB001</t>
  </si>
  <si>
    <t>Examensarbete i global hälsa</t>
  </si>
  <si>
    <t>3GB012</t>
  </si>
  <si>
    <t>Mödra- och barnhälsa i ett globalt perspektiv</t>
  </si>
  <si>
    <t>3GB013</t>
  </si>
  <si>
    <t>Hälso- och sjukvårdspolitik, management och hälsoekonomi</t>
  </si>
  <si>
    <t>3GB014</t>
  </si>
  <si>
    <t>Infektionssjukdomar-en utmaning för global hälsa: kliniska, sociala och förebyggande aspekter</t>
  </si>
  <si>
    <t>3GB016</t>
  </si>
  <si>
    <t>Icke-smittsamma sjukdomar, skador, naturkatastrofer och konflikter i ett globalt perspektiv</t>
  </si>
  <si>
    <t>3GB015</t>
  </si>
  <si>
    <t>Reserverade håpar</t>
  </si>
  <si>
    <t>Master, folkhälsovetenskap, inr epi</t>
  </si>
  <si>
    <t>Folkhälsovetenskap- begrepp och teorier</t>
  </si>
  <si>
    <t>4FH081</t>
  </si>
  <si>
    <t>Metoder för att studera sjukdomars förekomst och spridning</t>
  </si>
  <si>
    <t>4FH082</t>
  </si>
  <si>
    <t>K999001111</t>
  </si>
  <si>
    <t>C699001111</t>
  </si>
  <si>
    <t>Biostatistik 1</t>
  </si>
  <si>
    <t>4FH083</t>
  </si>
  <si>
    <t xml:space="preserve">Insamling och hantering av epidemiologiska data </t>
  </si>
  <si>
    <t>4FH084</t>
  </si>
  <si>
    <t>Epidemiologiska metoder för att studera sjukdomars bestämningsfaktorer</t>
  </si>
  <si>
    <t>4FH086</t>
  </si>
  <si>
    <t>Biostatistik 2</t>
  </si>
  <si>
    <t>4FH087</t>
  </si>
  <si>
    <t>Kvalitativa metoder</t>
  </si>
  <si>
    <t>4FH088</t>
  </si>
  <si>
    <t>Tillämpad epidemiologi 1 - sjukdomars förekomst och spridning</t>
  </si>
  <si>
    <t>4FH089</t>
  </si>
  <si>
    <t>Vetenskapsteori</t>
  </si>
  <si>
    <t>4FH090</t>
  </si>
  <si>
    <t>Projektledning</t>
  </si>
  <si>
    <t>4FH092</t>
  </si>
  <si>
    <t>Epidemiologiska metoder för effektutvärdering av folkhälsoinsatser</t>
  </si>
  <si>
    <t>4FH094</t>
  </si>
  <si>
    <t>Tillämpad epidemiologi 2 - sjukdomars bestämningsfaktorer</t>
  </si>
  <si>
    <t>4FH095</t>
  </si>
  <si>
    <t>K2</t>
  </si>
  <si>
    <t>Systematisk litteraturöversikt och meta-analys</t>
  </si>
  <si>
    <t>4FH099</t>
  </si>
  <si>
    <t>Examensarbete i folkhälsovetenskap</t>
  </si>
  <si>
    <t>4FH100</t>
  </si>
  <si>
    <t>Master, folkhälsovetenskap, inr prev</t>
  </si>
  <si>
    <t>Folkhälsovetenskap - begrepp och teorier</t>
  </si>
  <si>
    <t>Introduktion till planering och utveckling av program</t>
  </si>
  <si>
    <t>4FH098</t>
  </si>
  <si>
    <t>Teorier och metoder för implementering och utvärdering</t>
  </si>
  <si>
    <t>4FH096</t>
  </si>
  <si>
    <t>Tillämpat hälsofrämjande arbete och prevention</t>
  </si>
  <si>
    <t>4FH097</t>
  </si>
  <si>
    <t>Hälsoinsatser vid katastrofer</t>
  </si>
  <si>
    <t>5HD000</t>
  </si>
  <si>
    <t>Forskningsmetoder i katastrofer</t>
  </si>
  <si>
    <t>5HD001</t>
  </si>
  <si>
    <t>Examensarbete</t>
  </si>
  <si>
    <t>5HD002</t>
  </si>
  <si>
    <t>GPH – magisterprogrammet i global hälsa, magisterprogrammet i hälsoinsatser vid katastrofer och masterprogrammet i folkhälsovetenskap</t>
  </si>
  <si>
    <t>Magisterprogrammet i global hälsa</t>
  </si>
  <si>
    <t>Magisterprogrammet i hälsoinsatser vid katastrofer</t>
  </si>
  <si>
    <t>Masterprogrammet i folkhälsovetenskap</t>
  </si>
  <si>
    <t>Global hälsa</t>
  </si>
  <si>
    <t>Folhälsovetenskap</t>
  </si>
  <si>
    <t>Hälsoinsatser</t>
  </si>
  <si>
    <t>Anslag/ studieavgift</t>
  </si>
  <si>
    <t>K9 Summa</t>
  </si>
  <si>
    <t>Magister, global hälsa Summa</t>
  </si>
  <si>
    <t>C6 Summa</t>
  </si>
  <si>
    <t>K2 Summa</t>
  </si>
  <si>
    <t>Master, folkhälsovetenskap Summa</t>
  </si>
  <si>
    <t>Master, hälsoinsatser vid katastrofer  Summa</t>
  </si>
  <si>
    <t>Folkhälsa, utvärdering och utveckling</t>
  </si>
  <si>
    <t>Arbete och hälsa, programmets disp</t>
  </si>
  <si>
    <t>PN 5, övergripande ansvar</t>
  </si>
  <si>
    <t>Magister, arbete och hälsa, arbetsmiljöstrateg</t>
  </si>
  <si>
    <t>Arbetsliv och hälsa</t>
  </si>
  <si>
    <t>3AH015</t>
  </si>
  <si>
    <t>Exponering, risker och riskhantering i arbetsmiljön</t>
  </si>
  <si>
    <t>ny kurs</t>
  </si>
  <si>
    <t>Intervention och utvärdering i strategiskt arbetsmiljöarbete</t>
  </si>
  <si>
    <t>3AH014</t>
  </si>
  <si>
    <t>Arbetslivsinriktad rehabilitering</t>
  </si>
  <si>
    <t>3AH002</t>
  </si>
  <si>
    <t>Arbetsorganisation</t>
  </si>
  <si>
    <t>3AH026</t>
  </si>
  <si>
    <t>3AH013</t>
  </si>
  <si>
    <t>Magister, arbete och hälsa, beteendevetenskap</t>
  </si>
  <si>
    <t>Magister, arbete och hälsa, ergonomi</t>
  </si>
  <si>
    <t>Arbetsrelaterade besvär i rörelseorganen</t>
  </si>
  <si>
    <t>3AH019</t>
  </si>
  <si>
    <t>Exponering, riskbedömning, och intervention</t>
  </si>
  <si>
    <t>3AH022</t>
  </si>
  <si>
    <t>Magister, arbete och hälsa, företagssköterska</t>
  </si>
  <si>
    <t>Yrkesmedicin</t>
  </si>
  <si>
    <t>3AH012</t>
  </si>
  <si>
    <t>Hälsofrämjande arbete i arbetslivet</t>
  </si>
  <si>
    <t>3AH016</t>
  </si>
  <si>
    <t>Institutionkompensation för programdirektor</t>
  </si>
  <si>
    <t>Histopatologi och klinisk patologi</t>
  </si>
  <si>
    <t>4TX016</t>
  </si>
  <si>
    <t>System- och vävnadstoxikologi - toxikokinetik och toxikodynamik</t>
  </si>
  <si>
    <t>4TX029</t>
  </si>
  <si>
    <t>Toxikologins principer</t>
  </si>
  <si>
    <t>4TX018</t>
  </si>
  <si>
    <t>CC</t>
  </si>
  <si>
    <t>Teoretisk och praktisk försöksdjursvetenskap</t>
  </si>
  <si>
    <t>4TX015</t>
  </si>
  <si>
    <t>C699001061</t>
  </si>
  <si>
    <t>CC99001061</t>
  </si>
  <si>
    <t>Tillämpning av metoder inom toxikologisk forskning</t>
  </si>
  <si>
    <t>4TX030</t>
  </si>
  <si>
    <t>Hälsoriskbedömning</t>
  </si>
  <si>
    <t>4TX031</t>
  </si>
  <si>
    <t>Projektarbete och valbara kurser</t>
  </si>
  <si>
    <t>Regulatorisk toxicitetstestning</t>
  </si>
  <si>
    <t>4TX032</t>
  </si>
  <si>
    <t>Global toxikologi i ett hållbart samhälle</t>
  </si>
  <si>
    <t>4TX033</t>
  </si>
  <si>
    <t>Examensarbete i toxikologi</t>
  </si>
  <si>
    <t>4TX007</t>
  </si>
  <si>
    <t>IMM – magisterprogrammet i arbete och hälsa och masterprogrammet i toxikologi</t>
  </si>
  <si>
    <t xml:space="preserve">Magisterprogrammet i arbete och hälsa </t>
  </si>
  <si>
    <t>Masterprogrammet i toxikologi</t>
  </si>
  <si>
    <t>Utbildningsuppdrag anslag</t>
  </si>
  <si>
    <t>Utbildningsuppdrag studieavgifter</t>
  </si>
  <si>
    <t>Magisterprogrammet i AoH</t>
  </si>
  <si>
    <t xml:space="preserve"> Totalt antal håp</t>
  </si>
  <si>
    <t>Magister, arbete och hälsa Summa</t>
  </si>
  <si>
    <t>CC Summa</t>
  </si>
  <si>
    <t>Master, toxikologi Summa</t>
  </si>
  <si>
    <t xml:space="preserve">Institutionskompensation för programdirektor </t>
  </si>
  <si>
    <t>Uppdragstillägg PD</t>
  </si>
  <si>
    <t>Bioentreprenörskapsteori</t>
  </si>
  <si>
    <t>4BP038</t>
  </si>
  <si>
    <t>Industriell ekonomi</t>
  </si>
  <si>
    <t>4BP039</t>
  </si>
  <si>
    <t>Kommunikation i bioentreprenörskap 1</t>
  </si>
  <si>
    <t>4BP040</t>
  </si>
  <si>
    <t xml:space="preserve">Projektledning teori </t>
  </si>
  <si>
    <t>4BP041</t>
  </si>
  <si>
    <t>Marknadsanalys</t>
  </si>
  <si>
    <t>4BP042</t>
  </si>
  <si>
    <t>Strategisk ekonomistyrning</t>
  </si>
  <si>
    <t>4BP043</t>
  </si>
  <si>
    <t>Kommunikation i bioentreprenörskap 2</t>
  </si>
  <si>
    <t>4BP045</t>
  </si>
  <si>
    <t>Praktikplacering 1</t>
  </si>
  <si>
    <t>4BP051</t>
  </si>
  <si>
    <t>Produktutveckling inom life science</t>
  </si>
  <si>
    <t>4BP044</t>
  </si>
  <si>
    <t>Affärsutveckling</t>
  </si>
  <si>
    <t>4BP048</t>
  </si>
  <si>
    <t>Marknadsföring och försäljning inom life science</t>
  </si>
  <si>
    <t>4BP047</t>
  </si>
  <si>
    <t>Praktikplacering 2</t>
  </si>
  <si>
    <t>4BP049</t>
  </si>
  <si>
    <t>Examensarbete i bioentreprenörskap</t>
  </si>
  <si>
    <t>4BP050</t>
  </si>
  <si>
    <t>Strategisk satsning studieavgifter</t>
  </si>
  <si>
    <t>Masterprogrammet i hälsoekonomi, policy och management</t>
  </si>
  <si>
    <t>Introduktionskurs</t>
  </si>
  <si>
    <t>4HM000</t>
  </si>
  <si>
    <t>Hälsoekonomi – finansiering av hälso- och sjukvården</t>
  </si>
  <si>
    <t>4HM001</t>
  </si>
  <si>
    <t xml:space="preserve">Hälsosystem och policy </t>
  </si>
  <si>
    <t>4HM002</t>
  </si>
  <si>
    <t xml:space="preserve">Planering för hälsa </t>
  </si>
  <si>
    <t>4HM003</t>
  </si>
  <si>
    <t>Grundläggande epidemiologi och statistik 1</t>
  </si>
  <si>
    <t>4HM004</t>
  </si>
  <si>
    <t>Hälsomått, mätning och värdering av hälsa</t>
  </si>
  <si>
    <t>4HM005</t>
  </si>
  <si>
    <t>Ekonomisk utvärdering av hälso- och sjukvårdsprogram</t>
  </si>
  <si>
    <t>4HM006</t>
  </si>
  <si>
    <t>Hälso- och sjukvårdsledning</t>
  </si>
  <si>
    <t>4HM007</t>
  </si>
  <si>
    <t>4HM008</t>
  </si>
  <si>
    <t>Avancerad hälsoekonomi</t>
  </si>
  <si>
    <t>4HM009</t>
  </si>
  <si>
    <t>Avancerad kurs i hälsosystem och policy</t>
  </si>
  <si>
    <t>4HM010</t>
  </si>
  <si>
    <t>Avancerad hälso- och sjukvårdsledning</t>
  </si>
  <si>
    <t>4HM011</t>
  </si>
  <si>
    <t>Vetenskapsteori och forskningsetik</t>
  </si>
  <si>
    <t>4HM012</t>
  </si>
  <si>
    <t>Examensarbete i medical management</t>
  </si>
  <si>
    <t>4HM013</t>
  </si>
  <si>
    <t>Strategiskt stöd studieavgift</t>
  </si>
  <si>
    <t>Hälsoinformatik – behov, mål och begränsningar</t>
  </si>
  <si>
    <t>5HI000</t>
  </si>
  <si>
    <t>Informationssystem i hälso- och sjukvården</t>
  </si>
  <si>
    <t>5HI001</t>
  </si>
  <si>
    <t>Grundläggande medicinsk vetenskap</t>
  </si>
  <si>
    <t>5HI023</t>
  </si>
  <si>
    <t>C799001171</t>
  </si>
  <si>
    <t>Vården och omsorgens organisation och styrning</t>
  </si>
  <si>
    <t>5HI003</t>
  </si>
  <si>
    <t>Verksamhetsanalys, användarkravhantering och utvärdering</t>
  </si>
  <si>
    <t>5HI019</t>
  </si>
  <si>
    <t>Standardisering inom hälsoinformatik</t>
  </si>
  <si>
    <t>5HI020</t>
  </si>
  <si>
    <t>Vetenskaplig forskningsmetod</t>
  </si>
  <si>
    <t>5HI022</t>
  </si>
  <si>
    <t>Aktuella forskningsfrågor och trender inom hälsoinformatik</t>
  </si>
  <si>
    <t>5HI021</t>
  </si>
  <si>
    <t>Examensarbete i hälsoinformatik</t>
  </si>
  <si>
    <t>5HI014</t>
  </si>
  <si>
    <t xml:space="preserve">Strategisk satsning för studievagifts belagd verksamhet </t>
  </si>
  <si>
    <t>LIME – masterprogrammet i bioentreprenörskap, 
masterprogrammet i hälsoekonomi, policy och management och masterprogrammet i hälsoinformatik</t>
  </si>
  <si>
    <t>Masterprogrammet i bioentreprenörskap</t>
  </si>
  <si>
    <t>Masterprogrammet i hälsoinformatik</t>
  </si>
  <si>
    <t>Master i bioentreprenörskap</t>
  </si>
  <si>
    <t>Hälsoekonomi</t>
  </si>
  <si>
    <t>Master i hälsoinformatik</t>
  </si>
  <si>
    <t>Master, bioentreprenörskap Summa</t>
  </si>
  <si>
    <t>Master, hälsoekonomi, policy och management Summa</t>
  </si>
  <si>
    <t>Master, hälsoinformatik Summa</t>
  </si>
  <si>
    <t>Avsättning för nämndegemensamma kostnader</t>
  </si>
  <si>
    <t>UN drift, arvode studentrepr UN</t>
  </si>
  <si>
    <t>Driftmedel program</t>
  </si>
  <si>
    <t>Drift program</t>
  </si>
  <si>
    <t>Institutionskompensation för PD</t>
  </si>
  <si>
    <t>PD lön &amp; tillägg inkl. LKP</t>
  </si>
  <si>
    <t>SV, PH, kursadmin</t>
  </si>
  <si>
    <t xml:space="preserve">Uppdragstillägg för PD </t>
  </si>
  <si>
    <t>Ingår i rad 4, PD lön &amp; tillägg</t>
  </si>
  <si>
    <t>Binokulärseende och behandling</t>
  </si>
  <si>
    <t>3OP008</t>
  </si>
  <si>
    <t>Examensarbete i optometri</t>
  </si>
  <si>
    <t>3OP005</t>
  </si>
  <si>
    <t>Neurooptometri</t>
  </si>
  <si>
    <t>3OP010</t>
  </si>
  <si>
    <t>Okulär farmakologi och diagnostisk undersökningsmetodik</t>
  </si>
  <si>
    <t>3OP011</t>
  </si>
  <si>
    <t>Ögats sjukdomar och diagnostik</t>
  </si>
  <si>
    <t>3OP007</t>
  </si>
  <si>
    <t>Diagnostisk klinik</t>
  </si>
  <si>
    <t>3OP009</t>
  </si>
  <si>
    <t>Pediatrisk optometri</t>
  </si>
  <si>
    <t>3OP012</t>
  </si>
  <si>
    <t>Ingår i rad 19, PD lön &amp; tillägg</t>
  </si>
  <si>
    <t>Allmän anatomi och fysiologi</t>
  </si>
  <si>
    <t>1OP067</t>
  </si>
  <si>
    <t>Optik 1</t>
  </si>
  <si>
    <t>1OP065</t>
  </si>
  <si>
    <t>Refraktionsmetodik 1 och vetenskapsmetodik</t>
  </si>
  <si>
    <t>1OP083</t>
  </si>
  <si>
    <t>Optik 2</t>
  </si>
  <si>
    <t>1OP070</t>
  </si>
  <si>
    <t>K7</t>
  </si>
  <si>
    <t>1OP056</t>
  </si>
  <si>
    <t>K899001081</t>
  </si>
  <si>
    <t>K799001081</t>
  </si>
  <si>
    <t>Refraktionsmetodik 2</t>
  </si>
  <si>
    <t>1OP069</t>
  </si>
  <si>
    <t>Ögats anatomi, fysiologi och sjukdomar 1</t>
  </si>
  <si>
    <t>1OP068</t>
  </si>
  <si>
    <t>1OP016</t>
  </si>
  <si>
    <t>C399001081</t>
  </si>
  <si>
    <t>Synundersökningsmetodik 1</t>
  </si>
  <si>
    <t>1OP071</t>
  </si>
  <si>
    <t>Synundersökningsmetodik 2</t>
  </si>
  <si>
    <t>1OP073</t>
  </si>
  <si>
    <t>Ögats anatomi, fysiologi och sjukdomar 2</t>
  </si>
  <si>
    <t>1OP072</t>
  </si>
  <si>
    <t>Arbetsplatsoptometri</t>
  </si>
  <si>
    <t>1OP077</t>
  </si>
  <si>
    <t>Kontaktologi 1</t>
  </si>
  <si>
    <t>1OP075</t>
  </si>
  <si>
    <t>C1</t>
  </si>
  <si>
    <t>Mikrobiologi</t>
  </si>
  <si>
    <t>1OP057</t>
  </si>
  <si>
    <t>C199001081</t>
  </si>
  <si>
    <t>Optometrisk klinik 1</t>
  </si>
  <si>
    <t>1OP076</t>
  </si>
  <si>
    <t>Synundersökningsmetodik 3</t>
  </si>
  <si>
    <t>1OP074</t>
  </si>
  <si>
    <t>1OP049</t>
  </si>
  <si>
    <t>Kontaktologi 2</t>
  </si>
  <si>
    <t>1OP081</t>
  </si>
  <si>
    <t>Optometrisk klinik 2</t>
  </si>
  <si>
    <t>1OP079</t>
  </si>
  <si>
    <t>Statistik och vetenskapsmetodik</t>
  </si>
  <si>
    <t>1OP026</t>
  </si>
  <si>
    <t>Optometrisk klinik 3</t>
  </si>
  <si>
    <t>1OP082</t>
  </si>
  <si>
    <t>Synsvagsteknik</t>
  </si>
  <si>
    <t>1OP084</t>
  </si>
  <si>
    <t>Arvode PD</t>
  </si>
  <si>
    <t>Ingår i rad 51, PD lön &amp; tillägg</t>
  </si>
  <si>
    <t>SV, PH, kurssam,  kursadmin, VFU-sam, int-sam</t>
  </si>
  <si>
    <t>Experimentell psykologi</t>
  </si>
  <si>
    <t>2PS001</t>
  </si>
  <si>
    <t>Grundläggande biologi</t>
  </si>
  <si>
    <t>2PS040</t>
  </si>
  <si>
    <t>Introduktion till psykologi</t>
  </si>
  <si>
    <t>2PS000</t>
  </si>
  <si>
    <t>Kognitiva processer</t>
  </si>
  <si>
    <t>2PS029</t>
  </si>
  <si>
    <t>Socialpsykologi</t>
  </si>
  <si>
    <t>2PS003</t>
  </si>
  <si>
    <t>Differentiell psykologi</t>
  </si>
  <si>
    <t>2PS005</t>
  </si>
  <si>
    <t>Utvecklingspsykologi</t>
  </si>
  <si>
    <t>2PS006</t>
  </si>
  <si>
    <t>Hälsopsykologi</t>
  </si>
  <si>
    <t>2PS008</t>
  </si>
  <si>
    <t>Klinisk psykologi 1</t>
  </si>
  <si>
    <t>2PS044</t>
  </si>
  <si>
    <t>Arbets- och organisationspsykologi 1</t>
  </si>
  <si>
    <t>2PS036</t>
  </si>
  <si>
    <t>Preklinisk integration</t>
  </si>
  <si>
    <t>2PS009</t>
  </si>
  <si>
    <t>Psykologarbete bland barn och ungdom</t>
  </si>
  <si>
    <t>2PS042</t>
  </si>
  <si>
    <t>Samhälle och hälsa</t>
  </si>
  <si>
    <t>2PS035</t>
  </si>
  <si>
    <t>K899001141</t>
  </si>
  <si>
    <t>H199001141</t>
  </si>
  <si>
    <t>2PS034</t>
  </si>
  <si>
    <t>Arbets- och organisationspsykologi 2</t>
  </si>
  <si>
    <t>2PS046</t>
  </si>
  <si>
    <t>Valbar kurs/Examensarbete (kand. 15 hp)</t>
  </si>
  <si>
    <t>Klinisk psykologi 2</t>
  </si>
  <si>
    <t>2PS043</t>
  </si>
  <si>
    <t>Självkännedom och klin. färdigheter</t>
  </si>
  <si>
    <t>2PS017</t>
  </si>
  <si>
    <t>Klinisk metod inom psykologiområdet</t>
  </si>
  <si>
    <t>2PS021</t>
  </si>
  <si>
    <t>Psykologpraktik</t>
  </si>
  <si>
    <t>2PS019</t>
  </si>
  <si>
    <t>Statistik och metod</t>
  </si>
  <si>
    <t>2PS020</t>
  </si>
  <si>
    <t>Examensarbete i psykologi (masternivå)</t>
  </si>
  <si>
    <t>2PS026</t>
  </si>
  <si>
    <t>Psykologiska behandlingsmetoder inklusive psykoterapi</t>
  </si>
  <si>
    <t>2PS032</t>
  </si>
  <si>
    <t>Koordinator examensarbete/valbar period</t>
  </si>
  <si>
    <t>Reseverade HÅP:ar</t>
  </si>
  <si>
    <t>Ingår i rad 95, PD lön &amp; tillägg</t>
  </si>
  <si>
    <t>Termin 1</t>
  </si>
  <si>
    <t>2PT</t>
  </si>
  <si>
    <t>Termin 2</t>
  </si>
  <si>
    <t>Termin 3</t>
  </si>
  <si>
    <t>Termin 4</t>
  </si>
  <si>
    <t>Termin 5</t>
  </si>
  <si>
    <t>Termin 6</t>
  </si>
  <si>
    <t>CNS – Optikerprogrammet, magisterprogrammet i klinisk optometri, psykologprogrammet och psykoterapeutprogrammet</t>
  </si>
  <si>
    <t>Magisterprogrammet i klinisk optometri</t>
  </si>
  <si>
    <t>Optikerprogrammet</t>
  </si>
  <si>
    <t>Psykologprogrammet</t>
  </si>
  <si>
    <t>Psykoterapeutprogrammet</t>
  </si>
  <si>
    <t>K8 Summa</t>
  </si>
  <si>
    <t>Magister, klinisk optometri Summa</t>
  </si>
  <si>
    <t>C1 Summa</t>
  </si>
  <si>
    <t>K7 Summa</t>
  </si>
  <si>
    <t>Optiker Summa</t>
  </si>
  <si>
    <t>Psykolog Summa</t>
  </si>
  <si>
    <t>Psykoterapeut Summa</t>
  </si>
  <si>
    <t>VIL-handläggare</t>
  </si>
  <si>
    <t>Uppdragstillägg för PD</t>
  </si>
  <si>
    <t xml:space="preserve">Kreativitet och aktivitet </t>
  </si>
  <si>
    <t>1AR028</t>
  </si>
  <si>
    <t>Valbar kurs</t>
  </si>
  <si>
    <t>Mångfald, social inklusion och hälsa</t>
  </si>
  <si>
    <t>1AR029</t>
  </si>
  <si>
    <t>Pedagogik</t>
  </si>
  <si>
    <t>1AR030</t>
  </si>
  <si>
    <t>1AR038</t>
  </si>
  <si>
    <t>Interprofessionell verksamhet och arbetsterapi</t>
  </si>
  <si>
    <t>1AR039</t>
  </si>
  <si>
    <t>Arbetsterapi 1 – Bedömning, mål och terapeutiskt resonerande</t>
  </si>
  <si>
    <t>1AR032</t>
  </si>
  <si>
    <t>Arbetsterapi 2 – Aktivitet och åtgärder</t>
  </si>
  <si>
    <t>1AR033</t>
  </si>
  <si>
    <t>Arbetsterapi 3 – Prevention och uppföljning</t>
  </si>
  <si>
    <t>1AR034</t>
  </si>
  <si>
    <t>Delaktighet och miljö</t>
  </si>
  <si>
    <t>1AR035</t>
  </si>
  <si>
    <t>Medicinska ämnen 2</t>
  </si>
  <si>
    <t>1AR041</t>
  </si>
  <si>
    <t>Medicinska ämnen 1</t>
  </si>
  <si>
    <t>1AR026</t>
  </si>
  <si>
    <t>Anatomi och fysiologi</t>
  </si>
  <si>
    <t>1AR024</t>
  </si>
  <si>
    <t>H199001311</t>
  </si>
  <si>
    <t>H599001311</t>
  </si>
  <si>
    <t>1AR027</t>
  </si>
  <si>
    <t>K899001311</t>
  </si>
  <si>
    <t>Arbete, aktivitet och delaktighet</t>
  </si>
  <si>
    <t>1AR036</t>
  </si>
  <si>
    <t>Vetenskaplig design och metod</t>
  </si>
  <si>
    <t>1AR037</t>
  </si>
  <si>
    <t>Hälsa, delaktighet och aktivitet</t>
  </si>
  <si>
    <t>1AR025</t>
  </si>
  <si>
    <t>Examensarbete i arbetsterapi</t>
  </si>
  <si>
    <t>1AR040</t>
  </si>
  <si>
    <t>Grundläggande arbetsterapi och aktivitetsvetenskap</t>
  </si>
  <si>
    <t>1AR022</t>
  </si>
  <si>
    <t>K1</t>
  </si>
  <si>
    <t>Tema hälso- och sjukvård – Medicinska ämnen 1</t>
  </si>
  <si>
    <t>1FY030</t>
  </si>
  <si>
    <t>H199001031</t>
  </si>
  <si>
    <t>K199001031</t>
  </si>
  <si>
    <t>D1</t>
  </si>
  <si>
    <t>Tema hälso- och sjukvård – Medicinska ämnen 2</t>
  </si>
  <si>
    <t>1FY034</t>
  </si>
  <si>
    <t>D199001031</t>
  </si>
  <si>
    <t>Tema hälso- och sjukvård - Interprofessionell verksamhetsförlagd utbildning</t>
  </si>
  <si>
    <t>1FY041</t>
  </si>
  <si>
    <t>Tema hälso- och sjukvård - Fysioterapi fördjupning</t>
  </si>
  <si>
    <t>1FY047</t>
  </si>
  <si>
    <t>Tema undersökning – Fysiologi 2</t>
  </si>
  <si>
    <t>1FY014</t>
  </si>
  <si>
    <t>C399001031</t>
  </si>
  <si>
    <t>Tema undersökning – Anatomi</t>
  </si>
  <si>
    <t>1FY018</t>
  </si>
  <si>
    <t>C499001031</t>
  </si>
  <si>
    <t>Tema intervention – Fysiologi 4</t>
  </si>
  <si>
    <t>1FY022</t>
  </si>
  <si>
    <t>Tema intervention – Fysioterapi 2</t>
  </si>
  <si>
    <t>1FY023</t>
  </si>
  <si>
    <t>Tema intervention – Psykologi</t>
  </si>
  <si>
    <t>1FY024</t>
  </si>
  <si>
    <t>K899001031</t>
  </si>
  <si>
    <t>Tema intervention – Fysiologi 3</t>
  </si>
  <si>
    <t>1FY025</t>
  </si>
  <si>
    <t>H599001031</t>
  </si>
  <si>
    <t>Tema vetenskapligt arbete – Vetenskapsmetodik</t>
  </si>
  <si>
    <t>1FY031</t>
  </si>
  <si>
    <t>Tema hälso- och sjukvård - Hälsofrämjande arbete och global hälsa</t>
  </si>
  <si>
    <t>1FY045</t>
  </si>
  <si>
    <t>Tema vetenskapligt arbete - PM</t>
  </si>
  <si>
    <t>1FY046</t>
  </si>
  <si>
    <t xml:space="preserve">Tema vetenskapligt arbete – Examensarbete i fysioterapi </t>
  </si>
  <si>
    <t>1FY048</t>
  </si>
  <si>
    <t>Tema professionell utveckling - Fysioterapeuten i yrkeslivet</t>
  </si>
  <si>
    <t>1FY049</t>
  </si>
  <si>
    <t xml:space="preserve">Tema professionell utveckling – Fysioterapi som ämne och yrke </t>
  </si>
  <si>
    <t>1FY016</t>
  </si>
  <si>
    <t>Tema intervention – Fysioterapi 3</t>
  </si>
  <si>
    <t>1FY026</t>
  </si>
  <si>
    <t>Tema hälso- och sjukvård – Fysioterapi i slutenvård</t>
  </si>
  <si>
    <t>1FY027</t>
  </si>
  <si>
    <t>Tema intervention – Fysioterapi 4</t>
  </si>
  <si>
    <t>1FY032</t>
  </si>
  <si>
    <t>Tema hälso- och sjukvård – Fysioterapi för barn och äldre</t>
  </si>
  <si>
    <t>1FY033</t>
  </si>
  <si>
    <t xml:space="preserve">Tema hälso- och sjukvård - Fysioterapi i öppenvård </t>
  </si>
  <si>
    <t>1FY044</t>
  </si>
  <si>
    <t>Tema undersökning – Fysioterapi 1</t>
  </si>
  <si>
    <t>1FY017</t>
  </si>
  <si>
    <t>Tema undersökning – Fysiologi 1</t>
  </si>
  <si>
    <t>1FY050</t>
  </si>
  <si>
    <t>Kompletterande utbildning för ssk</t>
  </si>
  <si>
    <t>Kompletterande utbildning för fysioterapeuter</t>
  </si>
  <si>
    <t>Sjuksköterskans professionella kompetens</t>
  </si>
  <si>
    <t>7KS010</t>
  </si>
  <si>
    <t>Fysioterapi som ämne och yrke inom svensk hälso- och sjukvård</t>
  </si>
  <si>
    <t>7KF006</t>
  </si>
  <si>
    <t>Undersökning och interventioner inom evidensbaserad fysioterapi 1</t>
  </si>
  <si>
    <t>7KF007</t>
  </si>
  <si>
    <t>Fysioterapi i slutenvård och kommunal verksamhet</t>
  </si>
  <si>
    <t>7KF008</t>
  </si>
  <si>
    <t>Omvårdnad som vetenskap och sjuksköterskans profession inom svensk hälso- och sjukvård</t>
  </si>
  <si>
    <t>7KS011</t>
  </si>
  <si>
    <t>7KS012</t>
  </si>
  <si>
    <t>Vård och omvårdnad inom primärvård och hemsjukvård</t>
  </si>
  <si>
    <t>7KS013</t>
  </si>
  <si>
    <t>Vård och omvårdnad av äldre</t>
  </si>
  <si>
    <t>7KS014</t>
  </si>
  <si>
    <t>Vård och omvårdnad inom akutsjukvård</t>
  </si>
  <si>
    <t>7KS015</t>
  </si>
  <si>
    <t>Lärande och ledarskap</t>
  </si>
  <si>
    <t>7KS016</t>
  </si>
  <si>
    <t>Undersökning och interventioner inom evidensbaserad fysioterapi 2</t>
  </si>
  <si>
    <t>7KF009</t>
  </si>
  <si>
    <t>Fysioterapi vid hälsa och ohälsa</t>
  </si>
  <si>
    <t>7KF010</t>
  </si>
  <si>
    <t>Fysioterapeuten i interprofessionell samverkan i yrkeslivet</t>
  </si>
  <si>
    <t>7KF011</t>
  </si>
  <si>
    <t>Sjuksköterske, campus</t>
  </si>
  <si>
    <t>Valbara kurser SSK</t>
  </si>
  <si>
    <t>Sjuksköterske, distans</t>
  </si>
  <si>
    <t>Sjuksköterskans profession och omvårdnad som vetenskap</t>
  </si>
  <si>
    <t>1SJ010</t>
  </si>
  <si>
    <t>1SJ019</t>
  </si>
  <si>
    <t>H199001331</t>
  </si>
  <si>
    <t>H599001331</t>
  </si>
  <si>
    <t>1SJ020</t>
  </si>
  <si>
    <t>Vårdandets grunder i hälsa och ohälsa</t>
  </si>
  <si>
    <t>1SJ021</t>
  </si>
  <si>
    <t>Vårdande vid ohälsa och sjukdom</t>
  </si>
  <si>
    <t>1SJ022</t>
  </si>
  <si>
    <t>Vårdande vid psykisk ohälsa och sjukdom</t>
  </si>
  <si>
    <t>1SJ023</t>
  </si>
  <si>
    <t>Vårdande av barn och vuxna inom primärvård och hemsjukvård</t>
  </si>
  <si>
    <t>1SJ024</t>
  </si>
  <si>
    <t>Vårdande vid barn och vuxna inom primärvård och hemsjukvård</t>
  </si>
  <si>
    <t>Ledarskap</t>
  </si>
  <si>
    <t>1SJ025</t>
  </si>
  <si>
    <t>C799001331</t>
  </si>
  <si>
    <t>Vårdande vid akut ohälsa</t>
  </si>
  <si>
    <t>1SJ026</t>
  </si>
  <si>
    <t>Forskningsmetodik och omvårdnadsforskning</t>
  </si>
  <si>
    <t>1SJ027</t>
  </si>
  <si>
    <t>Vårdande av äldre i en föränderlig livssituation</t>
  </si>
  <si>
    <t>1SJ028</t>
  </si>
  <si>
    <t>Interprofessionell och professionell kompetens</t>
  </si>
  <si>
    <t>1SJ029</t>
  </si>
  <si>
    <t>Examensarbete i omvårdnad</t>
  </si>
  <si>
    <t>1SJ030</t>
  </si>
  <si>
    <t>Specialister, övergripande ansvar</t>
  </si>
  <si>
    <t>Specialist, MV</t>
  </si>
  <si>
    <t>Specialist, ON</t>
  </si>
  <si>
    <t>Valbar kurs (CA)</t>
  </si>
  <si>
    <t>Specialist, VA</t>
  </si>
  <si>
    <t>Specialist, AN</t>
  </si>
  <si>
    <t>Anestesisjukvård -perioperativ omvårdnad 1</t>
  </si>
  <si>
    <t>2AN009</t>
  </si>
  <si>
    <t>Anestesisjukvård -perioperativ omvårdnad 2</t>
  </si>
  <si>
    <t>2AN010</t>
  </si>
  <si>
    <t>S1</t>
  </si>
  <si>
    <t>Omvårdnad inom medicinsk vård</t>
  </si>
  <si>
    <t>2MV003</t>
  </si>
  <si>
    <t>H199001411</t>
  </si>
  <si>
    <t>S199001411</t>
  </si>
  <si>
    <t>Verksamhetsförlagd utbildning inom strålbehandling (SB)</t>
  </si>
  <si>
    <t>2ON012</t>
  </si>
  <si>
    <t>Cancersjukdomar och omvårdnad vid behandling av cancersjukdomar (CA)</t>
  </si>
  <si>
    <t>2ON017</t>
  </si>
  <si>
    <t>Cancersjukdomar och omvårdnad vid behandling av cancersjukdomar (SB)</t>
  </si>
  <si>
    <t>Ohälsa hos äldre – bedömning, behandling och vård</t>
  </si>
  <si>
    <t>2VA003</t>
  </si>
  <si>
    <t>Bedömning av äldres hälsa och behov av omvårdnad</t>
  </si>
  <si>
    <t>2VA007</t>
  </si>
  <si>
    <t>Omvårdnad vid komplexa behov hos äldre</t>
  </si>
  <si>
    <t>2VA009</t>
  </si>
  <si>
    <t>Anestesisjukvård -perioperativ omvårdnad 3</t>
  </si>
  <si>
    <t>2AN011</t>
  </si>
  <si>
    <t>Specialist, DS</t>
  </si>
  <si>
    <t>Verksamhetsförlagd utbildning inom distriktsvård och omvårdnad inom hemmiljö </t>
  </si>
  <si>
    <t>2DS011</t>
  </si>
  <si>
    <t>Verksamhetsförlagd utbildning inom barnhälsovård och elevhälsans medicinska insatser</t>
  </si>
  <si>
    <t>2DS012</t>
  </si>
  <si>
    <t> Verksamhetsförlagd utbildning inom barnhälsovård och elevhälsans medicinska insatser</t>
  </si>
  <si>
    <t>Specialist, IN</t>
  </si>
  <si>
    <t>Omvårdnad inom intensivvård 1</t>
  </si>
  <si>
    <t>2IN009</t>
  </si>
  <si>
    <t>Omvårdnad inom intensivvård 2</t>
  </si>
  <si>
    <t>2IN010</t>
  </si>
  <si>
    <t>Omvårdnad inom intensivvård 3</t>
  </si>
  <si>
    <t>2IN011</t>
  </si>
  <si>
    <t>Specialist, KV</t>
  </si>
  <si>
    <t>Omvårdnad inom kirurgisk vård</t>
  </si>
  <si>
    <t>2KV004</t>
  </si>
  <si>
    <t>Specialist, PV</t>
  </si>
  <si>
    <t>Omvårdnad vid akut och långvarig psykisk ohälsa</t>
  </si>
  <si>
    <t>2PV007</t>
  </si>
  <si>
    <t>Cancerprevention och hälsopedagogik (CA)</t>
  </si>
  <si>
    <t>2ON011</t>
  </si>
  <si>
    <t>Profession, patientsäkerhet och metoder för att utveckla omvårdnad inom cancerområdet (CA)</t>
  </si>
  <si>
    <t>2ON013</t>
  </si>
  <si>
    <t>Radioterapi (SB)</t>
  </si>
  <si>
    <t>2ON019</t>
  </si>
  <si>
    <t xml:space="preserve">Profession, patientsäkerhet och metoder för att utveckla omvårdnad </t>
  </si>
  <si>
    <t>2SP030</t>
  </si>
  <si>
    <t>Hälsa och livsvillkor hos äldre – förr, nu och i framtiden</t>
  </si>
  <si>
    <t>2VA006</t>
  </si>
  <si>
    <t>Specialistsjuksköterskan som verksamhetsutvecklare</t>
  </si>
  <si>
    <t>2VA010</t>
  </si>
  <si>
    <t>Examensarbete i omvårdnad – anestesisjukvård</t>
  </si>
  <si>
    <t>2AN012</t>
  </si>
  <si>
    <t>Specialist, BU</t>
  </si>
  <si>
    <t>Examensarbete i omvårdnad – barn och ungdom</t>
  </si>
  <si>
    <t>2BU011</t>
  </si>
  <si>
    <t>Omvårdnad inom barnhälsovård</t>
  </si>
  <si>
    <t>2BU019</t>
  </si>
  <si>
    <t>Omvårdnad inom elevhälsans medicinska insatser</t>
  </si>
  <si>
    <t>2BU020</t>
  </si>
  <si>
    <t>Omvårdnad inom hälsa-ohälsa under adolescensperioden, fördjupning</t>
  </si>
  <si>
    <t>2BU021</t>
  </si>
  <si>
    <t>Vetenskaplig teori och metod i omvårdnad</t>
  </si>
  <si>
    <t>2BU022</t>
  </si>
  <si>
    <t xml:space="preserve">Hälsa, livsvillkor och miljö </t>
  </si>
  <si>
    <t>2DS007</t>
  </si>
  <si>
    <t>Examensarbete i omvårdnad – distriktssköterska</t>
  </si>
  <si>
    <t>2DS009</t>
  </si>
  <si>
    <t>teoretisk grund för arbete inom distriksvård</t>
  </si>
  <si>
    <t>2DS010</t>
  </si>
  <si>
    <t>Teoretisk grund för arbete inom distriktsvård</t>
  </si>
  <si>
    <t>Akut hälsa och integrativ omvårdnad</t>
  </si>
  <si>
    <t>2DS013</t>
  </si>
  <si>
    <t>Examensarbete i omvårdnad – intensivvård</t>
  </si>
  <si>
    <t>2IN012</t>
  </si>
  <si>
    <t>Examensarbete i omvårdnad – kirurgisk vård</t>
  </si>
  <si>
    <t>2KV000</t>
  </si>
  <si>
    <t>Postoperativ vård, observation och övervakning i kirurgisk omvårdnad</t>
  </si>
  <si>
    <t>2KV005</t>
  </si>
  <si>
    <t>Examensarbete i omvårdnad – medicinsk vård</t>
  </si>
  <si>
    <t>2MV000</t>
  </si>
  <si>
    <t>2MV004</t>
  </si>
  <si>
    <t>Examensarbete i omvårdnad – onkologisk vård (SB)</t>
  </si>
  <si>
    <t>2ON014</t>
  </si>
  <si>
    <t>Examensarbete i omvårdnad – onkologisk vård (CA)</t>
  </si>
  <si>
    <t>Examensarbete  i omvårdnad – onkologisk vård (SB)</t>
  </si>
  <si>
    <t>Hälsofrämande omvårdnad vid psykisk ohälsa</t>
  </si>
  <si>
    <t>2PV004</t>
  </si>
  <si>
    <t>Omvårdnad relaterat till psykisk ohälsa</t>
  </si>
  <si>
    <t>2PV005</t>
  </si>
  <si>
    <t>Examensarbete i omvårdnad – psykiatrisk vård</t>
  </si>
  <si>
    <t>2PV008</t>
  </si>
  <si>
    <t>Ledarskap och lärande i psykiatrisk verksamhet</t>
  </si>
  <si>
    <t>2PV010</t>
  </si>
  <si>
    <t>2SP032</t>
  </si>
  <si>
    <t>Vetenskaplig teori och metod i omvårdnad (CA)</t>
  </si>
  <si>
    <t>Vetenskaplig teori och metod i omvårdnad (SB)</t>
  </si>
  <si>
    <t>Omvårdnad vid beroende och psykisk ohälsa</t>
  </si>
  <si>
    <t>2SP051</t>
  </si>
  <si>
    <t>Examensarbete i omvårdnad – vård av äldre</t>
  </si>
  <si>
    <t>2VA005</t>
  </si>
  <si>
    <t>Specialist, AM</t>
  </si>
  <si>
    <t>Omvårdnad och medicinska ämnen inom ambulanssjukvård 1</t>
  </si>
  <si>
    <t>2AM016</t>
  </si>
  <si>
    <t xml:space="preserve">Omvårdnad och medicinska ämnen inom ambulanssjukvård 2 </t>
  </si>
  <si>
    <t>2AM017</t>
  </si>
  <si>
    <t xml:space="preserve">Medicinsk vetenskap och omvårdnad inom medicinsk akutsjukvård </t>
  </si>
  <si>
    <t>2MV001</t>
  </si>
  <si>
    <t xml:space="preserve">Medicinsk vetenskap och omvårdnad inom kirurgisk akutsjukvård </t>
  </si>
  <si>
    <t>2KV002</t>
  </si>
  <si>
    <t>Medicinsk vetenskap inom akutsjukvård</t>
  </si>
  <si>
    <t>2SP044</t>
  </si>
  <si>
    <t>H599001411</t>
  </si>
  <si>
    <t>Verksamhetsförlagd utbildning inom barnsjukvård</t>
  </si>
  <si>
    <t>2BU016</t>
  </si>
  <si>
    <t>K699001411</t>
  </si>
  <si>
    <t>Omvårdnad inom pediatrisk akutsjukvård, fördjupning</t>
  </si>
  <si>
    <t>2BU017</t>
  </si>
  <si>
    <t>Omvårdnad inom neonatal hälso- och sjukvård, fördjupning</t>
  </si>
  <si>
    <t>2BU018</t>
  </si>
  <si>
    <t>Specialist, OP</t>
  </si>
  <si>
    <t>Operationssjukvård - perioperativ omvårdnad 1 </t>
  </si>
  <si>
    <t>2OT014</t>
  </si>
  <si>
    <t>Operationssjukvård - perioperativ omvårdnad 2 </t>
  </si>
  <si>
    <t>2OT015</t>
  </si>
  <si>
    <t xml:space="preserve">Operationssjukvård - perioperativ omvårdnad 3 </t>
  </si>
  <si>
    <t>2OT016</t>
  </si>
  <si>
    <t>2AM018</t>
  </si>
  <si>
    <t>Examensarbete i omvårdnad – ambulanssjukvård</t>
  </si>
  <si>
    <t>2AM019</t>
  </si>
  <si>
    <t>2BU013</t>
  </si>
  <si>
    <t>Omvårdnad inom barnsjukvård</t>
  </si>
  <si>
    <t>2BU015</t>
  </si>
  <si>
    <t>Farmakologi och sjukdomslära 2</t>
  </si>
  <si>
    <t>2DS006</t>
  </si>
  <si>
    <t>Farmakologi och sjukdomslära 1</t>
  </si>
  <si>
    <t>2DS014</t>
  </si>
  <si>
    <t>Medicinsk vetenskap - operationssjukvård</t>
  </si>
  <si>
    <t>2OT012</t>
  </si>
  <si>
    <t>Examensarbete i omvårdnad - operationssjukvård</t>
  </si>
  <si>
    <t>2OT013</t>
  </si>
  <si>
    <t xml:space="preserve">Vetenskaplig teori och metod </t>
  </si>
  <si>
    <t>2SP050</t>
  </si>
  <si>
    <t>NVS – kompletterande utbildning för sjuksköterskor</t>
  </si>
  <si>
    <t>Kompletterande utbildning för sjuksköterskor</t>
  </si>
  <si>
    <t>Kompletterande utbildning för ssk Summa</t>
  </si>
  <si>
    <t>NVS – kompletterande utbildning för fysioterapeuter</t>
  </si>
  <si>
    <t>Kompletterande utbildning för fysioterapeuter Summa</t>
  </si>
  <si>
    <t>NVS – arbetsterapeutprogrammet, fysioterapeutprogrammet och sjuksköterskeprogrammet</t>
  </si>
  <si>
    <t>Arbetsterapeutprogrammet</t>
  </si>
  <si>
    <t>Fysioterapeutprogrammet</t>
  </si>
  <si>
    <t>Ersättning per håp</t>
  </si>
  <si>
    <t>Sjuksköterskeprogrammet</t>
  </si>
  <si>
    <t>Arbetsterapeut Summa</t>
  </si>
  <si>
    <t>D1 Summa</t>
  </si>
  <si>
    <t>K1 Summa</t>
  </si>
  <si>
    <t>Fysioterapeut Summa</t>
  </si>
  <si>
    <t>Sjuksköterske Summa</t>
  </si>
  <si>
    <t>NVS – specialistsjuksköterskeprogrammen</t>
  </si>
  <si>
    <t>Specialistsjuksköterskeprogrammet</t>
  </si>
  <si>
    <t>Specialist Summa</t>
  </si>
  <si>
    <t>Specialist, AM Summa</t>
  </si>
  <si>
    <t>Specialist, AN Summa</t>
  </si>
  <si>
    <t>Specialist, BU Summa</t>
  </si>
  <si>
    <t>Specialist, DS Summa</t>
  </si>
  <si>
    <t>Specialist, IN Summa</t>
  </si>
  <si>
    <t>Specialist, KV Summa</t>
  </si>
  <si>
    <t>Specialist, MV Summa</t>
  </si>
  <si>
    <t>Specialist, ON Summa</t>
  </si>
  <si>
    <t>Specialist, OP Summa</t>
  </si>
  <si>
    <t>Specialist, PV Summa</t>
  </si>
  <si>
    <t>Specialist, VA Summa</t>
  </si>
  <si>
    <t>PN/Pri kod</t>
  </si>
  <si>
    <t>PrI /PN</t>
  </si>
  <si>
    <t>Antal håp 2022 - anslag</t>
  </si>
  <si>
    <t>Antal håp 2022 - avgift</t>
  </si>
  <si>
    <t>Antal HÅP Totalt</t>
  </si>
  <si>
    <t>Håp-ersättning 2022</t>
  </si>
  <si>
    <t>Ersättning 2022 - totalt</t>
  </si>
  <si>
    <t>Utbildnings-uppdrag 2023 - anslag (håp)</t>
  </si>
  <si>
    <t>Utbildnings-uppdrag 2023 - avgifter (håp)</t>
  </si>
  <si>
    <t>Utbildnings-uppdrag 2023 - totalt (håp)</t>
  </si>
  <si>
    <t>Håp-ersättning 2023 (tkr/HÅP)</t>
  </si>
  <si>
    <t>Ersättning 2023 - anslag</t>
  </si>
  <si>
    <t>Ersättning 2023 - avgifter</t>
  </si>
  <si>
    <t>Ersättning 2023 - totalt</t>
  </si>
  <si>
    <t>Förändring HÅP-ersättning 23 jmf med 22</t>
  </si>
  <si>
    <t>Jmf: uppdrag jmf föregående år (HÅP)</t>
  </si>
  <si>
    <t>Jmf: ersättning jmf föregående år (tkr)</t>
  </si>
  <si>
    <t>CLINTEC</t>
  </si>
  <si>
    <t>LABMED</t>
  </si>
  <si>
    <t>PN Biomedicin</t>
  </si>
  <si>
    <t>Kandidatprogrammet i biomedicin</t>
  </si>
  <si>
    <t>PN Läkarprogrammet</t>
  </si>
  <si>
    <t>Magisterprogrammet i arbete och hälsa</t>
  </si>
  <si>
    <t>Masterprogrammet i biomedicin</t>
  </si>
  <si>
    <t>Masterprogrammet i hälsoinsatser vid katastrofer</t>
  </si>
  <si>
    <t>Masterprogrammet i molekylära tekniker i livsvetenskaperna</t>
  </si>
  <si>
    <t>FyFa</t>
  </si>
  <si>
    <t>Specialistsjuksköterskeprogrammen</t>
  </si>
  <si>
    <t>motsv men med korrekt beräkning</t>
  </si>
  <si>
    <t>nytt mål</t>
  </si>
  <si>
    <t>om öka 0,5% totalt</t>
  </si>
  <si>
    <t>Budget juni</t>
  </si>
  <si>
    <t>Budget</t>
  </si>
  <si>
    <t>Utbildnings-uppdrag 2023 (håp)</t>
  </si>
  <si>
    <t>Ersättning 2023 - anslag (innan avsättning)</t>
  </si>
  <si>
    <t>Kompletterande utbildning - barnmorskor</t>
  </si>
  <si>
    <t>Kompletterande utbildning - fysioterapeuter</t>
  </si>
  <si>
    <t>Kompletterande utbildning - sjuksköterskor</t>
  </si>
  <si>
    <t>Kompletterande utbildning - tandläkare</t>
  </si>
  <si>
    <t>Kompletterande utbildning - läkare</t>
  </si>
  <si>
    <t>Uppräkning</t>
  </si>
  <si>
    <t>Avsatt till annat</t>
  </si>
  <si>
    <t>Tkr</t>
  </si>
  <si>
    <t>IPL</t>
  </si>
  <si>
    <t>Uppskrivning med PLO</t>
  </si>
  <si>
    <t>Andel per program</t>
  </si>
  <si>
    <t>andel</t>
  </si>
  <si>
    <t>Kompl utb - barnmorskor</t>
  </si>
  <si>
    <t>Kompl utb - fysioterapeuter</t>
  </si>
  <si>
    <t>Kompl utb - sjuksköterskor</t>
  </si>
  <si>
    <t>Kompl utb - tandläkare</t>
  </si>
  <si>
    <t>Kompl utb - läkare</t>
  </si>
  <si>
    <t>KONTROLL</t>
  </si>
  <si>
    <t>TOTALT</t>
  </si>
  <si>
    <t>Utb uppdrag</t>
  </si>
  <si>
    <t>Avsättning budget</t>
  </si>
  <si>
    <t>Kvar</t>
  </si>
  <si>
    <t>Summa</t>
  </si>
  <si>
    <t>PN 7, övergripande ansvar</t>
  </si>
  <si>
    <t>C5</t>
  </si>
  <si>
    <t>Cell-, stamcells- och utvecklingsbiologi</t>
  </si>
  <si>
    <t>1BI037</t>
  </si>
  <si>
    <t>C599001091</t>
  </si>
  <si>
    <t>C2</t>
  </si>
  <si>
    <t>Allmän och organisk kemi</t>
  </si>
  <si>
    <t>1BI036</t>
  </si>
  <si>
    <t>C299001091</t>
  </si>
  <si>
    <t>Introduktion till biomedicin</t>
  </si>
  <si>
    <t>1BI035</t>
  </si>
  <si>
    <t>Genetik, genomik och funktionell genomik</t>
  </si>
  <si>
    <t>1BI038</t>
  </si>
  <si>
    <t>H299001091</t>
  </si>
  <si>
    <t>Biokemi</t>
  </si>
  <si>
    <t>1BI031</t>
  </si>
  <si>
    <t>Kemisk biologi</t>
  </si>
  <si>
    <t>1BI039</t>
  </si>
  <si>
    <t xml:space="preserve">Vävnadsbiologi </t>
  </si>
  <si>
    <t>1BI040</t>
  </si>
  <si>
    <t>H599001091</t>
  </si>
  <si>
    <t>Biostatistik</t>
  </si>
  <si>
    <t>1BI043</t>
  </si>
  <si>
    <t>C699001091</t>
  </si>
  <si>
    <t>Neurovetenskap</t>
  </si>
  <si>
    <t>1BI042</t>
  </si>
  <si>
    <t>C499001091</t>
  </si>
  <si>
    <t xml:space="preserve">Immunologi och mikrobiologi </t>
  </si>
  <si>
    <t>1BI041</t>
  </si>
  <si>
    <t>C199001091</t>
  </si>
  <si>
    <t>1BI047</t>
  </si>
  <si>
    <t>Life Science industrin</t>
  </si>
  <si>
    <t>1BI044</t>
  </si>
  <si>
    <t>C799001091</t>
  </si>
  <si>
    <t>Farmakologi och toxikologi</t>
  </si>
  <si>
    <t>1BI045</t>
  </si>
  <si>
    <t>C399001091</t>
  </si>
  <si>
    <t>Fysiologi</t>
  </si>
  <si>
    <t>1BI046</t>
  </si>
  <si>
    <t>Molekylär medicin - onkologi</t>
  </si>
  <si>
    <t>1BI049</t>
  </si>
  <si>
    <t>K799001091</t>
  </si>
  <si>
    <t>Molekylär medicin - kardiometabola sjukdomar och infektionssjukdomar</t>
  </si>
  <si>
    <t>1BI048</t>
  </si>
  <si>
    <t>K299001091</t>
  </si>
  <si>
    <t>1BI034</t>
  </si>
  <si>
    <t>Core-faciliteter</t>
  </si>
  <si>
    <t>Biomedicin, programmets disp</t>
  </si>
  <si>
    <t xml:space="preserve">Avancerad biomedicin </t>
  </si>
  <si>
    <t>4BI107</t>
  </si>
  <si>
    <t xml:space="preserve">Bioinformatik </t>
  </si>
  <si>
    <t>4BI109</t>
  </si>
  <si>
    <t xml:space="preserve">Tillämpad biostatistik </t>
  </si>
  <si>
    <t>4BI108</t>
  </si>
  <si>
    <t>Valbara kurser T1</t>
  </si>
  <si>
    <t>Avancerad biomedicin: forskningsprojekt 1</t>
  </si>
  <si>
    <t>4BI114</t>
  </si>
  <si>
    <t>Bioetik och försöksdjursvetenskap</t>
  </si>
  <si>
    <t>4BI115</t>
  </si>
  <si>
    <t>Tillämpad kommunikation i biomedicin och professionell utveckling </t>
  </si>
  <si>
    <t>4BI116</t>
  </si>
  <si>
    <t>Avancerad biomedicin: forskningsprojekt 2</t>
  </si>
  <si>
    <t>4BI124</t>
  </si>
  <si>
    <t>Bioentreprenörskap</t>
  </si>
  <si>
    <t>4BI118</t>
  </si>
  <si>
    <t>Biomedicinsk forskningsliteracitet</t>
  </si>
  <si>
    <t>4BI117</t>
  </si>
  <si>
    <t>Valbara kurser T3</t>
  </si>
  <si>
    <t>4BI125</t>
  </si>
  <si>
    <t>H299001231</t>
  </si>
  <si>
    <t>Molekylär genetik och genomik</t>
  </si>
  <si>
    <t>NY KOD</t>
  </si>
  <si>
    <t>Tillämpad kommunikation</t>
  </si>
  <si>
    <t>Kunskapfronten inom translationell medicin</t>
  </si>
  <si>
    <t>C8</t>
  </si>
  <si>
    <t>5MT004</t>
  </si>
  <si>
    <t>Läkar</t>
  </si>
  <si>
    <t>UL82021901 PN gem instkomp PN+PNO+studrepr</t>
  </si>
  <si>
    <t>UL82121011 Övergripande uppdrag arvode PD, bitr. PD</t>
  </si>
  <si>
    <t>UL82121011 Övergripande uppdrag inst komp PD</t>
  </si>
  <si>
    <t>Ersättning introduktion LS , lokaler</t>
  </si>
  <si>
    <t>UL82121011 Övergripande uppdrag introduktion LS och lokaler C3</t>
  </si>
  <si>
    <t>Ersättning ordförande LINK</t>
  </si>
  <si>
    <t>UL82121011 Övergripande uppdrag LINK ordf K6</t>
  </si>
  <si>
    <t>Ersättning arbete i smb med kursstart termin 1</t>
  </si>
  <si>
    <t>UL82121011 Övergripande uppdrag programstart C2</t>
  </si>
  <si>
    <t>UL82121011 Övergripande uppdrag programstart C3</t>
  </si>
  <si>
    <t>UL82221011 Driftmedel LINK</t>
  </si>
  <si>
    <t>Tema/strimmor uppdrag</t>
  </si>
  <si>
    <t>UL82221011 Driftmedel Tema/strimmor uppdrag (746 tkr MK)</t>
  </si>
  <si>
    <t>Terminskollegie uppdrag</t>
  </si>
  <si>
    <t>UL82221011 Driftmedel Terminskollegier uppdrag (40 tkr reserv)</t>
  </si>
  <si>
    <t>UL82221011 Driftmedel PN/PK div sammankomster</t>
  </si>
  <si>
    <t>UL82221011 Driftmedel PN/PK div sammankomster (NyA 50k i 2LA21)</t>
  </si>
  <si>
    <t>Utveckling och utvärdering</t>
  </si>
  <si>
    <t>UL82321011 Utv o utv AMEE</t>
  </si>
  <si>
    <t>UL82321011 Utv o utv digitaltstöd, eportfolio, nat PD möte,  internat, frågebank , EPA</t>
  </si>
  <si>
    <t xml:space="preserve">UL82321011 Utv o utv IMEX </t>
  </si>
  <si>
    <t>UL82321011 Utv o utv nat utbildnmöten, Göteborg</t>
  </si>
  <si>
    <t>UL82321011 Utv o utv, systemstöd exam OSCE, Qpercom och IntDashboard</t>
  </si>
  <si>
    <t>Prov och intervjubas. antagning PIL</t>
  </si>
  <si>
    <t>UL82421011 PIL drift, ej PH</t>
  </si>
  <si>
    <t>Kompletterande utbildning för läkare</t>
  </si>
  <si>
    <t>UL82020411 PH/SVL överföring</t>
  </si>
  <si>
    <t>Grundläggande kurs – kompletterande utbildning för läkare med utländsk examen</t>
  </si>
  <si>
    <t>7KL000</t>
  </si>
  <si>
    <t>Samhälls- och författningskunskap</t>
  </si>
  <si>
    <t>7KL004</t>
  </si>
  <si>
    <t>Fördjupningskurs – kompletterande utbildning för läkare med utländsk examen</t>
  </si>
  <si>
    <t>7KL005</t>
  </si>
  <si>
    <t>Medicinsk vetenskaplig metodologi</t>
  </si>
  <si>
    <t>2LK026</t>
  </si>
  <si>
    <t>UL99001011</t>
  </si>
  <si>
    <t>C899001011</t>
  </si>
  <si>
    <t xml:space="preserve">Klinisk medicin </t>
  </si>
  <si>
    <t>2LK131</t>
  </si>
  <si>
    <t>S199001011</t>
  </si>
  <si>
    <t>H599001011</t>
  </si>
  <si>
    <t>farmakologi</t>
  </si>
  <si>
    <t>H799001011</t>
  </si>
  <si>
    <t>infektion</t>
  </si>
  <si>
    <t>H199001011</t>
  </si>
  <si>
    <t>PV</t>
  </si>
  <si>
    <t>K299001011</t>
  </si>
  <si>
    <t>hud</t>
  </si>
  <si>
    <t>H999001011</t>
  </si>
  <si>
    <t>PU</t>
  </si>
  <si>
    <t>Klinisk medicin</t>
  </si>
  <si>
    <t>2LK132</t>
  </si>
  <si>
    <t>inf 0,6</t>
  </si>
  <si>
    <t>PV2,25+Ger1,2</t>
  </si>
  <si>
    <t>2LK133</t>
  </si>
  <si>
    <t>D199001011</t>
  </si>
  <si>
    <t>hud 0,3+inf 0,6+farm 1,2</t>
  </si>
  <si>
    <t>2LK134</t>
  </si>
  <si>
    <t>K199001011</t>
  </si>
  <si>
    <t>endokrinologi</t>
  </si>
  <si>
    <t>PV 2,25+ger 1,2</t>
  </si>
  <si>
    <t>inf 5,4</t>
  </si>
  <si>
    <t>hud 4,65 + inf 5,4</t>
  </si>
  <si>
    <t xml:space="preserve">Klinisk medicin inr kirurgi </t>
  </si>
  <si>
    <t>2LK135</t>
  </si>
  <si>
    <t>C399001011</t>
  </si>
  <si>
    <t>anestesi</t>
  </si>
  <si>
    <t>K799001011</t>
  </si>
  <si>
    <t>onk+rättsmed</t>
  </si>
  <si>
    <t>2LK136</t>
  </si>
  <si>
    <t>2LK137</t>
  </si>
  <si>
    <t>2LK138</t>
  </si>
  <si>
    <t>PU 0,3</t>
  </si>
  <si>
    <t xml:space="preserve">Examensarbete </t>
  </si>
  <si>
    <t>2LK028</t>
  </si>
  <si>
    <t>Klinisk medicin NSP</t>
  </si>
  <si>
    <t>2LK063</t>
  </si>
  <si>
    <t>K899001011</t>
  </si>
  <si>
    <t>neuro7,5 + psyk 12,15</t>
  </si>
  <si>
    <t>ögon</t>
  </si>
  <si>
    <t>ÖNH 4,05 +PU 0,75</t>
  </si>
  <si>
    <t xml:space="preserve">Klinisk medicin inr reproduktion och utveckling </t>
  </si>
  <si>
    <t>2LK111</t>
  </si>
  <si>
    <t>K699001011</t>
  </si>
  <si>
    <t xml:space="preserve">pedkir </t>
  </si>
  <si>
    <t>genetik</t>
  </si>
  <si>
    <t>gyn/obst</t>
  </si>
  <si>
    <t>pediatrik</t>
  </si>
  <si>
    <t>pedpsyk</t>
  </si>
  <si>
    <t xml:space="preserve">Integrerad sluttentamen </t>
  </si>
  <si>
    <t>2LK058</t>
  </si>
  <si>
    <t xml:space="preserve">Hälsa i samhälle och miljö </t>
  </si>
  <si>
    <t>2LK100</t>
  </si>
  <si>
    <t>C699001011</t>
  </si>
  <si>
    <t>K999001011</t>
  </si>
  <si>
    <t>SVK (exkl adm)</t>
  </si>
  <si>
    <t>UL10110001 SVK kurser</t>
  </si>
  <si>
    <t>SVK-administration</t>
  </si>
  <si>
    <t>UL10111001 SVK admin, SR+drift</t>
  </si>
  <si>
    <t>UL10112001 Inres stud, klin rot</t>
  </si>
  <si>
    <t>Extra platser inresande studenter</t>
  </si>
  <si>
    <t>UL10112001 Inres stud, komp eng kurs</t>
  </si>
  <si>
    <t>Övriga utbildningsuppdrag, Core-faciliteter</t>
  </si>
  <si>
    <t>UL10113001 Övr utb uppdrag, core faciliteter</t>
  </si>
  <si>
    <t>UL10113001 Övr utb uppdrag, core faciliteter 2LA21 (resurskrävande aktivitet)</t>
  </si>
  <si>
    <t>Ersättning till kursansvariga institutioner</t>
  </si>
  <si>
    <t>UL10114001 Ersättning till kursansvarig institution</t>
  </si>
  <si>
    <t>Basvetenskap 1: Grundläggande basvetenskap, läkaryrket och lärande</t>
  </si>
  <si>
    <t>2LA000</t>
  </si>
  <si>
    <t>Basvetenskap 2: Cellbiologi, matsmältning och ämnesomsättning</t>
  </si>
  <si>
    <t>2LA001</t>
  </si>
  <si>
    <t>Basvetenskap 3: Anatomi, histologi och basal klinisk konsultation och undersökning</t>
  </si>
  <si>
    <t>2LA002</t>
  </si>
  <si>
    <t>Basvetenskap 4: Neurovetenskap, neurofarmakologi och endokrinologi</t>
  </si>
  <si>
    <t>2LA003</t>
  </si>
  <si>
    <t>Basvetenskap 5: Funktion och dysfunktion</t>
  </si>
  <si>
    <t>2LA004</t>
  </si>
  <si>
    <t>Basvetenskap 6: Mikrobiologi och infektionsimmunologi</t>
  </si>
  <si>
    <t>2LA005</t>
  </si>
  <si>
    <t>Medicinsk diagnostik med basvetenskaplig integrering</t>
  </si>
  <si>
    <t>2LA006</t>
  </si>
  <si>
    <t>Klinisk medicin 1: Invärtesmedicinsk inriktning</t>
  </si>
  <si>
    <t>Programnämnden för biomedicinprogrammen – kandidatprogrammet i biomedicin, masterprogrammet i biomedicin och masterprogrammet i molekylära tekniker i livsvetenskaperna</t>
  </si>
  <si>
    <t>Utbildningskansli</t>
  </si>
  <si>
    <t>Reducering av ram pga utbildningskansli</t>
  </si>
  <si>
    <t>Ram att fördela</t>
  </si>
  <si>
    <t>Kandidat</t>
  </si>
  <si>
    <t>Master biomed</t>
  </si>
  <si>
    <t>Master MTLS</t>
  </si>
  <si>
    <t>PN Summa</t>
  </si>
  <si>
    <t>C2 Summa</t>
  </si>
  <si>
    <t>C5 Summa</t>
  </si>
  <si>
    <t>Kandidat, biomedicin Summa</t>
  </si>
  <si>
    <t>Master, biomedicin Summa</t>
  </si>
  <si>
    <t>Master, molekylära tekniker i livsvetenskaperna Summa</t>
  </si>
  <si>
    <t>C8 Summa</t>
  </si>
  <si>
    <t>Programnämnden för läkarprogrammet, läkarprogrammet – tolftedelsfördelning</t>
  </si>
  <si>
    <t xml:space="preserve">Avstämning fördelning av bu 330: </t>
  </si>
  <si>
    <t xml:space="preserve">Avstämning fördelning av bu 360: </t>
  </si>
  <si>
    <t>Inst, tolftedel</t>
  </si>
  <si>
    <t>K6 Summa</t>
  </si>
  <si>
    <t>S1 Summa</t>
  </si>
  <si>
    <t>Läkarprogrammet (330 hp) Summa</t>
  </si>
  <si>
    <t>Läkarprogrammet (360 hp) Summa</t>
  </si>
  <si>
    <t>Programnämnden för läkarprogrammet</t>
  </si>
  <si>
    <t>Kursöversikt</t>
  </si>
  <si>
    <t>(flera objekt)</t>
  </si>
  <si>
    <t xml:space="preserve"> Andel av kurs</t>
  </si>
  <si>
    <t xml:space="preserve"> Kurslängd hp</t>
  </si>
  <si>
    <t>Summa av Kurslängd hp</t>
  </si>
  <si>
    <t>Avstämnings-kolumn, antal håp/termin</t>
  </si>
  <si>
    <t>5 Summa</t>
  </si>
  <si>
    <t>6 Summa</t>
  </si>
  <si>
    <t>7 Summa</t>
  </si>
  <si>
    <t>8 Summa</t>
  </si>
  <si>
    <t>9 Summa</t>
  </si>
  <si>
    <t>10 Summa</t>
  </si>
  <si>
    <t>11 Summa</t>
  </si>
  <si>
    <t>1 Summa</t>
  </si>
  <si>
    <t>2 Summa</t>
  </si>
  <si>
    <t>3 Summa</t>
  </si>
  <si>
    <t>4 Summa</t>
  </si>
  <si>
    <t>Programnämnden för läkarprogrammet – kompletterande utbildning för läkare</t>
  </si>
  <si>
    <t>Utbildningsram</t>
  </si>
  <si>
    <t>Programnämnden för läkarprogrammet, snitt-håp-ersättning per kurs</t>
  </si>
  <si>
    <t>Läkarprogrammet 330</t>
  </si>
  <si>
    <t>Läkarprogrammet 360</t>
  </si>
  <si>
    <t xml:space="preserve"> Kursansvarig inst</t>
  </si>
  <si>
    <t xml:space="preserve"> Snitt-håp, tkr</t>
  </si>
  <si>
    <t>OF99001271</t>
  </si>
  <si>
    <t>OF99001351</t>
  </si>
  <si>
    <t>OF99001021</t>
  </si>
  <si>
    <t>H599001021</t>
  </si>
  <si>
    <t>C499001021</t>
  </si>
  <si>
    <t>C399001021</t>
  </si>
  <si>
    <t>H799001021</t>
  </si>
  <si>
    <t>C799001021</t>
  </si>
  <si>
    <t>H999001021</t>
  </si>
  <si>
    <t>H999001321</t>
  </si>
  <si>
    <t>H999001041</t>
  </si>
  <si>
    <t>H999001381</t>
  </si>
  <si>
    <t>H199001381</t>
  </si>
  <si>
    <t>H599001381</t>
  </si>
  <si>
    <t>C799001381</t>
  </si>
  <si>
    <t>H299001291</t>
  </si>
  <si>
    <t>K699001361</t>
  </si>
  <si>
    <t>H599001341</t>
  </si>
  <si>
    <t>H199001341</t>
  </si>
  <si>
    <t>H599001441</t>
  </si>
  <si>
    <t>H599001371</t>
  </si>
  <si>
    <t>PN/PrI Kod</t>
  </si>
  <si>
    <t>PN/PrI Kod2</t>
  </si>
  <si>
    <t>OF99000411</t>
  </si>
  <si>
    <t>K699000411</t>
  </si>
  <si>
    <t>H599000411</t>
  </si>
  <si>
    <t>C399001391</t>
  </si>
  <si>
    <t>K999001191</t>
  </si>
  <si>
    <t>K299001111</t>
  </si>
  <si>
    <t>K999001211</t>
  </si>
  <si>
    <t>C699001181</t>
  </si>
  <si>
    <t>C799001221</t>
  </si>
  <si>
    <t>C799001281</t>
  </si>
  <si>
    <t>C399001171</t>
  </si>
  <si>
    <t>K899001251</t>
  </si>
  <si>
    <t>K899001051</t>
  </si>
  <si>
    <t>H199000411</t>
  </si>
  <si>
    <t>C799000411</t>
  </si>
  <si>
    <t>UL99001091</t>
  </si>
  <si>
    <t>UL99001231</t>
  </si>
  <si>
    <t>UL99001241</t>
  </si>
  <si>
    <t>UL99000411</t>
  </si>
  <si>
    <t>PN99001091</t>
  </si>
  <si>
    <t>K299001231</t>
  </si>
  <si>
    <t>C599001231</t>
  </si>
  <si>
    <t>C699001231</t>
  </si>
  <si>
    <t>PN99001231</t>
  </si>
  <si>
    <t>C299001231</t>
  </si>
  <si>
    <t>CC99001231</t>
  </si>
  <si>
    <t>C199001231</t>
  </si>
  <si>
    <t>C799001231</t>
  </si>
  <si>
    <t>K199001241</t>
  </si>
  <si>
    <t>H299001241</t>
  </si>
  <si>
    <t>K299001241</t>
  </si>
  <si>
    <t>C899001241</t>
  </si>
  <si>
    <t>H799000411</t>
  </si>
  <si>
    <t>K999000411</t>
  </si>
  <si>
    <t>PN99001011</t>
  </si>
  <si>
    <t>C299001011</t>
  </si>
  <si>
    <t>C499001011</t>
  </si>
  <si>
    <t>C199001011</t>
  </si>
  <si>
    <t>Intäkter/kostnader</t>
  </si>
  <si>
    <t>Rubrik</t>
  </si>
  <si>
    <t>Underrubrik</t>
  </si>
  <si>
    <t>Budgetpost</t>
  </si>
  <si>
    <t>Inst - syns i US budget</t>
  </si>
  <si>
    <t>Inst</t>
  </si>
  <si>
    <t>Procent/studietakt</t>
  </si>
  <si>
    <t>HT/VT</t>
  </si>
  <si>
    <t>HÅP hela tillf</t>
  </si>
  <si>
    <t>Ers per håp</t>
  </si>
  <si>
    <t>Totalt HÅP 2023</t>
  </si>
  <si>
    <t>Total ers</t>
  </si>
  <si>
    <t>Total ers 2023</t>
  </si>
  <si>
    <t>Från proj (D) 1</t>
  </si>
  <si>
    <t>Från proj (D) 2</t>
  </si>
  <si>
    <t>Konto 1</t>
  </si>
  <si>
    <t>Vk</t>
  </si>
  <si>
    <t>Till huvudproj under US</t>
  </si>
  <si>
    <t>Till huvudprojekt</t>
  </si>
  <si>
    <t>Fördeln e beslut/kommentar</t>
  </si>
  <si>
    <t>Kolumn2</t>
  </si>
  <si>
    <t>Kostnader</t>
  </si>
  <si>
    <t>Fristående kurser</t>
  </si>
  <si>
    <t>Fristående</t>
  </si>
  <si>
    <t>C1 (MTC)</t>
  </si>
  <si>
    <t xml:space="preserve">Avancerad kurs i immunologi, infektions- och tumörbiologi </t>
  </si>
  <si>
    <t>2QA222</t>
  </si>
  <si>
    <t>FRISTÅENDE</t>
  </si>
  <si>
    <t>HT22</t>
  </si>
  <si>
    <t>US99201</t>
  </si>
  <si>
    <t>US99001101</t>
  </si>
  <si>
    <t>HT23</t>
  </si>
  <si>
    <t>VT23</t>
  </si>
  <si>
    <t>Forskningsintroducerande kurs för studenter på biomedicinprogrammet 1</t>
  </si>
  <si>
    <t>1QA118</t>
  </si>
  <si>
    <t>So23</t>
  </si>
  <si>
    <t>Forskningsintroducerande kurs för studenter på biomedicinprogrammet 2</t>
  </si>
  <si>
    <t>1QA119</t>
  </si>
  <si>
    <t>Forskningsintroducerande kurs för studenter på biomedicinprogrammet 3</t>
  </si>
  <si>
    <t>1QA120</t>
  </si>
  <si>
    <t>C3 (FyFa)</t>
  </si>
  <si>
    <t>1QA047</t>
  </si>
  <si>
    <t>Fysiologi - en introduktion</t>
  </si>
  <si>
    <t>1QA049</t>
  </si>
  <si>
    <t>Människans fysiologi</t>
  </si>
  <si>
    <t>1QA138</t>
  </si>
  <si>
    <t>Naturläkemedel</t>
  </si>
  <si>
    <t>1QA053</t>
  </si>
  <si>
    <t>Forskningsintroducerande kurser för studenter på läkarprogrammet 1 och 2</t>
  </si>
  <si>
    <t>1QA121/ 1QA122</t>
  </si>
  <si>
    <t>C7 (LIME)</t>
  </si>
  <si>
    <t>Digital hälsa ur ett entreprenörskapsperspektiv</t>
  </si>
  <si>
    <t>2QA326</t>
  </si>
  <si>
    <t>Medicin för journalister</t>
  </si>
  <si>
    <t>1QA134</t>
  </si>
  <si>
    <t>Medicinsk etik</t>
  </si>
  <si>
    <t>2QA314</t>
  </si>
  <si>
    <t>Vården och omsorgens organisation och styrning i digitaliseringens tid</t>
  </si>
  <si>
    <t>1QA116</t>
  </si>
  <si>
    <t>H1 (NVS)</t>
  </si>
  <si>
    <t>Aktivitetsvetenskap 1</t>
  </si>
  <si>
    <t>2QA082</t>
  </si>
  <si>
    <t>Aktuell omvårdnadsvetenskap</t>
  </si>
  <si>
    <t>2QA267</t>
  </si>
  <si>
    <t>Att främja psykisk hälsa hos barn och ungdom - ett fysioterapeutiskt perspektiv</t>
  </si>
  <si>
    <t>2QA299</t>
  </si>
  <si>
    <t xml:space="preserve">Att leda grupper och gruppaktiviteter inom hälso- och sjukvård </t>
  </si>
  <si>
    <t xml:space="preserve">2QA199 </t>
  </si>
  <si>
    <t>Autonom och emotionell reglering vid stressrelaterade tillstånd – teori och praktisk tillämpning</t>
  </si>
  <si>
    <t>2QA269</t>
  </si>
  <si>
    <t>Bäckenbottenhälsa - prevention och rehabilitering</t>
  </si>
  <si>
    <t>2QA275</t>
  </si>
  <si>
    <t xml:space="preserve">Examensarbete för magisterexamen i arbetsterapi </t>
  </si>
  <si>
    <t xml:space="preserve">2QA248 </t>
  </si>
  <si>
    <t>Examensarbete för magisterexamen i fysioterapi</t>
  </si>
  <si>
    <t xml:space="preserve"> 2QA257 </t>
  </si>
  <si>
    <t xml:space="preserve">2QA257 </t>
  </si>
  <si>
    <t xml:space="preserve">Examensarbete för magisterexamen i omvårdnad </t>
  </si>
  <si>
    <t xml:space="preserve">2QA179 </t>
  </si>
  <si>
    <t>Fysioterapeutiska interventioner vid nedsatt lungfunktion</t>
  </si>
  <si>
    <t>2QA276</t>
  </si>
  <si>
    <t xml:space="preserve">Fysioterapi vid neurologiska funktionshinder </t>
  </si>
  <si>
    <t xml:space="preserve">2QA144 </t>
  </si>
  <si>
    <t>Fysisk aktivitet som prevention och behandling FYSS/FAR</t>
  </si>
  <si>
    <t>2QA332</t>
  </si>
  <si>
    <t xml:space="preserve">Hälsa och ohälsa ‐ ett psykosomatiskt perspektiv </t>
  </si>
  <si>
    <t xml:space="preserve">2QA085 </t>
  </si>
  <si>
    <t>Innovationer för den växande staden: OpenLab mångdisciplinär kurs, period 1</t>
  </si>
  <si>
    <t>2QA306</t>
  </si>
  <si>
    <t>Innovationer för den växande staden: OpenLab mångdisciplinär kurs, period 2</t>
  </si>
  <si>
    <t>2QA307</t>
  </si>
  <si>
    <t>Integrativ omvårdnad</t>
  </si>
  <si>
    <t>2QA268</t>
  </si>
  <si>
    <t>Interprofessionell global hälsa: Ur ett vårdande perspektiv</t>
  </si>
  <si>
    <t>2QA335</t>
  </si>
  <si>
    <t>Kliniska berättelser och narrativ medicin som redskap inom personcentrerad vård</t>
  </si>
  <si>
    <t>2QA280</t>
  </si>
  <si>
    <t xml:space="preserve">Kompletterande kurs för kandidatexamen i fysioterapi </t>
  </si>
  <si>
    <t>1QA113</t>
  </si>
  <si>
    <t>VT22</t>
  </si>
  <si>
    <t xml:space="preserve">Kompletterande kurs för kandidatexamen i omvårdnad </t>
  </si>
  <si>
    <t xml:space="preserve">1QA110 </t>
  </si>
  <si>
    <t>Kontaktsjuksköterskan i vården</t>
  </si>
  <si>
    <t>2QA292</t>
  </si>
  <si>
    <t xml:space="preserve">Medicinsk akupunktur </t>
  </si>
  <si>
    <t>2QA286</t>
  </si>
  <si>
    <t xml:space="preserve">Människan i rörelse ‐ rörelseanalys i praktiken </t>
  </si>
  <si>
    <t>2QA254</t>
  </si>
  <si>
    <t>2QA336</t>
  </si>
  <si>
    <t>Omvårdnad och behandling av personer med sår</t>
  </si>
  <si>
    <t>2QA323</t>
  </si>
  <si>
    <t>Omvårdnad vid beroende och psykisk hälsa</t>
  </si>
  <si>
    <t>2QA321</t>
  </si>
  <si>
    <t>Omvårdnad vid smärta</t>
  </si>
  <si>
    <t>2QA304</t>
  </si>
  <si>
    <t xml:space="preserve">Palliativ vård </t>
  </si>
  <si>
    <t>2QA331</t>
  </si>
  <si>
    <t>Partnerskap för hälsa hos äldre</t>
  </si>
  <si>
    <t>2QA310</t>
  </si>
  <si>
    <t>Personcentrerad integrerad vård och omsorg</t>
  </si>
  <si>
    <t>2QA341</t>
  </si>
  <si>
    <t>Prevention och behandling av ohälsosamma levnadsvanor</t>
  </si>
  <si>
    <t>2QA291</t>
  </si>
  <si>
    <t>Profession, patientsäkerhet och metoder för att utveckla omvårdnad</t>
  </si>
  <si>
    <t>2QA259</t>
  </si>
  <si>
    <t xml:space="preserve">Psykosomatiskt inriktad fysioterapi ‐ kropp och själ i samspel </t>
  </si>
  <si>
    <t>2QA266</t>
  </si>
  <si>
    <t xml:space="preserve">Reflekterande praktik – att utveckla verksamhet och profession </t>
  </si>
  <si>
    <t>2QA324</t>
  </si>
  <si>
    <t>Rehabilitering inom cancervård</t>
  </si>
  <si>
    <t>2QA318</t>
  </si>
  <si>
    <t>Rehabilitering på distans - ett fysioterapeutiskt perspektiv</t>
  </si>
  <si>
    <t>2QA334</t>
  </si>
  <si>
    <t>Reumatologi ur ett interprofessionellt perspektiv</t>
  </si>
  <si>
    <t>2QA342</t>
  </si>
  <si>
    <t>Sexualmedicin - en introduktion</t>
  </si>
  <si>
    <t>2QA226</t>
  </si>
  <si>
    <t>Smärta - från fysiologi till tillämpning inom fysioterapi</t>
  </si>
  <si>
    <t>2QA283</t>
  </si>
  <si>
    <t>Trauma och traumabehandling utifrån ett kroppsligt perspektiv</t>
  </si>
  <si>
    <t>2QA328</t>
  </si>
  <si>
    <t>Vetenskaplig teori och metod i primärvård 1</t>
  </si>
  <si>
    <t>2QA296</t>
  </si>
  <si>
    <t>Vetenskaplig teori och metod i primärvård 2</t>
  </si>
  <si>
    <t>2QA297</t>
  </si>
  <si>
    <t xml:space="preserve">Vetenskapsteori och forskningsmetodik i arbetsterapi, fysioterapi och omvårdnad </t>
  </si>
  <si>
    <t>2QA258</t>
  </si>
  <si>
    <t>Äldres hälsa ur ett interprofessionellt perspektiv</t>
  </si>
  <si>
    <t>2QA255</t>
  </si>
  <si>
    <t>2QA344</t>
  </si>
  <si>
    <t>H2 (BioNut)</t>
  </si>
  <si>
    <t>Grundläggande näringsfysiologi</t>
  </si>
  <si>
    <t>1QA096</t>
  </si>
  <si>
    <t>Kroppssammansättning och sjukdomstillstånd</t>
  </si>
  <si>
    <t>2QA243</t>
  </si>
  <si>
    <t>H5 (Labmed)</t>
  </si>
  <si>
    <t>Forskningsintroducerande kurs inom biomedicinsk laboratorievetenskap</t>
  </si>
  <si>
    <t>1QA100</t>
  </si>
  <si>
    <t>Fysiologisk kärldiagnostik</t>
  </si>
  <si>
    <t>2QA260</t>
  </si>
  <si>
    <t>Grundläggande patofysiologi och sjukdomslära</t>
  </si>
  <si>
    <t>1QA136</t>
  </si>
  <si>
    <t>Högskolepedagogik för lärare och handledare i verksamhetsförlagd utbildning</t>
  </si>
  <si>
    <t>2QA311</t>
  </si>
  <si>
    <t xml:space="preserve">2QA311 </t>
  </si>
  <si>
    <t>Infektioner och smittskydd</t>
  </si>
  <si>
    <t>1QA130</t>
  </si>
  <si>
    <t>Introducerande kurs i diagnostik, behandling och forskning kring människans sjukdomar</t>
  </si>
  <si>
    <t>1QA135</t>
  </si>
  <si>
    <t>Kardiovaskulär diagnostik med klinisk tillämning</t>
  </si>
  <si>
    <t>2QA208</t>
  </si>
  <si>
    <t>Kvalitet och kvalitetsutveckling</t>
  </si>
  <si>
    <t>2QA235</t>
  </si>
  <si>
    <t>Statistiska metoder med R</t>
  </si>
  <si>
    <t>1QA098</t>
  </si>
  <si>
    <t>H9 (Clintec)</t>
  </si>
  <si>
    <t>Barnfetma - orsaker, risker och åtgärder</t>
  </si>
  <si>
    <t>2QA241</t>
  </si>
  <si>
    <t>Datortomografi</t>
  </si>
  <si>
    <t>2QA141</t>
  </si>
  <si>
    <t>Examensarbete för magisterexamen i audiologi</t>
  </si>
  <si>
    <t>2QA247</t>
  </si>
  <si>
    <t>Examensarbete för magisterexamen i radiografi</t>
  </si>
  <si>
    <t>2QA167</t>
  </si>
  <si>
    <t>Examensarbete för masterexamen i logopedi</t>
  </si>
  <si>
    <t>2QA143</t>
  </si>
  <si>
    <t>HT21</t>
  </si>
  <si>
    <t>Forskningsmetod och statistik i logopedi och audiologi</t>
  </si>
  <si>
    <t>2QA271</t>
  </si>
  <si>
    <t>Instrumentella mätmetoder och tekniska applikationer inom logopedi</t>
  </si>
  <si>
    <t>2QA330</t>
  </si>
  <si>
    <t>Intervention vid dysfagi hos äldre inom sjukvård och äldreomsorg</t>
  </si>
  <si>
    <t>2QA325</t>
  </si>
  <si>
    <t>Magnetisk resonanstomografi</t>
  </si>
  <si>
    <t>2QA146</t>
  </si>
  <si>
    <t>Medicinsk teknik i digital transformation inom hälso- och sjukvården</t>
  </si>
  <si>
    <t>2QA327</t>
  </si>
  <si>
    <t>Tillämpad AI i hälso- och sjukvården</t>
  </si>
  <si>
    <t>2QA338</t>
  </si>
  <si>
    <t>K1 (MMK)</t>
  </si>
  <si>
    <t>Grundläggande muskuloskeletal ultraljudsdiagnostik</t>
  </si>
  <si>
    <t>2QA316</t>
  </si>
  <si>
    <t>Idrottsmedicin och idrottsvetenskaplig metodik</t>
  </si>
  <si>
    <t>2QA320</t>
  </si>
  <si>
    <t>K6 (KBH)</t>
  </si>
  <si>
    <t>Amning i ett interprofessionellt perspektiv</t>
  </si>
  <si>
    <t>2QA308</t>
  </si>
  <si>
    <t>Barnhälsovård med inriktning mot pediatrisk och familjecentrerad omvårdnad</t>
  </si>
  <si>
    <t>2QA317</t>
  </si>
  <si>
    <t>Barns och ungdomars rätt i vården</t>
  </si>
  <si>
    <t>2QA263</t>
  </si>
  <si>
    <t>Bedömning av gångfunktion hos barn och vuxna med funktionsnedsättning</t>
  </si>
  <si>
    <t>2QA124</t>
  </si>
  <si>
    <t>Examensarbete samt vetenskapsteori och forskningsmetodik för magisterexamen i sexuell, reproduktiv och perinatal hälsa</t>
  </si>
  <si>
    <t>2QA270</t>
  </si>
  <si>
    <t>Neonatal omvårdnad med inriktning mot intensivvård</t>
  </si>
  <si>
    <t>2QA309</t>
  </si>
  <si>
    <t>2QA337</t>
  </si>
  <si>
    <t>Pediatrisk omvårdnad med inriktning mot akutsjukvård</t>
  </si>
  <si>
    <t>2QA274</t>
  </si>
  <si>
    <t>Specifik omvårdnad inom barnkirurgi</t>
  </si>
  <si>
    <t>2QA315</t>
  </si>
  <si>
    <t xml:space="preserve">Strategier för implementering av förbättringsarbete inom hälso- och sjukvård </t>
  </si>
  <si>
    <t>2QA285</t>
  </si>
  <si>
    <t>Stöd i samband med barnafödande</t>
  </si>
  <si>
    <t>2QA281</t>
  </si>
  <si>
    <t>Vårdmodeller i samband med barnafödande - barnmorskans roll och kompetens</t>
  </si>
  <si>
    <t>2QA312</t>
  </si>
  <si>
    <t>K8 (CNS)</t>
  </si>
  <si>
    <t>Basutbildning i evidensbaserad psykoterapeutisk metod</t>
  </si>
  <si>
    <t>1QA124</t>
  </si>
  <si>
    <t>Behandling av psykisk ohälsa inom primärvården</t>
  </si>
  <si>
    <t>2QA339</t>
  </si>
  <si>
    <t>Examensarbete för magisterexamen i optometri</t>
  </si>
  <si>
    <t>2QA305</t>
  </si>
  <si>
    <t>Hälsopsykologi - ett biopsykosociokulturellt perspektiv</t>
  </si>
  <si>
    <t>1QA127</t>
  </si>
  <si>
    <t>Introduktion till hjärnavbildning inom neurovetenskap: med fokus på metoderna MRI (strukturell och funktionell), PET, EEG och MEG</t>
  </si>
  <si>
    <t>2QA313</t>
  </si>
  <si>
    <t>Introduktion till klinisk neuropsykologi</t>
  </si>
  <si>
    <t>1QA129</t>
  </si>
  <si>
    <t>Introduktion till kognitiv neurovetenskap</t>
  </si>
  <si>
    <t>1QA133</t>
  </si>
  <si>
    <t>Introduktion till metod - kvantitativ och kvalitativ metod samt kombinationen mixed-methods inom medicinsk vetenskap</t>
  </si>
  <si>
    <r>
      <t>1QA137</t>
    </r>
    <r>
      <rPr>
        <sz val="8"/>
        <rFont val="Calibri"/>
        <family val="2"/>
      </rPr>
      <t xml:space="preserve"> </t>
    </r>
  </si>
  <si>
    <t>1QA132</t>
  </si>
  <si>
    <t>Introduktion till social, ekonomisk och miljömässig hållbarhet</t>
  </si>
  <si>
    <t>1QA139</t>
  </si>
  <si>
    <t>Klinisk forensisk psykologi - riskbedömningar</t>
  </si>
  <si>
    <t>2QA298</t>
  </si>
  <si>
    <t>Tillämpad beteendemedicin i primärvården</t>
  </si>
  <si>
    <t>2QA113</t>
  </si>
  <si>
    <t>K9 (GPH)</t>
  </si>
  <si>
    <t>HIV - individen i fokus ur ett globalt perspektiv</t>
  </si>
  <si>
    <t>1QA071</t>
  </si>
  <si>
    <t>OF (Dentmed)</t>
  </si>
  <si>
    <t>Examensarbete för magisterexamen i oral hälsa</t>
  </si>
  <si>
    <t>2QA293</t>
  </si>
  <si>
    <t xml:space="preserve">Examensarbete för magisterexamen i tandteknik     </t>
  </si>
  <si>
    <t>2QA174</t>
  </si>
  <si>
    <t>Examensarbete för masterexamen i odontologi</t>
  </si>
  <si>
    <t>2QA175</t>
  </si>
  <si>
    <t>Vetenskapsteori och forskningsmetodik inom odontologi</t>
  </si>
  <si>
    <t>2QA294</t>
  </si>
  <si>
    <t>S1 (KI SÖS)</t>
  </si>
  <si>
    <t>Omvårdnad inom intermediärvård</t>
  </si>
  <si>
    <t>2QA333</t>
  </si>
  <si>
    <t>Omvårdnad vid astma, allergi och KOL, del 1</t>
  </si>
  <si>
    <t>2QA250</t>
  </si>
  <si>
    <t>Omvårdnad vid astma, allergi och KOL, del 2</t>
  </si>
  <si>
    <t>2QA262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</si>
</sst>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0000000000000000000000000000E+00"/>
    <numFmt numFmtId="166" formatCode="#,##0.000"/>
    <numFmt numFmtId="167" formatCode="#,##0.0000"/>
    <numFmt numFmtId="168" formatCode="0.0000000"/>
    <numFmt numFmtId="169" formatCode="0.00000000000"/>
    <numFmt numFmtId="170" formatCode="#,##0.00000000000000000000"/>
    <numFmt numFmtId="171" formatCode="0.00000"/>
    <numFmt numFmtId="172" formatCode="0.0%"/>
    <numFmt numFmtId="173" formatCode="#,##0.0"/>
    <numFmt numFmtId="174" formatCode="0.000"/>
    <numFmt numFmtId="175" formatCode="0.0000"/>
    <numFmt numFmtId="176" formatCode="#,##0.000000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  <charset val="1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MS Sans Serif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name val="MS Sans Serif"/>
    </font>
    <font>
      <b/>
      <i/>
      <sz val="9"/>
      <color theme="1"/>
      <name val="Calibri"/>
      <family val="2"/>
      <scheme val="minor"/>
    </font>
    <font>
      <i/>
      <sz val="12"/>
      <name val="Calibri"/>
      <family val="2"/>
    </font>
    <font>
      <sz val="11"/>
      <color theme="1"/>
      <name val="Calibri"/>
      <family val="2"/>
    </font>
    <font>
      <sz val="9"/>
      <color rgb="FF000000"/>
      <name val="Verdana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9" fontId="15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</cellStyleXfs>
  <cellXfs count="18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left" wrapText="1"/>
    </xf>
    <xf numFmtId="166" fontId="4" fillId="3" borderId="0" xfId="0" applyNumberFormat="1" applyFont="1" applyFill="1" applyAlignment="1">
      <alignment horizontal="right"/>
    </xf>
    <xf numFmtId="166" fontId="4" fillId="0" borderId="0" xfId="0" applyNumberFormat="1" applyFont="1"/>
    <xf numFmtId="3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pivotButton="1" applyFont="1"/>
    <xf numFmtId="2" fontId="4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pivotButton="1" applyFont="1" applyAlignment="1">
      <alignment wrapText="1"/>
    </xf>
    <xf numFmtId="0" fontId="4" fillId="0" borderId="0" xfId="0" pivotButton="1" applyFont="1" applyAlignment="1">
      <alignment horizontal="center" wrapText="1"/>
    </xf>
    <xf numFmtId="0" fontId="4" fillId="0" borderId="0" xfId="0" pivotButton="1" applyFont="1" applyAlignment="1">
      <alignment horizontal="left"/>
    </xf>
    <xf numFmtId="0" fontId="4" fillId="0" borderId="0" xfId="0" pivotButton="1" applyFont="1" applyAlignment="1">
      <alignment horizontal="left" wrapText="1"/>
    </xf>
    <xf numFmtId="0" fontId="4" fillId="0" borderId="0" xfId="0" pivotButton="1" applyFont="1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167" fontId="4" fillId="3" borderId="0" xfId="0" applyNumberFormat="1" applyFont="1" applyFill="1"/>
    <xf numFmtId="164" fontId="4" fillId="0" borderId="0" xfId="0" applyNumberFormat="1" applyFont="1"/>
    <xf numFmtId="3" fontId="4" fillId="0" borderId="0" xfId="0" applyNumberFormat="1" applyFont="1"/>
    <xf numFmtId="1" fontId="4" fillId="0" borderId="0" xfId="0" applyNumberFormat="1" applyFont="1" applyAlignment="1">
      <alignment wrapText="1"/>
    </xf>
    <xf numFmtId="168" fontId="0" fillId="0" borderId="0" xfId="0" applyNumberFormat="1"/>
    <xf numFmtId="0" fontId="6" fillId="0" borderId="0" xfId="0" applyFont="1"/>
    <xf numFmtId="0" fontId="4" fillId="0" borderId="0" xfId="0" applyFont="1" applyAlignment="1">
      <alignment horizontal="left" vertical="top" wrapText="1"/>
    </xf>
    <xf numFmtId="169" fontId="4" fillId="0" borderId="0" xfId="0" applyNumberFormat="1" applyFont="1"/>
    <xf numFmtId="170" fontId="4" fillId="0" borderId="0" xfId="0" applyNumberFormat="1" applyFont="1"/>
    <xf numFmtId="2" fontId="0" fillId="0" borderId="0" xfId="0" applyNumberFormat="1"/>
    <xf numFmtId="4" fontId="4" fillId="0" borderId="0" xfId="0" applyNumberFormat="1" applyFont="1"/>
    <xf numFmtId="171" fontId="4" fillId="0" borderId="0" xfId="0" applyNumberFormat="1" applyFont="1"/>
    <xf numFmtId="165" fontId="0" fillId="0" borderId="0" xfId="0" applyNumberFormat="1"/>
    <xf numFmtId="4" fontId="0" fillId="0" borderId="0" xfId="0" applyNumberFormat="1"/>
    <xf numFmtId="0" fontId="7" fillId="0" borderId="0" xfId="0" applyFont="1"/>
    <xf numFmtId="172" fontId="0" fillId="0" borderId="0" xfId="2" applyNumberFormat="1" applyFont="1" applyFill="1" applyBorder="1"/>
    <xf numFmtId="0" fontId="4" fillId="0" borderId="0" xfId="0" applyFont="1" applyAlignment="1">
      <alignment horizontal="center" wrapText="1"/>
    </xf>
    <xf numFmtId="166" fontId="4" fillId="3" borderId="0" xfId="0" applyNumberFormat="1" applyFont="1" applyFill="1"/>
    <xf numFmtId="4" fontId="4" fillId="3" borderId="0" xfId="0" applyNumberFormat="1" applyFont="1" applyFill="1"/>
    <xf numFmtId="0" fontId="8" fillId="0" borderId="0" xfId="0" applyFont="1"/>
    <xf numFmtId="3" fontId="0" fillId="0" borderId="0" xfId="0" applyNumberFormat="1"/>
    <xf numFmtId="2" fontId="4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3" fontId="9" fillId="0" borderId="0" xfId="0" applyNumberFormat="1" applyFont="1"/>
    <xf numFmtId="0" fontId="0" fillId="4" borderId="0" xfId="0" applyFill="1"/>
    <xf numFmtId="166" fontId="4" fillId="4" borderId="0" xfId="0" applyNumberFormat="1" applyFont="1" applyFill="1"/>
    <xf numFmtId="166" fontId="0" fillId="4" borderId="0" xfId="0" applyNumberFormat="1" applyFill="1"/>
    <xf numFmtId="0" fontId="4" fillId="4" borderId="0" xfId="0" applyFont="1" applyFill="1"/>
    <xf numFmtId="164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174" fontId="4" fillId="0" borderId="0" xfId="0" applyNumberFormat="1" applyFont="1"/>
    <xf numFmtId="174" fontId="4" fillId="0" borderId="0" xfId="0" applyNumberFormat="1" applyFont="1" applyAlignment="1">
      <alignment horizontal="left"/>
    </xf>
    <xf numFmtId="0" fontId="10" fillId="0" borderId="0" xfId="0" applyFont="1"/>
    <xf numFmtId="2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0" fontId="1" fillId="2" borderId="0" xfId="0" applyFont="1" applyFill="1"/>
    <xf numFmtId="0" fontId="13" fillId="0" borderId="4" xfId="4" applyFont="1" applyBorder="1"/>
    <xf numFmtId="0" fontId="14" fillId="5" borderId="4" xfId="4" applyFont="1" applyFill="1" applyBorder="1" applyAlignment="1">
      <alignment wrapText="1"/>
    </xf>
    <xf numFmtId="0" fontId="13" fillId="6" borderId="4" xfId="4" applyFont="1" applyFill="1" applyBorder="1" applyAlignment="1">
      <alignment wrapText="1"/>
    </xf>
    <xf numFmtId="2" fontId="13" fillId="7" borderId="4" xfId="4" applyNumberFormat="1" applyFont="1" applyFill="1" applyBorder="1" applyAlignment="1">
      <alignment wrapText="1"/>
    </xf>
    <xf numFmtId="2" fontId="13" fillId="8" borderId="4" xfId="4" applyNumberFormat="1" applyFont="1" applyFill="1" applyBorder="1" applyAlignment="1">
      <alignment wrapText="1"/>
    </xf>
    <xf numFmtId="10" fontId="13" fillId="7" borderId="4" xfId="5" applyNumberFormat="1" applyFont="1" applyFill="1" applyBorder="1" applyAlignment="1">
      <alignment wrapText="1"/>
    </xf>
    <xf numFmtId="0" fontId="16" fillId="0" borderId="0" xfId="6" applyFont="1"/>
    <xf numFmtId="0" fontId="14" fillId="0" borderId="4" xfId="4" applyFont="1" applyBorder="1"/>
    <xf numFmtId="173" fontId="14" fillId="7" borderId="4" xfId="4" applyNumberFormat="1" applyFont="1" applyFill="1" applyBorder="1" applyAlignment="1">
      <alignment horizontal="right"/>
    </xf>
    <xf numFmtId="4" fontId="14" fillId="7" borderId="4" xfId="4" applyNumberFormat="1" applyFont="1" applyFill="1" applyBorder="1" applyAlignment="1">
      <alignment horizontal="right" wrapText="1"/>
    </xf>
    <xf numFmtId="2" fontId="14" fillId="0" borderId="4" xfId="4" applyNumberFormat="1" applyFont="1" applyBorder="1" applyAlignment="1">
      <alignment horizontal="right"/>
    </xf>
    <xf numFmtId="3" fontId="14" fillId="0" borderId="4" xfId="4" applyNumberFormat="1" applyFont="1" applyBorder="1" applyAlignment="1">
      <alignment horizontal="right"/>
    </xf>
    <xf numFmtId="172" fontId="14" fillId="0" borderId="4" xfId="5" applyNumberFormat="1" applyFont="1" applyBorder="1" applyAlignment="1">
      <alignment horizontal="right"/>
    </xf>
    <xf numFmtId="2" fontId="16" fillId="0" borderId="0" xfId="6" applyNumberFormat="1" applyFont="1"/>
    <xf numFmtId="2" fontId="14" fillId="9" borderId="4" xfId="4" applyNumberFormat="1" applyFont="1" applyFill="1" applyBorder="1" applyAlignment="1">
      <alignment horizontal="right"/>
    </xf>
    <xf numFmtId="0" fontId="14" fillId="4" borderId="4" xfId="4" applyFont="1" applyFill="1" applyBorder="1"/>
    <xf numFmtId="0" fontId="14" fillId="0" borderId="4" xfId="4" applyFont="1" applyBorder="1" applyAlignment="1">
      <alignment wrapText="1"/>
    </xf>
    <xf numFmtId="0" fontId="14" fillId="4" borderId="4" xfId="4" applyFont="1" applyFill="1" applyBorder="1" applyAlignment="1">
      <alignment wrapText="1"/>
    </xf>
    <xf numFmtId="3" fontId="16" fillId="0" borderId="0" xfId="6" applyNumberFormat="1" applyFont="1"/>
    <xf numFmtId="0" fontId="16" fillId="0" borderId="0" xfId="6" applyFont="1" applyAlignment="1">
      <alignment vertical="top" wrapText="1"/>
    </xf>
    <xf numFmtId="173" fontId="17" fillId="0" borderId="0" xfId="6" applyNumberFormat="1" applyFont="1" applyAlignment="1">
      <alignment horizontal="right"/>
    </xf>
    <xf numFmtId="0" fontId="16" fillId="0" borderId="0" xfId="6" applyFont="1" applyAlignment="1">
      <alignment horizontal="right"/>
    </xf>
    <xf numFmtId="4" fontId="17" fillId="0" borderId="0" xfId="6" applyNumberFormat="1" applyFont="1" applyAlignment="1">
      <alignment horizontal="right"/>
    </xf>
    <xf numFmtId="3" fontId="17" fillId="0" borderId="0" xfId="6" applyNumberFormat="1" applyFont="1" applyAlignment="1">
      <alignment horizontal="right"/>
    </xf>
    <xf numFmtId="10" fontId="16" fillId="0" borderId="0" xfId="5" applyNumberFormat="1" applyFont="1"/>
    <xf numFmtId="0" fontId="18" fillId="0" borderId="0" xfId="6" applyFont="1"/>
    <xf numFmtId="173" fontId="16" fillId="0" borderId="0" xfId="6" applyNumberFormat="1" applyFont="1"/>
    <xf numFmtId="10" fontId="16" fillId="0" borderId="0" xfId="6" applyNumberFormat="1" applyFont="1"/>
    <xf numFmtId="3" fontId="15" fillId="0" borderId="0" xfId="7" applyNumberFormat="1"/>
    <xf numFmtId="0" fontId="19" fillId="0" borderId="0" xfId="6" applyFont="1"/>
    <xf numFmtId="3" fontId="20" fillId="0" borderId="0" xfId="7" applyNumberFormat="1" applyFont="1"/>
    <xf numFmtId="3" fontId="17" fillId="0" borderId="0" xfId="6" applyNumberFormat="1" applyFont="1"/>
    <xf numFmtId="0" fontId="21" fillId="0" borderId="0" xfId="6" applyFont="1"/>
    <xf numFmtId="0" fontId="17" fillId="0" borderId="0" xfId="6" applyFont="1"/>
    <xf numFmtId="10" fontId="17" fillId="0" borderId="0" xfId="5" applyNumberFormat="1" applyFont="1"/>
    <xf numFmtId="164" fontId="16" fillId="0" borderId="0" xfId="6" applyNumberFormat="1" applyFont="1"/>
    <xf numFmtId="10" fontId="14" fillId="0" borderId="4" xfId="5" applyNumberFormat="1" applyFont="1" applyBorder="1" applyAlignment="1">
      <alignment horizontal="right"/>
    </xf>
    <xf numFmtId="0" fontId="14" fillId="0" borderId="4" xfId="4" applyFont="1" applyBorder="1" applyAlignment="1">
      <alignment horizontal="right"/>
    </xf>
    <xf numFmtId="0" fontId="2" fillId="0" borderId="0" xfId="6"/>
    <xf numFmtId="0" fontId="17" fillId="0" borderId="4" xfId="6" applyFont="1" applyBorder="1" applyAlignment="1">
      <alignment vertical="top" wrapText="1"/>
    </xf>
    <xf numFmtId="3" fontId="2" fillId="0" borderId="0" xfId="6" applyNumberFormat="1"/>
    <xf numFmtId="10" fontId="22" fillId="0" borderId="0" xfId="5" applyNumberFormat="1" applyFont="1"/>
    <xf numFmtId="2" fontId="17" fillId="0" borderId="0" xfId="6" applyNumberFormat="1" applyFont="1"/>
    <xf numFmtId="175" fontId="0" fillId="0" borderId="0" xfId="0" applyNumberFormat="1"/>
    <xf numFmtId="0" fontId="23" fillId="0" borderId="0" xfId="0" applyFont="1" applyAlignment="1">
      <alignment vertical="center"/>
    </xf>
    <xf numFmtId="0" fontId="0" fillId="9" borderId="0" xfId="0" applyFill="1"/>
    <xf numFmtId="0" fontId="24" fillId="0" borderId="0" xfId="0" applyFont="1"/>
    <xf numFmtId="3" fontId="4" fillId="10" borderId="0" xfId="0" applyNumberFormat="1" applyFont="1" applyFill="1"/>
    <xf numFmtId="0" fontId="0" fillId="0" borderId="0" xfId="0" pivotButton="1"/>
    <xf numFmtId="3" fontId="4" fillId="0" borderId="0" xfId="0" applyNumberFormat="1" applyFont="1" applyAlignment="1">
      <alignment horizontal="center" wrapText="1"/>
    </xf>
    <xf numFmtId="3" fontId="4" fillId="3" borderId="0" xfId="0" applyNumberFormat="1" applyFont="1" applyFill="1"/>
    <xf numFmtId="173" fontId="4" fillId="0" borderId="0" xfId="0" applyNumberFormat="1" applyFont="1"/>
    <xf numFmtId="2" fontId="7" fillId="11" borderId="0" xfId="0" applyNumberFormat="1" applyFont="1" applyFill="1"/>
    <xf numFmtId="2" fontId="7" fillId="11" borderId="0" xfId="0" applyNumberFormat="1" applyFont="1" applyFill="1" applyAlignment="1">
      <alignment wrapText="1"/>
    </xf>
    <xf numFmtId="2" fontId="7" fillId="0" borderId="0" xfId="0" applyNumberFormat="1" applyFont="1"/>
    <xf numFmtId="0" fontId="7" fillId="11" borderId="5" xfId="0" applyFont="1" applyFill="1" applyBorder="1"/>
    <xf numFmtId="3" fontId="4" fillId="12" borderId="0" xfId="0" applyNumberFormat="1" applyFont="1" applyFill="1"/>
    <xf numFmtId="0" fontId="1" fillId="2" borderId="7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1" fontId="0" fillId="0" borderId="0" xfId="0" applyNumberFormat="1"/>
    <xf numFmtId="0" fontId="25" fillId="0" borderId="0" xfId="0" applyFont="1"/>
    <xf numFmtId="176" fontId="4" fillId="0" borderId="0" xfId="0" applyNumberFormat="1" applyFont="1"/>
    <xf numFmtId="2" fontId="10" fillId="0" borderId="0" xfId="0" applyNumberFormat="1" applyFont="1"/>
    <xf numFmtId="2" fontId="0" fillId="0" borderId="0" xfId="3" applyNumberFormat="1" applyFont="1" applyFill="1"/>
    <xf numFmtId="2" fontId="25" fillId="0" borderId="0" xfId="0" applyNumberFormat="1" applyFont="1"/>
    <xf numFmtId="0" fontId="8" fillId="0" borderId="0" xfId="9" applyFont="1" applyAlignment="1">
      <alignment wrapText="1"/>
    </xf>
    <xf numFmtId="0" fontId="8" fillId="0" borderId="0" xfId="9" applyFont="1"/>
    <xf numFmtId="0" fontId="27" fillId="0" borderId="0" xfId="9" applyFont="1" applyAlignment="1">
      <alignment wrapText="1"/>
    </xf>
    <xf numFmtId="9" fontId="27" fillId="0" borderId="0" xfId="9" applyNumberFormat="1" applyFont="1" applyAlignment="1">
      <alignment wrapText="1"/>
    </xf>
    <xf numFmtId="0" fontId="27" fillId="0" borderId="0" xfId="9" applyFont="1" applyAlignment="1">
      <alignment horizontal="center" wrapText="1"/>
    </xf>
    <xf numFmtId="2" fontId="8" fillId="0" borderId="0" xfId="9" applyNumberFormat="1" applyFont="1" applyAlignment="1">
      <alignment wrapText="1"/>
    </xf>
    <xf numFmtId="174" fontId="8" fillId="0" borderId="0" xfId="9" applyNumberFormat="1" applyFont="1" applyAlignment="1">
      <alignment wrapText="1"/>
    </xf>
    <xf numFmtId="4" fontId="8" fillId="0" borderId="0" xfId="9" applyNumberFormat="1" applyFont="1" applyAlignment="1">
      <alignment wrapText="1"/>
    </xf>
    <xf numFmtId="4" fontId="8" fillId="0" borderId="0" xfId="9" applyNumberFormat="1" applyFont="1"/>
    <xf numFmtId="0" fontId="4" fillId="0" borderId="0" xfId="9" applyFont="1"/>
    <xf numFmtId="9" fontId="8" fillId="0" borderId="0" xfId="9" applyNumberFormat="1" applyFont="1" applyAlignment="1">
      <alignment wrapText="1"/>
    </xf>
    <xf numFmtId="0" fontId="8" fillId="0" borderId="0" xfId="9" applyFont="1" applyAlignment="1">
      <alignment horizontal="center" wrapText="1"/>
    </xf>
    <xf numFmtId="1" fontId="8" fillId="0" borderId="0" xfId="9" applyNumberFormat="1" applyFont="1" applyAlignment="1">
      <alignment wrapText="1"/>
    </xf>
    <xf numFmtId="2" fontId="28" fillId="13" borderId="0" xfId="9" applyNumberFormat="1" applyFont="1" applyFill="1" applyAlignment="1">
      <alignment wrapText="1"/>
    </xf>
    <xf numFmtId="9" fontId="8" fillId="0" borderId="0" xfId="9" applyNumberFormat="1" applyFont="1"/>
    <xf numFmtId="4" fontId="8" fillId="0" borderId="0" xfId="9" applyNumberFormat="1" applyFont="1" applyAlignment="1">
      <alignment horizontal="center"/>
    </xf>
    <xf numFmtId="1" fontId="8" fillId="0" borderId="0" xfId="9" applyNumberFormat="1" applyFont="1"/>
    <xf numFmtId="0" fontId="29" fillId="0" borderId="0" xfId="9" applyFont="1"/>
    <xf numFmtId="0" fontId="29" fillId="0" borderId="0" xfId="9" applyFont="1" applyAlignment="1">
      <alignment wrapText="1"/>
    </xf>
    <xf numFmtId="4" fontId="29" fillId="0" borderId="0" xfId="9" applyNumberFormat="1" applyFont="1"/>
    <xf numFmtId="4" fontId="29" fillId="0" borderId="0" xfId="9" applyNumberFormat="1" applyFont="1" applyAlignment="1">
      <alignment wrapText="1"/>
    </xf>
    <xf numFmtId="9" fontId="29" fillId="0" borderId="0" xfId="9" applyNumberFormat="1" applyFont="1"/>
    <xf numFmtId="4" fontId="29" fillId="0" borderId="0" xfId="9" applyNumberFormat="1" applyFont="1" applyAlignment="1">
      <alignment horizontal="center"/>
    </xf>
    <xf numFmtId="1" fontId="29" fillId="0" borderId="0" xfId="9" applyNumberFormat="1" applyFont="1"/>
    <xf numFmtId="2" fontId="29" fillId="13" borderId="0" xfId="9" applyNumberFormat="1" applyFont="1" applyFill="1" applyAlignment="1">
      <alignment wrapText="1"/>
    </xf>
    <xf numFmtId="4" fontId="8" fillId="0" borderId="0" xfId="9" applyNumberFormat="1" applyFont="1" applyAlignment="1">
      <alignment horizontal="center" wrapText="1"/>
    </xf>
    <xf numFmtId="2" fontId="8" fillId="13" borderId="0" xfId="9" applyNumberFormat="1" applyFont="1" applyFill="1" applyAlignment="1">
      <alignment wrapText="1"/>
    </xf>
    <xf numFmtId="4" fontId="28" fillId="0" borderId="0" xfId="9" applyNumberFormat="1" applyFont="1"/>
    <xf numFmtId="9" fontId="28" fillId="0" borderId="0" xfId="9" applyNumberFormat="1" applyFont="1"/>
    <xf numFmtId="4" fontId="28" fillId="0" borderId="0" xfId="9" applyNumberFormat="1" applyFont="1" applyAlignment="1">
      <alignment horizontal="center"/>
    </xf>
    <xf numFmtId="1" fontId="28" fillId="0" borderId="0" xfId="9" applyNumberFormat="1" applyFont="1"/>
    <xf numFmtId="173" fontId="8" fillId="0" borderId="0" xfId="9" applyNumberFormat="1" applyFont="1"/>
    <xf numFmtId="173" fontId="8" fillId="0" borderId="0" xfId="9" applyNumberFormat="1" applyFont="1" applyAlignment="1">
      <alignment horizontal="center"/>
    </xf>
    <xf numFmtId="4" fontId="27" fillId="0" borderId="0" xfId="9" applyNumberFormat="1" applyFont="1"/>
    <xf numFmtId="0" fontId="8" fillId="0" borderId="0" xfId="9" applyFont="1" applyAlignment="1">
      <alignment horizontal="center"/>
    </xf>
    <xf numFmtId="2" fontId="8" fillId="13" borderId="0" xfId="9" applyNumberFormat="1" applyFont="1" applyFill="1"/>
    <xf numFmtId="9" fontId="8" fillId="0" borderId="0" xfId="0" applyNumberFormat="1" applyFont="1"/>
    <xf numFmtId="0" fontId="8" fillId="0" borderId="0" xfId="0" applyFont="1" applyAlignment="1">
      <alignment horizontal="center"/>
    </xf>
    <xf numFmtId="2" fontId="8" fillId="13" borderId="0" xfId="0" applyNumberFormat="1" applyFont="1" applyFill="1"/>
    <xf numFmtId="9" fontId="4" fillId="0" borderId="0" xfId="9" applyNumberFormat="1" applyFont="1"/>
    <xf numFmtId="0" fontId="4" fillId="0" borderId="0" xfId="9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0">
    <cellStyle name="Normal" xfId="0" builtinId="0"/>
    <cellStyle name="Normal 2" xfId="1" xr:uid="{35C173B7-669F-4A7E-AE4C-AB284A60050F}"/>
    <cellStyle name="Normal 2 2" xfId="4" xr:uid="{E2FACF22-D224-4FBA-8841-E28E06DB7113}"/>
    <cellStyle name="Normal 3" xfId="6" xr:uid="{90F29146-2BE6-47C7-9902-3B7BF61F3179}"/>
    <cellStyle name="Normal 4" xfId="7" xr:uid="{87FEC0AA-3C7D-4CB0-8056-0710FD4C61A3}"/>
    <cellStyle name="Normal 5" xfId="8" xr:uid="{1037521E-D71E-4663-B0C8-0E0B9D66A6EF}"/>
    <cellStyle name="Normal 6" xfId="9" xr:uid="{D1FDD3F4-0E41-4FF9-B092-BEB9C115AF7F}"/>
    <cellStyle name="Procent" xfId="2" builtinId="5"/>
    <cellStyle name="Procent 2" xfId="5" xr:uid="{13FE4955-4EE5-428C-A2E9-0D177B53B071}"/>
    <cellStyle name="Tusental" xfId="3" builtinId="3"/>
  </cellStyles>
  <dxfs count="508">
    <dxf>
      <alignment wrapText="1" readingOrder="0"/>
    </dxf>
    <dxf>
      <alignment wrapText="1" readingOrder="0"/>
    </dxf>
    <dxf>
      <numFmt numFmtId="2" formatCode="0.00"/>
    </dxf>
    <dxf>
      <fill>
        <patternFill patternType="none">
          <bgColor auto="1"/>
        </patternFill>
      </fill>
    </dxf>
    <dxf>
      <alignment horizontal="left" readingOrder="0"/>
    </dxf>
    <dxf>
      <alignment horizontal="center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numFmt numFmtId="4" formatCode="#,##0.00"/>
    </dxf>
    <dxf>
      <alignment horizontal="left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font>
        <sz val="10"/>
      </font>
    </dxf>
    <dxf>
      <numFmt numFmtId="2" formatCode="0.00"/>
    </dxf>
    <dxf>
      <numFmt numFmtId="1" formatCode="0"/>
    </dxf>
    <dxf>
      <numFmt numFmtId="4" formatCode="#,##0.00"/>
    </dxf>
    <dxf>
      <numFmt numFmtId="1" formatCode="0"/>
    </dxf>
    <dxf>
      <alignment wrapText="1" readingOrder="0"/>
    </dxf>
    <dxf>
      <numFmt numFmtId="2" formatCode="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wrapText="0"/>
    </dxf>
    <dxf>
      <numFmt numFmtId="1" formatCode="0"/>
    </dxf>
    <dxf>
      <numFmt numFmtId="4" formatCode="#,##0.00"/>
    </dxf>
    <dxf>
      <numFmt numFmtId="1" formatCode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4" formatCode="#,##0.00"/>
    </dxf>
    <dxf>
      <alignment wrapText="1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horizontal="left"/>
    </dxf>
    <dxf>
      <alignment wrapText="1"/>
    </dxf>
    <dxf>
      <alignment wrapText="0"/>
    </dxf>
    <dxf>
      <alignment wrapText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1" formatCode="0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4" formatCode="#,##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vertical="top"/>
    </dxf>
    <dxf>
      <alignment vertical="top"/>
    </dxf>
    <dxf>
      <alignment vertical="top"/>
    </dxf>
    <dxf>
      <alignment vertical="top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numFmt numFmtId="1" formatCode="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wrapText="1"/>
    </dxf>
    <dxf>
      <numFmt numFmtId="1" formatCode="0"/>
    </dxf>
    <dxf>
      <numFmt numFmtId="2" formatCode="0.00"/>
    </dxf>
    <dxf>
      <numFmt numFmtId="1" formatCode="0"/>
    </dxf>
    <dxf>
      <numFmt numFmtId="164" formatCode="0.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1" formatCode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</font>
    </dxf>
    <dxf>
      <border outline="0"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onnections" Target="connections.xml"/><Relationship Id="rId40" Type="http://schemas.microsoft.com/office/2017/10/relationships/person" Target="persons/person.xml"/><Relationship Id="rId45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1.xml"/><Relationship Id="rId43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3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https://kise.sharepoint.com/personal/bengt_karlsson_ki_se/Documents/Skrivbordet/Budget%20KU%202022/Resursf&#246;rdelning%20steg%201/Resursf&#246;rdelning%20ut%20steg%201/Steg%20ett%20filer/Budget%20KU%202022/Resursf&#246;rdelning%20steg%201/Resursf&#246;rdelning%20steg%201%20ut_med_makron%202.xlsm?AD570781" TargetMode="External"/><Relationship Id="rId1" Type="http://schemas.openxmlformats.org/officeDocument/2006/relationships/externalLinkPath" Target="file:///\\AD570781\Resursf&#246;rdelning%20steg%201%20ut_med_makron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nst verks mm"/>
      <sheetName val="Resursfördelning Pivo 1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a Bengtsson" id="{586F6994-9CE3-4C2F-88ED-EE86A7E6FFC9}" userId="Maria Bengtsson" providerId="None"/>
  <person displayName="Sofia Strömbergsson" id="{F493E596-B35B-45D5-9787-09124096771E}" userId="S::sofia.strombergsson@ki.se::fb857bbf-263d-42ee-9e05-bad0e5b82f8b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gt Karlsson" refreshedDate="44897.385369328702" createdVersion="8" refreshedVersion="8" minRefreshableVersion="3" recordCount="1385" xr:uid="{A9B042A9-4238-424A-A87C-50310AA040DA}">
  <cacheSource type="worksheet">
    <worksheetSource name="DATAKOMPLETT"/>
  </cacheSource>
  <cacheFields count="39">
    <cacheField name="Rubrik, budgetblad" numFmtId="0">
      <sharedItems containsBlank="1" count="3">
        <s v="Programövergripande"/>
        <s v="Utbildningsuppdrag"/>
        <m/>
      </sharedItems>
    </cacheField>
    <cacheField name="PN/PrI" numFmtId="0">
      <sharedItems containsBlank="1" count="14">
        <s v="Dentmed"/>
        <s v="BioNut"/>
        <s v="KBH"/>
        <s v="Labmed"/>
        <s v="FYFA"/>
        <s v="GPH"/>
        <s v="IMM"/>
        <s v="LIME"/>
        <s v="CNS"/>
        <s v="NVS"/>
        <s v="Clintec"/>
        <m/>
        <s v="PNbio"/>
        <s v="PNläk"/>
      </sharedItems>
    </cacheField>
    <cacheField name="Program" numFmtId="0">
      <sharedItems containsBlank="1" count="35">
        <s v="Kompletterande utbildning"/>
        <s v="Påbyggnad oral hälsa"/>
        <s v="Tandhygienist"/>
        <s v="Tandläkar"/>
        <s v="Master, nutritionsvetenskap"/>
        <s v="Barnmorskeprogrammet"/>
        <s v="BMA"/>
        <s v="Magister, biomedicinsk laboratorievetenskap"/>
        <s v="Magister, diagnostisk cytologi"/>
        <s v="Masterprogrammet i translationell fysiologi och farmakologi"/>
        <s v="Magister, global hälsa"/>
        <s v="Master, folkhälsovetenskap"/>
        <s v="Master, hälsoinsatser vid katastrofer "/>
        <s v="Magister, arbete och hälsa"/>
        <s v="Master, toxikologi"/>
        <s v="Master, bioentreprenörskap"/>
        <s v="Master, hälsoekonomi, policy och management"/>
        <s v="Master, hälsoinformatik"/>
        <s v="Magister, klinisk optometri"/>
        <s v="Optiker"/>
        <s v="Psykolog"/>
        <s v="Psykoterapeut"/>
        <s v="Arbetsterapeut"/>
        <s v="Fysioterapeut"/>
        <s v="Sjuksköterske"/>
        <s v="Specialist"/>
        <s v="Audionom"/>
        <s v="Logoped"/>
        <s v="Röntgensjuksköterske"/>
        <m/>
        <s v="Kandidat, biomedicin"/>
        <s v="Master, biomedicin"/>
        <s v="Master, molekylära tekniker i livsvetenskaperna"/>
        <s v="Läkarprogrammet (330 hp)"/>
        <s v="Läkarprogrammet (360 hp)"/>
      </sharedItems>
    </cacheField>
    <cacheField name="Program m inriktning" numFmtId="0">
      <sharedItems containsBlank="1" count="62">
        <s v="Kompletterande utbildning för tandläkare"/>
        <s v="Påbyggnad oral hälsa"/>
        <s v="Tandhygienist"/>
        <s v="Tandläkar"/>
        <s v="Master, nutritionsvetenskap"/>
        <s v="Barnmorskeprogrammet"/>
        <s v="Kompletterande utbildning för barnmorskor"/>
        <s v="BMA"/>
        <s v="BMA, inr fysiologi"/>
        <s v="BMA, inr laboratoriemedicin"/>
        <s v="inriktning avancerad klinisk fysiologi"/>
        <s v="inrkitning avancerad patologi "/>
        <s v="inrktning avancerad molekylär medicin"/>
        <s v="Magister, biomedicinsk laboratorievetenskap"/>
        <s v="Magister, diagnostisk cytologi"/>
        <s v="Masterprogrammet i translationell fysiologi och farmakologi"/>
        <s v="Magister, global hälsa"/>
        <s v="Master, folkhälsovetenskap"/>
        <s v="Master, folkhälsovetenskap, inr epi"/>
        <s v="Master, folkhälsovetenskap, inr prev"/>
        <s v="Master, hälsoinsatser vid katastrofer "/>
        <s v="Magister, arbete och hälsa"/>
        <s v="Magister, arbete och hälsa, arbetsmiljöstrateg"/>
        <s v="Magister, arbete och hälsa, beteendevetenskap"/>
        <s v="Magister, arbete och hälsa, ergonomi"/>
        <s v="Magister, arbete och hälsa, företagssköterska"/>
        <s v="Master, toxikologi"/>
        <s v="Master, bioentreprenörskap"/>
        <s v="Masterprogrammet i hälsoekonomi, policy och management"/>
        <s v="Master, hälsoinformatik"/>
        <s v="Magister, klinisk optometri"/>
        <s v="Optiker"/>
        <s v="Psykolog"/>
        <s v="Psykoterapeut"/>
        <s v="Arbetsterapeut"/>
        <s v="Fysioterapeut"/>
        <s v="Kompletterande utbildning för ssk"/>
        <s v="Kompletterande utbildning för fysioterapeuter"/>
        <s v="Sjuksköterske"/>
        <s v="Sjuksköterske, campus"/>
        <s v="Sjuksköterske, distans"/>
        <s v="Specialist"/>
        <s v="Specialist, MV"/>
        <s v="Specialist, ON"/>
        <s v="Specialist, VA"/>
        <s v="Specialist, AN"/>
        <s v="Specialist, DS"/>
        <s v="Specialist, IN"/>
        <s v="Specialist, KV"/>
        <s v="Specialist, PV"/>
        <s v="Specialist, BU"/>
        <s v="Specialist, AM"/>
        <s v="Specialist, OP"/>
        <s v="Audionom"/>
        <s v="Logoped"/>
        <s v="Röntgensjuksköterske"/>
        <m/>
        <s v="Kandidat, biomedicin"/>
        <s v="Master, biomedicin"/>
        <s v="Master, molekylära tekniker i livsvetenskaperna"/>
        <s v="Läkar"/>
        <s v="Kompletterande utbildning för läkare"/>
      </sharedItems>
    </cacheField>
    <cacheField name="Anslag/studieavgifter" numFmtId="0">
      <sharedItems containsBlank="1" count="4">
        <s v=" "/>
        <s v="Anslag"/>
        <s v="Studieavgifter"/>
        <m/>
      </sharedItems>
    </cacheField>
    <cacheField name="Momentansvarig inst" numFmtId="0">
      <sharedItems containsBlank="1" count="19">
        <m/>
        <s v=" "/>
        <s v="PN"/>
        <s v="K6"/>
        <s v="C2"/>
        <s v="C3"/>
        <s v="H7"/>
        <s v="K9"/>
        <s v="C8"/>
        <s v="S1"/>
        <s v="D1"/>
        <s v="K2"/>
        <s v="K1"/>
        <s v="H9"/>
        <s v="K8"/>
        <s v="H1"/>
        <s v="C6"/>
        <s v="C4"/>
        <s v="C1"/>
      </sharedItems>
    </cacheField>
    <cacheField name="Kursansvarig inst" numFmtId="0">
      <sharedItems containsBlank="1" count="25">
        <s v="OF"/>
        <s v="H5"/>
        <s v="C4"/>
        <s v="C3"/>
        <s v="H7"/>
        <s v="C7"/>
        <s v="H9"/>
        <s v="H2"/>
        <s v="K6"/>
        <s v="H1"/>
        <s v="K9"/>
        <s v="C6"/>
        <s v="K2"/>
        <s v="CC"/>
        <s v="K8"/>
        <s v="K7"/>
        <s v="C1"/>
        <s v="K1"/>
        <s v="D1"/>
        <s v="S1"/>
        <m/>
        <s v="PN"/>
        <s v="C5"/>
        <s v="C2"/>
        <s v="C8"/>
      </sharedItems>
    </cacheField>
    <cacheField name="Kursnamn" numFmtId="0">
      <sharedItems containsBlank="1" count="628">
        <s v="Driftmedel"/>
        <s v="Samordning"/>
        <s v="Utbildningsuppdrag"/>
        <s v="Programövergripande administration och ansvar"/>
        <s v="Institutionskompensation för programdirektor"/>
        <s v="Avsättning för nämndgemensamma kostnader"/>
        <s v="Oral hälsa - tobaksprevention och tobaksavvänjning"/>
        <s v="Oral hälsa - påbyggnad 3"/>
        <s v="Organisation och ledarskap inom hälso- och tandvård"/>
        <s v="Examensarbete i oral hälsa"/>
        <s v="Inresande utbytesstudenter"/>
        <s v="Oral hälsa - teori 1"/>
        <s v="Oral hälsa - klinik 1"/>
        <s v="Medicinska och odontologiska ämnen 1"/>
        <s v="Oral hälsa - teori 2"/>
        <s v="Oral hälsa - vetenskap 1"/>
        <s v="Oral hälsa - klinik 2"/>
        <s v="Medicinska och odontologiska ämnen 2"/>
        <s v="Oral hälsa - teori 3"/>
        <s v="Oral hälsa - klinik 3"/>
        <s v="Medicinska och odontologiska ämnen 3"/>
        <s v="Samhälls-och beteendevetenskap 1"/>
        <s v="Oral hälsa - teori 4"/>
        <s v="Oral hälsa - klinik 4"/>
        <s v="Oral hälsa - vetenskap 2"/>
        <s v="Medicinska och odontologiska ämnen 4"/>
        <s v="Samhälls-och beteendevetenskap 2"/>
        <s v="Oral hälsa - teori 5"/>
        <s v="Oral hälsa - klinik 5"/>
        <s v="Oral hälsa - vetenskap 3"/>
        <s v="Tobaksprevention och tobaksavvänjning"/>
        <s v="Oral hälsa - teori 6"/>
        <s v="Oral hälsa - klinik 6 "/>
        <s v="Organisation och ledarskap"/>
        <s v="Odontologisk introduktion"/>
        <s v="Professionell utveckling 1 - studenten"/>
        <s v="Vetenskaplig teori och metod"/>
        <s v="Oral biomedicin 1"/>
        <s v="Organsystemens struktur och funktion"/>
        <s v="Oral biomedicin 2"/>
        <s v="Farmakologi"/>
        <s v="Professionell utveckling 2 - patienten"/>
        <s v="Allmän patologi"/>
        <s v="Allmänmedicin"/>
        <s v="Den friska och sjuka munhålan"/>
        <s v="Tandvårdens etik"/>
        <s v="Administrativ klinik"/>
        <s v="Odontologisk radiologi 1"/>
        <s v="Mikrobiell patogenes"/>
        <s v="Orofacial medicin 1"/>
        <s v="Kariologi 1"/>
        <s v="Dentala biomaterial och toxikologi 1"/>
        <s v="Parodontologi 1"/>
        <s v="Lokalanestesi"/>
        <s v="Odontologisk radiologi 2"/>
        <s v="Terapiplanering 1"/>
        <s v="Global oral hälsa"/>
        <s v="Professionell utveckling 3 - teamet"/>
        <s v="Endodonti 1"/>
        <s v="Orofacial smärta och käkfunktion 1"/>
        <s v="Protetik 1"/>
        <s v="Dentala biomaterial och toxikologi 2"/>
        <s v="Kariologi 2"/>
        <s v="Parodontologi 2"/>
        <s v="Klinisk farmakologi"/>
        <s v="Käkkirurgi 1"/>
        <s v="Endodonti 2"/>
        <s v="Protetik 2"/>
        <s v="Orofacial smärta och käkfunktion 2"/>
        <s v="Orofacial medicin 2"/>
        <s v="Parodontologi 3"/>
        <s v="Kariologi 3"/>
        <s v="Dentala biomaterial och toxikologi 3"/>
        <s v="Terapiplanering 2"/>
        <s v="Professionell utveckling 4 - kliniken"/>
        <s v="Orofacial smärta och käkfunktion 3"/>
        <s v="Orofacial medicin 3"/>
        <s v="Protetik 3"/>
        <s v="Implantologi 1"/>
        <s v="Orala sjukdomar - prevention och behandling"/>
        <s v="Examensarbete i odontologi"/>
        <s v="Protetik 4"/>
        <s v="Implantologi 2"/>
        <s v="Barn- och ungdomstandvård"/>
        <s v="Ortodonti"/>
        <s v="Terapiplanering 3"/>
        <s v="Odontologisk radiologi 3"/>
        <s v="Allmän tandvårdsklinik 1 - vuxna"/>
        <s v="Allmän tandvårdsklinik 1 - barn"/>
        <s v="Käkkirurgi 2"/>
        <s v="Käkkirurgi"/>
        <s v="Gerodonti"/>
        <s v="Klinisk odontologi 7"/>
        <s v="Onkologi"/>
        <s v="Öron/näsa/hals"/>
        <s v="Att utvecklas till tandläkare 5"/>
        <s v="Examensarbete i nutritionsvetenskap"/>
        <s v="Kost, fysisk aktivitet och sjukdomsförebyggande - interventioner, mHälsa och eHälsa"/>
        <s v="Nutrition och sjukdom - behandling och kliniska aspekter"/>
        <s v="Professionell utveckling och kommunikation inom nutritionsvetenskap"/>
        <s v="Kost och hälsa – vetenskaplig evidens, rekommendationer och hållbarhet"/>
        <s v="Molekylära och genetiska mekanismer inom nutritionsvetenskap"/>
        <s v="Kost, fysisk aktivitet och fitness – mätmetodik och utvärdering"/>
        <s v="Valbara kurser"/>
        <s v="Uppdragstillägg till programdirektor"/>
        <s v="Studievägledare"/>
        <s v="Programhandläggare"/>
        <s v="Reproduktionens fysiologi och psykologi"/>
        <s v="Vetenskaplig metod"/>
        <s v="Gynekologisk och sexuell hälsa"/>
        <s v="Global sexuell och reproduktiv hälsa och rättigheter"/>
        <s v="Mödrahälsovård och antikonception"/>
        <s v="Vård i samband med barnafödande 1"/>
        <s v="Examensarbete i sexuell, reproduktiv och perinatal hälsa"/>
        <s v="Vård i samband med barnafödande 2"/>
        <s v="VFU"/>
        <s v="Programdirektor, institutionskompensation"/>
        <s v="Programövergripande administration och ansvar "/>
        <s v="Barnmorskans profession inom svensk hälso- och sjukvård"/>
        <s v="Barnmorskans profession inom gynekologi, mödrahälsovård samt antikonception"/>
        <s v="Farmakologi och läkemedelsberäkning"/>
        <s v="Förlossning 1 och mödrahälsovård"/>
        <s v="Förlossning 2, antenatal vård samt eftervård"/>
        <s v="Reserverade HÅP:ar"/>
        <s v="Programdirektor och Bitr PD "/>
        <s v="Programhandläggning och administration "/>
        <s v="Arvode PD+bitr PD"/>
        <s v="Arvode studentrepresentanter"/>
        <s v="IPL Ansvarig"/>
        <s v="Programmets övergripande driftsmedel"/>
        <s v="Utvecklingsmedel"/>
        <s v="Internatiolnalisering"/>
        <s v="Vetenskaplig metodik 1"/>
        <s v="Från atom till organism"/>
        <s v="Människokroppens struktur, funktion och dysfunktion"/>
        <s v="Fysiologisk och laboratoriemedicinsk diagnostik"/>
        <s v="Cell- och molekylärbiologi 1"/>
        <s v="Laboratoriemetodik inom kemi och biokemi"/>
        <s v="Medicinsk kemi "/>
        <s v="Biokemi "/>
        <s v="Generell omvårdnad – klinisk utbildning"/>
        <s v="Cirkulationsfysiologisk diagnostik"/>
        <s v="Projektarbete i biomedicinsk laboratorievetenskap"/>
        <s v="Neurofysiologisk metodik"/>
        <s v="Lungfysiologisk diagnostik "/>
        <s v="Neurofysiologisk diagnostik "/>
        <s v="Ultraljudsdiagnostik "/>
        <s v="Farmakologi och läkemedelsberäkning "/>
        <s v="Intensivvård – klinisk utbildning "/>
        <s v="Nuklearmedicinisk  diagnostik "/>
        <s v="Fördjupad klinisk fysiologisk diagnostik "/>
        <s v="Vetenskaplig metodik 2"/>
        <s v="Valbar kurs i biomedicinsk laboratorievetenskap"/>
        <s v="Examensarbete i biomedicinsk  laboratorievetenskap"/>
        <s v="Hematologi - metodik och diagnostik"/>
        <s v="Cell- och molekylärbiologi 2"/>
        <s v="Analytisk kemi och biokemisk metodik"/>
        <s v="Instrumentell teknik "/>
        <s v="Klinisk kemi – metodik och diagnostik"/>
        <s v="Mikrobiologi – metodik och diagnostik"/>
        <s v="Morfologi – metodik och diagnostik"/>
        <s v="Immunologi – metodik och diagnostik (inkl transfusionsmedicin)"/>
        <s v="Integrerad biomedicinsk laboratorievetenskap"/>
        <s v="Vetenskaplig metodik 2  "/>
        <s v="Tillämpad biomedicinsk laboratorievetenskap 1"/>
        <s v="Tillämpad biomedicinsk laboratorievetenskap 3"/>
        <s v="Tillämpad biomedicinsk laboratorievetenskap 2"/>
        <s v="Kurs 1"/>
        <s v="Kurs 2"/>
        <s v="Kurs 3"/>
        <s v="Kurs 4"/>
        <s v="Kurs 5"/>
        <s v="Kurs 6"/>
        <s v="Programdirektor"/>
        <s v="Programhandläggning och studievägledning"/>
        <s v="Drift"/>
        <s v="Internationalisering"/>
        <s v="Studierektor  "/>
        <s v="Vetenskaplig metodik, statistik och kvalitetssäkring"/>
        <s v="Gynekologisk cytologi"/>
        <s v="Diagnostisk molekylär cytologi"/>
        <s v="Patologi"/>
        <s v="Gynekologisk cytologi – fördjupning"/>
        <s v="Diagnostisk cytologi av respirationsorganen"/>
        <s v="Diagnostisk cytologi av urinvägarna"/>
        <s v="Diagnostisk aspriationscytologi"/>
        <s v="Examensarbete i diagnostisk cytologi"/>
        <s v="Integrerad fysiologi och farmakologi"/>
        <s v="Professionell utveckling och etik"/>
        <s v="Fysiologiska och farmakologiska mekanismer och experimentella metoder"/>
        <s v="Projektarbete inom translationell fysiologi och farmakologi"/>
        <s v="Bioinformatik från ett fysiologiskt och farmakologiskt perspektiv"/>
        <s v="Tillämpad fysiologi och farmakologi - forskningsprojekt 1"/>
        <s v="Tillämpad fysiologi och farmakologi - forskningsprojekt 2"/>
        <s v="Introduktion till global hälsa"/>
        <s v="Forskningsmetodik"/>
        <s v="Examensarbete i global hälsa"/>
        <s v="Mödra- och barnhälsa i ett globalt perspektiv"/>
        <s v="Hälso- och sjukvårdspolitik, management och hälsoekonomi"/>
        <s v="Infektionssjukdomar-en utmaning för global hälsa: kliniska, sociala och förebyggande aspekter"/>
        <s v="Icke-smittsamma sjukdomar, skador, naturkatastrofer och konflikter i ett globalt perspektiv"/>
        <s v="Reserverade håpar"/>
        <s v="Folkhälsovetenskap- begrepp och teorier"/>
        <s v="Metoder för att studera sjukdomars förekomst och spridning"/>
        <s v="Biostatistik 1"/>
        <s v="Insamling och hantering av epidemiologiska data "/>
        <s v="Epidemiologiska metoder för att studera sjukdomars bestämningsfaktorer"/>
        <s v="Biostatistik 2"/>
        <s v="Kvalitativa metoder"/>
        <s v="Tillämpad epidemiologi 1 - sjukdomars förekomst och spridning"/>
        <s v="Vetenskapsteori"/>
        <s v="Projektledning"/>
        <s v="Epidemiologiska metoder för effektutvärdering av folkhälsoinsatser"/>
        <s v="Tillämpad epidemiologi 2 - sjukdomars bestämningsfaktorer"/>
        <s v="Systematisk litteraturöversikt och meta-analys"/>
        <s v="Examensarbete i folkhälsovetenskap"/>
        <s v="Folkhälsovetenskap - begrepp och teorier"/>
        <s v="Introduktion till planering och utveckling av program"/>
        <s v="Teorier och metoder för implementering och utvärdering"/>
        <s v="Tillämpat hälsofrämjande arbete och prevention"/>
        <s v="Hälsoinsatser vid katastrofer"/>
        <s v="Forskningsmetoder i katastrofer"/>
        <s v="Examensarbete"/>
        <s v="Arbetsliv och hälsa"/>
        <s v="Exponering, risker och riskhantering i arbetsmiljön"/>
        <s v="Intervention och utvärdering i strategiskt arbetsmiljöarbete"/>
        <s v="Arbetslivsinriktad rehabilitering"/>
        <s v="Arbetsorganisation"/>
        <s v="Arbetsrelaterade besvär i rörelseorganen"/>
        <s v="Exponering, riskbedömning, och intervention"/>
        <s v="Yrkesmedicin"/>
        <s v="Hälsofrämjande arbete i arbetslivet"/>
        <s v="Institutionkompensation för programdirektor"/>
        <s v="Histopatologi och klinisk patologi"/>
        <s v="System- och vävnadstoxikologi - toxikokinetik och toxikodynamik"/>
        <s v="Toxikologins principer"/>
        <s v="Teoretisk och praktisk försöksdjursvetenskap"/>
        <s v="Tillämpning av metoder inom toxikologisk forskning"/>
        <s v="Hälsoriskbedömning"/>
        <s v="Projektarbete och valbara kurser"/>
        <s v="Regulatorisk toxicitetstestning"/>
        <s v="Global toxikologi i ett hållbart samhälle"/>
        <s v="Examensarbete i toxikologi"/>
        <s v="Institutionskompensation för programdirektor "/>
        <s v="Uppdragstillägg PD"/>
        <s v="Bioentreprenörskapsteori"/>
        <s v="Industriell ekonomi"/>
        <s v="Kommunikation i bioentreprenörskap 1"/>
        <s v="Projektledning teori "/>
        <s v="Marknadsanalys"/>
        <s v="Strategisk ekonomistyrning"/>
        <s v="Kommunikation i bioentreprenörskap 2"/>
        <s v="Praktikplacering 1"/>
        <s v="Produktutveckling inom life science"/>
        <s v="Affärsutveckling"/>
        <s v="Marknadsföring och försäljning inom life science"/>
        <s v="Praktikplacering 2"/>
        <s v="Examensarbete i bioentreprenörskap"/>
        <s v="Strategisk satsning studieavgifter"/>
        <s v="Introduktionskurs"/>
        <s v="Hälsoekonomi – finansiering av hälso- och sjukvården"/>
        <s v="Hälsosystem och policy "/>
        <s v="Planering för hälsa "/>
        <s v="Grundläggande epidemiologi och statistik 1"/>
        <s v="Hälsomått, mätning och värdering av hälsa"/>
        <s v="Ekonomisk utvärdering av hälso- och sjukvårdsprogram"/>
        <s v="Hälso- och sjukvårdsledning"/>
        <s v="Statistik 2"/>
        <s v="Avancerad hälsoekonomi"/>
        <s v="Avancerad kurs i hälsosystem och policy"/>
        <s v="Avancerad hälso- och sjukvårdsledning"/>
        <s v="Vetenskapsteori och forskningsetik"/>
        <s v="Examensarbete i medical management"/>
        <s v="Strategiskt stöd studieavgift"/>
        <s v="Hälsoinformatik – behov, mål och begränsningar"/>
        <s v="Informationssystem i hälso- och sjukvården"/>
        <s v="Grundläggande medicinsk vetenskap"/>
        <s v="Vården och omsorgens organisation och styrning"/>
        <s v="Verksamhetsanalys, användarkravhantering och utvärdering"/>
        <s v="Standardisering inom hälsoinformatik"/>
        <s v="Vetenskaplig forskningsmetod"/>
        <s v="Aktuella forskningsfrågor och trender inom hälsoinformatik"/>
        <s v="Examensarbete i hälsoinformatik"/>
        <s v="Strategisk satsning för studievagifts belagd verksamhet "/>
        <s v="Avsättning för nämndegemensamma kostnader"/>
        <s v="Driftmedel program"/>
        <s v="Institutionskompensation för PD"/>
        <s v="Uppdragstillägg för PD "/>
        <s v="Binokulärseende och behandling"/>
        <s v="Examensarbete i optometri"/>
        <s v="Neurooptometri"/>
        <s v="Okulär farmakologi och diagnostisk undersökningsmetodik"/>
        <s v="Ögats sjukdomar och diagnostik"/>
        <s v="Diagnostisk klinik"/>
        <s v="Pediatrisk optometri"/>
        <s v="Allmän anatomi och fysiologi"/>
        <s v="Optik 1"/>
        <s v="Refraktionsmetodik 1 och vetenskapsmetodik"/>
        <s v="Optik 2"/>
        <s v="Refraktionsmetodik 2"/>
        <s v="Ögats anatomi, fysiologi och sjukdomar 1"/>
        <s v="Synundersökningsmetodik 1"/>
        <s v="Synundersökningsmetodik 2"/>
        <s v="Ögats anatomi, fysiologi och sjukdomar 2"/>
        <s v="Arbetsplatsoptometri"/>
        <s v="Kontaktologi 1"/>
        <s v="Mikrobiologi"/>
        <s v="Optometrisk klinik 1"/>
        <s v="Synundersökningsmetodik 3"/>
        <s v="Kontaktologi 2"/>
        <s v="Optometrisk klinik 2"/>
        <s v="Statistik och vetenskapsmetodik"/>
        <s v="Optometrisk klinik 3"/>
        <s v="Synsvagsteknik"/>
        <s v="Arvode PD"/>
        <s v="Experimentell psykologi"/>
        <s v="Grundläggande biologi"/>
        <s v="Introduktion till psykologi"/>
        <s v="Kognitiva processer"/>
        <s v="Socialpsykologi"/>
        <s v="Differentiell psykologi"/>
        <s v="Utvecklingspsykologi"/>
        <s v="Hälsopsykologi"/>
        <s v="Klinisk psykologi 1"/>
        <s v="Arbets- och organisationspsykologi 1"/>
        <s v="Preklinisk integration"/>
        <s v="Psykologarbete bland barn och ungdom"/>
        <s v="Samhälle och hälsa"/>
        <s v="Arbets- och organisationspsykologi 2"/>
        <s v="Valbar kurs/Examensarbete (kand. 15 hp)"/>
        <s v="Klinisk psykologi 2"/>
        <s v="Självkännedom och klin. färdigheter"/>
        <s v="Klinisk metod inom psykologiområdet"/>
        <s v="Psykologpraktik"/>
        <s v="Statistik och metod"/>
        <s v="Examensarbete i psykologi (masternivå)"/>
        <s v="Psykologiska behandlingsmetoder inklusive psykoterapi"/>
        <s v="Koordinator examensarbete/valbar period"/>
        <s v="Reseverade HÅP:ar"/>
        <s v="Termin 1"/>
        <s v="Termin 2"/>
        <s v="Termin 3"/>
        <s v="Termin 4"/>
        <s v="Termin 5"/>
        <s v="Termin 6"/>
        <s v="VIL-handläggare"/>
        <s v="Uppdragstillägg för PD"/>
        <s v="Kreativitet och aktivitet "/>
        <s v="Valbar kurs"/>
        <s v="Mångfald, social inklusion och hälsa"/>
        <s v="Pedagogik"/>
        <s v="Interprofessionell verksamhet och arbetsterapi"/>
        <s v="Arbetsterapi 1 – Bedömning, mål och terapeutiskt resonerande"/>
        <s v="Arbetsterapi 2 – Aktivitet och åtgärder"/>
        <s v="Arbetsterapi 3 – Prevention och uppföljning"/>
        <s v="Delaktighet och miljö"/>
        <s v="Medicinska ämnen 2"/>
        <s v="Medicinska ämnen 1"/>
        <s v="Anatomi och fysiologi"/>
        <s v="Psykologi"/>
        <s v="Arbete, aktivitet och delaktighet"/>
        <s v="Vetenskaplig design och metod"/>
        <s v="Hälsa, delaktighet och aktivitet"/>
        <s v="Examensarbete i arbetsterapi"/>
        <s v="Grundläggande arbetsterapi och aktivitetsvetenskap"/>
        <s v="Tema hälso- och sjukvård – Medicinska ämnen 1"/>
        <s v="Tema hälso- och sjukvård – Medicinska ämnen 2"/>
        <s v="Tema hälso- och sjukvård - Interprofessionell verksamhetsförlagd utbildning"/>
        <s v="Tema hälso- och sjukvård - Fysioterapi fördjupning"/>
        <s v="Tema undersökning – Fysiologi 2"/>
        <s v="Tema undersökning – Anatomi"/>
        <s v="Tema intervention – Fysiologi 4"/>
        <s v="Tema intervention – Fysioterapi 2"/>
        <s v="Tema intervention – Psykologi"/>
        <s v="Tema intervention – Fysiologi 3"/>
        <s v="Tema vetenskapligt arbete – Vetenskapsmetodik"/>
        <s v="Tema hälso- och sjukvård - Hälsofrämjande arbete och global hälsa"/>
        <s v="Tema vetenskapligt arbete - PM"/>
        <s v="Tema vetenskapligt arbete – Examensarbete i fysioterapi "/>
        <s v="Tema professionell utveckling - Fysioterapeuten i yrkeslivet"/>
        <s v="Tema professionell utveckling – Fysioterapi som ämne och yrke "/>
        <s v="Tema intervention – Fysioterapi 3"/>
        <s v="Tema hälso- och sjukvård – Fysioterapi i slutenvård"/>
        <s v="Tema intervention – Fysioterapi 4"/>
        <s v="Tema hälso- och sjukvård – Fysioterapi för barn och äldre"/>
        <s v="Tema hälso- och sjukvård - Fysioterapi i öppenvård "/>
        <s v="Tema undersökning – Fysioterapi 1"/>
        <s v="Tema undersökning – Fysiologi 1"/>
        <s v="Sjuksköterskans professionella kompetens"/>
        <s v="Fysioterapi som ämne och yrke inom svensk hälso- och sjukvård"/>
        <s v="Undersökning och interventioner inom evidensbaserad fysioterapi 1"/>
        <s v="Fysioterapi i slutenvård och kommunal verksamhet"/>
        <s v="Omvårdnad som vetenskap och sjuksköterskans profession inom svensk hälso- och sjukvård"/>
        <s v="Vård och omvårdnad inom primärvård och hemsjukvård"/>
        <s v="Vård och omvårdnad av äldre"/>
        <s v="Vård och omvårdnad inom akutsjukvård"/>
        <s v="Lärande och ledarskap"/>
        <s v="Undersökning och interventioner inom evidensbaserad fysioterapi 2"/>
        <s v="Fysioterapi vid hälsa och ohälsa"/>
        <s v="Fysioterapeuten i interprofessionell samverkan i yrkeslivet"/>
        <s v="Valbara kurser SSK"/>
        <s v="Sjuksköterskans profession och omvårdnad som vetenskap"/>
        <s v="Vårdandets grunder i hälsa och ohälsa"/>
        <s v="Vårdande vid ohälsa och sjukdom"/>
        <s v="Vårdande vid psykisk ohälsa och sjukdom"/>
        <s v="Vårdande av barn och vuxna inom primärvård och hemsjukvård"/>
        <s v="Vårdande vid barn och vuxna inom primärvård och hemsjukvård"/>
        <s v="Ledarskap"/>
        <s v="Vårdande vid akut ohälsa"/>
        <s v="Forskningsmetodik och omvårdnadsforskning"/>
        <s v="Vårdande av äldre i en föränderlig livssituation"/>
        <s v="Examensarbete i omvårdnad"/>
        <s v="Interprofessionell och professionell kompetens"/>
        <s v="Valbar kurs (CA)"/>
        <s v="Anestesisjukvård -perioperativ omvårdnad 1"/>
        <s v="Anestesisjukvård -perioperativ omvårdnad 2"/>
        <s v="Omvårdnad inom medicinsk vård"/>
        <s v="Verksamhetsförlagd utbildning inom strålbehandling (SB)"/>
        <s v="Cancersjukdomar och omvårdnad vid behandling av cancersjukdomar (CA)"/>
        <s v="Cancersjukdomar och omvårdnad vid behandling av cancersjukdomar (SB)"/>
        <s v="Ohälsa hos äldre – bedömning, behandling och vård"/>
        <s v="Bedömning av äldres hälsa och behov av omvårdnad"/>
        <s v="Omvårdnad vid komplexa behov hos äldre"/>
        <s v="Anestesisjukvård -perioperativ omvårdnad 3"/>
        <s v="Verksamhetsförlagd utbildning inom distriktsvård och omvårdnad inom hemmiljö "/>
        <s v="Verksamhetsförlagd utbildning inom barnhälsovård och elevhälsans medicinska insatser"/>
        <s v=" Verksamhetsförlagd utbildning inom barnhälsovård och elevhälsans medicinska insatser"/>
        <s v="Omvårdnad inom intensivvård 1"/>
        <s v="Omvårdnad inom intensivvård 2"/>
        <s v="Omvårdnad inom intensivvård 3"/>
        <s v="Omvårdnad inom kirurgisk vård"/>
        <s v="Omvårdnad vid akut och långvarig psykisk ohälsa"/>
        <s v="Cancerprevention och hälsopedagogik (CA)"/>
        <s v="Profession, patientsäkerhet och metoder för att utveckla omvårdnad inom cancerområdet (CA)"/>
        <s v="Radioterapi (SB)"/>
        <s v="Profession, patientsäkerhet och metoder för att utveckla omvårdnad "/>
        <s v="Hälsa och livsvillkor hos äldre – förr, nu och i framtiden"/>
        <s v="Specialistsjuksköterskan som verksamhetsutvecklare"/>
        <s v="Examensarbete i omvårdnad – anestesisjukvård"/>
        <s v="Examensarbete i omvårdnad – barn och ungdom"/>
        <s v="Omvårdnad inom barnhälsovård"/>
        <s v="Omvårdnad inom elevhälsans medicinska insatser"/>
        <s v="Omvårdnad inom hälsa-ohälsa under adolescensperioden, fördjupning"/>
        <s v="Vetenskaplig teori och metod i omvårdnad"/>
        <s v="Hälsa, livsvillkor och miljö "/>
        <s v="Examensarbete i omvårdnad – distriktssköterska"/>
        <s v="teoretisk grund för arbete inom distriksvård"/>
        <s v="Teoretisk grund för arbete inom distriktsvård"/>
        <s v="Akut hälsa och integrativ omvårdnad"/>
        <s v="Examensarbete i omvårdnad – intensivvård"/>
        <s v="Examensarbete i omvårdnad – kirurgisk vård"/>
        <s v="Postoperativ vård, observation och övervakning i kirurgisk omvårdnad"/>
        <s v="Examensarbete i omvårdnad – medicinsk vård"/>
        <s v="Examensarbete i omvårdnad – onkologisk vård (SB)"/>
        <s v="Examensarbete i omvårdnad – onkologisk vård (CA)"/>
        <s v="Examensarbete  i omvårdnad – onkologisk vård (SB)"/>
        <s v="Hälsofrämande omvårdnad vid psykisk ohälsa"/>
        <s v="Omvårdnad relaterat till psykisk ohälsa"/>
        <s v="Examensarbete i omvårdnad – psykiatrisk vård"/>
        <s v="Ledarskap och lärande i psykiatrisk verksamhet"/>
        <s v="Vetenskaplig teori och metod i omvårdnad (CA)"/>
        <s v="Vetenskaplig teori och metod i omvårdnad (SB)"/>
        <s v="Omvårdnad vid beroende och psykisk ohälsa"/>
        <s v="Examensarbete i omvårdnad – vård av äldre"/>
        <s v="Omvårdnad och medicinska ämnen inom ambulanssjukvård 1"/>
        <s v="Omvårdnad och medicinska ämnen inom ambulanssjukvård 2 "/>
        <s v="Medicinsk vetenskap och omvårdnad inom medicinsk akutsjukvård "/>
        <s v="Medicinsk vetenskap och omvårdnad inom kirurgisk akutsjukvård "/>
        <s v="Medicinsk vetenskap inom akutsjukvård"/>
        <s v="Verksamhetsförlagd utbildning inom barnsjukvård"/>
        <s v="Omvårdnad inom pediatrisk akutsjukvård, fördjupning"/>
        <s v="Omvårdnad inom neonatal hälso- och sjukvård, fördjupning"/>
        <s v="Operationssjukvård - perioperativ omvårdnad 1 "/>
        <s v="Operationssjukvård - perioperativ omvårdnad 2 "/>
        <s v="Operationssjukvård - perioperativ omvårdnad 3 "/>
        <s v="Examensarbete i omvårdnad – ambulanssjukvård"/>
        <s v="Omvårdnad inom barnsjukvård"/>
        <s v="Farmakologi och sjukdomslära 2"/>
        <s v="Farmakologi och sjukdomslära 1"/>
        <s v="Medicinsk vetenskap - operationssjukvård"/>
        <s v="Examensarbete i omvårdnad - operationssjukvård"/>
        <s v="Vetenskaplig teori och metod "/>
        <s v="Vetenskap 1 – introduktion till vetenskap"/>
        <s v="Audiologisk grundkurs"/>
        <s v="Nervsystemets struktur och funktion"/>
        <s v="Audiologiska systemet"/>
        <s v="Professionell utveckling 1"/>
        <s v="Fysik och akustik"/>
        <s v="Klinisk audiologi 1"/>
        <s v="Audiologisk patologi "/>
        <s v="Professionell utveckling 2"/>
        <s v="Tal och ljud - produktion och perception"/>
        <s v="Vetenskap 2"/>
        <s v="Signalteori"/>
        <s v="Klinisk audiologi 2"/>
        <s v="Hörapparatteknik"/>
        <s v="Professionell utveckling 3"/>
        <s v="Teknisk audiologi"/>
        <s v="Klinisk audiologi 3"/>
        <s v="Hörselpedagogik"/>
        <s v="Barnaudiologi"/>
        <s v="Audiologisk samtalsteknik"/>
        <s v="Vetenskap 3 - vetenskaplig teori, metod och studiedesign"/>
        <s v="Examensarbete i audiologi"/>
        <s v="Professionell utveckling 4"/>
        <s v="Vetenskap 4 - projektplan"/>
        <s v="verksamhetsförlagd utbildning"/>
        <s v="Socialpsykologi (SU)"/>
        <s v="Psykologi ur ett livsloppsperspektiv (SU)"/>
        <s v="Kommunikation och språklig struktur (SU)"/>
        <s v="Statistik 1 "/>
        <s v="Medicin 1: anatomi och fysiologi"/>
        <s v="Talkommunikation (SU)"/>
        <s v="Observation och dokumentation (SU)"/>
        <s v="Medicin 2: patologi, tal- och röstfysiologi och audiologi"/>
        <s v="Tidiga avvikelser i ätande, joller och kommunikation"/>
        <s v="Analys- och testmetodik"/>
        <s v="Kognitions- och neuropsykologi 1 (SU)"/>
        <s v="Medicin 3: pediatrik, barnneurologi och barnpsykiatri"/>
        <s v="Typisk tal-, språk- och läsutveckling (SU)"/>
        <s v="Tal - och språkstörningar hos barn och ungdomar 1"/>
        <s v="Projektarbete och skriftlig framställning"/>
        <s v="Tal- och språkstörningar hos barn och ungdomar 2"/>
        <s v="Tal- och språkstörningar hos barn och ungdom - verksamhetsintegrerat lärande"/>
        <s v="Kognitions- och neuropsykologi 2"/>
        <s v="Medicin 4: öron-, näs- och halssjukdomar och psykiatri"/>
        <s v="Medicin 5: geriatrik, neurologi och rehabiliteringsmedicin"/>
        <s v="Röst- och talflytstörningar"/>
        <s v="Professionell utveckling 5"/>
        <s v="Röst- och talflytstörningar - verksamhetsintegrerat lärande "/>
        <s v="Tal- och språkstörningar hos vuxna"/>
        <s v="Dysfagi"/>
        <s v="Dysfagi och förvärvade kommunikationsstörningar - verksamhetsintegrerat lärande"/>
        <s v="Professionell utveckling 6"/>
        <s v="Övergång till professionell autonomi"/>
        <s v="Fördjupning i logopedisk praktik"/>
        <s v="Fördjupningsseminarier och kritisk granskning"/>
        <s v="Examensarbete i logopedi"/>
        <s v="Samordning kursansvar"/>
        <s v="Övergrip programansvar inkl samordning VIL"/>
        <s v="Radiografisk metodik 1"/>
        <s v="Anatomi och fysiologi 1 – kommunikation och rörelse"/>
        <s v="Anatomi och fysiologi 2 – transport och reproduktion"/>
        <s v="Vetenskapligt förhållningssätt och metoder för kvalitetsutveckling 1"/>
        <s v="Radiografi - verksamhetsförlagd utbildning 1"/>
        <s v="Röntgendiagnostik 1"/>
        <s v="Radiografi – verksamhetsförlagd utbildning 2"/>
        <s v="Specifik omvårdnad 1 – verksamhetsförlagd utbildning"/>
        <s v="Sjukdomslära"/>
        <s v="Röntgendiagnostik 2"/>
        <s v="Radiografisk metodik 2"/>
        <s v="Radiografi – verksamhetsförlagd utbildning 3"/>
        <s v="Vetenskapligt förhållningssätt och metoder för kvalitetsutveckling 2"/>
        <s v="Specifik omvårdnad 2"/>
        <s v="Radiografisk metodik 3"/>
        <s v="Radiografi – verksamhetsförlagd utbildning 4"/>
        <s v="Pedagogik och ledarskap"/>
        <s v="Akutsjukvård och katastrofmedicin"/>
        <s v="Röntgendiagnostik 3"/>
        <s v="Radiografi – verksamhetsförlagd utbildning 5"/>
        <s v="Examensarbete i radiografi"/>
        <s v="Vetenskapligt förhållningssätt och metoder för kvalitetsutvecklin 3"/>
        <s v="Specifik omvårdnad 3"/>
        <s v="Radiografi – verksamhetsförlagd utbildning 6"/>
        <s v="Vetenskapligt förhållningssätt och metoder för kvalitetsutveckling 4"/>
        <m/>
        <s v="Cell-, stamcells- och utvecklingsbiologi"/>
        <s v="Allmän och organisk kemi"/>
        <s v="Introduktion till biomedicin"/>
        <s v="Genetik, genomik och funktionell genomik"/>
        <s v="Biokemi"/>
        <s v="Kemisk biologi"/>
        <s v="Vävnadsbiologi "/>
        <s v="Biostatistik"/>
        <s v="Neurovetenskap"/>
        <s v="Immunologi och mikrobiologi "/>
        <s v="Life Science industrin"/>
        <s v="Farmakologi och toxikologi"/>
        <s v="Fysiologi"/>
        <s v="Molekylär medicin - onkologi"/>
        <s v="Molekylär medicin - kardiometabola sjukdomar och infektionssjukdomar"/>
        <s v="Core-faciliteter"/>
        <s v="Avancerad biomedicin "/>
        <s v="Bioinformatik "/>
        <s v="Tillämpad biostatistik "/>
        <s v="Valbara kurser T1"/>
        <s v="Avancerad biomedicin: forskningsprojekt 1"/>
        <s v="Bioetik och försöksdjursvetenskap"/>
        <s v="Tillämpad kommunikation i biomedicin och professionell utveckling "/>
        <s v="Avancerad biomedicin: forskningsprojekt 2"/>
        <s v="Bioentreprenörskap"/>
        <s v="Biomedicinsk forskningsliteracitet"/>
        <s v="Valbara kurser T3"/>
        <s v="Molekylär genetik och genomik"/>
        <s v="Tillämpad kommunikation"/>
        <s v="Kunskapfronten inom translationell medicin"/>
        <s v="Ersättning introduktion LS , lokaler"/>
        <s v="Ersättning ordförande LINK"/>
        <s v="Ersättning arbete i smb med kursstart termin 1"/>
        <s v="Tema/strimmor uppdrag"/>
        <s v="Terminskollegie uppdrag"/>
        <s v="Utveckling och utvärdering"/>
        <s v="Prov och intervjubas. antagning PIL"/>
        <s v="Grundläggande kurs – kompletterande utbildning för läkare med utländsk examen"/>
        <s v="Samhälls- och författningskunskap"/>
        <s v="Fördjupningskurs – kompletterande utbildning för läkare med utländsk examen"/>
        <s v="Medicinsk vetenskaplig metodologi"/>
        <s v="Klinisk medicin "/>
        <s v="Klinisk medicin"/>
        <s v="Klinisk medicin inr kirurgi "/>
        <s v="Examensarbete "/>
        <s v="Klinisk medicin NSP"/>
        <s v="Klinisk medicin inr reproduktion och utveckling "/>
        <s v="Integrerad sluttentamen "/>
        <s v="Hälsa i samhälle och miljö "/>
        <s v="SVK (exkl adm)"/>
        <s v="SVK-administration"/>
        <s v="Extra platser inresande studenter"/>
        <s v="Övriga utbildningsuppdrag, Core-faciliteter"/>
        <s v="Ersättning till kursansvariga institutioner"/>
        <s v="Basvetenskap 1: Grundläggande basvetenskap, läkaryrket och lärande"/>
        <s v="Basvetenskap 2: Cellbiologi, matsmältning och ämnesomsättning"/>
        <s v="Basvetenskap 3: Anatomi, histologi och basal klinisk konsultation och undersökning"/>
        <s v="Basvetenskap 4: Neurovetenskap, neurofarmakologi och endokrinologi"/>
        <s v="Basvetenskap 5: Funktion och dysfunktion"/>
        <s v="Basvetenskap 6: Mikrobiologi och infektionsimmunologi"/>
        <s v="Medicinsk diagnostik med basvetenskaplig integrering"/>
        <s v="Klinisk medicin 1: Invärtesmedicinsk inriktning"/>
      </sharedItems>
    </cacheField>
    <cacheField name="Kurskod" numFmtId="0">
      <sharedItems containsBlank="1" count="571">
        <s v=" "/>
        <s v="1OH003"/>
        <s v="1OH004"/>
        <s v="1OH005"/>
        <s v="1OH006"/>
        <s v="1TY024"/>
        <s v="1TY001"/>
        <s v="1TY002"/>
        <s v="1TY003"/>
        <s v="1TY004"/>
        <s v="1TY005"/>
        <s v="1TY006"/>
        <s v="1TY007"/>
        <s v="1TY008"/>
        <s v="1TY009"/>
        <s v="1TY010"/>
        <s v="1TY011"/>
        <s v="1TY012"/>
        <s v="1TY013"/>
        <s v="1TY014"/>
        <s v="1TY015"/>
        <s v="1TY016"/>
        <s v="1TY017"/>
        <s v="1TY018"/>
        <s v="1TY019"/>
        <s v="1TY020"/>
        <s v="1TY021"/>
        <s v="1TY022"/>
        <s v="1TY023"/>
        <s v="2TL048"/>
        <s v="2TL049"/>
        <s v="2TL050"/>
        <s v="2TL051"/>
        <s v="2TL052"/>
        <s v="2TL053"/>
        <s v="2TL054"/>
        <s v="2TL055"/>
        <s v="2TL056"/>
        <s v="2TL057"/>
        <s v="2TL058"/>
        <s v="2TL059"/>
        <s v="2TL060"/>
        <s v="2TL061"/>
        <s v="2TL062"/>
        <s v="2TL063"/>
        <s v="2TL064"/>
        <s v="2TL065"/>
        <s v="2TL066"/>
        <s v="2TL067"/>
        <s v="2TL068"/>
        <s v="2TL069"/>
        <s v="2TL070"/>
        <s v="2TL071"/>
        <s v="2TL072"/>
        <s v="2TL095"/>
        <s v="2TL074"/>
        <s v="2TL075"/>
        <s v="2TL076"/>
        <s v="2TL077"/>
        <s v="2TL078"/>
        <s v="2TL079"/>
        <s v="2TL080"/>
        <s v="2TL081"/>
        <s v="2TL105"/>
        <s v="2TL083"/>
        <s v="2TL084"/>
        <s v="2TL085"/>
        <s v="2TL086"/>
        <s v="2TL087"/>
        <s v="2TL088"/>
        <s v="2TL106"/>
        <s v="2TL090"/>
        <s v="2TL091"/>
        <s v="2TL092"/>
        <s v="2TL093"/>
        <s v="2TL094"/>
        <s v="2TL096"/>
        <s v="2TL097"/>
        <s v="2TL098"/>
        <s v="2TL099"/>
        <s v="2TL100"/>
        <s v="2TL101"/>
        <s v="2TL102"/>
        <s v="2TL103"/>
        <s v="2TL104"/>
        <s v="2TL036"/>
        <s v="2TL037"/>
        <s v="2TL038"/>
        <s v="2TL039"/>
        <s v="2TL040"/>
        <s v="2TL041"/>
        <s v="2TL043"/>
        <s v="3NT004"/>
        <s v="4NT003"/>
        <s v="4NT004"/>
        <s v="4NT005"/>
        <s v="4NT000"/>
        <s v="4NT001"/>
        <s v="4NT002"/>
        <m/>
        <s v="2BM019"/>
        <s v="2BM024"/>
        <s v="2BM025"/>
        <s v="2BM026"/>
        <s v="2BM023"/>
        <s v="2BM027"/>
        <s v="2BM021"/>
        <s v="2BM028"/>
        <s v="7KB000"/>
        <s v="7KB006"/>
        <s v="7KB008"/>
        <s v="7KB004"/>
        <s v="7KB005"/>
        <s v="1BA083"/>
        <s v="1BA094"/>
        <s v="1BA097"/>
        <s v="1BA098"/>
        <s v="1BA129"/>
        <s v="1BA130"/>
        <s v="1BA132"/>
        <s v="1BA131"/>
        <s v="1BA177"/>
        <s v="1BA140"/>
        <s v="1BA143"/>
        <s v="1BA142"/>
        <s v="1BA155"/>
        <s v="1BA156"/>
        <s v="1BA154"/>
        <s v="1BA165"/>
        <s v="1BA139"/>
        <s v="1BA149"/>
        <s v="1BA150"/>
        <s v="1BA174"/>
        <s v="1BA170"/>
        <s v="1BA147"/>
        <s v="1BA146"/>
        <s v="1BA145"/>
        <s v="1BA144"/>
        <s v="1BA161"/>
        <s v="1BA159"/>
        <s v="1BA160"/>
        <s v="1BA158"/>
        <s v="1BA176"/>
        <s v="1BA085"/>
        <s v="1BA153"/>
        <s v="1BA151"/>
        <s v="1BA105"/>
        <s v="Ny kurs"/>
        <s v="3DC000"/>
        <s v="3DC001"/>
        <s v="3DC002"/>
        <s v="3DC003"/>
        <s v="3DC005"/>
        <s v="3DC007"/>
        <s v="3DC004"/>
        <s v="3DC006"/>
        <s v="3DC009"/>
        <s v="4FF000"/>
        <s v="4FF001"/>
        <s v="4FF002"/>
        <s v="4FF003"/>
        <s v="4FF004"/>
        <s v="4FF005"/>
        <s v="4FF006"/>
        <s v="3GB017"/>
        <s v="3GB001"/>
        <s v="3GB012"/>
        <s v="3GB013"/>
        <s v="3GB014"/>
        <s v="3GB016"/>
        <s v="3GB015"/>
        <s v="4FH081"/>
        <s v="4FH082"/>
        <s v="4FH083"/>
        <s v="4FH084"/>
        <s v="4FH086"/>
        <s v="4FH087"/>
        <s v="4FH088"/>
        <s v="4FH089"/>
        <s v="4FH090"/>
        <s v="4FH092"/>
        <s v="4FH094"/>
        <s v="4FH095"/>
        <s v="4FH099"/>
        <s v="4FH100"/>
        <s v="4FH098"/>
        <s v="4FH096"/>
        <s v="4FH097"/>
        <s v="5HD000"/>
        <s v="5HD001"/>
        <s v="5HD002"/>
        <s v="3AH015"/>
        <s v="3AH014"/>
        <s v="3AH002"/>
        <s v="3AH026"/>
        <s v="3AH013"/>
        <s v="3AH019"/>
        <s v="3AH022"/>
        <s v="3AH012"/>
        <s v="3AH016"/>
        <s v="4TX016"/>
        <s v="4TX029"/>
        <s v="4TX018"/>
        <s v="4TX015"/>
        <s v="4TX030"/>
        <s v="4TX031"/>
        <s v="4TX032"/>
        <s v="4TX033"/>
        <s v="4TX007"/>
        <s v="4BP038"/>
        <s v="4BP039"/>
        <s v="4BP040"/>
        <s v="4BP041"/>
        <s v="4BP042"/>
        <s v="4BP043"/>
        <s v="4BP045"/>
        <s v="4BP051"/>
        <s v="4BP044"/>
        <s v="4BP048"/>
        <s v="4BP047"/>
        <s v="4BP049"/>
        <s v="4BP050"/>
        <s v="4HM000"/>
        <s v="4HM001"/>
        <s v="4HM002"/>
        <s v="4HM003"/>
        <s v="4HM004"/>
        <s v="4HM005"/>
        <s v="4HM006"/>
        <s v="4HM007"/>
        <s v="4HM008"/>
        <s v="4HM009"/>
        <s v="4HM010"/>
        <s v="4HM011"/>
        <s v="4HM012"/>
        <s v="4HM013"/>
        <s v="5HI000"/>
        <s v="5HI001"/>
        <s v="5HI023"/>
        <s v="5HI003"/>
        <s v="5HI019"/>
        <s v="5HI020"/>
        <s v="5HI022"/>
        <s v="5HI021"/>
        <s v="5HI014"/>
        <s v="3OP008"/>
        <s v="3OP005"/>
        <s v="3OP010"/>
        <s v="3OP011"/>
        <s v="3OP007"/>
        <s v="3OP009"/>
        <s v="3OP012"/>
        <s v="1OP067"/>
        <s v="1OP065"/>
        <s v="1OP083"/>
        <s v="1OP070"/>
        <s v="1OP056"/>
        <s v="1OP069"/>
        <s v="1OP068"/>
        <s v="1OP016"/>
        <s v="1OP071"/>
        <s v="1OP073"/>
        <s v="1OP072"/>
        <s v="1OP077"/>
        <s v="1OP075"/>
        <s v="1OP057"/>
        <s v="1OP076"/>
        <s v="1OP074"/>
        <s v="1OP049"/>
        <s v="1OP081"/>
        <s v="1OP079"/>
        <s v="1OP026"/>
        <s v="1OP082"/>
        <s v="1OP084"/>
        <s v="2PS001"/>
        <s v="2PS040"/>
        <s v="2PS000"/>
        <s v="2PS029"/>
        <s v="2PS003"/>
        <s v="2PS005"/>
        <s v="2PS006"/>
        <s v="2PS008"/>
        <s v="2PS044"/>
        <s v="2PS036"/>
        <s v="2PS009"/>
        <s v="2PS042"/>
        <s v="2PS035"/>
        <s v="2PS034"/>
        <s v="2PS046"/>
        <s v="2PS043"/>
        <s v="2PS017"/>
        <s v="2PS021"/>
        <s v="2PS019"/>
        <s v="2PS020"/>
        <s v="2PS026"/>
        <s v="2PS032"/>
        <s v="2PT"/>
        <s v="1AR028"/>
        <s v="1AR029"/>
        <s v="1AR030"/>
        <s v="1AR038"/>
        <s v="1AR039"/>
        <s v="1AR032"/>
        <s v="1AR033"/>
        <s v="1AR034"/>
        <s v="1AR035"/>
        <s v="1AR041"/>
        <s v="1AR026"/>
        <s v="1AR024"/>
        <s v="1AR027"/>
        <s v="1AR036"/>
        <s v="1AR037"/>
        <s v="1AR025"/>
        <s v="1AR040"/>
        <s v="1AR022"/>
        <s v="1FY030"/>
        <s v="1FY034"/>
        <s v="1FY041"/>
        <s v="1FY047"/>
        <s v="1FY014"/>
        <s v="1FY018"/>
        <s v="1FY022"/>
        <s v="1FY023"/>
        <s v="1FY024"/>
        <s v="1FY025"/>
        <s v="1FY031"/>
        <s v="1FY045"/>
        <s v="1FY046"/>
        <s v="1FY048"/>
        <s v="1FY049"/>
        <s v="1FY016"/>
        <s v="1FY026"/>
        <s v="1FY027"/>
        <s v="1FY032"/>
        <s v="1FY033"/>
        <s v="1FY044"/>
        <s v="1FY017"/>
        <s v="1FY050"/>
        <s v="7KS010"/>
        <s v="7KF006"/>
        <s v="7KF007"/>
        <s v="7KF008"/>
        <s v="7KS011"/>
        <s v="7KS012"/>
        <s v="7KS013"/>
        <s v="7KS014"/>
        <s v="7KS015"/>
        <s v="7KS016"/>
        <s v="7KF009"/>
        <s v="7KF010"/>
        <s v="7KF011"/>
        <s v="1SJ010"/>
        <s v="1SJ019"/>
        <s v="1SJ020"/>
        <s v="1SJ021"/>
        <s v="1SJ022"/>
        <s v="1SJ023"/>
        <s v="1SJ024"/>
        <s v="1SJ025"/>
        <s v="1SJ026"/>
        <s v="1SJ027"/>
        <s v="1SJ028"/>
        <s v="1SJ030"/>
        <s v="1SJ029"/>
        <s v="2AN009"/>
        <s v="2AN010"/>
        <s v="2MV003"/>
        <s v="2ON012"/>
        <s v="2ON017"/>
        <s v="2VA003"/>
        <s v="2VA007"/>
        <s v="2VA009"/>
        <s v="2AN011"/>
        <s v="2DS011"/>
        <s v="2DS012"/>
        <s v="2IN009"/>
        <s v="2IN010"/>
        <s v="2IN011"/>
        <s v="2KV004"/>
        <s v="2PV007"/>
        <s v="2ON011"/>
        <s v="2ON013"/>
        <s v="2ON019"/>
        <s v="2SP030"/>
        <s v="2VA006"/>
        <s v="2VA010"/>
        <s v="2AN012"/>
        <s v="2BU011"/>
        <s v="2BU019"/>
        <s v="2BU020"/>
        <s v="2BU021"/>
        <s v="2BU022"/>
        <s v="2DS007"/>
        <s v="2DS009"/>
        <s v="2DS010"/>
        <s v="2DS013"/>
        <s v="2IN012"/>
        <s v="2KV000"/>
        <s v="2KV005"/>
        <s v="2MV000"/>
        <s v="2MV004"/>
        <s v="2ON014"/>
        <s v="2PV004"/>
        <s v="2PV005"/>
        <s v="2PV008"/>
        <s v="2PV010"/>
        <s v="2SP032"/>
        <s v="2SP051"/>
        <s v="2VA005"/>
        <s v="2AM016"/>
        <s v="2AM017"/>
        <s v="2MV001"/>
        <s v="2KV002"/>
        <s v="2SP044"/>
        <s v="2BU016"/>
        <s v="2BU017"/>
        <s v="2BU018"/>
        <s v="2OT014"/>
        <s v="2OT015"/>
        <s v="2OT016"/>
        <s v="2AM018"/>
        <s v="2AM019"/>
        <s v="2BU013"/>
        <s v="2BU015"/>
        <s v="2DS006"/>
        <s v="2DS014"/>
        <s v="2OT012"/>
        <s v="2OT013"/>
        <s v="2SP050"/>
        <s v="1AU053"/>
        <s v="1AU065"/>
        <s v="1AU070"/>
        <s v="1AU071"/>
        <s v="1AU073"/>
        <s v="1AU027"/>
        <s v="1AU066"/>
        <s v="1AU072"/>
        <s v="1AU078"/>
        <s v="1AU031"/>
        <s v="1AU049"/>
        <s v="1AU057"/>
        <s v="1AU058"/>
        <s v="1AU074"/>
        <s v="1AU015"/>
        <s v="1AU037"/>
        <s v="1AU075"/>
        <s v="1AU076"/>
        <s v="1AU077"/>
        <s v="1AU061"/>
        <s v="1AU062"/>
        <s v="1AU063"/>
        <s v="1AU021"/>
        <s v="1AU041"/>
        <s v="1AU067"/>
        <s v="1AU068"/>
        <s v="2LG018"/>
        <s v="2LG027"/>
        <s v="2LG068"/>
        <s v="2LG070"/>
        <s v="2LG099"/>
        <s v="2LG100"/>
        <s v="2LG072"/>
        <s v="2LG073"/>
        <s v="2LG074"/>
        <s v="2LG102"/>
        <s v="2LG101"/>
        <s v="2LG078"/>
        <s v="2LG077"/>
        <s v="2LG079"/>
        <s v="2LG076"/>
        <s v="2LG103"/>
        <s v="2LG104"/>
        <s v="2LG081"/>
        <s v="2LG082"/>
        <s v="2LG107"/>
        <s v="2LG105"/>
        <s v="2LG106"/>
        <s v="2LG085"/>
        <s v="2LG108"/>
        <s v="2LG111"/>
        <s v="2LG109"/>
        <s v="2LG112"/>
        <s v="2LG110"/>
        <s v="2LG116"/>
        <s v="2LG113"/>
        <s v="2LG114"/>
        <s v="2LG115"/>
        <s v="2LG095"/>
        <s v="2LG096"/>
        <s v="2LG097"/>
        <s v="2LG098"/>
        <s v="2LG021"/>
        <s v="1RS004"/>
        <s v="1RS024"/>
        <s v="1RS041"/>
        <s v="1RS048"/>
        <s v="1RS052"/>
        <s v="1RS002"/>
        <s v="1RS011"/>
        <s v="1RS027"/>
        <s v="1RS057"/>
        <s v="1RS053"/>
        <s v="1RS006"/>
        <s v="1RS012"/>
        <s v="1RS014"/>
        <s v="1RS049"/>
        <s v="1RS054"/>
        <s v="1RS015"/>
        <s v="1RS017"/>
        <s v="1RS020"/>
        <s v="1RS055"/>
        <s v="1RS007"/>
        <s v="1RS019"/>
        <s v="1RS033"/>
        <s v="1RS050"/>
        <s v="1RS037"/>
        <s v="1RS045"/>
        <s v="1RS051"/>
        <s v="1BI037"/>
        <s v="1BI036"/>
        <s v="1BI035"/>
        <s v="1BI038"/>
        <s v="1BI031"/>
        <s v="1BI039"/>
        <s v="1BI040"/>
        <s v="1BI043"/>
        <s v="1BI042"/>
        <s v="1BI041"/>
        <s v="1BI047"/>
        <s v="1BI044"/>
        <s v="1BI045"/>
        <s v="1BI046"/>
        <s v="1BI049"/>
        <s v="1BI048"/>
        <s v="1BI034"/>
        <s v="4BI107"/>
        <s v="4BI109"/>
        <s v="4BI108"/>
        <s v="4BI114"/>
        <s v="4BI115"/>
        <s v="4BI116"/>
        <s v="4BI124"/>
        <s v="4BI118"/>
        <s v="4BI117"/>
        <s v="4BI125"/>
        <s v="NY KOD"/>
        <s v="5MT004"/>
        <s v="7KL000"/>
        <s v="7KL004"/>
        <s v="7KL005"/>
        <s v="2LK026"/>
        <s v="2LK131"/>
        <s v="2LK132"/>
        <s v="2LK133"/>
        <s v="2LK134"/>
        <s v="2LK135"/>
        <s v="2LK136"/>
        <s v="2LK137"/>
        <s v="2LK138"/>
        <s v="2LK028"/>
        <s v="2LK063"/>
        <s v="2LK111"/>
        <s v="2LK058"/>
        <s v="2LK100"/>
        <s v="2LA000"/>
        <s v="2LA001"/>
        <s v="2LA002"/>
        <s v="2LA003"/>
        <s v="2LA004"/>
        <s v="2LA005"/>
        <s v="2LA006"/>
      </sharedItems>
    </cacheField>
    <cacheField name="Procent" numFmtId="0">
      <sharedItems containsString="0" containsBlank="1" containsNumber="1" minValue="0" maxValue="1" count="7">
        <n v="1"/>
        <n v="0"/>
        <m/>
        <n v="0.25"/>
        <n v="0.9"/>
        <n v="0.1"/>
        <n v="0.33329999999999999"/>
      </sharedItems>
    </cacheField>
    <cacheField name="Studietakt" numFmtId="0">
      <sharedItems containsString="0" containsBlank="1" containsNumber="1" minValue="0.5" maxValue="1"/>
    </cacheField>
    <cacheField name="Typ" numFmtId="0">
      <sharedItems containsBlank="1" count="6">
        <s v="Kompl"/>
        <s v="PN"/>
        <s v="OBL"/>
        <s v="PNK"/>
        <s v="ÖVERGR"/>
        <m/>
      </sharedItems>
    </cacheField>
    <cacheField name="Ht/Vt" numFmtId="0">
      <sharedItems containsBlank="1" count="4">
        <s v=" "/>
        <s v="Ht"/>
        <s v="Vt"/>
        <m/>
      </sharedItems>
    </cacheField>
    <cacheField name="Termin" numFmtId="0">
      <sharedItems containsString="0" containsBlank="1" containsNumber="1" containsInteger="1" minValue="0" maxValue="11" count="13">
        <m/>
        <n v="1"/>
        <n v="2"/>
        <n v="3"/>
        <n v="4"/>
        <n v="5"/>
        <n v="6"/>
        <n v="7"/>
        <n v="8"/>
        <n v="9"/>
        <n v="10"/>
        <n v="0"/>
        <n v="11"/>
      </sharedItems>
    </cacheField>
    <cacheField name="Antal stud" numFmtId="0">
      <sharedItems containsString="0" containsBlank="1" containsNumber="1" minValue="0" maxValue="194" count="97">
        <m/>
        <n v="16"/>
        <n v="3"/>
        <n v="48"/>
        <n v="46"/>
        <n v="42"/>
        <n v="45"/>
        <n v="30"/>
        <n v="1.5"/>
        <n v="114"/>
        <n v="100"/>
        <n v="90"/>
        <n v="67"/>
        <n v="64"/>
        <n v="79"/>
        <n v="73"/>
        <n v="70"/>
        <n v="65"/>
        <n v="96"/>
        <n v="0"/>
        <n v="1"/>
        <n v="26"/>
        <n v="22"/>
        <n v="7"/>
        <n v="8"/>
        <n v="44"/>
        <n v="41"/>
        <n v="38"/>
        <n v="37"/>
        <n v="34"/>
        <n v="9"/>
        <n v="6"/>
        <n v="25"/>
        <n v="19"/>
        <n v="15"/>
        <n v="23"/>
        <n v="68"/>
        <n v="58"/>
        <n v="40"/>
        <n v="12"/>
        <n v="18"/>
        <n v="20"/>
        <n v="13"/>
        <n v="27"/>
        <n v="10"/>
        <n v="11"/>
        <n v="4"/>
        <n v="28"/>
        <n v="17"/>
        <n v="14"/>
        <n v="60"/>
        <n v="54"/>
        <n v="52"/>
        <n v="43"/>
        <n v="82"/>
        <n v="76"/>
        <n v="57"/>
        <n v="55"/>
        <n v="62"/>
        <n v="53"/>
        <n v="31"/>
        <n v="5"/>
        <n v="50"/>
        <n v="56"/>
        <n v="72"/>
        <n v="66"/>
        <n v="32"/>
        <n v="97"/>
        <n v="105"/>
        <n v="21"/>
        <n v="124"/>
        <n v="98"/>
        <n v="106"/>
        <n v="107"/>
        <n v="95"/>
        <n v="85"/>
        <n v="2"/>
        <n v="24"/>
        <n v="36"/>
        <n v="33"/>
        <n v="0.5"/>
        <n v="47"/>
        <n v="35"/>
        <n v="136"/>
        <n v="147"/>
        <n v="133"/>
        <n v="143"/>
        <n v="163"/>
        <n v="164"/>
        <n v="162"/>
        <n v="157"/>
        <n v="194"/>
        <n v="175"/>
        <n v="170"/>
        <n v="158"/>
        <n v="154"/>
        <n v="130"/>
      </sharedItems>
    </cacheField>
    <cacheField name="Kurslängd hp" numFmtId="0">
      <sharedItems containsString="0" containsBlank="1" containsNumber="1" minValue="0.3" maxValue="60"/>
    </cacheField>
    <cacheField name="Håp-ers tkr" numFmtId="0">
      <sharedItems containsString="0" containsBlank="1" containsNumber="1" minValue="0" maxValue="368.3741"/>
    </cacheField>
    <cacheField name="Totalt antal håp" numFmtId="0">
      <sharedItems containsString="0" containsBlank="1" containsNumber="1" minValue="0" maxValue="85"/>
    </cacheField>
    <cacheField name="Total ers f håpar (tkr)" numFmtId="0">
      <sharedItems containsString="0" containsBlank="1" containsNumber="1" minValue="0" maxValue="8940.7250000000004"/>
    </cacheField>
    <cacheField name="Övriga ersättningar (tkr)" numFmtId="0">
      <sharedItems containsString="0" containsBlank="1" containsNumber="1" minValue="0" maxValue="17341"/>
    </cacheField>
    <cacheField name="Total ers tkr" numFmtId="0">
      <sharedItems containsString="0" containsBlank="1" containsNumber="1" minValue="0" maxValue="17341"/>
    </cacheField>
    <cacheField name="Total ers kr" numFmtId="0">
      <sharedItems containsString="0" containsBlank="1" containsNumber="1" minValue="0" maxValue="17341000"/>
    </cacheField>
    <cacheField name="Månadsbelopp, kr" numFmtId="0">
      <sharedItems containsString="0" containsBlank="1" containsNumber="1" minValue="0" maxValue="1445083.3333333333"/>
    </cacheField>
    <cacheField name="Från proj" numFmtId="0">
      <sharedItems containsBlank="1"/>
    </cacheField>
    <cacheField name="Till proj" numFmtId="0">
      <sharedItems containsBlank="1"/>
    </cacheField>
    <cacheField name="Konto" numFmtId="0">
      <sharedItems containsBlank="1" containsMixedTypes="1" containsNumber="1" containsInteger="1" minValue="3093" maxValue="3564"/>
    </cacheField>
    <cacheField name="Till-konto" numFmtId="0">
      <sharedItems containsString="0" containsBlank="1" containsNumber="1" containsInteger="1" minValue="3094" maxValue="3564"/>
    </cacheField>
    <cacheField name="Finansiär" numFmtId="0">
      <sharedItems containsBlank="1"/>
    </cacheField>
    <cacheField name="Dnr" numFmtId="0">
      <sharedItems containsBlank="1"/>
    </cacheField>
    <cacheField name="Anl" numFmtId="0">
      <sharedItems containsBlank="1"/>
    </cacheField>
    <cacheField name="Mpt" numFmtId="0">
      <sharedItems containsBlank="1"/>
    </cacheField>
    <cacheField name="Verks" numFmtId="0">
      <sharedItems containsBlank="1" containsMixedTypes="1" containsNumber="1" containsInteger="1" minValue="41" maxValue="144"/>
    </cacheField>
    <cacheField name="Text" numFmtId="0">
      <sharedItems containsBlank="1"/>
    </cacheField>
    <cacheField name="ÅR" numFmtId="0">
      <sharedItems containsString="0" containsBlank="1" containsNumber="1" containsInteger="1" minValue="2023" maxValue="2023"/>
    </cacheField>
    <cacheField name="Projektnamn" numFmtId="0">
      <sharedItems containsBlank="1"/>
    </cacheField>
    <cacheField name="Fördeln e beslut" numFmtId="0">
      <sharedItems containsNonDate="0" containsString="0" containsBlank="1"/>
    </cacheField>
    <cacheField name="Snitt-håp" numFmtId="0">
      <sharedItems containsString="0" containsBlank="1" containsNumber="1" minValue="80" maxValue="137.57971014399999"/>
    </cacheField>
    <cacheField name="PN/Pri kod" numFmtId="0">
      <sharedItems containsBlank="1"/>
    </cacheField>
    <cacheField name="PN/PrI Kod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5">
  <r>
    <x v="0"/>
    <x v="0"/>
    <x v="0"/>
    <x v="0"/>
    <x v="0"/>
    <x v="0"/>
    <x v="0"/>
    <x v="0"/>
    <x v="0"/>
    <x v="0"/>
    <m/>
    <x v="0"/>
    <x v="0"/>
    <x v="0"/>
    <x v="0"/>
    <m/>
    <n v="0"/>
    <n v="0"/>
    <n v="0"/>
    <n v="396"/>
    <n v="396"/>
    <n v="396000"/>
    <n v="33000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0"/>
    <x v="0"/>
    <x v="0"/>
    <x v="0"/>
    <x v="0"/>
    <x v="1"/>
    <x v="0"/>
    <x v="0"/>
    <m/>
    <x v="0"/>
    <x v="0"/>
    <x v="0"/>
    <x v="0"/>
    <m/>
    <m/>
    <n v="0"/>
    <n v="0"/>
    <n v="93.962400000000002"/>
    <n v="93.962400000000002"/>
    <n v="93962.400000000009"/>
    <n v="7830.2000000000007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1"/>
    <x v="0"/>
    <x v="0"/>
    <x v="0"/>
    <x v="1"/>
    <x v="0"/>
    <x v="0"/>
    <x v="2"/>
    <x v="0"/>
    <x v="0"/>
    <m/>
    <x v="0"/>
    <x v="1"/>
    <x v="1"/>
    <x v="1"/>
    <n v="30"/>
    <n v="368.3741"/>
    <n v="8"/>
    <n v="2946.9928"/>
    <m/>
    <n v="2946.9928"/>
    <n v="2946992.8"/>
    <n v="245582.73333333331"/>
    <s v="OF99000411"/>
    <s v="OF99000411"/>
    <n v="3564"/>
    <n v="3564"/>
    <m/>
    <m/>
    <m/>
    <m/>
    <n v="41"/>
    <m/>
    <n v="2023"/>
    <m/>
    <m/>
    <m/>
    <s v="OF"/>
    <m/>
  </r>
  <r>
    <x v="1"/>
    <x v="0"/>
    <x v="0"/>
    <x v="0"/>
    <x v="1"/>
    <x v="0"/>
    <x v="0"/>
    <x v="2"/>
    <x v="0"/>
    <x v="0"/>
    <m/>
    <x v="0"/>
    <x v="2"/>
    <x v="2"/>
    <x v="1"/>
    <n v="30"/>
    <n v="368.3741"/>
    <n v="8"/>
    <n v="2946.9928"/>
    <m/>
    <n v="2946.9928"/>
    <n v="2946992.8"/>
    <n v="245582.73333333331"/>
    <s v="OF99000411"/>
    <s v="OF99000411"/>
    <n v="3564"/>
    <n v="3564"/>
    <m/>
    <m/>
    <m/>
    <m/>
    <n v="41"/>
    <m/>
    <n v="2023"/>
    <m/>
    <m/>
    <m/>
    <s v="OF"/>
    <m/>
  </r>
  <r>
    <x v="0"/>
    <x v="0"/>
    <x v="1"/>
    <x v="1"/>
    <x v="0"/>
    <x v="0"/>
    <x v="0"/>
    <x v="3"/>
    <x v="0"/>
    <x v="0"/>
    <m/>
    <x v="1"/>
    <x v="3"/>
    <x v="0"/>
    <x v="0"/>
    <m/>
    <n v="0"/>
    <n v="0"/>
    <n v="0"/>
    <n v="2.4340000000000002"/>
    <n v="2.4340000000000002"/>
    <n v="2434"/>
    <n v="202.83333333333334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1"/>
    <x v="1"/>
    <x v="0"/>
    <x v="0"/>
    <x v="0"/>
    <x v="3"/>
    <x v="0"/>
    <x v="0"/>
    <m/>
    <x v="1"/>
    <x v="3"/>
    <x v="0"/>
    <x v="0"/>
    <m/>
    <n v="0"/>
    <n v="0"/>
    <n v="0"/>
    <n v="2.1909999999999998"/>
    <n v="2.1909999999999998"/>
    <n v="2191"/>
    <n v="182.58333333333334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1"/>
    <x v="1"/>
    <x v="0"/>
    <x v="0"/>
    <x v="0"/>
    <x v="4"/>
    <x v="0"/>
    <x v="0"/>
    <m/>
    <x v="1"/>
    <x v="3"/>
    <x v="0"/>
    <x v="0"/>
    <m/>
    <n v="0"/>
    <n v="0"/>
    <n v="0"/>
    <n v="5.0679999999999996"/>
    <n v="5.0679999999999996"/>
    <n v="5068"/>
    <n v="422.33333333333331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1"/>
    <x v="1"/>
    <x v="0"/>
    <x v="0"/>
    <x v="0"/>
    <x v="5"/>
    <x v="0"/>
    <x v="0"/>
    <m/>
    <x v="1"/>
    <x v="3"/>
    <x v="0"/>
    <x v="0"/>
    <m/>
    <n v="0"/>
    <n v="0"/>
    <n v="0"/>
    <n v="1.2150000000000001"/>
    <n v="1.2150000000000001"/>
    <n v="1215"/>
    <n v="101.25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1"/>
    <x v="1"/>
    <x v="0"/>
    <x v="0"/>
    <x v="0"/>
    <x v="0"/>
    <x v="0"/>
    <x v="0"/>
    <m/>
    <x v="1"/>
    <x v="3"/>
    <x v="0"/>
    <x v="0"/>
    <m/>
    <n v="0"/>
    <n v="0"/>
    <n v="0"/>
    <n v="0"/>
    <n v="0"/>
    <n v="0"/>
    <n v="0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1"/>
    <x v="0"/>
    <x v="1"/>
    <x v="1"/>
    <x v="1"/>
    <x v="0"/>
    <x v="0"/>
    <x v="6"/>
    <x v="1"/>
    <x v="0"/>
    <m/>
    <x v="2"/>
    <x v="2"/>
    <x v="2"/>
    <x v="2"/>
    <n v="1.5"/>
    <n v="114.54"/>
    <n v="7.4999999999999997E-2"/>
    <n v="8.5905000000000005"/>
    <m/>
    <n v="8.5905000000000005"/>
    <n v="8590.5"/>
    <n v="715.875"/>
    <s v="OF99001271"/>
    <s v="OF99001271"/>
    <n v="3093"/>
    <n v="3094"/>
    <m/>
    <m/>
    <m/>
    <m/>
    <n v="127"/>
    <m/>
    <n v="2023"/>
    <m/>
    <m/>
    <m/>
    <s v="OF"/>
    <m/>
  </r>
  <r>
    <x v="1"/>
    <x v="0"/>
    <x v="1"/>
    <x v="1"/>
    <x v="1"/>
    <x v="0"/>
    <x v="0"/>
    <x v="7"/>
    <x v="2"/>
    <x v="0"/>
    <m/>
    <x v="2"/>
    <x v="2"/>
    <x v="2"/>
    <x v="2"/>
    <n v="6"/>
    <n v="114.54"/>
    <n v="0.3"/>
    <n v="34.362000000000002"/>
    <m/>
    <n v="34.362000000000002"/>
    <n v="34362"/>
    <n v="2863.5"/>
    <s v="OF99001271"/>
    <s v="OF99001271"/>
    <n v="3093"/>
    <n v="3094"/>
    <m/>
    <m/>
    <m/>
    <m/>
    <n v="127"/>
    <m/>
    <n v="2023"/>
    <m/>
    <m/>
    <m/>
    <s v="OF"/>
    <m/>
  </r>
  <r>
    <x v="1"/>
    <x v="0"/>
    <x v="1"/>
    <x v="1"/>
    <x v="1"/>
    <x v="0"/>
    <x v="0"/>
    <x v="8"/>
    <x v="3"/>
    <x v="0"/>
    <m/>
    <x v="2"/>
    <x v="2"/>
    <x v="2"/>
    <x v="2"/>
    <n v="7.5"/>
    <n v="114.54"/>
    <n v="0.375"/>
    <n v="42.952500000000001"/>
    <m/>
    <n v="42.952500000000001"/>
    <n v="42952.5"/>
    <n v="3579.375"/>
    <s v="OF99001271"/>
    <s v="OF99001271"/>
    <n v="3093"/>
    <n v="3094"/>
    <m/>
    <m/>
    <m/>
    <m/>
    <n v="127"/>
    <m/>
    <n v="2023"/>
    <m/>
    <m/>
    <m/>
    <s v="OF"/>
    <m/>
  </r>
  <r>
    <x v="1"/>
    <x v="0"/>
    <x v="1"/>
    <x v="1"/>
    <x v="1"/>
    <x v="0"/>
    <x v="0"/>
    <x v="9"/>
    <x v="4"/>
    <x v="0"/>
    <m/>
    <x v="2"/>
    <x v="2"/>
    <x v="2"/>
    <x v="2"/>
    <n v="15"/>
    <n v="114.54"/>
    <n v="0.75"/>
    <n v="85.905000000000001"/>
    <m/>
    <n v="85.905000000000001"/>
    <n v="85905"/>
    <n v="7158.75"/>
    <s v="OF99001271"/>
    <s v="OF99001271"/>
    <n v="3093"/>
    <n v="3094"/>
    <m/>
    <m/>
    <m/>
    <m/>
    <n v="127"/>
    <m/>
    <n v="2023"/>
    <m/>
    <m/>
    <m/>
    <s v="OF"/>
    <m/>
  </r>
  <r>
    <x v="1"/>
    <x v="0"/>
    <x v="1"/>
    <x v="1"/>
    <x v="1"/>
    <x v="0"/>
    <x v="0"/>
    <x v="10"/>
    <x v="0"/>
    <x v="0"/>
    <m/>
    <x v="3"/>
    <x v="0"/>
    <x v="0"/>
    <x v="0"/>
    <n v="60"/>
    <n v="76"/>
    <n v="0"/>
    <n v="0"/>
    <n v="0"/>
    <n v="0"/>
    <n v="0"/>
    <n v="0"/>
    <s v="OF99001271"/>
    <s v="OF99001271"/>
    <n v="3093"/>
    <n v="3094"/>
    <m/>
    <m/>
    <m/>
    <m/>
    <n v="127"/>
    <m/>
    <n v="2023"/>
    <m/>
    <m/>
    <m/>
    <s v="OF"/>
    <m/>
  </r>
  <r>
    <x v="0"/>
    <x v="0"/>
    <x v="2"/>
    <x v="2"/>
    <x v="0"/>
    <x v="0"/>
    <x v="0"/>
    <x v="3"/>
    <x v="0"/>
    <x v="0"/>
    <m/>
    <x v="1"/>
    <x v="3"/>
    <x v="0"/>
    <x v="0"/>
    <m/>
    <n v="0"/>
    <n v="0"/>
    <n v="0"/>
    <n v="207.7664"/>
    <n v="207.7664"/>
    <n v="207766.39999999999"/>
    <n v="17313.866666666665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2"/>
    <x v="2"/>
    <x v="0"/>
    <x v="0"/>
    <x v="0"/>
    <x v="3"/>
    <x v="0"/>
    <x v="0"/>
    <m/>
    <x v="1"/>
    <x v="3"/>
    <x v="0"/>
    <x v="0"/>
    <m/>
    <n v="0"/>
    <n v="0"/>
    <n v="0"/>
    <n v="186.989"/>
    <n v="186.989"/>
    <n v="186989"/>
    <n v="15582.416666666666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2"/>
    <x v="2"/>
    <x v="0"/>
    <x v="0"/>
    <x v="0"/>
    <x v="4"/>
    <x v="0"/>
    <x v="0"/>
    <m/>
    <x v="1"/>
    <x v="3"/>
    <x v="0"/>
    <x v="0"/>
    <m/>
    <n v="0"/>
    <n v="0"/>
    <n v="0"/>
    <n v="432.46850000000001"/>
    <n v="432.46850000000001"/>
    <n v="432468.5"/>
    <n v="36039.041666666664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2"/>
    <x v="2"/>
    <x v="0"/>
    <x v="0"/>
    <x v="0"/>
    <x v="5"/>
    <x v="0"/>
    <x v="0"/>
    <m/>
    <x v="1"/>
    <x v="3"/>
    <x v="0"/>
    <x v="0"/>
    <m/>
    <n v="0"/>
    <n v="0"/>
    <n v="0"/>
    <n v="142.3964"/>
    <n v="142.3964"/>
    <n v="142396.4"/>
    <n v="11866.366666666667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2"/>
    <x v="2"/>
    <x v="0"/>
    <x v="0"/>
    <x v="0"/>
    <x v="0"/>
    <x v="0"/>
    <x v="0"/>
    <m/>
    <x v="1"/>
    <x v="3"/>
    <x v="0"/>
    <x v="0"/>
    <m/>
    <n v="0"/>
    <n v="0"/>
    <n v="0"/>
    <n v="868"/>
    <n v="868"/>
    <n v="868000"/>
    <n v="72333.333333333328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1"/>
    <x v="0"/>
    <x v="2"/>
    <x v="2"/>
    <x v="1"/>
    <x v="0"/>
    <x v="0"/>
    <x v="11"/>
    <x v="5"/>
    <x v="0"/>
    <m/>
    <x v="2"/>
    <x v="1"/>
    <x v="1"/>
    <x v="3"/>
    <n v="12.5"/>
    <n v="94.296899999999994"/>
    <n v="10"/>
    <n v="942.96899999999994"/>
    <m/>
    <n v="942.96899999999994"/>
    <n v="942968.99999999988"/>
    <n v="78580.74999999998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2"/>
    <x v="6"/>
    <x v="0"/>
    <m/>
    <x v="2"/>
    <x v="1"/>
    <x v="1"/>
    <x v="3"/>
    <n v="7.5"/>
    <n v="94.296899999999994"/>
    <n v="6"/>
    <n v="565.78139999999996"/>
    <m/>
    <n v="565.78139999999996"/>
    <n v="565781.39999999991"/>
    <n v="47148.44999999999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3"/>
    <x v="7"/>
    <x v="0"/>
    <m/>
    <x v="2"/>
    <x v="1"/>
    <x v="1"/>
    <x v="3"/>
    <n v="10"/>
    <n v="71.3"/>
    <n v="8"/>
    <n v="570.4"/>
    <m/>
    <n v="570.4"/>
    <n v="570400"/>
    <n v="47533.333333333336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4"/>
    <x v="8"/>
    <x v="0"/>
    <m/>
    <x v="2"/>
    <x v="2"/>
    <x v="2"/>
    <x v="4"/>
    <n v="9.5"/>
    <n v="94.296899999999994"/>
    <n v="7.2833333333333332"/>
    <n v="686.79575499999999"/>
    <m/>
    <n v="686.79575499999999"/>
    <n v="686795.755"/>
    <n v="57232.979583333334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5"/>
    <x v="9"/>
    <x v="0"/>
    <m/>
    <x v="2"/>
    <x v="2"/>
    <x v="2"/>
    <x v="4"/>
    <n v="4"/>
    <n v="94.296899999999994"/>
    <n v="3.0666666666666669"/>
    <n v="289.17716000000001"/>
    <m/>
    <n v="289.17716000000001"/>
    <n v="289177.16000000003"/>
    <n v="24098.096666666668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6"/>
    <x v="10"/>
    <x v="0"/>
    <m/>
    <x v="2"/>
    <x v="2"/>
    <x v="2"/>
    <x v="4"/>
    <n v="7.5"/>
    <n v="94.296899999999994"/>
    <n v="5.75"/>
    <n v="542.20717500000001"/>
    <m/>
    <n v="542.20717500000001"/>
    <n v="542207.17500000005"/>
    <n v="45183.931250000001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7"/>
    <x v="11"/>
    <x v="0"/>
    <m/>
    <x v="2"/>
    <x v="2"/>
    <x v="2"/>
    <x v="4"/>
    <n v="9"/>
    <n v="71.3"/>
    <n v="6.9"/>
    <n v="491.97"/>
    <m/>
    <n v="491.97"/>
    <n v="491970"/>
    <n v="40997.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8"/>
    <x v="12"/>
    <x v="0"/>
    <m/>
    <x v="2"/>
    <x v="1"/>
    <x v="3"/>
    <x v="5"/>
    <n v="10.5"/>
    <n v="94.296899999999994"/>
    <n v="7.35"/>
    <n v="693.08221499999991"/>
    <m/>
    <n v="693.08221499999991"/>
    <n v="693082.21499999985"/>
    <n v="57756.85124999998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9"/>
    <x v="13"/>
    <x v="0"/>
    <m/>
    <x v="2"/>
    <x v="1"/>
    <x v="3"/>
    <x v="5"/>
    <n v="7.5"/>
    <n v="94.296899999999994"/>
    <n v="5.25"/>
    <n v="495.05872499999998"/>
    <m/>
    <n v="495.05872499999998"/>
    <n v="495058.72499999998"/>
    <n v="41254.893749999996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0"/>
    <x v="14"/>
    <x v="0"/>
    <m/>
    <x v="2"/>
    <x v="1"/>
    <x v="3"/>
    <x v="5"/>
    <n v="6.5"/>
    <n v="71.3"/>
    <n v="4.55"/>
    <n v="324.41499999999996"/>
    <m/>
    <n v="324.41499999999996"/>
    <n v="324414.99999999994"/>
    <n v="27034.583333333328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1"/>
    <x v="15"/>
    <x v="0"/>
    <m/>
    <x v="2"/>
    <x v="1"/>
    <x v="3"/>
    <x v="5"/>
    <n v="5.5"/>
    <n v="71.3"/>
    <n v="3.85"/>
    <n v="274.505"/>
    <m/>
    <n v="274.505"/>
    <n v="274505"/>
    <n v="22875.416666666668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2"/>
    <x v="16"/>
    <x v="0"/>
    <m/>
    <x v="2"/>
    <x v="2"/>
    <x v="4"/>
    <x v="6"/>
    <n v="7"/>
    <n v="94.296899999999994"/>
    <n v="5.25"/>
    <n v="495.05872499999998"/>
    <m/>
    <n v="495.05872499999998"/>
    <n v="495058.72499999998"/>
    <n v="41254.893749999996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3"/>
    <x v="17"/>
    <x v="0"/>
    <m/>
    <x v="2"/>
    <x v="2"/>
    <x v="4"/>
    <x v="6"/>
    <n v="10.5"/>
    <n v="94.296899999999994"/>
    <n v="7.875"/>
    <n v="742.58808749999992"/>
    <m/>
    <n v="742.58808749999992"/>
    <n v="742588.08749999991"/>
    <n v="61882.34062499999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4"/>
    <x v="18"/>
    <x v="0"/>
    <m/>
    <x v="2"/>
    <x v="2"/>
    <x v="4"/>
    <x v="6"/>
    <n v="3"/>
    <n v="94.296899999999994"/>
    <n v="2.25"/>
    <n v="212.168025"/>
    <m/>
    <n v="212.168025"/>
    <n v="212168.02499999999"/>
    <n v="17680.668750000001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5"/>
    <x v="19"/>
    <x v="0"/>
    <m/>
    <x v="2"/>
    <x v="2"/>
    <x v="4"/>
    <x v="6"/>
    <n v="5"/>
    <n v="71.3"/>
    <n v="3.75"/>
    <n v="267.375"/>
    <m/>
    <n v="267.375"/>
    <n v="267375"/>
    <n v="22281.2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6"/>
    <x v="20"/>
    <x v="0"/>
    <m/>
    <x v="2"/>
    <x v="2"/>
    <x v="4"/>
    <x v="6"/>
    <n v="4.5"/>
    <n v="71.3"/>
    <n v="3.375"/>
    <n v="240.63749999999999"/>
    <m/>
    <n v="240.63749999999999"/>
    <n v="240637.5"/>
    <n v="20053.12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7"/>
    <x v="21"/>
    <x v="0"/>
    <m/>
    <x v="2"/>
    <x v="1"/>
    <x v="5"/>
    <x v="5"/>
    <n v="12.5"/>
    <n v="94.296899999999994"/>
    <n v="8.75"/>
    <n v="825.09787499999993"/>
    <m/>
    <n v="825.09787499999993"/>
    <n v="825097.87499999988"/>
    <n v="68758.15624999998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8"/>
    <x v="22"/>
    <x v="0"/>
    <m/>
    <x v="2"/>
    <x v="1"/>
    <x v="5"/>
    <x v="5"/>
    <n v="8"/>
    <n v="94.296899999999994"/>
    <n v="5.6"/>
    <n v="528.06263999999999"/>
    <m/>
    <n v="528.06263999999999"/>
    <n v="528062.64"/>
    <n v="44005.22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29"/>
    <x v="23"/>
    <x v="0"/>
    <m/>
    <x v="2"/>
    <x v="1"/>
    <x v="5"/>
    <x v="5"/>
    <n v="6.5"/>
    <n v="94.296899999999994"/>
    <n v="4.55"/>
    <n v="429.05089499999997"/>
    <m/>
    <n v="429.05089499999997"/>
    <n v="429050.89499999996"/>
    <n v="35754.241249999999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30"/>
    <x v="24"/>
    <x v="0"/>
    <m/>
    <x v="2"/>
    <x v="1"/>
    <x v="5"/>
    <x v="5"/>
    <n v="3"/>
    <n v="94.296899999999994"/>
    <n v="2.1"/>
    <n v="198.02348999999998"/>
    <m/>
    <n v="198.02348999999998"/>
    <n v="198023.49"/>
    <n v="16501.957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30"/>
    <x v="24"/>
    <x v="0"/>
    <m/>
    <x v="2"/>
    <x v="2"/>
    <x v="6"/>
    <x v="7"/>
    <n v="1.5"/>
    <n v="94.296899999999994"/>
    <n v="0.75"/>
    <n v="70.722674999999995"/>
    <m/>
    <n v="70.722674999999995"/>
    <n v="70722.674999999988"/>
    <n v="5893.5562499999987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31"/>
    <x v="25"/>
    <x v="0"/>
    <m/>
    <x v="2"/>
    <x v="2"/>
    <x v="6"/>
    <x v="7"/>
    <n v="2"/>
    <n v="94.296899999999994"/>
    <n v="1"/>
    <n v="94.296899999999994"/>
    <m/>
    <n v="94.296899999999994"/>
    <n v="94296.9"/>
    <n v="7858.0749999999998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32"/>
    <x v="26"/>
    <x v="0"/>
    <m/>
    <x v="2"/>
    <x v="2"/>
    <x v="6"/>
    <x v="7"/>
    <n v="6"/>
    <n v="94.296899999999994"/>
    <n v="3"/>
    <n v="282.89069999999998"/>
    <m/>
    <n v="282.89069999999998"/>
    <n v="282890.69999999995"/>
    <n v="23574.224999999995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9"/>
    <x v="27"/>
    <x v="0"/>
    <m/>
    <x v="2"/>
    <x v="2"/>
    <x v="6"/>
    <x v="7"/>
    <n v="15"/>
    <n v="94.296899999999994"/>
    <n v="7.5"/>
    <n v="707.22674999999992"/>
    <m/>
    <n v="707.22674999999992"/>
    <n v="707226.74999999988"/>
    <n v="58935.562499999993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33"/>
    <x v="28"/>
    <x v="0"/>
    <m/>
    <x v="2"/>
    <x v="2"/>
    <x v="6"/>
    <x v="7"/>
    <n v="5.5"/>
    <n v="71.3"/>
    <n v="2.75"/>
    <n v="196.07499999999999"/>
    <m/>
    <n v="196.07499999999999"/>
    <n v="196075"/>
    <n v="16339.583333333334"/>
    <s v="OF99001351"/>
    <s v="OF99001351"/>
    <n v="3093"/>
    <n v="3094"/>
    <m/>
    <m/>
    <m/>
    <m/>
    <n v="135"/>
    <m/>
    <n v="2023"/>
    <m/>
    <m/>
    <m/>
    <s v="OF"/>
    <m/>
  </r>
  <r>
    <x v="1"/>
    <x v="0"/>
    <x v="2"/>
    <x v="2"/>
    <x v="1"/>
    <x v="0"/>
    <x v="0"/>
    <x v="10"/>
    <x v="0"/>
    <x v="0"/>
    <m/>
    <x v="3"/>
    <x v="0"/>
    <x v="0"/>
    <x v="8"/>
    <n v="60"/>
    <n v="61"/>
    <n v="1.5"/>
    <n v="91.5"/>
    <n v="0"/>
    <n v="91.5"/>
    <n v="91500"/>
    <n v="7625"/>
    <s v="OF99001351"/>
    <s v="OF99001351"/>
    <n v="3093"/>
    <n v="3094"/>
    <m/>
    <m/>
    <m/>
    <m/>
    <n v="135"/>
    <m/>
    <n v="2023"/>
    <m/>
    <m/>
    <m/>
    <s v="OF"/>
    <m/>
  </r>
  <r>
    <x v="0"/>
    <x v="0"/>
    <x v="3"/>
    <x v="3"/>
    <x v="0"/>
    <x v="0"/>
    <x v="0"/>
    <x v="3"/>
    <x v="0"/>
    <x v="0"/>
    <m/>
    <x v="1"/>
    <x v="3"/>
    <x v="0"/>
    <x v="0"/>
    <m/>
    <n v="0"/>
    <n v="0"/>
    <n v="0"/>
    <n v="664.47400000000005"/>
    <n v="664.47400000000005"/>
    <n v="664474"/>
    <n v="55372.833333333336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3"/>
    <x v="3"/>
    <x v="0"/>
    <x v="0"/>
    <x v="0"/>
    <x v="3"/>
    <x v="0"/>
    <x v="0"/>
    <m/>
    <x v="1"/>
    <x v="3"/>
    <x v="0"/>
    <x v="0"/>
    <m/>
    <n v="0"/>
    <n v="0"/>
    <n v="0"/>
    <n v="598.12300000000005"/>
    <n v="598.12300000000005"/>
    <n v="598123"/>
    <n v="49843.583333333336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3"/>
    <x v="3"/>
    <x v="0"/>
    <x v="0"/>
    <x v="0"/>
    <x v="4"/>
    <x v="0"/>
    <x v="0"/>
    <m/>
    <x v="1"/>
    <x v="3"/>
    <x v="0"/>
    <x v="0"/>
    <m/>
    <n v="0"/>
    <n v="0"/>
    <n v="0"/>
    <n v="809.98800000000006"/>
    <n v="809.98800000000006"/>
    <n v="809988"/>
    <n v="67499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3"/>
    <x v="3"/>
    <x v="0"/>
    <x v="0"/>
    <x v="0"/>
    <x v="5"/>
    <x v="0"/>
    <x v="0"/>
    <m/>
    <x v="1"/>
    <x v="3"/>
    <x v="0"/>
    <x v="0"/>
    <m/>
    <n v="0"/>
    <n v="0"/>
    <n v="0"/>
    <n v="447.45299999999997"/>
    <n v="447.45299999999997"/>
    <n v="447453"/>
    <n v="37287.75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0"/>
    <x v="0"/>
    <x v="3"/>
    <x v="3"/>
    <x v="0"/>
    <x v="0"/>
    <x v="0"/>
    <x v="0"/>
    <x v="0"/>
    <x v="0"/>
    <m/>
    <x v="1"/>
    <x v="3"/>
    <x v="0"/>
    <x v="0"/>
    <m/>
    <n v="0"/>
    <n v="0"/>
    <n v="0"/>
    <n v="2743.5"/>
    <n v="2743.5"/>
    <n v="2743500"/>
    <n v="228625"/>
    <s v="Programövergripande"/>
    <s v="Programövergripande"/>
    <s v="Programövergripande"/>
    <m/>
    <m/>
    <m/>
    <m/>
    <m/>
    <s v="Programövergripande"/>
    <m/>
    <n v="2023"/>
    <m/>
    <m/>
    <m/>
    <s v="OF"/>
    <m/>
  </r>
  <r>
    <x v="1"/>
    <x v="0"/>
    <x v="3"/>
    <x v="3"/>
    <x v="1"/>
    <x v="0"/>
    <x v="0"/>
    <x v="34"/>
    <x v="29"/>
    <x v="0"/>
    <m/>
    <x v="2"/>
    <x v="1"/>
    <x v="1"/>
    <x v="9"/>
    <n v="1.5"/>
    <n v="92.67"/>
    <n v="2.85"/>
    <n v="264.10950000000003"/>
    <m/>
    <n v="264.10950000000003"/>
    <n v="264109.5"/>
    <n v="22009.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35"/>
    <x v="30"/>
    <x v="0"/>
    <m/>
    <x v="2"/>
    <x v="1"/>
    <x v="1"/>
    <x v="9"/>
    <n v="5"/>
    <n v="92.67"/>
    <n v="9.5"/>
    <n v="880.36500000000001"/>
    <m/>
    <n v="880.36500000000001"/>
    <n v="880365"/>
    <n v="73363.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36"/>
    <x v="31"/>
    <x v="0"/>
    <m/>
    <x v="2"/>
    <x v="1"/>
    <x v="1"/>
    <x v="9"/>
    <n v="3"/>
    <n v="92.67"/>
    <n v="5.7"/>
    <n v="528.21900000000005"/>
    <m/>
    <n v="528.21900000000005"/>
    <n v="528219"/>
    <n v="44018.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1"/>
    <x v="37"/>
    <x v="32"/>
    <x v="0"/>
    <m/>
    <x v="2"/>
    <x v="1"/>
    <x v="1"/>
    <x v="9"/>
    <n v="11.5"/>
    <n v="89.546999999999997"/>
    <n v="21.85"/>
    <n v="1956.60195"/>
    <m/>
    <n v="1956.60195"/>
    <n v="1956601.95"/>
    <n v="163050.16250000001"/>
    <s v="OF99001021"/>
    <s v="H5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2"/>
    <x v="38"/>
    <x v="33"/>
    <x v="0"/>
    <m/>
    <x v="2"/>
    <x v="1"/>
    <x v="1"/>
    <x v="9"/>
    <n v="9"/>
    <n v="93.986999999999995"/>
    <n v="17.100000000000001"/>
    <n v="1607.1777"/>
    <m/>
    <n v="1607.1777"/>
    <n v="1607177.7"/>
    <n v="133931.47500000001"/>
    <s v="OF99001021"/>
    <s v="C4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2"/>
    <x v="38"/>
    <x v="33"/>
    <x v="0"/>
    <m/>
    <x v="2"/>
    <x v="2"/>
    <x v="2"/>
    <x v="10"/>
    <n v="17.5"/>
    <n v="93.986999999999995"/>
    <n v="29.166666666666668"/>
    <n v="2741.2874999999999"/>
    <m/>
    <n v="2741.2874999999999"/>
    <n v="2741287.5"/>
    <n v="228440.625"/>
    <s v="OF99001021"/>
    <s v="C4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39"/>
    <x v="34"/>
    <x v="0"/>
    <m/>
    <x v="2"/>
    <x v="2"/>
    <x v="2"/>
    <x v="10"/>
    <n v="7.5"/>
    <n v="92.67"/>
    <n v="12.5"/>
    <n v="1158.375"/>
    <m/>
    <n v="1158.375"/>
    <n v="1158375"/>
    <n v="96531.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3"/>
    <x v="40"/>
    <x v="35"/>
    <x v="0"/>
    <m/>
    <x v="2"/>
    <x v="2"/>
    <x v="2"/>
    <x v="10"/>
    <n v="5"/>
    <n v="89.546999999999997"/>
    <n v="8.3333333333333339"/>
    <n v="746.22500000000002"/>
    <m/>
    <n v="746.22500000000002"/>
    <n v="746225"/>
    <n v="62185.416666666664"/>
    <s v="OF99001021"/>
    <s v="C3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41"/>
    <x v="36"/>
    <x v="0"/>
    <m/>
    <x v="2"/>
    <x v="1"/>
    <x v="3"/>
    <x v="11"/>
    <n v="4.5"/>
    <n v="92.67"/>
    <n v="6.75"/>
    <n v="625.52250000000004"/>
    <m/>
    <n v="625.52250000000004"/>
    <n v="625522.5"/>
    <n v="52126.8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1"/>
    <x v="42"/>
    <x v="37"/>
    <x v="0"/>
    <m/>
    <x v="2"/>
    <x v="1"/>
    <x v="3"/>
    <x v="11"/>
    <n v="3.5"/>
    <n v="89.546999999999997"/>
    <n v="5.25"/>
    <n v="470.12174999999996"/>
    <m/>
    <n v="470.12174999999996"/>
    <n v="470121.74999999994"/>
    <n v="39176.812499999993"/>
    <s v="OF99001021"/>
    <s v="H5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4"/>
    <x v="43"/>
    <x v="38"/>
    <x v="0"/>
    <m/>
    <x v="2"/>
    <x v="1"/>
    <x v="3"/>
    <x v="11"/>
    <n v="6"/>
    <n v="75"/>
    <n v="9"/>
    <n v="675"/>
    <m/>
    <n v="675"/>
    <n v="675000"/>
    <n v="56250"/>
    <s v="OF99001021"/>
    <s v="H7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44"/>
    <x v="39"/>
    <x v="0"/>
    <m/>
    <x v="2"/>
    <x v="1"/>
    <x v="3"/>
    <x v="11"/>
    <n v="3"/>
    <n v="92.67"/>
    <n v="4.5"/>
    <n v="417.01499999999999"/>
    <m/>
    <n v="417.01499999999999"/>
    <n v="417015"/>
    <n v="34751.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5"/>
    <x v="45"/>
    <x v="40"/>
    <x v="0"/>
    <m/>
    <x v="2"/>
    <x v="1"/>
    <x v="3"/>
    <x v="11"/>
    <n v="1.5"/>
    <n v="89.546999999999997"/>
    <n v="2.25"/>
    <n v="201.48075"/>
    <m/>
    <n v="201.48075"/>
    <n v="201480.75"/>
    <n v="16790.0625"/>
    <s v="OF99001021"/>
    <s v="C7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46"/>
    <x v="41"/>
    <x v="0"/>
    <m/>
    <x v="2"/>
    <x v="1"/>
    <x v="3"/>
    <x v="11"/>
    <n v="1.5"/>
    <n v="92.67"/>
    <n v="2.25"/>
    <n v="208.50749999999999"/>
    <m/>
    <n v="208.50749999999999"/>
    <n v="208507.5"/>
    <n v="17375.6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47"/>
    <x v="42"/>
    <x v="0"/>
    <m/>
    <x v="2"/>
    <x v="1"/>
    <x v="3"/>
    <x v="11"/>
    <n v="4"/>
    <n v="92.67"/>
    <n v="6"/>
    <n v="556.02"/>
    <m/>
    <n v="556.02"/>
    <n v="556020"/>
    <n v="4633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1"/>
    <x v="48"/>
    <x v="43"/>
    <x v="0"/>
    <m/>
    <x v="2"/>
    <x v="1"/>
    <x v="3"/>
    <x v="11"/>
    <n v="6"/>
    <n v="89.546999999999997"/>
    <n v="9"/>
    <n v="805.923"/>
    <m/>
    <n v="805.923"/>
    <n v="805923"/>
    <n v="67160.25"/>
    <s v="OF99001021"/>
    <s v="H5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49"/>
    <x v="44"/>
    <x v="0"/>
    <m/>
    <x v="2"/>
    <x v="2"/>
    <x v="4"/>
    <x v="12"/>
    <n v="3"/>
    <n v="92.67"/>
    <n v="3.35"/>
    <n v="310.44450000000001"/>
    <m/>
    <n v="310.44450000000001"/>
    <n v="310444.5"/>
    <n v="25870.3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0"/>
    <x v="45"/>
    <x v="0"/>
    <m/>
    <x v="2"/>
    <x v="2"/>
    <x v="4"/>
    <x v="12"/>
    <n v="10.5"/>
    <n v="92.67"/>
    <n v="11.725"/>
    <n v="1086.55575"/>
    <m/>
    <n v="1086.55575"/>
    <n v="1086555.75"/>
    <n v="90546.3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1"/>
    <x v="46"/>
    <x v="0"/>
    <m/>
    <x v="2"/>
    <x v="2"/>
    <x v="4"/>
    <x v="12"/>
    <n v="1.5"/>
    <n v="92.67"/>
    <n v="1.675"/>
    <n v="155.22225"/>
    <m/>
    <n v="155.22225"/>
    <n v="155222.25"/>
    <n v="12935.18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2"/>
    <x v="47"/>
    <x v="0"/>
    <m/>
    <x v="2"/>
    <x v="2"/>
    <x v="4"/>
    <x v="12"/>
    <n v="6"/>
    <n v="92.67"/>
    <n v="6.7"/>
    <n v="620.88900000000001"/>
    <m/>
    <n v="620.88900000000001"/>
    <n v="620889"/>
    <n v="51740.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3"/>
    <x v="48"/>
    <x v="0"/>
    <m/>
    <x v="2"/>
    <x v="2"/>
    <x v="4"/>
    <x v="12"/>
    <n v="1.5"/>
    <n v="92.67"/>
    <n v="1.675"/>
    <n v="155.22225"/>
    <m/>
    <n v="155.22225"/>
    <n v="155222.25"/>
    <n v="12935.18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4"/>
    <x v="49"/>
    <x v="0"/>
    <m/>
    <x v="2"/>
    <x v="2"/>
    <x v="4"/>
    <x v="12"/>
    <n v="3"/>
    <n v="92.67"/>
    <n v="3.35"/>
    <n v="310.44450000000001"/>
    <m/>
    <n v="310.44450000000001"/>
    <n v="310444.5"/>
    <n v="25870.3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5"/>
    <x v="50"/>
    <x v="0"/>
    <m/>
    <x v="2"/>
    <x v="2"/>
    <x v="4"/>
    <x v="12"/>
    <n v="1.5"/>
    <n v="92.67"/>
    <n v="1.675"/>
    <n v="155.22225"/>
    <m/>
    <n v="155.22225"/>
    <n v="155222.25"/>
    <n v="12935.18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6"/>
    <x v="51"/>
    <x v="0"/>
    <m/>
    <x v="2"/>
    <x v="2"/>
    <x v="4"/>
    <x v="12"/>
    <n v="3"/>
    <n v="92.67"/>
    <n v="3.35"/>
    <n v="310.44450000000001"/>
    <m/>
    <n v="310.44450000000001"/>
    <n v="310444.5"/>
    <n v="25870.3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7"/>
    <x v="52"/>
    <x v="0"/>
    <m/>
    <x v="2"/>
    <x v="1"/>
    <x v="5"/>
    <x v="13"/>
    <n v="3"/>
    <n v="92.67"/>
    <n v="3.2"/>
    <n v="296.54400000000004"/>
    <m/>
    <n v="296.54400000000004"/>
    <n v="296544.00000000006"/>
    <n v="24712.000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8"/>
    <x v="53"/>
    <x v="0"/>
    <m/>
    <x v="2"/>
    <x v="1"/>
    <x v="5"/>
    <x v="13"/>
    <n v="5"/>
    <n v="92.67"/>
    <n v="5.333333333333333"/>
    <n v="494.24"/>
    <m/>
    <n v="494.24"/>
    <n v="494240"/>
    <n v="41186.66666666666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59"/>
    <x v="54"/>
    <x v="0"/>
    <m/>
    <x v="2"/>
    <x v="1"/>
    <x v="5"/>
    <x v="13"/>
    <n v="1.5"/>
    <n v="92.67"/>
    <n v="1.6"/>
    <n v="148.27200000000002"/>
    <m/>
    <n v="148.27200000000002"/>
    <n v="148272.00000000003"/>
    <n v="12356.0000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0"/>
    <x v="55"/>
    <x v="0"/>
    <m/>
    <x v="2"/>
    <x v="1"/>
    <x v="5"/>
    <x v="13"/>
    <n v="6"/>
    <n v="92.67"/>
    <n v="6.4"/>
    <n v="593.08800000000008"/>
    <m/>
    <n v="593.08800000000008"/>
    <n v="593088.00000000012"/>
    <n v="49424.000000000007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1"/>
    <x v="56"/>
    <x v="0"/>
    <m/>
    <x v="2"/>
    <x v="1"/>
    <x v="5"/>
    <x v="13"/>
    <n v="2"/>
    <n v="92.67"/>
    <n v="2.1333333333333333"/>
    <n v="197.696"/>
    <m/>
    <n v="197.696"/>
    <n v="197696"/>
    <n v="16474.666666666668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2"/>
    <x v="57"/>
    <x v="0"/>
    <m/>
    <x v="2"/>
    <x v="1"/>
    <x v="5"/>
    <x v="13"/>
    <n v="3"/>
    <n v="92.67"/>
    <n v="3.2"/>
    <n v="296.54400000000004"/>
    <m/>
    <n v="296.54400000000004"/>
    <n v="296544.00000000006"/>
    <n v="24712.000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3"/>
    <x v="58"/>
    <x v="0"/>
    <m/>
    <x v="2"/>
    <x v="1"/>
    <x v="5"/>
    <x v="13"/>
    <n v="5"/>
    <n v="92.67"/>
    <n v="5.333333333333333"/>
    <n v="494.24"/>
    <m/>
    <n v="494.24"/>
    <n v="494240"/>
    <n v="41186.66666666666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3"/>
    <x v="64"/>
    <x v="59"/>
    <x v="0"/>
    <m/>
    <x v="2"/>
    <x v="1"/>
    <x v="5"/>
    <x v="13"/>
    <n v="3"/>
    <n v="89.546999999999997"/>
    <n v="3.2"/>
    <n v="286.55040000000002"/>
    <m/>
    <n v="286.55040000000002"/>
    <n v="286550.40000000002"/>
    <n v="23879.200000000001"/>
    <s v="OF99001021"/>
    <s v="C3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5"/>
    <x v="60"/>
    <x v="0"/>
    <m/>
    <x v="2"/>
    <x v="1"/>
    <x v="5"/>
    <x v="13"/>
    <n v="1.5"/>
    <n v="92.67"/>
    <n v="1.6"/>
    <n v="148.27200000000002"/>
    <m/>
    <n v="148.27200000000002"/>
    <n v="148272.00000000003"/>
    <n v="12356.0000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5"/>
    <x v="60"/>
    <x v="0"/>
    <m/>
    <x v="2"/>
    <x v="2"/>
    <x v="6"/>
    <x v="14"/>
    <n v="1.5"/>
    <n v="92.67"/>
    <n v="1.9750000000000001"/>
    <n v="183.02325000000002"/>
    <m/>
    <n v="183.02325000000002"/>
    <n v="183023.25000000003"/>
    <n v="15251.9375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6"/>
    <x v="61"/>
    <x v="0"/>
    <m/>
    <x v="2"/>
    <x v="2"/>
    <x v="6"/>
    <x v="14"/>
    <n v="3"/>
    <n v="92.67"/>
    <n v="3.95"/>
    <n v="366.04650000000004"/>
    <m/>
    <n v="366.04650000000004"/>
    <n v="366046.50000000006"/>
    <n v="30503.875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7"/>
    <x v="62"/>
    <x v="0"/>
    <m/>
    <x v="2"/>
    <x v="2"/>
    <x v="6"/>
    <x v="14"/>
    <n v="11"/>
    <n v="92.67"/>
    <n v="14.483333333333333"/>
    <n v="1342.1704999999999"/>
    <m/>
    <n v="1342.1704999999999"/>
    <n v="1342170.5"/>
    <n v="111847.54166666667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8"/>
    <x v="63"/>
    <x v="0"/>
    <m/>
    <x v="2"/>
    <x v="2"/>
    <x v="6"/>
    <x v="14"/>
    <n v="3"/>
    <n v="92.67"/>
    <n v="3.95"/>
    <n v="366.04650000000004"/>
    <m/>
    <n v="366.04650000000004"/>
    <n v="366046.50000000006"/>
    <n v="30503.875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69"/>
    <x v="64"/>
    <x v="0"/>
    <m/>
    <x v="2"/>
    <x v="2"/>
    <x v="6"/>
    <x v="14"/>
    <n v="3"/>
    <n v="92.67"/>
    <n v="3.95"/>
    <n v="366.04650000000004"/>
    <m/>
    <n v="366.04650000000004"/>
    <n v="366046.50000000006"/>
    <n v="30503.875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0"/>
    <x v="65"/>
    <x v="0"/>
    <m/>
    <x v="2"/>
    <x v="2"/>
    <x v="6"/>
    <x v="14"/>
    <n v="4"/>
    <n v="92.67"/>
    <n v="5.2666666666666666"/>
    <n v="488.06200000000001"/>
    <m/>
    <n v="488.06200000000001"/>
    <n v="488062"/>
    <n v="40671.833333333336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1"/>
    <x v="66"/>
    <x v="0"/>
    <m/>
    <x v="2"/>
    <x v="2"/>
    <x v="6"/>
    <x v="14"/>
    <n v="1.5"/>
    <n v="92.67"/>
    <n v="1.9750000000000001"/>
    <n v="183.02325000000002"/>
    <m/>
    <n v="183.02325000000002"/>
    <n v="183023.25000000003"/>
    <n v="15251.9375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2"/>
    <x v="67"/>
    <x v="0"/>
    <m/>
    <x v="2"/>
    <x v="2"/>
    <x v="6"/>
    <x v="14"/>
    <n v="1.5"/>
    <n v="92.67"/>
    <n v="1.9750000000000001"/>
    <n v="183.02325000000002"/>
    <m/>
    <n v="183.02325000000002"/>
    <n v="183023.25000000003"/>
    <n v="15251.9375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3"/>
    <x v="68"/>
    <x v="0"/>
    <m/>
    <x v="2"/>
    <x v="2"/>
    <x v="6"/>
    <x v="14"/>
    <n v="1.5"/>
    <n v="92.67"/>
    <n v="1.9750000000000001"/>
    <n v="183.02325000000002"/>
    <m/>
    <n v="183.02325000000002"/>
    <n v="183023.25000000003"/>
    <n v="15251.93750000000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4"/>
    <x v="69"/>
    <x v="0"/>
    <m/>
    <x v="2"/>
    <x v="1"/>
    <x v="7"/>
    <x v="15"/>
    <n v="3"/>
    <n v="92.67"/>
    <n v="3.65"/>
    <n v="338.24549999999999"/>
    <m/>
    <n v="338.24549999999999"/>
    <n v="338245.5"/>
    <n v="28187.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5"/>
    <x v="70"/>
    <x v="0"/>
    <m/>
    <x v="2"/>
    <x v="1"/>
    <x v="7"/>
    <x v="15"/>
    <n v="3"/>
    <n v="92.67"/>
    <n v="3.65"/>
    <n v="338.24549999999999"/>
    <m/>
    <n v="338.24549999999999"/>
    <n v="338245.5"/>
    <n v="28187.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6"/>
    <x v="71"/>
    <x v="0"/>
    <m/>
    <x v="2"/>
    <x v="1"/>
    <x v="7"/>
    <x v="15"/>
    <n v="1.5"/>
    <n v="92.67"/>
    <n v="1.825"/>
    <n v="169.12275"/>
    <m/>
    <n v="169.12275"/>
    <n v="169122.75"/>
    <n v="14093.56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7"/>
    <x v="72"/>
    <x v="0"/>
    <m/>
    <x v="2"/>
    <x v="1"/>
    <x v="7"/>
    <x v="15"/>
    <n v="12"/>
    <n v="92.67"/>
    <n v="14.6"/>
    <n v="1352.982"/>
    <m/>
    <n v="1352.982"/>
    <n v="1352982"/>
    <n v="112748.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8"/>
    <x v="73"/>
    <x v="0"/>
    <m/>
    <x v="2"/>
    <x v="1"/>
    <x v="7"/>
    <x v="15"/>
    <n v="3"/>
    <n v="92.67"/>
    <n v="3.65"/>
    <n v="338.24549999999999"/>
    <m/>
    <n v="338.24549999999999"/>
    <n v="338245.5"/>
    <n v="28187.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9"/>
    <x v="74"/>
    <x v="0"/>
    <m/>
    <x v="2"/>
    <x v="1"/>
    <x v="7"/>
    <x v="15"/>
    <n v="1.5"/>
    <n v="92.67"/>
    <n v="1.825"/>
    <n v="169.12275"/>
    <m/>
    <n v="169.12275"/>
    <n v="169122.75"/>
    <n v="14093.56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0"/>
    <x v="75"/>
    <x v="0"/>
    <m/>
    <x v="2"/>
    <x v="1"/>
    <x v="7"/>
    <x v="15"/>
    <n v="6"/>
    <n v="92.67"/>
    <n v="7.3"/>
    <n v="676.49099999999999"/>
    <m/>
    <n v="676.49099999999999"/>
    <n v="676491"/>
    <n v="56374.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79"/>
    <x v="74"/>
    <x v="0"/>
    <m/>
    <x v="2"/>
    <x v="2"/>
    <x v="8"/>
    <x v="16"/>
    <n v="1.5"/>
    <n v="92.67"/>
    <n v="1.75"/>
    <n v="162.17250000000001"/>
    <m/>
    <n v="162.17250000000001"/>
    <n v="162172.5"/>
    <n v="13514.3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1"/>
    <x v="76"/>
    <x v="0"/>
    <m/>
    <x v="2"/>
    <x v="2"/>
    <x v="8"/>
    <x v="16"/>
    <n v="6"/>
    <n v="92.67"/>
    <n v="7"/>
    <n v="648.69000000000005"/>
    <n v="0"/>
    <n v="648.69000000000005"/>
    <n v="648690"/>
    <n v="54057.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2"/>
    <x v="77"/>
    <x v="0"/>
    <m/>
    <x v="2"/>
    <x v="2"/>
    <x v="8"/>
    <x v="16"/>
    <n v="4"/>
    <n v="92.67"/>
    <n v="4.666666666666667"/>
    <n v="432.46000000000004"/>
    <n v="0"/>
    <n v="432.46000000000004"/>
    <n v="432460.00000000006"/>
    <n v="36038.333333333336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3"/>
    <x v="78"/>
    <x v="0"/>
    <m/>
    <x v="2"/>
    <x v="2"/>
    <x v="8"/>
    <x v="16"/>
    <n v="9.5"/>
    <n v="92.67"/>
    <n v="11.083333333333334"/>
    <n v="1027.0925"/>
    <n v="0"/>
    <n v="1027.0925"/>
    <n v="1027092.5"/>
    <n v="85591.04166666667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4"/>
    <x v="79"/>
    <x v="0"/>
    <m/>
    <x v="2"/>
    <x v="2"/>
    <x v="8"/>
    <x v="16"/>
    <n v="7.5"/>
    <n v="92.67"/>
    <n v="8.75"/>
    <n v="810.86250000000007"/>
    <n v="0"/>
    <n v="810.86250000000007"/>
    <n v="810862.50000000012"/>
    <n v="67571.87500000001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5"/>
    <x v="80"/>
    <x v="0"/>
    <m/>
    <x v="2"/>
    <x v="2"/>
    <x v="8"/>
    <x v="16"/>
    <n v="1.5"/>
    <n v="92.67"/>
    <n v="1.75"/>
    <n v="162.17250000000001"/>
    <n v="0"/>
    <n v="162.17250000000001"/>
    <n v="162172.5"/>
    <n v="13514.37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6"/>
    <x v="81"/>
    <x v="0"/>
    <m/>
    <x v="2"/>
    <x v="1"/>
    <x v="9"/>
    <x v="17"/>
    <n v="2"/>
    <n v="92.67"/>
    <n v="2.1666666666666665"/>
    <n v="200.785"/>
    <n v="0"/>
    <n v="200.785"/>
    <n v="200785"/>
    <n v="16732.083333333332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7"/>
    <x v="82"/>
    <x v="0"/>
    <m/>
    <x v="2"/>
    <x v="1"/>
    <x v="9"/>
    <x v="17"/>
    <n v="3"/>
    <n v="92.67"/>
    <n v="3.25"/>
    <n v="301.17750000000001"/>
    <n v="0"/>
    <n v="301.17750000000001"/>
    <n v="301177.5"/>
    <n v="25098.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8"/>
    <x v="83"/>
    <x v="0"/>
    <m/>
    <x v="2"/>
    <x v="1"/>
    <x v="9"/>
    <x v="17"/>
    <n v="4"/>
    <n v="92.67"/>
    <n v="4.333333333333333"/>
    <n v="401.57"/>
    <n v="0"/>
    <n v="401.57"/>
    <n v="401570"/>
    <n v="33464.16666666666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9"/>
    <x v="84"/>
    <x v="0"/>
    <m/>
    <x v="2"/>
    <x v="1"/>
    <x v="9"/>
    <x v="17"/>
    <n v="1.5"/>
    <n v="92.67"/>
    <n v="1.625"/>
    <n v="150.58875"/>
    <n v="0"/>
    <n v="150.58875"/>
    <n v="150588.75"/>
    <n v="12549.06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0"/>
    <x v="75"/>
    <x v="0"/>
    <m/>
    <x v="2"/>
    <x v="1"/>
    <x v="9"/>
    <x v="17"/>
    <n v="19.5"/>
    <n v="92.67"/>
    <n v="21.125"/>
    <n v="1957.6537499999999"/>
    <n v="0"/>
    <n v="1957.6537499999999"/>
    <n v="1957653.75"/>
    <n v="163137.8125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90"/>
    <x v="85"/>
    <x v="0"/>
    <m/>
    <x v="2"/>
    <x v="2"/>
    <x v="10"/>
    <x v="18"/>
    <n v="2"/>
    <n v="92.67"/>
    <n v="3.2"/>
    <n v="296.54400000000004"/>
    <n v="0"/>
    <n v="296.54400000000004"/>
    <n v="296544.00000000006"/>
    <n v="24712.000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91"/>
    <x v="86"/>
    <x v="0"/>
    <m/>
    <x v="2"/>
    <x v="2"/>
    <x v="10"/>
    <x v="18"/>
    <n v="2"/>
    <n v="92.67"/>
    <n v="3.2"/>
    <n v="296.54400000000004"/>
    <n v="0"/>
    <n v="296.54400000000004"/>
    <n v="296544.00000000006"/>
    <n v="24712.000000000004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92"/>
    <x v="87"/>
    <x v="0"/>
    <m/>
    <x v="2"/>
    <x v="2"/>
    <x v="10"/>
    <x v="18"/>
    <n v="12.5"/>
    <n v="92.67"/>
    <n v="20"/>
    <n v="1853.4"/>
    <n v="0"/>
    <n v="1853.4"/>
    <n v="1853400"/>
    <n v="154450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6"/>
    <x v="93"/>
    <x v="88"/>
    <x v="0"/>
    <m/>
    <x v="2"/>
    <x v="2"/>
    <x v="10"/>
    <x v="18"/>
    <n v="1.5"/>
    <n v="75"/>
    <n v="2.4"/>
    <n v="180"/>
    <n v="0"/>
    <n v="180"/>
    <n v="180000"/>
    <n v="15000"/>
    <s v="OF99001021"/>
    <s v="H9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6"/>
    <x v="94"/>
    <x v="89"/>
    <x v="0"/>
    <m/>
    <x v="2"/>
    <x v="2"/>
    <x v="10"/>
    <x v="18"/>
    <n v="1.5"/>
    <n v="75"/>
    <n v="2.4"/>
    <n v="180"/>
    <n v="0"/>
    <n v="180"/>
    <n v="180000"/>
    <n v="15000"/>
    <s v="OF99001021"/>
    <s v="H9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95"/>
    <x v="90"/>
    <x v="0"/>
    <m/>
    <x v="2"/>
    <x v="2"/>
    <x v="10"/>
    <x v="18"/>
    <n v="3"/>
    <n v="92.67"/>
    <n v="4.8"/>
    <n v="444.81599999999997"/>
    <n v="0"/>
    <n v="444.81599999999997"/>
    <n v="444816"/>
    <n v="37068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80"/>
    <x v="91"/>
    <x v="0"/>
    <m/>
    <x v="2"/>
    <x v="2"/>
    <x v="10"/>
    <x v="18"/>
    <n v="7.5"/>
    <n v="92.67"/>
    <n v="12"/>
    <n v="1112.04"/>
    <n v="0"/>
    <n v="1112.04"/>
    <n v="1112040"/>
    <n v="92670"/>
    <s v="OF99001021"/>
    <s v="OF99001021"/>
    <n v="3093"/>
    <n v="3094"/>
    <m/>
    <m/>
    <m/>
    <m/>
    <n v="102"/>
    <m/>
    <n v="2023"/>
    <m/>
    <m/>
    <m/>
    <s v="OF"/>
    <m/>
  </r>
  <r>
    <x v="1"/>
    <x v="0"/>
    <x v="3"/>
    <x v="3"/>
    <x v="1"/>
    <x v="0"/>
    <x v="0"/>
    <x v="10"/>
    <x v="0"/>
    <x v="0"/>
    <m/>
    <x v="3"/>
    <x v="0"/>
    <x v="0"/>
    <x v="19"/>
    <n v="60"/>
    <n v="92.67"/>
    <n v="0"/>
    <n v="0"/>
    <n v="0"/>
    <n v="0"/>
    <n v="0"/>
    <n v="0"/>
    <s v="OF99001021"/>
    <s v="OF99001021"/>
    <n v="3093"/>
    <n v="3094"/>
    <m/>
    <m/>
    <m/>
    <m/>
    <n v="102"/>
    <m/>
    <n v="2023"/>
    <m/>
    <m/>
    <m/>
    <s v="OF"/>
    <m/>
  </r>
  <r>
    <x v="1"/>
    <x v="1"/>
    <x v="4"/>
    <x v="4"/>
    <x v="1"/>
    <x v="0"/>
    <x v="7"/>
    <x v="96"/>
    <x v="92"/>
    <x v="1"/>
    <m/>
    <x v="2"/>
    <x v="2"/>
    <x v="2"/>
    <x v="20"/>
    <n v="30"/>
    <n v="91.577100000000002"/>
    <n v="0.25"/>
    <n v="22.894275"/>
    <m/>
    <n v="22.894275"/>
    <n v="22894.275000000001"/>
    <n v="1907.85625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96"/>
    <x v="92"/>
    <x v="1"/>
    <m/>
    <x v="2"/>
    <x v="2"/>
    <x v="2"/>
    <x v="19"/>
    <n v="30"/>
    <n v="91.577100000000002"/>
    <n v="0"/>
    <n v="0"/>
    <m/>
    <n v="0"/>
    <n v="0"/>
    <n v="0"/>
    <s v="H299001291"/>
    <s v="H299001291"/>
    <n v="3093"/>
    <n v="3094"/>
    <m/>
    <m/>
    <m/>
    <m/>
    <n v="129"/>
    <m/>
    <n v="2023"/>
    <m/>
    <m/>
    <m/>
    <s v="H2"/>
    <m/>
  </r>
  <r>
    <x v="0"/>
    <x v="1"/>
    <x v="4"/>
    <x v="4"/>
    <x v="0"/>
    <x v="0"/>
    <x v="7"/>
    <x v="0"/>
    <x v="0"/>
    <x v="0"/>
    <m/>
    <x v="1"/>
    <x v="3"/>
    <x v="0"/>
    <x v="0"/>
    <m/>
    <m/>
    <n v="0"/>
    <n v="0"/>
    <n v="33"/>
    <n v="33"/>
    <n v="33000"/>
    <n v="2750"/>
    <s v="Programövergripande"/>
    <s v="Programövergripande"/>
    <s v="Programövergripande"/>
    <m/>
    <m/>
    <m/>
    <m/>
    <m/>
    <s v="Programövergripande"/>
    <m/>
    <n v="2023"/>
    <m/>
    <m/>
    <m/>
    <s v="H2"/>
    <m/>
  </r>
  <r>
    <x v="0"/>
    <x v="1"/>
    <x v="4"/>
    <x v="4"/>
    <x v="0"/>
    <x v="0"/>
    <x v="7"/>
    <x v="4"/>
    <x v="0"/>
    <x v="0"/>
    <m/>
    <x v="1"/>
    <x v="3"/>
    <x v="0"/>
    <x v="0"/>
    <m/>
    <m/>
    <n v="0"/>
    <n v="0"/>
    <n v="303.66500000000002"/>
    <n v="303.66500000000002"/>
    <n v="303665"/>
    <n v="25305.416666666668"/>
    <s v="Programövergripande"/>
    <s v="Programövergripande"/>
    <s v="Programövergripande"/>
    <m/>
    <m/>
    <m/>
    <m/>
    <m/>
    <s v="Programövergripande"/>
    <m/>
    <n v="2023"/>
    <m/>
    <m/>
    <m/>
    <s v="H2"/>
    <m/>
  </r>
  <r>
    <x v="0"/>
    <x v="1"/>
    <x v="4"/>
    <x v="4"/>
    <x v="0"/>
    <x v="0"/>
    <x v="7"/>
    <x v="5"/>
    <x v="0"/>
    <x v="0"/>
    <m/>
    <x v="1"/>
    <x v="3"/>
    <x v="0"/>
    <x v="0"/>
    <m/>
    <m/>
    <n v="0"/>
    <n v="0"/>
    <n v="6.12"/>
    <n v="6.12"/>
    <n v="6120"/>
    <n v="510"/>
    <s v="Programövergripande"/>
    <s v="Programövergripande"/>
    <s v="Programövergripande"/>
    <m/>
    <m/>
    <m/>
    <m/>
    <m/>
    <s v="Programövergripande"/>
    <m/>
    <n v="2023"/>
    <m/>
    <m/>
    <m/>
    <s v="H2"/>
    <m/>
  </r>
  <r>
    <x v="0"/>
    <x v="1"/>
    <x v="4"/>
    <x v="4"/>
    <x v="0"/>
    <x v="0"/>
    <x v="7"/>
    <x v="3"/>
    <x v="0"/>
    <x v="0"/>
    <m/>
    <x v="1"/>
    <x v="3"/>
    <x v="0"/>
    <x v="0"/>
    <m/>
    <m/>
    <n v="0"/>
    <n v="0"/>
    <n v="436.00400000000002"/>
    <n v="436.00400000000002"/>
    <n v="436004"/>
    <n v="36333.666666666664"/>
    <s v="Programövergripande"/>
    <s v="Programövergripande"/>
    <s v="Programövergripande"/>
    <m/>
    <m/>
    <m/>
    <m/>
    <m/>
    <s v="Programövergripande"/>
    <m/>
    <n v="2023"/>
    <m/>
    <m/>
    <m/>
    <s v="H2"/>
    <m/>
  </r>
  <r>
    <x v="1"/>
    <x v="1"/>
    <x v="4"/>
    <x v="4"/>
    <x v="1"/>
    <x v="0"/>
    <x v="7"/>
    <x v="97"/>
    <x v="93"/>
    <x v="0"/>
    <m/>
    <x v="2"/>
    <x v="2"/>
    <x v="2"/>
    <x v="21"/>
    <n v="15"/>
    <n v="91.577100000000002"/>
    <n v="6.5"/>
    <n v="595.25115000000005"/>
    <m/>
    <n v="595.25115000000005"/>
    <n v="595251.15"/>
    <n v="49604.262500000004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98"/>
    <x v="94"/>
    <x v="0"/>
    <m/>
    <x v="2"/>
    <x v="2"/>
    <x v="2"/>
    <x v="21"/>
    <n v="10"/>
    <n v="91.577100000000002"/>
    <n v="4.333333333333333"/>
    <n v="396.83409999999998"/>
    <m/>
    <n v="396.83409999999998"/>
    <n v="396834.1"/>
    <n v="33069.508333333331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99"/>
    <x v="95"/>
    <x v="0"/>
    <m/>
    <x v="2"/>
    <x v="2"/>
    <x v="2"/>
    <x v="21"/>
    <n v="5"/>
    <n v="91.577100000000002"/>
    <n v="2.1666666666666665"/>
    <n v="198.41704999999999"/>
    <m/>
    <n v="198.41704999999999"/>
    <n v="198417.05"/>
    <n v="16534.754166666666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100"/>
    <x v="96"/>
    <x v="0"/>
    <m/>
    <x v="2"/>
    <x v="1"/>
    <x v="1"/>
    <x v="22"/>
    <n v="10"/>
    <n v="91.577100000000002"/>
    <n v="3.6666666666666665"/>
    <n v="335.78269999999998"/>
    <m/>
    <n v="335.78269999999998"/>
    <n v="335782.69999999995"/>
    <n v="27981.891666666663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101"/>
    <x v="97"/>
    <x v="0"/>
    <m/>
    <x v="2"/>
    <x v="1"/>
    <x v="1"/>
    <x v="22"/>
    <n v="10"/>
    <n v="91.577100000000002"/>
    <n v="3.6666666666666665"/>
    <n v="335.78269999999998"/>
    <m/>
    <n v="335.78269999999998"/>
    <n v="335782.69999999995"/>
    <n v="27981.891666666663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102"/>
    <x v="98"/>
    <x v="0"/>
    <m/>
    <x v="2"/>
    <x v="1"/>
    <x v="1"/>
    <x v="22"/>
    <n v="10"/>
    <n v="91.577100000000002"/>
    <n v="3.6666666666666665"/>
    <n v="335.78269999999998"/>
    <m/>
    <n v="335.78269999999998"/>
    <n v="335782.69999999995"/>
    <n v="27981.891666666663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1"/>
    <x v="0"/>
    <x v="7"/>
    <x v="103"/>
    <x v="99"/>
    <x v="0"/>
    <m/>
    <x v="2"/>
    <x v="1"/>
    <x v="3"/>
    <x v="21"/>
    <n v="30"/>
    <n v="91.577100000000002"/>
    <n v="13"/>
    <n v="1190.5023000000001"/>
    <m/>
    <n v="1190.5023000000001"/>
    <n v="1190502.3"/>
    <n v="99208.525000000009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97"/>
    <x v="93"/>
    <x v="0"/>
    <m/>
    <x v="2"/>
    <x v="2"/>
    <x v="2"/>
    <x v="23"/>
    <n v="15"/>
    <n v="91.577100000000002"/>
    <n v="1.75"/>
    <n v="160.25992500000001"/>
    <m/>
    <n v="160.25992500000001"/>
    <n v="160259.92500000002"/>
    <n v="13354.993750000001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98"/>
    <x v="94"/>
    <x v="0"/>
    <m/>
    <x v="2"/>
    <x v="2"/>
    <x v="2"/>
    <x v="23"/>
    <n v="10"/>
    <n v="91.577100000000002"/>
    <n v="1.1666666666666667"/>
    <n v="106.83995"/>
    <m/>
    <n v="106.83995"/>
    <n v="106839.95"/>
    <n v="8903.3291666666664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99"/>
    <x v="95"/>
    <x v="0"/>
    <m/>
    <x v="2"/>
    <x v="2"/>
    <x v="2"/>
    <x v="23"/>
    <n v="5"/>
    <n v="91.577100000000002"/>
    <n v="0.58333333333333337"/>
    <n v="53.419975000000001"/>
    <m/>
    <n v="53.419975000000001"/>
    <n v="53419.974999999999"/>
    <n v="4451.6645833333332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100"/>
    <x v="96"/>
    <x v="0"/>
    <m/>
    <x v="2"/>
    <x v="1"/>
    <x v="1"/>
    <x v="24"/>
    <n v="10"/>
    <n v="91.577100000000002"/>
    <n v="1.3333333333333333"/>
    <n v="122.1028"/>
    <m/>
    <n v="122.1028"/>
    <n v="122102.8"/>
    <n v="10175.233333333334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101"/>
    <x v="97"/>
    <x v="0"/>
    <m/>
    <x v="2"/>
    <x v="1"/>
    <x v="1"/>
    <x v="24"/>
    <n v="10"/>
    <n v="91.577100000000002"/>
    <n v="1.3333333333333333"/>
    <n v="122.1028"/>
    <m/>
    <n v="122.1028"/>
    <n v="122102.8"/>
    <n v="10175.233333333334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102"/>
    <x v="98"/>
    <x v="0"/>
    <m/>
    <x v="2"/>
    <x v="1"/>
    <x v="1"/>
    <x v="24"/>
    <n v="10"/>
    <n v="91.577100000000002"/>
    <n v="1.3333333333333333"/>
    <n v="122.1028"/>
    <m/>
    <n v="122.1028"/>
    <n v="122102.8"/>
    <n v="10175.233333333334"/>
    <s v="H299001291"/>
    <s v="H299001291"/>
    <n v="3093"/>
    <n v="3094"/>
    <m/>
    <m/>
    <m/>
    <m/>
    <n v="129"/>
    <m/>
    <n v="2023"/>
    <m/>
    <m/>
    <m/>
    <s v="H2"/>
    <m/>
  </r>
  <r>
    <x v="1"/>
    <x v="1"/>
    <x v="4"/>
    <x v="4"/>
    <x v="2"/>
    <x v="0"/>
    <x v="7"/>
    <x v="103"/>
    <x v="99"/>
    <x v="0"/>
    <m/>
    <x v="2"/>
    <x v="1"/>
    <x v="3"/>
    <x v="23"/>
    <n v="30"/>
    <n v="91.577100000000002"/>
    <n v="3.5"/>
    <n v="320.51985000000002"/>
    <m/>
    <n v="320.51985000000002"/>
    <n v="320519.85000000003"/>
    <n v="26709.987500000003"/>
    <s v="H299001291"/>
    <s v="H299001291"/>
    <n v="3093"/>
    <n v="3094"/>
    <m/>
    <m/>
    <m/>
    <m/>
    <n v="129"/>
    <m/>
    <n v="2023"/>
    <m/>
    <m/>
    <m/>
    <s v="H2"/>
    <m/>
  </r>
  <r>
    <x v="0"/>
    <x v="2"/>
    <x v="5"/>
    <x v="5"/>
    <x v="0"/>
    <x v="0"/>
    <x v="8"/>
    <x v="104"/>
    <x v="0"/>
    <x v="0"/>
    <m/>
    <x v="1"/>
    <x v="0"/>
    <x v="0"/>
    <x v="0"/>
    <m/>
    <n v="0"/>
    <n v="0"/>
    <n v="0"/>
    <n v="38"/>
    <n v="38"/>
    <n v="38000"/>
    <n v="3166.6666666666665"/>
    <s v="Programövergripande"/>
    <s v="Programövergripande"/>
    <s v="Programövergripande"/>
    <m/>
    <s v=" "/>
    <s v=" "/>
    <s v=" "/>
    <s v=" "/>
    <s v="Programövergripande"/>
    <m/>
    <n v="2023"/>
    <s v="PN 9, övergripande ansvar"/>
    <m/>
    <m/>
    <s v="K6"/>
    <m/>
  </r>
  <r>
    <x v="0"/>
    <x v="2"/>
    <x v="5"/>
    <x v="5"/>
    <x v="0"/>
    <x v="0"/>
    <x v="8"/>
    <x v="0"/>
    <x v="0"/>
    <x v="0"/>
    <m/>
    <x v="1"/>
    <x v="0"/>
    <x v="0"/>
    <x v="0"/>
    <m/>
    <n v="0"/>
    <n v="0"/>
    <n v="0"/>
    <n v="115"/>
    <n v="115"/>
    <n v="115000"/>
    <n v="9583.3333333333339"/>
    <s v="Programövergripande"/>
    <s v="Programövergripande"/>
    <s v="Programövergripande"/>
    <m/>
    <s v=" "/>
    <s v=" "/>
    <s v=" "/>
    <s v=" "/>
    <s v="Programövergripande"/>
    <m/>
    <n v="2023"/>
    <m/>
    <m/>
    <m/>
    <s v="K6"/>
    <m/>
  </r>
  <r>
    <x v="0"/>
    <x v="2"/>
    <x v="5"/>
    <x v="5"/>
    <x v="0"/>
    <x v="0"/>
    <x v="8"/>
    <x v="4"/>
    <x v="0"/>
    <x v="0"/>
    <m/>
    <x v="1"/>
    <x v="0"/>
    <x v="0"/>
    <x v="0"/>
    <m/>
    <n v="0"/>
    <n v="0"/>
    <n v="0"/>
    <n v="332.5"/>
    <n v="332.5"/>
    <n v="332500"/>
    <n v="27708.333333333332"/>
    <s v="Programövergripande"/>
    <s v="Programövergripande"/>
    <s v="Programövergripande"/>
    <m/>
    <s v=" "/>
    <s v=" "/>
    <s v=" "/>
    <s v=" "/>
    <s v="Programövergripande"/>
    <m/>
    <n v="2023"/>
    <m/>
    <m/>
    <m/>
    <s v="K6"/>
    <m/>
  </r>
  <r>
    <x v="0"/>
    <x v="2"/>
    <x v="5"/>
    <x v="5"/>
    <x v="0"/>
    <x v="0"/>
    <x v="8"/>
    <x v="3"/>
    <x v="0"/>
    <x v="0"/>
    <m/>
    <x v="1"/>
    <x v="3"/>
    <x v="0"/>
    <x v="0"/>
    <m/>
    <n v="0"/>
    <n v="0"/>
    <n v="0"/>
    <n v="301.39999999999998"/>
    <n v="301.39999999999998"/>
    <n v="301400"/>
    <n v="25116.666666666668"/>
    <s v="Programövergripande"/>
    <s v="Programövergripande"/>
    <s v="Programövergripande"/>
    <m/>
    <s v=" "/>
    <s v=" "/>
    <s v=" "/>
    <s v=" "/>
    <s v="Programövergripande"/>
    <m/>
    <n v="2023"/>
    <m/>
    <m/>
    <m/>
    <s v="K6"/>
    <m/>
  </r>
  <r>
    <x v="0"/>
    <x v="2"/>
    <x v="5"/>
    <x v="5"/>
    <x v="3"/>
    <x v="0"/>
    <x v="8"/>
    <x v="105"/>
    <x v="99"/>
    <x v="0"/>
    <m/>
    <x v="1"/>
    <x v="3"/>
    <x v="0"/>
    <x v="0"/>
    <m/>
    <n v="0"/>
    <n v="0"/>
    <n v="0"/>
    <n v="229.2"/>
    <n v="229.2"/>
    <n v="229200"/>
    <n v="19100"/>
    <s v="Programövergripande"/>
    <s v="Programövergripande"/>
    <s v="Programövergripande"/>
    <m/>
    <m/>
    <m/>
    <m/>
    <m/>
    <s v="Programövergripande"/>
    <m/>
    <n v="2023"/>
    <m/>
    <m/>
    <m/>
    <s v="K6"/>
    <m/>
  </r>
  <r>
    <x v="0"/>
    <x v="2"/>
    <x v="5"/>
    <x v="5"/>
    <x v="3"/>
    <x v="0"/>
    <x v="8"/>
    <x v="106"/>
    <x v="99"/>
    <x v="0"/>
    <m/>
    <x v="1"/>
    <x v="3"/>
    <x v="0"/>
    <x v="0"/>
    <m/>
    <n v="0"/>
    <n v="0"/>
    <n v="0"/>
    <n v="874.1"/>
    <n v="874.1"/>
    <n v="874100"/>
    <n v="72841.666666666672"/>
    <s v="Programövergripande"/>
    <s v="Programövergripande"/>
    <s v="Programövergripande"/>
    <m/>
    <m/>
    <m/>
    <m/>
    <m/>
    <s v="Programövergripande"/>
    <m/>
    <n v="2023"/>
    <m/>
    <m/>
    <m/>
    <s v="K6"/>
    <m/>
  </r>
  <r>
    <x v="1"/>
    <x v="2"/>
    <x v="5"/>
    <x v="5"/>
    <x v="1"/>
    <x v="0"/>
    <x v="8"/>
    <x v="107"/>
    <x v="100"/>
    <x v="0"/>
    <m/>
    <x v="2"/>
    <x v="1"/>
    <x v="1"/>
    <x v="25"/>
    <n v="12"/>
    <n v="61.757983000000003"/>
    <n v="8.8000000000000007"/>
    <n v="543.47025040000005"/>
    <m/>
    <n v="543.47025040000005"/>
    <n v="543470.25040000002"/>
    <n v="45289.187533333337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08"/>
    <x v="101"/>
    <x v="0"/>
    <m/>
    <x v="2"/>
    <x v="1"/>
    <x v="1"/>
    <x v="25"/>
    <n v="3"/>
    <n v="61.757983000000003"/>
    <n v="2.2000000000000002"/>
    <n v="135.86756260000001"/>
    <m/>
    <n v="135.86756260000001"/>
    <n v="135867.5626"/>
    <n v="11322.296883333334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09"/>
    <x v="102"/>
    <x v="0"/>
    <m/>
    <x v="2"/>
    <x v="1"/>
    <x v="1"/>
    <x v="25"/>
    <n v="10.5"/>
    <n v="61.757983000000003"/>
    <n v="7.7"/>
    <n v="475.53646910000003"/>
    <m/>
    <n v="475.53646910000003"/>
    <n v="475536.46910000005"/>
    <n v="39628.039091666673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0"/>
    <x v="103"/>
    <x v="0"/>
    <m/>
    <x v="2"/>
    <x v="1"/>
    <x v="1"/>
    <x v="25"/>
    <n v="4.5"/>
    <n v="61.757983000000003"/>
    <n v="3.3"/>
    <n v="203.80134390000001"/>
    <m/>
    <n v="203.80134390000001"/>
    <n v="203801.34390000001"/>
    <n v="16983.445325000001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07"/>
    <x v="100"/>
    <x v="0"/>
    <m/>
    <x v="2"/>
    <x v="2"/>
    <x v="1"/>
    <x v="25"/>
    <n v="12"/>
    <n v="61.757983000000003"/>
    <n v="8.8000000000000007"/>
    <n v="543.47025040000005"/>
    <m/>
    <n v="543.47025040000005"/>
    <n v="543470.25040000002"/>
    <n v="45289.187533333337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08"/>
    <x v="101"/>
    <x v="0"/>
    <m/>
    <x v="2"/>
    <x v="2"/>
    <x v="1"/>
    <x v="25"/>
    <n v="3"/>
    <n v="61.757983000000003"/>
    <n v="2.2000000000000002"/>
    <n v="135.86756260000001"/>
    <m/>
    <n v="135.86756260000001"/>
    <n v="135867.5626"/>
    <n v="11322.296883333334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09"/>
    <x v="102"/>
    <x v="0"/>
    <m/>
    <x v="2"/>
    <x v="2"/>
    <x v="1"/>
    <x v="25"/>
    <n v="10.5"/>
    <n v="61.757983000000003"/>
    <n v="7.7"/>
    <n v="475.53646910000003"/>
    <m/>
    <n v="475.53646910000003"/>
    <n v="475536.46910000005"/>
    <n v="39628.039091666673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0"/>
    <x v="103"/>
    <x v="0"/>
    <m/>
    <x v="2"/>
    <x v="2"/>
    <x v="1"/>
    <x v="25"/>
    <n v="4.5"/>
    <n v="61.757983000000003"/>
    <n v="3.3"/>
    <n v="203.80134390000001"/>
    <m/>
    <n v="203.80134390000001"/>
    <n v="203801.34390000001"/>
    <n v="16983.445325000001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1"/>
    <x v="104"/>
    <x v="0"/>
    <m/>
    <x v="2"/>
    <x v="1"/>
    <x v="2"/>
    <x v="26"/>
    <n v="15"/>
    <n v="61.757983000000003"/>
    <n v="10.25"/>
    <n v="633.01932575000001"/>
    <m/>
    <n v="633.01932575000001"/>
    <n v="633019.32574999996"/>
    <n v="52751.610479166666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2"/>
    <x v="105"/>
    <x v="0"/>
    <m/>
    <x v="2"/>
    <x v="1"/>
    <x v="2"/>
    <x v="26"/>
    <n v="15"/>
    <n v="61.757983000000003"/>
    <n v="10.25"/>
    <n v="633.01932575000001"/>
    <m/>
    <n v="633.01932575000001"/>
    <n v="633019.32574999996"/>
    <n v="52751.610479166666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1"/>
    <x v="104"/>
    <x v="0"/>
    <m/>
    <x v="2"/>
    <x v="2"/>
    <x v="2"/>
    <x v="27"/>
    <n v="15"/>
    <n v="61.757983000000003"/>
    <n v="9.5"/>
    <n v="586.70083850000003"/>
    <m/>
    <n v="586.70083850000003"/>
    <n v="586700.83850000007"/>
    <n v="48891.736541666673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2"/>
    <x v="105"/>
    <x v="0"/>
    <m/>
    <x v="2"/>
    <x v="2"/>
    <x v="2"/>
    <x v="27"/>
    <n v="15"/>
    <n v="61.757983000000003"/>
    <n v="9.5"/>
    <n v="586.70083850000003"/>
    <m/>
    <n v="586.70083850000003"/>
    <n v="586700.83850000007"/>
    <n v="48891.736541666673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3"/>
    <x v="106"/>
    <x v="0"/>
    <m/>
    <x v="2"/>
    <x v="1"/>
    <x v="3"/>
    <x v="28"/>
    <n v="15"/>
    <n v="61.757983000000003"/>
    <n v="9.25"/>
    <n v="571.26134275000004"/>
    <n v="0"/>
    <n v="571.26134275000004"/>
    <n v="571261.34275000007"/>
    <n v="47605.111895833339"/>
    <s v="K699001361"/>
    <s v="K699001361"/>
    <n v="3093"/>
    <n v="3094"/>
    <s v=" "/>
    <s v=" "/>
    <s v=" "/>
    <s v=" "/>
    <n v="136"/>
    <m/>
    <n v="2023"/>
    <m/>
    <m/>
    <m/>
    <s v="K6"/>
    <m/>
  </r>
  <r>
    <x v="1"/>
    <x v="2"/>
    <x v="5"/>
    <x v="5"/>
    <x v="1"/>
    <x v="0"/>
    <x v="8"/>
    <x v="114"/>
    <x v="107"/>
    <x v="0"/>
    <m/>
    <x v="2"/>
    <x v="1"/>
    <x v="3"/>
    <x v="28"/>
    <n v="15"/>
    <n v="61.757983000000003"/>
    <n v="9.25"/>
    <n v="571.26134275000004"/>
    <m/>
    <n v="571.26134275000004"/>
    <n v="571261.34275000007"/>
    <n v="47605.111895833339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3"/>
    <x v="106"/>
    <x v="0"/>
    <m/>
    <x v="2"/>
    <x v="2"/>
    <x v="3"/>
    <x v="29"/>
    <n v="15"/>
    <n v="61.757983000000003"/>
    <n v="8.5"/>
    <n v="524.94285550000006"/>
    <n v="0"/>
    <n v="524.94285550000006"/>
    <n v="524942.85550000006"/>
    <n v="43745.237958333339"/>
    <s v="K699001361"/>
    <s v="K699001361"/>
    <n v="3093"/>
    <n v="3094"/>
    <s v=" "/>
    <s v=" "/>
    <s v=" "/>
    <s v=" "/>
    <n v="136"/>
    <m/>
    <n v="2023"/>
    <m/>
    <m/>
    <m/>
    <s v="K6"/>
    <m/>
  </r>
  <r>
    <x v="1"/>
    <x v="2"/>
    <x v="5"/>
    <x v="5"/>
    <x v="1"/>
    <x v="0"/>
    <x v="8"/>
    <x v="114"/>
    <x v="107"/>
    <x v="0"/>
    <m/>
    <x v="2"/>
    <x v="2"/>
    <x v="3"/>
    <x v="29"/>
    <n v="15"/>
    <n v="61.757983000000003"/>
    <n v="8.5"/>
    <n v="524.94285550000006"/>
    <m/>
    <n v="524.94285550000006"/>
    <n v="524942.85550000006"/>
    <n v="43745.237958333339"/>
    <s v="K699001361"/>
    <s v="K699001361"/>
    <n v="3093"/>
    <n v="3094"/>
    <m/>
    <m/>
    <m/>
    <m/>
    <n v="136"/>
    <m/>
    <n v="2023"/>
    <m/>
    <m/>
    <m/>
    <s v="K6"/>
    <m/>
  </r>
  <r>
    <x v="1"/>
    <x v="2"/>
    <x v="5"/>
    <x v="5"/>
    <x v="1"/>
    <x v="0"/>
    <x v="8"/>
    <x v="115"/>
    <x v="0"/>
    <x v="0"/>
    <m/>
    <x v="4"/>
    <x v="0"/>
    <x v="0"/>
    <x v="0"/>
    <m/>
    <n v="0"/>
    <n v="0"/>
    <n v="3500"/>
    <n v="376.09999999999991"/>
    <n v="3876.1"/>
    <n v="3876100"/>
    <n v="323008.33333333331"/>
    <s v="K699001361"/>
    <s v="K699001361"/>
    <n v="3093"/>
    <n v="3094"/>
    <s v=" "/>
    <s v=" "/>
    <s v=" "/>
    <s v=" "/>
    <n v="136"/>
    <m/>
    <n v="2023"/>
    <m/>
    <m/>
    <m/>
    <s v="K6"/>
    <m/>
  </r>
  <r>
    <x v="1"/>
    <x v="2"/>
    <x v="5"/>
    <x v="5"/>
    <x v="1"/>
    <x v="0"/>
    <x v="8"/>
    <x v="10"/>
    <x v="0"/>
    <x v="0"/>
    <m/>
    <x v="3"/>
    <x v="0"/>
    <x v="0"/>
    <x v="20"/>
    <n v="60"/>
    <n v="66.7"/>
    <n v="1"/>
    <n v="66.7"/>
    <n v="0"/>
    <n v="66.7"/>
    <n v="66700"/>
    <n v="5558.333333333333"/>
    <s v="K699001361"/>
    <s v="K699001361"/>
    <n v="3093"/>
    <n v="3094"/>
    <s v=" "/>
    <s v=" "/>
    <s v=" "/>
    <s v=" "/>
    <n v="136"/>
    <m/>
    <n v="2023"/>
    <m/>
    <m/>
    <m/>
    <s v="K6"/>
    <m/>
  </r>
  <r>
    <x v="0"/>
    <x v="2"/>
    <x v="0"/>
    <x v="6"/>
    <x v="0"/>
    <x v="0"/>
    <x v="8"/>
    <x v="0"/>
    <x v="0"/>
    <x v="0"/>
    <m/>
    <x v="0"/>
    <x v="3"/>
    <x v="0"/>
    <x v="0"/>
    <m/>
    <m/>
    <n v="0"/>
    <n v="0"/>
    <n v="40"/>
    <n v="40"/>
    <n v="40000"/>
    <n v="3333.3333333333335"/>
    <s v="Programövergripande"/>
    <s v="Programövergripande"/>
    <s v="Programövergripande"/>
    <m/>
    <m/>
    <s v="Regleringsbrev"/>
    <m/>
    <m/>
    <s v="Programövergripande"/>
    <m/>
    <n v="2023"/>
    <m/>
    <m/>
    <m/>
    <s v="K6"/>
    <m/>
  </r>
  <r>
    <x v="0"/>
    <x v="2"/>
    <x v="0"/>
    <x v="6"/>
    <x v="0"/>
    <x v="0"/>
    <x v="8"/>
    <x v="116"/>
    <x v="0"/>
    <x v="0"/>
    <m/>
    <x v="0"/>
    <x v="3"/>
    <x v="0"/>
    <x v="0"/>
    <m/>
    <m/>
    <n v="0"/>
    <n v="0"/>
    <n v="142.5"/>
    <n v="142.5"/>
    <n v="142500"/>
    <n v="11875"/>
    <s v="Programövergripande"/>
    <s v="Programövergripande"/>
    <s v="Programövergripande"/>
    <m/>
    <m/>
    <s v="Regleringsbrev"/>
    <m/>
    <m/>
    <s v="Programövergripande"/>
    <m/>
    <n v="2023"/>
    <m/>
    <m/>
    <m/>
    <s v="K6"/>
    <m/>
  </r>
  <r>
    <x v="0"/>
    <x v="2"/>
    <x v="0"/>
    <x v="6"/>
    <x v="3"/>
    <x v="0"/>
    <x v="8"/>
    <x v="117"/>
    <x v="99"/>
    <x v="0"/>
    <m/>
    <x v="0"/>
    <x v="3"/>
    <x v="0"/>
    <x v="0"/>
    <m/>
    <m/>
    <n v="0"/>
    <n v="0"/>
    <n v="75.349999999999994"/>
    <n v="75.349999999999994"/>
    <n v="75350"/>
    <n v="6279.166666666667"/>
    <s v="Programövergripande"/>
    <s v="Programövergripande"/>
    <s v="Programövergripande"/>
    <m/>
    <m/>
    <s v="Regleringsbrev"/>
    <m/>
    <m/>
    <s v="Programövergripande"/>
    <m/>
    <n v="2023"/>
    <m/>
    <m/>
    <m/>
    <s v="K6"/>
    <m/>
  </r>
  <r>
    <x v="0"/>
    <x v="2"/>
    <x v="0"/>
    <x v="6"/>
    <x v="0"/>
    <x v="0"/>
    <x v="8"/>
    <x v="106"/>
    <x v="0"/>
    <x v="0"/>
    <m/>
    <x v="0"/>
    <x v="3"/>
    <x v="0"/>
    <x v="0"/>
    <m/>
    <m/>
    <n v="0"/>
    <n v="0"/>
    <n v="143.19999999999999"/>
    <n v="143.19999999999999"/>
    <n v="143200"/>
    <n v="11933.333333333334"/>
    <s v="Programövergripande"/>
    <s v="Programövergripande"/>
    <s v="Programövergripande"/>
    <m/>
    <m/>
    <s v="Regleringsbrev"/>
    <m/>
    <m/>
    <s v="Programövergripande"/>
    <m/>
    <n v="2023"/>
    <m/>
    <m/>
    <m/>
    <s v="K6"/>
    <m/>
  </r>
  <r>
    <x v="1"/>
    <x v="2"/>
    <x v="0"/>
    <x v="6"/>
    <x v="1"/>
    <x v="0"/>
    <x v="8"/>
    <x v="118"/>
    <x v="108"/>
    <x v="0"/>
    <m/>
    <x v="0"/>
    <x v="2"/>
    <x v="1"/>
    <x v="30"/>
    <n v="15"/>
    <n v="52.4"/>
    <n v="2.25"/>
    <n v="117.89999999999999"/>
    <m/>
    <n v="117.89999999999999"/>
    <n v="117899.99999999999"/>
    <n v="9824.9999999999982"/>
    <s v="K699000411"/>
    <s v="K699000411"/>
    <n v="3564"/>
    <n v="3564"/>
    <m/>
    <s v="Regleringsbrev"/>
    <m/>
    <m/>
    <n v="41"/>
    <m/>
    <n v="2023"/>
    <m/>
    <m/>
    <m/>
    <s v="K6"/>
    <m/>
  </r>
  <r>
    <x v="1"/>
    <x v="2"/>
    <x v="0"/>
    <x v="6"/>
    <x v="1"/>
    <x v="0"/>
    <x v="8"/>
    <x v="119"/>
    <x v="109"/>
    <x v="0"/>
    <m/>
    <x v="0"/>
    <x v="2"/>
    <x v="1"/>
    <x v="30"/>
    <n v="10.5"/>
    <n v="52.4"/>
    <n v="1.575"/>
    <n v="82.53"/>
    <m/>
    <n v="82.53"/>
    <n v="82530"/>
    <n v="6877.5"/>
    <s v="K699000411"/>
    <s v="K699000411"/>
    <n v="3564"/>
    <n v="3564"/>
    <m/>
    <s v="Regleringsbrev"/>
    <m/>
    <m/>
    <n v="41"/>
    <s v="7KB006"/>
    <n v="2023"/>
    <m/>
    <m/>
    <m/>
    <s v="K6"/>
    <m/>
  </r>
  <r>
    <x v="1"/>
    <x v="2"/>
    <x v="0"/>
    <x v="6"/>
    <x v="1"/>
    <x v="0"/>
    <x v="1"/>
    <x v="120"/>
    <x v="110"/>
    <x v="0"/>
    <m/>
    <x v="0"/>
    <x v="2"/>
    <x v="1"/>
    <x v="30"/>
    <n v="4.5"/>
    <n v="52.26"/>
    <n v="0.67500000000000004"/>
    <n v="35.275500000000001"/>
    <m/>
    <n v="35.275500000000001"/>
    <n v="35275.5"/>
    <n v="2939.625"/>
    <s v="K699000411"/>
    <s v="H599000411"/>
    <n v="3564"/>
    <n v="3564"/>
    <m/>
    <s v="Regleringsbrev"/>
    <m/>
    <m/>
    <n v="41"/>
    <s v="7KB007"/>
    <n v="2023"/>
    <m/>
    <m/>
    <m/>
    <s v="K6"/>
    <m/>
  </r>
  <r>
    <x v="1"/>
    <x v="2"/>
    <x v="0"/>
    <x v="6"/>
    <x v="1"/>
    <x v="0"/>
    <x v="8"/>
    <x v="121"/>
    <x v="111"/>
    <x v="0"/>
    <m/>
    <x v="0"/>
    <x v="1"/>
    <x v="2"/>
    <x v="31"/>
    <n v="15"/>
    <n v="52.4"/>
    <n v="1.5"/>
    <n v="78.599999999999994"/>
    <m/>
    <n v="78.599999999999994"/>
    <n v="78600"/>
    <n v="6550"/>
    <s v="K699000411"/>
    <s v="K699000411"/>
    <n v="3564"/>
    <n v="3564"/>
    <m/>
    <s v="Regleringsbrev"/>
    <m/>
    <m/>
    <n v="41"/>
    <m/>
    <n v="2023"/>
    <m/>
    <m/>
    <m/>
    <s v="K6"/>
    <m/>
  </r>
  <r>
    <x v="1"/>
    <x v="2"/>
    <x v="0"/>
    <x v="6"/>
    <x v="1"/>
    <x v="0"/>
    <x v="8"/>
    <x v="122"/>
    <x v="112"/>
    <x v="0"/>
    <m/>
    <x v="0"/>
    <x v="1"/>
    <x v="2"/>
    <x v="31"/>
    <n v="15"/>
    <n v="52.4"/>
    <n v="1.5"/>
    <n v="78.599999999999994"/>
    <m/>
    <n v="78.599999999999994"/>
    <n v="78600"/>
    <n v="6550"/>
    <s v="K699000411"/>
    <s v="K699000411"/>
    <n v="3564"/>
    <n v="3564"/>
    <m/>
    <s v="Regleringsbrev"/>
    <m/>
    <m/>
    <n v="41"/>
    <m/>
    <n v="2023"/>
    <m/>
    <m/>
    <m/>
    <s v="K6"/>
    <m/>
  </r>
  <r>
    <x v="1"/>
    <x v="2"/>
    <x v="0"/>
    <x v="6"/>
    <x v="1"/>
    <x v="0"/>
    <x v="8"/>
    <x v="123"/>
    <x v="99"/>
    <x v="0"/>
    <m/>
    <x v="0"/>
    <x v="3"/>
    <x v="0"/>
    <x v="19"/>
    <n v="60"/>
    <n v="52.4"/>
    <n v="0"/>
    <n v="0"/>
    <m/>
    <n v="0"/>
    <n v="0"/>
    <n v="0"/>
    <s v="K699000411"/>
    <s v="K699000411"/>
    <n v="3564"/>
    <n v="3564"/>
    <m/>
    <s v="Regleringsbrev"/>
    <m/>
    <m/>
    <n v="41"/>
    <m/>
    <n v="2023"/>
    <m/>
    <m/>
    <m/>
    <s v="K6"/>
    <m/>
  </r>
  <r>
    <x v="1"/>
    <x v="2"/>
    <x v="0"/>
    <x v="6"/>
    <x v="1"/>
    <x v="0"/>
    <x v="8"/>
    <x v="115"/>
    <x v="0"/>
    <x v="0"/>
    <m/>
    <x v="0"/>
    <x v="3"/>
    <x v="0"/>
    <x v="0"/>
    <m/>
    <m/>
    <n v="0"/>
    <n v="0"/>
    <n v="402.72"/>
    <n v="402.72"/>
    <n v="402720"/>
    <n v="33560"/>
    <s v="K699000411"/>
    <s v="K699000411"/>
    <n v="3564"/>
    <n v="3564"/>
    <m/>
    <m/>
    <m/>
    <m/>
    <n v="41"/>
    <m/>
    <n v="2023"/>
    <m/>
    <m/>
    <m/>
    <s v="K6"/>
    <m/>
  </r>
  <r>
    <x v="0"/>
    <x v="3"/>
    <x v="6"/>
    <x v="7"/>
    <x v="0"/>
    <x v="0"/>
    <x v="1"/>
    <x v="124"/>
    <x v="0"/>
    <x v="0"/>
    <m/>
    <x v="1"/>
    <x v="0"/>
    <x v="0"/>
    <x v="0"/>
    <m/>
    <n v="0"/>
    <n v="0"/>
    <n v="0"/>
    <n v="835.2"/>
    <n v="835.2"/>
    <n v="835200"/>
    <n v="69600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25"/>
    <x v="0"/>
    <x v="0"/>
    <m/>
    <x v="1"/>
    <x v="3"/>
    <x v="0"/>
    <x v="0"/>
    <m/>
    <n v="0"/>
    <n v="0"/>
    <n v="0"/>
    <n v="875"/>
    <n v="875"/>
    <n v="875000"/>
    <n v="72916.666666666672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26"/>
    <x v="0"/>
    <x v="0"/>
    <m/>
    <x v="1"/>
    <x v="0"/>
    <x v="0"/>
    <x v="0"/>
    <m/>
    <n v="0"/>
    <n v="0"/>
    <n v="0"/>
    <n v="150"/>
    <n v="150"/>
    <n v="150000"/>
    <n v="12500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27"/>
    <x v="0"/>
    <x v="0"/>
    <m/>
    <x v="1"/>
    <x v="0"/>
    <x v="0"/>
    <x v="0"/>
    <m/>
    <n v="0"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28"/>
    <x v="0"/>
    <x v="0"/>
    <m/>
    <x v="1"/>
    <x v="3"/>
    <x v="0"/>
    <x v="0"/>
    <m/>
    <n v="0"/>
    <n v="0"/>
    <n v="0"/>
    <n v="100"/>
    <n v="100"/>
    <n v="100000"/>
    <n v="8333.3333333333339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29"/>
    <x v="0"/>
    <x v="0"/>
    <m/>
    <x v="1"/>
    <x v="3"/>
    <x v="0"/>
    <x v="0"/>
    <m/>
    <n v="0"/>
    <n v="0"/>
    <n v="0"/>
    <n v="85"/>
    <n v="85"/>
    <n v="85000"/>
    <n v="7083.333333333333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6"/>
    <x v="7"/>
    <x v="0"/>
    <x v="0"/>
    <x v="1"/>
    <x v="130"/>
    <x v="0"/>
    <x v="0"/>
    <m/>
    <x v="1"/>
    <x v="3"/>
    <x v="0"/>
    <x v="0"/>
    <m/>
    <m/>
    <n v="0"/>
    <n v="0"/>
    <n v="590"/>
    <n v="590"/>
    <n v="590000"/>
    <n v="49166.666666666664"/>
    <s v="Programövergripande"/>
    <s v="Programövergripande"/>
    <s v="Programövergripande"/>
    <m/>
    <m/>
    <m/>
    <m/>
    <m/>
    <s v="Programövergripande"/>
    <m/>
    <n v="2023"/>
    <m/>
    <m/>
    <m/>
    <s v="H5"/>
    <m/>
  </r>
  <r>
    <x v="0"/>
    <x v="3"/>
    <x v="6"/>
    <x v="7"/>
    <x v="0"/>
    <x v="0"/>
    <x v="1"/>
    <x v="131"/>
    <x v="0"/>
    <x v="0"/>
    <m/>
    <x v="1"/>
    <x v="3"/>
    <x v="0"/>
    <x v="0"/>
    <m/>
    <m/>
    <n v="0"/>
    <n v="0"/>
    <n v="180"/>
    <n v="180"/>
    <n v="180000"/>
    <n v="15000"/>
    <s v="Programövergripande"/>
    <s v="Programövergripande"/>
    <s v="Programövergripande"/>
    <m/>
    <m/>
    <m/>
    <m/>
    <m/>
    <s v="Programövergripande"/>
    <m/>
    <n v="2023"/>
    <m/>
    <m/>
    <m/>
    <s v="H5"/>
    <m/>
  </r>
  <r>
    <x v="1"/>
    <x v="3"/>
    <x v="6"/>
    <x v="7"/>
    <x v="1"/>
    <x v="0"/>
    <x v="1"/>
    <x v="123"/>
    <x v="99"/>
    <x v="0"/>
    <m/>
    <x v="1"/>
    <x v="3"/>
    <x v="0"/>
    <x v="19"/>
    <n v="60"/>
    <n v="87.93"/>
    <n v="0"/>
    <n v="0"/>
    <m/>
    <n v="0"/>
    <n v="0"/>
    <n v="0"/>
    <s v="H599001341"/>
    <s v="H599001341"/>
    <n v="3093"/>
    <n v="3094"/>
    <m/>
    <m/>
    <m/>
    <m/>
    <n v="134"/>
    <m/>
    <n v="2023"/>
    <m/>
    <m/>
    <m/>
    <s v="H5"/>
    <m/>
  </r>
  <r>
    <x v="1"/>
    <x v="3"/>
    <x v="6"/>
    <x v="7"/>
    <x v="1"/>
    <x v="0"/>
    <x v="1"/>
    <x v="10"/>
    <x v="0"/>
    <x v="0"/>
    <m/>
    <x v="3"/>
    <x v="0"/>
    <x v="0"/>
    <x v="2"/>
    <n v="60"/>
    <n v="87.93"/>
    <n v="3"/>
    <n v="263.79000000000002"/>
    <n v="0"/>
    <n v="263.79000000000002"/>
    <n v="263790"/>
    <n v="21982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7"/>
    <x v="1"/>
    <x v="0"/>
    <x v="1"/>
    <x v="115"/>
    <x v="0"/>
    <x v="0"/>
    <m/>
    <x v="1"/>
    <x v="3"/>
    <x v="0"/>
    <x v="0"/>
    <m/>
    <n v="0"/>
    <n v="0"/>
    <n v="0"/>
    <n v="2500"/>
    <n v="2500"/>
    <n v="2500000"/>
    <n v="208333.33333333334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2"/>
    <x v="113"/>
    <x v="0"/>
    <m/>
    <x v="2"/>
    <x v="1"/>
    <x v="1"/>
    <x v="32"/>
    <n v="3"/>
    <n v="87.93"/>
    <n v="1.25"/>
    <n v="109.91250000000001"/>
    <n v="0"/>
    <n v="109.91250000000001"/>
    <n v="109912.50000000001"/>
    <n v="9159.3750000000018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3"/>
    <x v="114"/>
    <x v="0"/>
    <m/>
    <x v="2"/>
    <x v="1"/>
    <x v="1"/>
    <x v="32"/>
    <n v="3"/>
    <n v="87.93"/>
    <n v="1.25"/>
    <n v="109.91250000000001"/>
    <n v="0"/>
    <n v="109.91250000000001"/>
    <n v="109912.50000000001"/>
    <n v="9159.3750000000018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4"/>
    <x v="115"/>
    <x v="0"/>
    <m/>
    <x v="2"/>
    <x v="1"/>
    <x v="1"/>
    <x v="32"/>
    <n v="16"/>
    <n v="87.93"/>
    <n v="6.666666666666667"/>
    <n v="586.20000000000005"/>
    <n v="0"/>
    <n v="586.20000000000005"/>
    <n v="586200"/>
    <n v="48850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5"/>
    <x v="116"/>
    <x v="0"/>
    <m/>
    <x v="2"/>
    <x v="1"/>
    <x v="1"/>
    <x v="32"/>
    <n v="8"/>
    <n v="87.93"/>
    <n v="3.3333333333333335"/>
    <n v="293.10000000000002"/>
    <n v="0"/>
    <n v="293.10000000000002"/>
    <n v="293100"/>
    <n v="244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6"/>
    <x v="117"/>
    <x v="0"/>
    <m/>
    <x v="2"/>
    <x v="2"/>
    <x v="2"/>
    <x v="22"/>
    <n v="6"/>
    <n v="87.93"/>
    <n v="2.2000000000000002"/>
    <n v="193.44600000000003"/>
    <n v="0"/>
    <n v="193.44600000000003"/>
    <n v="193446.00000000003"/>
    <n v="16120.500000000002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7"/>
    <x v="118"/>
    <x v="0"/>
    <m/>
    <x v="2"/>
    <x v="2"/>
    <x v="2"/>
    <x v="22"/>
    <n v="8"/>
    <n v="87.93"/>
    <n v="2.9333333333333331"/>
    <n v="257.928"/>
    <n v="0"/>
    <n v="257.928"/>
    <n v="257928"/>
    <n v="21494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8"/>
    <x v="119"/>
    <x v="0"/>
    <m/>
    <x v="2"/>
    <x v="2"/>
    <x v="2"/>
    <x v="22"/>
    <n v="6"/>
    <n v="87.93"/>
    <n v="2.2000000000000002"/>
    <n v="193.44600000000003"/>
    <n v="0"/>
    <n v="193.44600000000003"/>
    <n v="193446.00000000003"/>
    <n v="16120.500000000002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39"/>
    <x v="120"/>
    <x v="0"/>
    <m/>
    <x v="2"/>
    <x v="2"/>
    <x v="2"/>
    <x v="22"/>
    <n v="10"/>
    <n v="87.93"/>
    <n v="3.6666666666666665"/>
    <n v="322.41000000000003"/>
    <n v="0"/>
    <n v="322.41000000000003"/>
    <n v="322410"/>
    <n v="26867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9"/>
    <x v="140"/>
    <x v="121"/>
    <x v="0"/>
    <m/>
    <x v="2"/>
    <x v="1"/>
    <x v="3"/>
    <x v="33"/>
    <n v="4.5"/>
    <n v="87.93"/>
    <n v="1.425"/>
    <n v="125.30025000000002"/>
    <n v="0"/>
    <n v="125.30025000000002"/>
    <n v="125300.25000000001"/>
    <n v="10441.687500000002"/>
    <s v="H599001341"/>
    <s v="H1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1"/>
    <x v="122"/>
    <x v="0"/>
    <m/>
    <x v="2"/>
    <x v="1"/>
    <x v="3"/>
    <x v="33"/>
    <n v="18"/>
    <n v="87.93"/>
    <n v="5.7"/>
    <n v="501.20100000000008"/>
    <n v="0"/>
    <n v="501.20100000000008"/>
    <n v="501201.00000000006"/>
    <n v="41766.750000000007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2"/>
    <x v="123"/>
    <x v="0"/>
    <m/>
    <x v="2"/>
    <x v="1"/>
    <x v="3"/>
    <x v="33"/>
    <n v="3"/>
    <n v="87.93"/>
    <n v="0.95"/>
    <n v="83.533500000000004"/>
    <n v="0"/>
    <n v="83.533500000000004"/>
    <n v="83533.5"/>
    <n v="6961.1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3"/>
    <x v="124"/>
    <x v="0"/>
    <m/>
    <x v="2"/>
    <x v="1"/>
    <x v="3"/>
    <x v="33"/>
    <n v="4.5"/>
    <n v="87.93"/>
    <n v="1.425"/>
    <n v="125.30025000000002"/>
    <n v="0"/>
    <n v="125.30025000000002"/>
    <n v="125300.25000000001"/>
    <n v="10441.687500000002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4"/>
    <x v="125"/>
    <x v="0"/>
    <m/>
    <x v="2"/>
    <x v="2"/>
    <x v="4"/>
    <x v="1"/>
    <n v="7.5"/>
    <n v="87.93"/>
    <n v="2"/>
    <n v="175.86"/>
    <n v="0"/>
    <n v="175.86"/>
    <n v="175860"/>
    <n v="1465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5"/>
    <x v="126"/>
    <x v="0"/>
    <m/>
    <x v="2"/>
    <x v="2"/>
    <x v="4"/>
    <x v="1"/>
    <n v="7.5"/>
    <n v="87.93"/>
    <n v="2"/>
    <n v="175.86"/>
    <n v="0"/>
    <n v="175.86"/>
    <n v="175860"/>
    <n v="1465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6"/>
    <x v="127"/>
    <x v="0"/>
    <m/>
    <x v="2"/>
    <x v="2"/>
    <x v="4"/>
    <x v="1"/>
    <n v="15"/>
    <n v="87.93"/>
    <n v="4"/>
    <n v="351.72"/>
    <n v="0"/>
    <n v="351.72"/>
    <n v="351720"/>
    <n v="29310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7"/>
    <x v="128"/>
    <x v="0"/>
    <m/>
    <x v="2"/>
    <x v="1"/>
    <x v="5"/>
    <x v="34"/>
    <n v="4.5"/>
    <n v="87.93"/>
    <n v="1.125"/>
    <n v="98.921250000000015"/>
    <n v="0"/>
    <n v="98.921250000000015"/>
    <n v="98921.250000000015"/>
    <n v="8243.4375000000018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8"/>
    <x v="129"/>
    <x v="0"/>
    <m/>
    <x v="2"/>
    <x v="1"/>
    <x v="5"/>
    <x v="34"/>
    <n v="1.5"/>
    <n v="87.93"/>
    <n v="0.375"/>
    <n v="32.973750000000003"/>
    <n v="0"/>
    <n v="32.973750000000003"/>
    <n v="32973.75"/>
    <n v="2747.81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49"/>
    <x v="130"/>
    <x v="0"/>
    <m/>
    <x v="2"/>
    <x v="1"/>
    <x v="5"/>
    <x v="34"/>
    <n v="7.5"/>
    <n v="87.93"/>
    <n v="1.875"/>
    <n v="164.86875000000001"/>
    <n v="0"/>
    <n v="164.86875000000001"/>
    <n v="164868.75"/>
    <n v="13739.0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50"/>
    <x v="131"/>
    <x v="0"/>
    <m/>
    <x v="2"/>
    <x v="1"/>
    <x v="5"/>
    <x v="34"/>
    <n v="9"/>
    <n v="87.93"/>
    <n v="2.25"/>
    <n v="197.84250000000003"/>
    <n v="0"/>
    <n v="197.84250000000003"/>
    <n v="197842.50000000003"/>
    <n v="16486.875000000004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51"/>
    <x v="132"/>
    <x v="0"/>
    <m/>
    <x v="2"/>
    <x v="1"/>
    <x v="5"/>
    <x v="34"/>
    <n v="7.5"/>
    <n v="87.93"/>
    <n v="1.875"/>
    <n v="164.86875000000001"/>
    <n v="0"/>
    <n v="164.86875000000001"/>
    <n v="164868.75"/>
    <n v="13739.0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03"/>
    <x v="0"/>
    <x v="0"/>
    <m/>
    <x v="3"/>
    <x v="2"/>
    <x v="6"/>
    <x v="35"/>
    <n v="7.5"/>
    <n v="87.93"/>
    <n v="2.875"/>
    <n v="252.79875000000001"/>
    <n v="0"/>
    <n v="252.79875000000001"/>
    <n v="252798.75"/>
    <n v="21066.5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52"/>
    <x v="0"/>
    <x v="0"/>
    <m/>
    <x v="3"/>
    <x v="2"/>
    <x v="6"/>
    <x v="35"/>
    <n v="7.5"/>
    <n v="87.93"/>
    <n v="2.875"/>
    <n v="252.79875000000001"/>
    <n v="0"/>
    <n v="252.79875000000001"/>
    <n v="252798.75"/>
    <n v="21066.5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8"/>
    <x v="1"/>
    <x v="0"/>
    <x v="1"/>
    <x v="153"/>
    <x v="133"/>
    <x v="0"/>
    <m/>
    <x v="2"/>
    <x v="2"/>
    <x v="6"/>
    <x v="35"/>
    <n v="15"/>
    <n v="87.93"/>
    <n v="5.75"/>
    <n v="505.59750000000003"/>
    <n v="0"/>
    <n v="505.59750000000003"/>
    <n v="505597.5"/>
    <n v="42133.1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2"/>
    <x v="113"/>
    <x v="0"/>
    <m/>
    <x v="2"/>
    <x v="1"/>
    <x v="1"/>
    <x v="36"/>
    <n v="3"/>
    <n v="87.93"/>
    <n v="3.4"/>
    <n v="298.96199999999999"/>
    <n v="0"/>
    <n v="298.96199999999999"/>
    <n v="298962"/>
    <n v="24913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3"/>
    <x v="114"/>
    <x v="0"/>
    <m/>
    <x v="2"/>
    <x v="1"/>
    <x v="1"/>
    <x v="36"/>
    <n v="3"/>
    <n v="87.93"/>
    <n v="3.4"/>
    <n v="298.96199999999999"/>
    <n v="0"/>
    <n v="298.96199999999999"/>
    <n v="298962"/>
    <n v="24913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4"/>
    <x v="115"/>
    <x v="0"/>
    <m/>
    <x v="2"/>
    <x v="1"/>
    <x v="1"/>
    <x v="36"/>
    <n v="16"/>
    <n v="87.93"/>
    <n v="18.133333333333333"/>
    <n v="1594.4640000000002"/>
    <n v="0"/>
    <n v="1594.4640000000002"/>
    <n v="1594464.0000000002"/>
    <n v="132872.00000000003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5"/>
    <x v="116"/>
    <x v="0"/>
    <m/>
    <x v="2"/>
    <x v="1"/>
    <x v="1"/>
    <x v="36"/>
    <n v="8"/>
    <n v="87.93"/>
    <n v="9.0666666666666664"/>
    <n v="797.23200000000008"/>
    <n v="0"/>
    <n v="797.23200000000008"/>
    <n v="797232.00000000012"/>
    <n v="66436.00000000001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6"/>
    <x v="117"/>
    <x v="0"/>
    <m/>
    <x v="2"/>
    <x v="2"/>
    <x v="2"/>
    <x v="37"/>
    <n v="6"/>
    <n v="87.93"/>
    <n v="5.8"/>
    <n v="509.99400000000003"/>
    <n v="0"/>
    <n v="509.99400000000003"/>
    <n v="509994"/>
    <n v="42499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7"/>
    <x v="118"/>
    <x v="0"/>
    <m/>
    <x v="2"/>
    <x v="2"/>
    <x v="2"/>
    <x v="37"/>
    <n v="8"/>
    <n v="87.93"/>
    <n v="7.7333333333333334"/>
    <n v="679.99200000000008"/>
    <n v="0"/>
    <n v="679.99200000000008"/>
    <n v="679992.00000000012"/>
    <n v="56666.000000000007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8"/>
    <x v="119"/>
    <x v="0"/>
    <m/>
    <x v="2"/>
    <x v="2"/>
    <x v="2"/>
    <x v="37"/>
    <n v="6"/>
    <n v="87.93"/>
    <n v="5.8"/>
    <n v="509.99400000000003"/>
    <n v="0"/>
    <n v="509.99400000000003"/>
    <n v="509994"/>
    <n v="42499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39"/>
    <x v="120"/>
    <x v="0"/>
    <m/>
    <x v="2"/>
    <x v="2"/>
    <x v="2"/>
    <x v="37"/>
    <n v="10"/>
    <n v="87.93"/>
    <n v="9.6666666666666661"/>
    <n v="849.99"/>
    <n v="0"/>
    <n v="849.99"/>
    <n v="849990"/>
    <n v="70832.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4"/>
    <x v="134"/>
    <x v="0"/>
    <m/>
    <x v="2"/>
    <x v="1"/>
    <x v="3"/>
    <x v="4"/>
    <n v="4.5"/>
    <n v="87.93"/>
    <n v="3.45"/>
    <n v="303.35850000000005"/>
    <n v="0"/>
    <n v="303.35850000000005"/>
    <n v="303358.50000000006"/>
    <n v="25279.875000000004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5"/>
    <x v="135"/>
    <x v="0"/>
    <m/>
    <x v="2"/>
    <x v="1"/>
    <x v="3"/>
    <x v="4"/>
    <n v="12"/>
    <n v="87.93"/>
    <n v="9.1999999999999993"/>
    <n v="808.95600000000002"/>
    <n v="0"/>
    <n v="808.95600000000002"/>
    <n v="808956"/>
    <n v="67413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6"/>
    <x v="136"/>
    <x v="0"/>
    <m/>
    <x v="2"/>
    <x v="1"/>
    <x v="3"/>
    <x v="4"/>
    <n v="9"/>
    <n v="87.93"/>
    <n v="6.9"/>
    <n v="606.7170000000001"/>
    <n v="0"/>
    <n v="606.7170000000001"/>
    <n v="606717.00000000012"/>
    <n v="50559.750000000007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7"/>
    <x v="137"/>
    <x v="0"/>
    <m/>
    <x v="2"/>
    <x v="1"/>
    <x v="3"/>
    <x v="4"/>
    <n v="4.5"/>
    <n v="87.93"/>
    <n v="3.45"/>
    <n v="303.35850000000005"/>
    <n v="0"/>
    <n v="303.35850000000005"/>
    <n v="303358.50000000006"/>
    <n v="25279.875000000004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8"/>
    <x v="138"/>
    <x v="0"/>
    <m/>
    <x v="2"/>
    <x v="2"/>
    <x v="4"/>
    <x v="38"/>
    <n v="5"/>
    <n v="87.93"/>
    <n v="3.3333333333333335"/>
    <n v="293.10000000000002"/>
    <n v="0"/>
    <n v="293.10000000000002"/>
    <n v="293100"/>
    <n v="244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9"/>
    <x v="139"/>
    <x v="0"/>
    <m/>
    <x v="2"/>
    <x v="2"/>
    <x v="4"/>
    <x v="38"/>
    <n v="5"/>
    <n v="87.93"/>
    <n v="3.3333333333333335"/>
    <n v="293.10000000000002"/>
    <n v="0"/>
    <n v="293.10000000000002"/>
    <n v="293100"/>
    <n v="244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0"/>
    <x v="140"/>
    <x v="0"/>
    <m/>
    <x v="2"/>
    <x v="2"/>
    <x v="4"/>
    <x v="38"/>
    <n v="5"/>
    <n v="87.93"/>
    <n v="3.3333333333333335"/>
    <n v="293.10000000000002"/>
    <n v="0"/>
    <n v="293.10000000000002"/>
    <n v="293100"/>
    <n v="244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1"/>
    <x v="141"/>
    <x v="0"/>
    <m/>
    <x v="2"/>
    <x v="2"/>
    <x v="4"/>
    <x v="38"/>
    <n v="5"/>
    <n v="87.93"/>
    <n v="3.3333333333333335"/>
    <n v="293.10000000000002"/>
    <n v="0"/>
    <n v="293.10000000000002"/>
    <n v="293100"/>
    <n v="244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2"/>
    <x v="142"/>
    <x v="0"/>
    <m/>
    <x v="2"/>
    <x v="2"/>
    <x v="4"/>
    <x v="38"/>
    <n v="10"/>
    <n v="87.93"/>
    <n v="6.666666666666667"/>
    <n v="586.20000000000005"/>
    <n v="0"/>
    <n v="586.20000000000005"/>
    <n v="586200"/>
    <n v="48850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3"/>
    <x v="143"/>
    <x v="0"/>
    <m/>
    <x v="2"/>
    <x v="1"/>
    <x v="5"/>
    <x v="27"/>
    <n v="7.5"/>
    <n v="87.93"/>
    <n v="4.75"/>
    <n v="417.66750000000002"/>
    <n v="0"/>
    <n v="417.66750000000002"/>
    <n v="417667.5"/>
    <n v="34805.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4"/>
    <x v="144"/>
    <x v="0"/>
    <m/>
    <x v="2"/>
    <x v="1"/>
    <x v="5"/>
    <x v="27"/>
    <n v="7.5"/>
    <n v="87.93"/>
    <n v="4.75"/>
    <n v="417.66750000000002"/>
    <n v="0"/>
    <n v="417.66750000000002"/>
    <n v="417667.5"/>
    <n v="34805.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5"/>
    <x v="145"/>
    <x v="0"/>
    <m/>
    <x v="3"/>
    <x v="1"/>
    <x v="5"/>
    <x v="27"/>
    <n v="7.5"/>
    <n v="87.93"/>
    <n v="4.75"/>
    <n v="417.66750000000002"/>
    <n v="0"/>
    <n v="417.66750000000002"/>
    <n v="417667.5"/>
    <n v="34805.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66"/>
    <x v="146"/>
    <x v="0"/>
    <m/>
    <x v="3"/>
    <x v="1"/>
    <x v="5"/>
    <x v="27"/>
    <n v="7.5"/>
    <n v="87.93"/>
    <n v="4.75"/>
    <n v="417.66750000000002"/>
    <n v="0"/>
    <n v="417.66750000000002"/>
    <n v="417667.5"/>
    <n v="34805.62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2"/>
    <x v="0"/>
    <x v="0"/>
    <m/>
    <x v="3"/>
    <x v="2"/>
    <x v="6"/>
    <x v="3"/>
    <n v="7.5"/>
    <n v="87.93"/>
    <n v="6"/>
    <n v="527.58000000000004"/>
    <n v="0"/>
    <n v="527.58000000000004"/>
    <n v="527580"/>
    <n v="4396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03"/>
    <x v="0"/>
    <x v="0"/>
    <m/>
    <x v="3"/>
    <x v="2"/>
    <x v="6"/>
    <x v="3"/>
    <n v="7.5"/>
    <n v="87.93"/>
    <n v="6"/>
    <n v="527.58000000000004"/>
    <n v="0"/>
    <n v="527.58000000000004"/>
    <n v="527580"/>
    <n v="43965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6"/>
    <x v="9"/>
    <x v="1"/>
    <x v="0"/>
    <x v="1"/>
    <x v="153"/>
    <x v="133"/>
    <x v="0"/>
    <n v="0.5"/>
    <x v="2"/>
    <x v="2"/>
    <x v="6"/>
    <x v="3"/>
    <n v="15"/>
    <n v="87.93"/>
    <n v="12"/>
    <n v="1055.1600000000001"/>
    <n v="0"/>
    <n v="1055.1600000000001"/>
    <n v="1055160"/>
    <n v="87930"/>
    <s v="H599001341"/>
    <s v="H599001341"/>
    <n v="3093"/>
    <n v="3094"/>
    <s v=" "/>
    <s v=" "/>
    <s v=" "/>
    <s v=" "/>
    <n v="134"/>
    <m/>
    <n v="2023"/>
    <m/>
    <m/>
    <m/>
    <s v="H5"/>
    <m/>
  </r>
  <r>
    <x v="1"/>
    <x v="3"/>
    <x v="7"/>
    <x v="10"/>
    <x v="1"/>
    <x v="0"/>
    <x v="1"/>
    <x v="167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s v=" "/>
    <s v=" "/>
    <s v=" "/>
    <s v=" "/>
    <n v="144"/>
    <m/>
    <n v="2023"/>
    <m/>
    <m/>
    <m/>
    <s v="H5"/>
    <m/>
  </r>
  <r>
    <x v="1"/>
    <x v="3"/>
    <x v="7"/>
    <x v="10"/>
    <x v="1"/>
    <x v="0"/>
    <x v="1"/>
    <x v="168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s v=" "/>
    <s v=" "/>
    <s v=" "/>
    <s v=" "/>
    <n v="144"/>
    <m/>
    <n v="2023"/>
    <m/>
    <m/>
    <m/>
    <s v="H5"/>
    <m/>
  </r>
  <r>
    <x v="1"/>
    <x v="3"/>
    <x v="7"/>
    <x v="11"/>
    <x v="1"/>
    <x v="0"/>
    <x v="1"/>
    <x v="169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m/>
    <m/>
    <m/>
    <m/>
    <n v="144"/>
    <m/>
    <n v="2023"/>
    <m/>
    <m/>
    <m/>
    <s v="H5"/>
    <m/>
  </r>
  <r>
    <x v="1"/>
    <x v="3"/>
    <x v="7"/>
    <x v="11"/>
    <x v="1"/>
    <x v="0"/>
    <x v="1"/>
    <x v="170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m/>
    <m/>
    <m/>
    <m/>
    <n v="144"/>
    <m/>
    <n v="2023"/>
    <m/>
    <m/>
    <m/>
    <s v="H5"/>
    <m/>
  </r>
  <r>
    <x v="1"/>
    <x v="3"/>
    <x v="7"/>
    <x v="12"/>
    <x v="1"/>
    <x v="0"/>
    <x v="1"/>
    <x v="171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m/>
    <m/>
    <m/>
    <m/>
    <n v="144"/>
    <m/>
    <n v="2023"/>
    <m/>
    <m/>
    <m/>
    <s v="H5"/>
    <m/>
  </r>
  <r>
    <x v="1"/>
    <x v="3"/>
    <x v="7"/>
    <x v="12"/>
    <x v="1"/>
    <x v="0"/>
    <x v="1"/>
    <x v="172"/>
    <x v="147"/>
    <x v="0"/>
    <n v="0.5"/>
    <x v="2"/>
    <x v="1"/>
    <x v="1"/>
    <x v="39"/>
    <n v="7.5"/>
    <n v="86.22"/>
    <n v="1.5"/>
    <n v="129.32999999999998"/>
    <m/>
    <n v="129.32999999999998"/>
    <n v="129329.99999999999"/>
    <n v="10777.499999999998"/>
    <s v="H599001441"/>
    <s v="H599001441"/>
    <n v="3093"/>
    <n v="3094"/>
    <m/>
    <m/>
    <m/>
    <m/>
    <n v="144"/>
    <m/>
    <n v="2023"/>
    <m/>
    <m/>
    <m/>
    <s v="H5"/>
    <m/>
  </r>
  <r>
    <x v="0"/>
    <x v="3"/>
    <x v="7"/>
    <x v="13"/>
    <x v="3"/>
    <x v="0"/>
    <x v="1"/>
    <x v="173"/>
    <x v="0"/>
    <x v="0"/>
    <m/>
    <x v="1"/>
    <x v="3"/>
    <x v="0"/>
    <x v="0"/>
    <m/>
    <m/>
    <n v="0"/>
    <n v="0"/>
    <n v="55"/>
    <n v="55"/>
    <n v="55000"/>
    <n v="4583.333333333333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7"/>
    <x v="13"/>
    <x v="3"/>
    <x v="0"/>
    <x v="1"/>
    <x v="174"/>
    <x v="0"/>
    <x v="0"/>
    <m/>
    <x v="1"/>
    <x v="3"/>
    <x v="0"/>
    <x v="0"/>
    <m/>
    <m/>
    <n v="0"/>
    <n v="0"/>
    <n v="125"/>
    <n v="125"/>
    <n v="125000"/>
    <n v="10416.666666666666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7"/>
    <x v="13"/>
    <x v="3"/>
    <x v="0"/>
    <x v="1"/>
    <x v="130"/>
    <x v="0"/>
    <x v="0"/>
    <m/>
    <x v="4"/>
    <x v="3"/>
    <x v="0"/>
    <x v="0"/>
    <m/>
    <m/>
    <n v="0"/>
    <n v="0"/>
    <n v="0"/>
    <n v="0"/>
    <n v="0"/>
    <n v="0"/>
    <s v="Programövergripande"/>
    <s v="Programövergripande"/>
    <s v="Programövergripande"/>
    <m/>
    <m/>
    <m/>
    <m/>
    <m/>
    <s v="Programövergripande"/>
    <m/>
    <n v="2023"/>
    <m/>
    <m/>
    <m/>
    <s v="H5"/>
    <m/>
  </r>
  <r>
    <x v="0"/>
    <x v="3"/>
    <x v="7"/>
    <x v="13"/>
    <x v="3"/>
    <x v="0"/>
    <x v="1"/>
    <x v="175"/>
    <x v="0"/>
    <x v="0"/>
    <m/>
    <x v="1"/>
    <x v="3"/>
    <x v="0"/>
    <x v="0"/>
    <m/>
    <m/>
    <n v="0"/>
    <n v="0"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7"/>
    <x v="13"/>
    <x v="3"/>
    <x v="0"/>
    <x v="1"/>
    <x v="176"/>
    <x v="0"/>
    <x v="0"/>
    <m/>
    <x v="1"/>
    <x v="3"/>
    <x v="0"/>
    <x v="0"/>
    <m/>
    <m/>
    <n v="0"/>
    <n v="0"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8"/>
    <x v="14"/>
    <x v="0"/>
    <x v="0"/>
    <x v="1"/>
    <x v="173"/>
    <x v="0"/>
    <x v="0"/>
    <m/>
    <x v="1"/>
    <x v="3"/>
    <x v="0"/>
    <x v="0"/>
    <m/>
    <m/>
    <n v="0"/>
    <n v="0"/>
    <n v="30"/>
    <n v="30"/>
    <n v="30000"/>
    <n v="2500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8"/>
    <x v="14"/>
    <x v="0"/>
    <x v="0"/>
    <x v="1"/>
    <x v="174"/>
    <x v="0"/>
    <x v="0"/>
    <m/>
    <x v="1"/>
    <x v="3"/>
    <x v="0"/>
    <x v="0"/>
    <m/>
    <m/>
    <n v="0"/>
    <n v="0"/>
    <n v="90"/>
    <n v="90"/>
    <n v="90000"/>
    <n v="7500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0"/>
    <x v="3"/>
    <x v="8"/>
    <x v="14"/>
    <x v="0"/>
    <x v="0"/>
    <x v="1"/>
    <x v="130"/>
    <x v="0"/>
    <x v="0"/>
    <m/>
    <x v="4"/>
    <x v="3"/>
    <x v="0"/>
    <x v="0"/>
    <m/>
    <m/>
    <n v="0"/>
    <n v="0"/>
    <n v="10"/>
    <n v="10"/>
    <n v="10000"/>
    <n v="833.33333333333337"/>
    <s v="Programövergripande"/>
    <s v="Programövergripande"/>
    <s v="Programövergripande"/>
    <m/>
    <m/>
    <m/>
    <m/>
    <m/>
    <s v="Programövergripande"/>
    <m/>
    <n v="2023"/>
    <m/>
    <m/>
    <m/>
    <s v="H5"/>
    <m/>
  </r>
  <r>
    <x v="0"/>
    <x v="3"/>
    <x v="8"/>
    <x v="14"/>
    <x v="0"/>
    <x v="0"/>
    <x v="1"/>
    <x v="177"/>
    <x v="0"/>
    <x v="0"/>
    <m/>
    <x v="1"/>
    <x v="3"/>
    <x v="0"/>
    <x v="0"/>
    <m/>
    <m/>
    <n v="0"/>
    <n v="0"/>
    <n v="130"/>
    <n v="130"/>
    <n v="130000"/>
    <n v="10833.333333333334"/>
    <s v="Programövergripande"/>
    <s v="Programövergripande"/>
    <s v="Programövergripande"/>
    <m/>
    <s v=" "/>
    <s v=" "/>
    <s v=" "/>
    <s v=" "/>
    <s v="Programövergripande"/>
    <m/>
    <n v="2023"/>
    <m/>
    <m/>
    <m/>
    <s v="H5"/>
    <m/>
  </r>
  <r>
    <x v="1"/>
    <x v="3"/>
    <x v="8"/>
    <x v="14"/>
    <x v="1"/>
    <x v="0"/>
    <x v="1"/>
    <x v="178"/>
    <x v="148"/>
    <x v="0"/>
    <m/>
    <x v="2"/>
    <x v="1"/>
    <x v="1"/>
    <x v="19"/>
    <n v="5.5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79"/>
    <x v="149"/>
    <x v="0"/>
    <m/>
    <x v="2"/>
    <x v="1"/>
    <x v="1"/>
    <x v="19"/>
    <n v="5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0"/>
    <x v="150"/>
    <x v="0"/>
    <m/>
    <x v="2"/>
    <x v="1"/>
    <x v="1"/>
    <x v="19"/>
    <n v="3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1"/>
    <x v="151"/>
    <x v="0"/>
    <m/>
    <x v="2"/>
    <x v="1"/>
    <x v="1"/>
    <x v="19"/>
    <n v="4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2"/>
    <x v="152"/>
    <x v="0"/>
    <m/>
    <x v="2"/>
    <x v="1"/>
    <x v="1"/>
    <x v="19"/>
    <n v="7.5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3"/>
    <x v="153"/>
    <x v="0"/>
    <m/>
    <x v="2"/>
    <x v="1"/>
    <x v="1"/>
    <x v="19"/>
    <n v="5"/>
    <n v="82.89"/>
    <n v="0"/>
    <n v="0"/>
    <m/>
    <n v="0"/>
    <n v="0"/>
    <n v="0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78"/>
    <x v="148"/>
    <x v="0"/>
    <m/>
    <x v="2"/>
    <x v="2"/>
    <x v="2"/>
    <x v="40"/>
    <n v="2"/>
    <n v="82.89"/>
    <n v="0.6"/>
    <n v="49.734000000000002"/>
    <m/>
    <n v="49.734000000000002"/>
    <n v="49734"/>
    <n v="4144.5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0"/>
    <x v="150"/>
    <x v="0"/>
    <m/>
    <x v="2"/>
    <x v="2"/>
    <x v="2"/>
    <x v="40"/>
    <n v="1"/>
    <n v="82.89"/>
    <n v="0.3"/>
    <n v="24.867000000000001"/>
    <m/>
    <n v="24.867000000000001"/>
    <n v="24867"/>
    <n v="2072.25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4"/>
    <x v="154"/>
    <x v="0"/>
    <m/>
    <x v="2"/>
    <x v="2"/>
    <x v="2"/>
    <x v="40"/>
    <n v="7"/>
    <n v="82.89"/>
    <n v="2.1"/>
    <n v="174.06900000000002"/>
    <m/>
    <n v="174.06900000000002"/>
    <n v="174069.00000000003"/>
    <n v="14505.750000000002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5"/>
    <x v="155"/>
    <x v="0"/>
    <m/>
    <x v="2"/>
    <x v="2"/>
    <x v="2"/>
    <x v="40"/>
    <n v="5"/>
    <n v="82.89"/>
    <n v="1.5"/>
    <n v="124.33500000000001"/>
    <m/>
    <n v="124.33500000000001"/>
    <n v="124335.00000000001"/>
    <n v="10361.250000000002"/>
    <s v="H599001371"/>
    <s v="H599001371"/>
    <n v="3093"/>
    <n v="3094"/>
    <s v=" "/>
    <s v=" "/>
    <s v=" "/>
    <s v=" "/>
    <n v="137"/>
    <m/>
    <n v="2023"/>
    <m/>
    <m/>
    <m/>
    <s v="H5"/>
    <m/>
  </r>
  <r>
    <x v="1"/>
    <x v="3"/>
    <x v="8"/>
    <x v="14"/>
    <x v="1"/>
    <x v="0"/>
    <x v="1"/>
    <x v="186"/>
    <x v="156"/>
    <x v="0"/>
    <m/>
    <x v="2"/>
    <x v="2"/>
    <x v="2"/>
    <x v="40"/>
    <n v="15"/>
    <n v="82.89"/>
    <n v="4.5"/>
    <n v="373.005"/>
    <m/>
    <n v="373.005"/>
    <n v="373005"/>
    <n v="31083.75"/>
    <s v="H599001371"/>
    <s v="H599001371"/>
    <n v="3093"/>
    <n v="3094"/>
    <s v=" "/>
    <s v=" "/>
    <s v=" "/>
    <s v=" "/>
    <n v="137"/>
    <m/>
    <n v="2023"/>
    <m/>
    <m/>
    <m/>
    <s v="H5"/>
    <m/>
  </r>
  <r>
    <x v="0"/>
    <x v="4"/>
    <x v="9"/>
    <x v="15"/>
    <x v="0"/>
    <x v="0"/>
    <x v="3"/>
    <x v="0"/>
    <x v="0"/>
    <x v="0"/>
    <m/>
    <x v="1"/>
    <x v="3"/>
    <x v="0"/>
    <x v="0"/>
    <m/>
    <m/>
    <n v="0"/>
    <n v="0"/>
    <n v="75"/>
    <n v="75"/>
    <n v="75000"/>
    <n v="6250"/>
    <s v="Programövergripande"/>
    <s v="Programövergripande"/>
    <s v="Programövergripande"/>
    <m/>
    <m/>
    <m/>
    <m/>
    <m/>
    <s v="Programövergripande"/>
    <m/>
    <n v="2023"/>
    <m/>
    <m/>
    <m/>
    <s v="C3"/>
    <m/>
  </r>
  <r>
    <x v="0"/>
    <x v="4"/>
    <x v="9"/>
    <x v="15"/>
    <x v="0"/>
    <x v="0"/>
    <x v="3"/>
    <x v="4"/>
    <x v="0"/>
    <x v="0"/>
    <m/>
    <x v="1"/>
    <x v="3"/>
    <x v="0"/>
    <x v="0"/>
    <m/>
    <m/>
    <n v="0"/>
    <n v="0"/>
    <n v="660"/>
    <n v="660"/>
    <n v="660000"/>
    <n v="55000"/>
    <s v="Programövergripande"/>
    <s v="Programövergripande"/>
    <s v="Programövergripande"/>
    <m/>
    <m/>
    <m/>
    <m/>
    <m/>
    <s v="Programövergripande"/>
    <m/>
    <n v="2023"/>
    <m/>
    <m/>
    <m/>
    <s v="C3"/>
    <m/>
  </r>
  <r>
    <x v="0"/>
    <x v="4"/>
    <x v="9"/>
    <x v="15"/>
    <x v="0"/>
    <x v="0"/>
    <x v="3"/>
    <x v="5"/>
    <x v="0"/>
    <x v="0"/>
    <m/>
    <x v="1"/>
    <x v="3"/>
    <x v="0"/>
    <x v="0"/>
    <m/>
    <m/>
    <n v="0"/>
    <n v="0"/>
    <n v="19.920000000000002"/>
    <n v="19.920000000000002"/>
    <n v="19920"/>
    <n v="1660"/>
    <s v="Programövergripande"/>
    <s v="Programövergripande"/>
    <s v="Programövergripande"/>
    <m/>
    <m/>
    <m/>
    <m/>
    <m/>
    <s v="Programövergripande"/>
    <m/>
    <n v="2023"/>
    <m/>
    <m/>
    <m/>
    <s v="C3"/>
    <m/>
  </r>
  <r>
    <x v="0"/>
    <x v="4"/>
    <x v="9"/>
    <x v="15"/>
    <x v="0"/>
    <x v="0"/>
    <x v="3"/>
    <x v="3"/>
    <x v="0"/>
    <x v="0"/>
    <m/>
    <x v="1"/>
    <x v="3"/>
    <x v="0"/>
    <x v="0"/>
    <m/>
    <m/>
    <n v="0"/>
    <n v="0"/>
    <n v="350"/>
    <n v="350"/>
    <n v="350000"/>
    <n v="29166.666666666668"/>
    <s v="Programövergripande"/>
    <s v="Programövergripande"/>
    <s v="Programövergripande"/>
    <m/>
    <m/>
    <m/>
    <m/>
    <m/>
    <s v="Programövergripande"/>
    <m/>
    <n v="2023"/>
    <m/>
    <m/>
    <m/>
    <s v="C3"/>
    <m/>
  </r>
  <r>
    <x v="1"/>
    <x v="4"/>
    <x v="9"/>
    <x v="15"/>
    <x v="1"/>
    <x v="0"/>
    <x v="3"/>
    <x v="187"/>
    <x v="157"/>
    <x v="0"/>
    <m/>
    <x v="5"/>
    <x v="1"/>
    <x v="1"/>
    <x v="41"/>
    <n v="25"/>
    <n v="95"/>
    <n v="8.3333333333333339"/>
    <n v="791.66666666666674"/>
    <m/>
    <n v="791.66666666666674"/>
    <n v="791666.66666666674"/>
    <n v="65972.222222222234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88"/>
    <x v="158"/>
    <x v="0"/>
    <m/>
    <x v="5"/>
    <x v="1"/>
    <x v="1"/>
    <x v="41"/>
    <n v="5"/>
    <n v="90"/>
    <n v="1.6666666666666667"/>
    <n v="150"/>
    <m/>
    <n v="150"/>
    <n v="150000"/>
    <n v="12500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89"/>
    <x v="159"/>
    <x v="0"/>
    <m/>
    <x v="2"/>
    <x v="2"/>
    <x v="2"/>
    <x v="22"/>
    <n v="15"/>
    <n v="95"/>
    <n v="5.5"/>
    <n v="522.5"/>
    <m/>
    <n v="522.5"/>
    <n v="522500"/>
    <n v="43541.666666666664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90"/>
    <x v="160"/>
    <x v="0"/>
    <m/>
    <x v="2"/>
    <x v="2"/>
    <x v="2"/>
    <x v="22"/>
    <n v="7.5"/>
    <n v="90"/>
    <n v="2.75"/>
    <n v="247.5"/>
    <m/>
    <n v="247.5"/>
    <n v="247500"/>
    <n v="2062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91"/>
    <x v="161"/>
    <x v="0"/>
    <m/>
    <x v="2"/>
    <x v="2"/>
    <x v="2"/>
    <x v="22"/>
    <n v="7.5"/>
    <n v="90"/>
    <n v="2.75"/>
    <n v="247.5"/>
    <m/>
    <n v="247.5"/>
    <n v="247500"/>
    <n v="2062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92"/>
    <x v="162"/>
    <x v="0"/>
    <m/>
    <x v="2"/>
    <x v="1"/>
    <x v="3"/>
    <x v="22"/>
    <n v="7.5"/>
    <n v="90"/>
    <n v="2.75"/>
    <n v="247.5"/>
    <m/>
    <n v="247.5"/>
    <n v="247500"/>
    <n v="2062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93"/>
    <x v="163"/>
    <x v="0"/>
    <m/>
    <x v="2"/>
    <x v="1"/>
    <x v="3"/>
    <x v="22"/>
    <n v="7.5"/>
    <n v="90"/>
    <n v="2.75"/>
    <n v="247.5"/>
    <m/>
    <n v="247.5"/>
    <n v="247500"/>
    <n v="2062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1"/>
    <x v="0"/>
    <x v="3"/>
    <x v="103"/>
    <x v="99"/>
    <x v="0"/>
    <m/>
    <x v="5"/>
    <x v="1"/>
    <x v="3"/>
    <x v="22"/>
    <n v="15"/>
    <n v="90"/>
    <n v="5.5"/>
    <n v="495"/>
    <m/>
    <n v="495"/>
    <n v="495000"/>
    <n v="41250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87"/>
    <x v="157"/>
    <x v="0"/>
    <m/>
    <x v="2"/>
    <x v="1"/>
    <x v="1"/>
    <x v="39"/>
    <n v="25"/>
    <n v="95"/>
    <n v="5"/>
    <n v="475"/>
    <m/>
    <n v="475"/>
    <n v="475000"/>
    <n v="39583.333333333336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88"/>
    <x v="158"/>
    <x v="0"/>
    <m/>
    <x v="2"/>
    <x v="1"/>
    <x v="1"/>
    <x v="39"/>
    <n v="5"/>
    <n v="90"/>
    <n v="1"/>
    <n v="90"/>
    <m/>
    <n v="90"/>
    <n v="90000"/>
    <n v="7500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89"/>
    <x v="159"/>
    <x v="0"/>
    <m/>
    <x v="2"/>
    <x v="2"/>
    <x v="2"/>
    <x v="42"/>
    <n v="15"/>
    <n v="95"/>
    <n v="3.25"/>
    <n v="308.75"/>
    <m/>
    <n v="308.75"/>
    <n v="308750"/>
    <n v="25729.166666666668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90"/>
    <x v="160"/>
    <x v="0"/>
    <m/>
    <x v="2"/>
    <x v="2"/>
    <x v="2"/>
    <x v="42"/>
    <n v="7.5"/>
    <n v="90"/>
    <n v="1.625"/>
    <n v="146.25"/>
    <m/>
    <n v="146.25"/>
    <n v="146250"/>
    <n v="12187.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91"/>
    <x v="161"/>
    <x v="0"/>
    <m/>
    <x v="2"/>
    <x v="2"/>
    <x v="2"/>
    <x v="42"/>
    <n v="7.5"/>
    <n v="90"/>
    <n v="1.625"/>
    <n v="146.25"/>
    <m/>
    <n v="146.25"/>
    <n v="146250"/>
    <n v="12187.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92"/>
    <x v="162"/>
    <x v="0"/>
    <m/>
    <x v="2"/>
    <x v="1"/>
    <x v="3"/>
    <x v="42"/>
    <n v="7.5"/>
    <n v="90"/>
    <n v="1.625"/>
    <n v="146.25"/>
    <m/>
    <n v="146.25"/>
    <n v="146250"/>
    <n v="12187.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93"/>
    <x v="163"/>
    <x v="0"/>
    <m/>
    <x v="2"/>
    <x v="1"/>
    <x v="3"/>
    <x v="42"/>
    <n v="7.5"/>
    <n v="90"/>
    <n v="1.625"/>
    <n v="146.25"/>
    <m/>
    <n v="146.25"/>
    <n v="146250"/>
    <n v="12187.5"/>
    <s v="C399001391"/>
    <s v="C399001391"/>
    <n v="3093"/>
    <n v="3094"/>
    <m/>
    <m/>
    <m/>
    <m/>
    <n v="139"/>
    <m/>
    <n v="2023"/>
    <m/>
    <m/>
    <m/>
    <s v="C3"/>
    <m/>
  </r>
  <r>
    <x v="1"/>
    <x v="4"/>
    <x v="9"/>
    <x v="15"/>
    <x v="2"/>
    <x v="0"/>
    <x v="3"/>
    <x v="103"/>
    <x v="99"/>
    <x v="0"/>
    <m/>
    <x v="5"/>
    <x v="1"/>
    <x v="3"/>
    <x v="42"/>
    <n v="15"/>
    <n v="90"/>
    <n v="3.25"/>
    <n v="292.5"/>
    <m/>
    <n v="292.5"/>
    <n v="292500"/>
    <n v="24375"/>
    <s v="C399001391"/>
    <s v="C399001391"/>
    <n v="3093"/>
    <n v="3094"/>
    <m/>
    <m/>
    <m/>
    <m/>
    <n v="139"/>
    <m/>
    <n v="2023"/>
    <m/>
    <m/>
    <m/>
    <s v="C3"/>
    <m/>
  </r>
  <r>
    <x v="0"/>
    <x v="5"/>
    <x v="10"/>
    <x v="16"/>
    <x v="3"/>
    <x v="0"/>
    <x v="10"/>
    <x v="5"/>
    <x v="0"/>
    <x v="0"/>
    <m/>
    <x v="1"/>
    <x v="0"/>
    <x v="0"/>
    <x v="0"/>
    <m/>
    <n v="0"/>
    <n v="0"/>
    <n v="0"/>
    <n v="124.39400000000001"/>
    <n v="124.39400000000001"/>
    <n v="124394"/>
    <n v="10366.166666666666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0"/>
    <x v="16"/>
    <x v="3"/>
    <x v="0"/>
    <x v="10"/>
    <x v="0"/>
    <x v="0"/>
    <x v="0"/>
    <m/>
    <x v="1"/>
    <x v="3"/>
    <x v="0"/>
    <x v="0"/>
    <m/>
    <n v="0"/>
    <n v="0"/>
    <n v="0"/>
    <n v="308.82100000000003"/>
    <n v="308.82100000000003"/>
    <n v="308821"/>
    <n v="25735.083333333332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0"/>
    <x v="16"/>
    <x v="3"/>
    <x v="0"/>
    <x v="10"/>
    <x v="173"/>
    <x v="0"/>
    <x v="0"/>
    <m/>
    <x v="1"/>
    <x v="3"/>
    <x v="0"/>
    <x v="0"/>
    <m/>
    <n v="0"/>
    <n v="0"/>
    <n v="0"/>
    <n v="277.53199999999998"/>
    <n v="277.53199999999998"/>
    <n v="277532"/>
    <n v="23127.666666666668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0"/>
    <x v="16"/>
    <x v="3"/>
    <x v="0"/>
    <x v="10"/>
    <x v="3"/>
    <x v="0"/>
    <x v="0"/>
    <m/>
    <x v="1"/>
    <x v="3"/>
    <x v="0"/>
    <x v="0"/>
    <m/>
    <n v="0"/>
    <n v="0"/>
    <n v="0"/>
    <n v="122.96899999999999"/>
    <n v="122.96899999999999"/>
    <n v="122969"/>
    <n v="10247.416666666666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0"/>
    <x v="16"/>
    <x v="3"/>
    <x v="0"/>
    <x v="10"/>
    <x v="3"/>
    <x v="0"/>
    <x v="0"/>
    <m/>
    <x v="1"/>
    <x v="3"/>
    <x v="0"/>
    <x v="0"/>
    <m/>
    <m/>
    <n v="0"/>
    <n v="0"/>
    <n v="61.779000000000003"/>
    <n v="61.779000000000003"/>
    <n v="61779"/>
    <n v="5148.25"/>
    <s v="Programövergripande"/>
    <s v="Programövergripande"/>
    <s v="Programövergripande"/>
    <m/>
    <m/>
    <m/>
    <m/>
    <m/>
    <s v="Programövergripande"/>
    <m/>
    <n v="2023"/>
    <m/>
    <m/>
    <m/>
    <s v="K9"/>
    <m/>
  </r>
  <r>
    <x v="0"/>
    <x v="5"/>
    <x v="10"/>
    <x v="16"/>
    <x v="3"/>
    <x v="0"/>
    <x v="10"/>
    <x v="104"/>
    <x v="0"/>
    <x v="0"/>
    <m/>
    <x v="1"/>
    <x v="3"/>
    <x v="0"/>
    <x v="0"/>
    <m/>
    <m/>
    <n v="0"/>
    <n v="0"/>
    <n v="37.43"/>
    <n v="37.43"/>
    <n v="37430"/>
    <n v="3119.1666666666665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1"/>
    <x v="5"/>
    <x v="10"/>
    <x v="16"/>
    <x v="1"/>
    <x v="0"/>
    <x v="10"/>
    <x v="194"/>
    <x v="164"/>
    <x v="0"/>
    <m/>
    <x v="2"/>
    <x v="1"/>
    <x v="1"/>
    <x v="35"/>
    <n v="7.5"/>
    <n v="60.361416041087637"/>
    <n v="2.875"/>
    <n v="173.53907111812697"/>
    <n v="0"/>
    <n v="173.53907111812697"/>
    <n v="173539.07111812697"/>
    <n v="14461.589259843915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5"/>
    <x v="165"/>
    <x v="0"/>
    <m/>
    <x v="2"/>
    <x v="1"/>
    <x v="1"/>
    <x v="35"/>
    <n v="7.5"/>
    <n v="60.361416041087637"/>
    <n v="2.875"/>
    <n v="173.53907111812697"/>
    <n v="0"/>
    <n v="173.53907111812697"/>
    <n v="173539.07111812697"/>
    <n v="14461.589259843915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6"/>
    <x v="166"/>
    <x v="0"/>
    <m/>
    <x v="2"/>
    <x v="1"/>
    <x v="1"/>
    <x v="35"/>
    <n v="4.5"/>
    <n v="67.176414626371724"/>
    <n v="1.7250000000000001"/>
    <n v="115.87931523049123"/>
    <n v="0"/>
    <n v="115.87931523049123"/>
    <n v="115879.31523049124"/>
    <n v="9656.609602540937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7"/>
    <x v="167"/>
    <x v="0"/>
    <m/>
    <x v="2"/>
    <x v="1"/>
    <x v="1"/>
    <x v="35"/>
    <n v="1.5"/>
    <n v="60.361416041087637"/>
    <n v="0.57499999999999996"/>
    <n v="34.707814223625391"/>
    <n v="0"/>
    <n v="34.707814223625391"/>
    <n v="34707.814223625392"/>
    <n v="2892.3178519687826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8"/>
    <x v="168"/>
    <x v="0"/>
    <m/>
    <x v="2"/>
    <x v="1"/>
    <x v="1"/>
    <x v="35"/>
    <n v="4.5"/>
    <n v="60.361416041087637"/>
    <n v="1.7250000000000001"/>
    <n v="104.12344267087617"/>
    <n v="0"/>
    <n v="104.12344267087617"/>
    <n v="104123.44267087617"/>
    <n v="8676.9535559063479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9"/>
    <x v="169"/>
    <x v="0"/>
    <m/>
    <x v="2"/>
    <x v="1"/>
    <x v="1"/>
    <x v="35"/>
    <n v="4.5"/>
    <n v="60.361416041087637"/>
    <n v="1.7250000000000001"/>
    <n v="104.12344267087617"/>
    <n v="0"/>
    <n v="104.12344267087617"/>
    <n v="104123.44267087617"/>
    <n v="8676.9535559063479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6"/>
    <x v="166"/>
    <x v="0"/>
    <m/>
    <x v="2"/>
    <x v="2"/>
    <x v="2"/>
    <x v="43"/>
    <n v="25.5"/>
    <n v="67.176414626371724"/>
    <n v="11.475"/>
    <n v="770.84935783761546"/>
    <n v="0"/>
    <n v="770.84935783761546"/>
    <n v="770849.35783761542"/>
    <n v="64237.446486467954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97"/>
    <x v="167"/>
    <x v="0"/>
    <m/>
    <x v="2"/>
    <x v="2"/>
    <x v="2"/>
    <x v="43"/>
    <n v="1.5"/>
    <n v="60.361416041087637"/>
    <n v="0.67500000000000004"/>
    <n v="40.743955827734155"/>
    <n v="0"/>
    <n v="40.743955827734155"/>
    <n v="40743.955827734157"/>
    <n v="3395.3296523111799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200"/>
    <x v="170"/>
    <x v="0"/>
    <m/>
    <x v="2"/>
    <x v="2"/>
    <x v="2"/>
    <x v="43"/>
    <n v="3"/>
    <n v="60.361416041087637"/>
    <n v="1.35"/>
    <n v="81.487911655468309"/>
    <m/>
    <n v="81.487911655468309"/>
    <n v="81487.911655468313"/>
    <n v="6790.6593046223597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1"/>
    <x v="0"/>
    <x v="10"/>
    <x v="10"/>
    <x v="0"/>
    <x v="0"/>
    <m/>
    <x v="3"/>
    <x v="0"/>
    <x v="0"/>
    <x v="0"/>
    <n v="60"/>
    <n v="62"/>
    <n v="0"/>
    <n v="0"/>
    <n v="0"/>
    <n v="0"/>
    <n v="0"/>
    <n v="0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4"/>
    <x v="164"/>
    <x v="0"/>
    <m/>
    <x v="2"/>
    <x v="1"/>
    <x v="1"/>
    <x v="31"/>
    <n v="7.5"/>
    <n v="60.361416041087637"/>
    <n v="0.75"/>
    <n v="45.271062030815727"/>
    <m/>
    <n v="45.271062030815727"/>
    <n v="45271.06203081573"/>
    <n v="3772.5885025679777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5"/>
    <x v="165"/>
    <x v="0"/>
    <m/>
    <x v="2"/>
    <x v="1"/>
    <x v="1"/>
    <x v="31"/>
    <n v="7.5"/>
    <n v="60.361416041087637"/>
    <n v="0.75"/>
    <n v="45.271062030815727"/>
    <m/>
    <n v="45.271062030815727"/>
    <n v="45271.06203081573"/>
    <n v="3772.5885025679777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6"/>
    <x v="166"/>
    <x v="0"/>
    <m/>
    <x v="2"/>
    <x v="1"/>
    <x v="1"/>
    <x v="31"/>
    <n v="4.5"/>
    <n v="67.176414626371724"/>
    <n v="0.45"/>
    <n v="30.229386581867278"/>
    <m/>
    <n v="30.229386581867278"/>
    <n v="30229.386581867278"/>
    <n v="2519.11554848894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7"/>
    <x v="167"/>
    <x v="0"/>
    <m/>
    <x v="2"/>
    <x v="1"/>
    <x v="1"/>
    <x v="31"/>
    <n v="1.5"/>
    <n v="60.361416041087637"/>
    <n v="0.15"/>
    <n v="9.0542124061631455"/>
    <m/>
    <n v="9.0542124061631455"/>
    <n v="9054.2124061631457"/>
    <n v="754.51770051359551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8"/>
    <x v="168"/>
    <x v="0"/>
    <m/>
    <x v="2"/>
    <x v="1"/>
    <x v="1"/>
    <x v="31"/>
    <n v="4.5"/>
    <n v="60.361416041087637"/>
    <n v="0.45"/>
    <n v="27.162637218489436"/>
    <m/>
    <n v="27.162637218489436"/>
    <n v="27162.637218489435"/>
    <n v="2263.5531015407864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9"/>
    <x v="169"/>
    <x v="0"/>
    <m/>
    <x v="2"/>
    <x v="1"/>
    <x v="1"/>
    <x v="31"/>
    <n v="4.5"/>
    <n v="60.361416041087637"/>
    <n v="0.45"/>
    <n v="27.162637218489436"/>
    <m/>
    <n v="27.162637218489436"/>
    <n v="27162.637218489435"/>
    <n v="2263.5531015407864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6"/>
    <x v="166"/>
    <x v="0"/>
    <m/>
    <x v="2"/>
    <x v="2"/>
    <x v="2"/>
    <x v="39"/>
    <n v="25.5"/>
    <n v="67.176414626371724"/>
    <n v="5.0999999999999996"/>
    <n v="342.59971459449577"/>
    <m/>
    <n v="342.59971459449577"/>
    <n v="342599.71459449577"/>
    <n v="28549.976216207982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197"/>
    <x v="167"/>
    <x v="0"/>
    <m/>
    <x v="2"/>
    <x v="2"/>
    <x v="2"/>
    <x v="39"/>
    <n v="1.5"/>
    <n v="60.361416041087637"/>
    <n v="0.3"/>
    <n v="18.108424812326291"/>
    <m/>
    <n v="18.108424812326291"/>
    <n v="18108.424812326291"/>
    <n v="1509.035401027191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200"/>
    <x v="170"/>
    <x v="0"/>
    <m/>
    <x v="2"/>
    <x v="2"/>
    <x v="2"/>
    <x v="39"/>
    <n v="3"/>
    <n v="60.361416041087637"/>
    <n v="0.6"/>
    <n v="36.216849624652582"/>
    <n v="0"/>
    <n v="36.216849624652582"/>
    <n v="36216.849624652583"/>
    <n v="3018.0708020543821"/>
    <s v="K999001191"/>
    <s v="K999001191"/>
    <n v="3093"/>
    <n v="3094"/>
    <s v=" "/>
    <s v=" "/>
    <s v=" "/>
    <s v=" "/>
    <n v="119"/>
    <m/>
    <n v="2023"/>
    <m/>
    <m/>
    <m/>
    <s v="K9"/>
    <m/>
  </r>
  <r>
    <x v="1"/>
    <x v="5"/>
    <x v="10"/>
    <x v="16"/>
    <x v="2"/>
    <x v="0"/>
    <x v="10"/>
    <x v="201"/>
    <x v="99"/>
    <x v="0"/>
    <m/>
    <x v="2"/>
    <x v="3"/>
    <x v="0"/>
    <x v="0"/>
    <n v="30"/>
    <n v="62"/>
    <n v="0"/>
    <n v="0"/>
    <m/>
    <n v="0"/>
    <n v="0"/>
    <n v="0"/>
    <s v="K999001191"/>
    <s v="K999001191"/>
    <n v="3093"/>
    <n v="3094"/>
    <m/>
    <m/>
    <m/>
    <m/>
    <n v="119"/>
    <m/>
    <n v="2023"/>
    <m/>
    <m/>
    <m/>
    <s v="K9"/>
    <m/>
  </r>
  <r>
    <x v="0"/>
    <x v="5"/>
    <x v="11"/>
    <x v="17"/>
    <x v="3"/>
    <x v="0"/>
    <x v="10"/>
    <x v="4"/>
    <x v="0"/>
    <x v="0"/>
    <m/>
    <x v="1"/>
    <x v="0"/>
    <x v="0"/>
    <x v="0"/>
    <m/>
    <m/>
    <n v="0"/>
    <n v="0"/>
    <n v="426.02699999999999"/>
    <n v="426.02699999999999"/>
    <n v="426027"/>
    <n v="35502.25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1"/>
    <x v="17"/>
    <x v="3"/>
    <x v="0"/>
    <x v="10"/>
    <x v="5"/>
    <x v="0"/>
    <x v="0"/>
    <m/>
    <x v="1"/>
    <x v="3"/>
    <x v="0"/>
    <x v="0"/>
    <m/>
    <m/>
    <n v="0"/>
    <n v="0"/>
    <n v="135.57300000000001"/>
    <n v="135.57300000000001"/>
    <n v="135573"/>
    <n v="11297.75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1"/>
    <x v="17"/>
    <x v="3"/>
    <x v="0"/>
    <x v="10"/>
    <x v="0"/>
    <x v="0"/>
    <x v="0"/>
    <m/>
    <x v="1"/>
    <x v="3"/>
    <x v="0"/>
    <x v="0"/>
    <m/>
    <m/>
    <n v="0"/>
    <n v="0"/>
    <n v="519.73099999999999"/>
    <n v="519.73099999999999"/>
    <n v="519731"/>
    <n v="43310.916666666664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1"/>
    <x v="17"/>
    <x v="3"/>
    <x v="0"/>
    <x v="10"/>
    <x v="3"/>
    <x v="0"/>
    <x v="0"/>
    <m/>
    <x v="1"/>
    <x v="3"/>
    <x v="0"/>
    <x v="0"/>
    <m/>
    <m/>
    <n v="0"/>
    <n v="0"/>
    <n v="411.52300000000002"/>
    <n v="411.52300000000002"/>
    <n v="411523"/>
    <n v="34293.583333333336"/>
    <s v="Programövergripande"/>
    <s v="Programövergripande"/>
    <s v="Programövergripande"/>
    <m/>
    <m/>
    <m/>
    <m/>
    <m/>
    <s v="Programövergripande"/>
    <m/>
    <n v="2023"/>
    <m/>
    <m/>
    <m/>
    <s v="K9"/>
    <m/>
  </r>
  <r>
    <x v="0"/>
    <x v="5"/>
    <x v="11"/>
    <x v="17"/>
    <x v="3"/>
    <x v="0"/>
    <x v="10"/>
    <x v="3"/>
    <x v="0"/>
    <x v="0"/>
    <m/>
    <x v="1"/>
    <x v="3"/>
    <x v="0"/>
    <x v="0"/>
    <m/>
    <m/>
    <n v="0"/>
    <n v="0"/>
    <n v="100.392"/>
    <n v="100.392"/>
    <n v="100392"/>
    <n v="8366"/>
    <s v="Programövergripande"/>
    <s v="Programövergripande"/>
    <s v="Programövergripande"/>
    <m/>
    <m/>
    <m/>
    <m/>
    <m/>
    <s v="Programövergripande"/>
    <m/>
    <n v="2023"/>
    <m/>
    <m/>
    <m/>
    <s v="K9"/>
    <m/>
  </r>
  <r>
    <x v="0"/>
    <x v="5"/>
    <x v="11"/>
    <x v="17"/>
    <x v="3"/>
    <x v="0"/>
    <x v="10"/>
    <x v="104"/>
    <x v="0"/>
    <x v="0"/>
    <m/>
    <x v="1"/>
    <x v="3"/>
    <x v="0"/>
    <x v="0"/>
    <m/>
    <m/>
    <n v="0"/>
    <n v="0"/>
    <n v="74.861000000000004"/>
    <n v="74.861000000000004"/>
    <n v="74861"/>
    <n v="6238.416666666667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1"/>
    <x v="5"/>
    <x v="11"/>
    <x v="17"/>
    <x v="1"/>
    <x v="0"/>
    <x v="10"/>
    <x v="201"/>
    <x v="0"/>
    <x v="0"/>
    <m/>
    <x v="2"/>
    <x v="3"/>
    <x v="0"/>
    <x v="0"/>
    <n v="30"/>
    <n v="69.8"/>
    <n v="0"/>
    <n v="0"/>
    <m/>
    <n v="0"/>
    <n v="0"/>
    <n v="0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02"/>
    <x v="171"/>
    <x v="0"/>
    <m/>
    <x v="2"/>
    <x v="1"/>
    <x v="1"/>
    <x v="44"/>
    <n v="7.5"/>
    <n v="69.8"/>
    <n v="1.25"/>
    <n v="87.25"/>
    <m/>
    <n v="87.25"/>
    <n v="87250"/>
    <n v="7270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1"/>
    <x v="0"/>
    <x v="11"/>
    <x v="203"/>
    <x v="172"/>
    <x v="0"/>
    <m/>
    <x v="2"/>
    <x v="1"/>
    <x v="1"/>
    <x v="44"/>
    <n v="7.5"/>
    <n v="70.60801122956461"/>
    <n v="1.25"/>
    <n v="88.260014036955766"/>
    <n v="0"/>
    <n v="88.260014036955766"/>
    <n v="88260.014036955763"/>
    <n v="7355.0011697463133"/>
    <s v="K999001111"/>
    <s v="C6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04"/>
    <x v="173"/>
    <x v="0"/>
    <m/>
    <x v="2"/>
    <x v="1"/>
    <x v="1"/>
    <x v="44"/>
    <n v="7.5"/>
    <n v="69.8"/>
    <n v="1.25"/>
    <n v="87.25"/>
    <m/>
    <n v="87.25"/>
    <n v="87250"/>
    <n v="7270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1"/>
    <x v="0"/>
    <x v="10"/>
    <x v="205"/>
    <x v="174"/>
    <x v="0"/>
    <m/>
    <x v="2"/>
    <x v="1"/>
    <x v="1"/>
    <x v="44"/>
    <n v="7.5"/>
    <n v="69.8"/>
    <n v="1.25"/>
    <n v="87.25"/>
    <n v="0"/>
    <n v="87.25"/>
    <n v="87250"/>
    <n v="7270.833333333333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1"/>
    <x v="206"/>
    <x v="175"/>
    <x v="0"/>
    <m/>
    <x v="2"/>
    <x v="2"/>
    <x v="2"/>
    <x v="34"/>
    <n v="7.5"/>
    <n v="70.60801122956461"/>
    <n v="1.875"/>
    <n v="132.39002105543364"/>
    <n v="0"/>
    <n v="132.39002105543364"/>
    <n v="132390.02105543364"/>
    <n v="11032.50175461947"/>
    <s v="K999001111"/>
    <s v="C6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07"/>
    <x v="176"/>
    <x v="0"/>
    <m/>
    <x v="2"/>
    <x v="2"/>
    <x v="2"/>
    <x v="34"/>
    <n v="7.5"/>
    <n v="69.8"/>
    <n v="1.875"/>
    <n v="130.875"/>
    <n v="0"/>
    <n v="130.875"/>
    <n v="130875"/>
    <n v="10906.25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08"/>
    <x v="177"/>
    <x v="0"/>
    <m/>
    <x v="2"/>
    <x v="2"/>
    <x v="2"/>
    <x v="34"/>
    <n v="7.5"/>
    <n v="69.8"/>
    <n v="1.875"/>
    <n v="130.875"/>
    <n v="0"/>
    <n v="130.875"/>
    <n v="130875"/>
    <n v="10906.25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09"/>
    <x v="178"/>
    <x v="0"/>
    <m/>
    <x v="2"/>
    <x v="2"/>
    <x v="2"/>
    <x v="34"/>
    <n v="5"/>
    <n v="69.8"/>
    <n v="1.25"/>
    <n v="87.25"/>
    <m/>
    <n v="87.25"/>
    <n v="87250"/>
    <n v="7270.833333333333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10"/>
    <x v="179"/>
    <x v="0"/>
    <m/>
    <x v="2"/>
    <x v="2"/>
    <x v="2"/>
    <x v="34"/>
    <n v="2.5"/>
    <n v="69.8"/>
    <n v="0.625"/>
    <n v="43.625"/>
    <m/>
    <n v="43.625"/>
    <n v="43625"/>
    <n v="3635.4166666666665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1"/>
    <x v="0"/>
    <x v="10"/>
    <x v="211"/>
    <x v="180"/>
    <x v="0"/>
    <m/>
    <x v="2"/>
    <x v="1"/>
    <x v="3"/>
    <x v="34"/>
    <n v="3"/>
    <n v="69.8"/>
    <n v="0.75"/>
    <n v="52.349999999999994"/>
    <m/>
    <n v="52.349999999999994"/>
    <n v="52349.999999999993"/>
    <n v="4362.4999999999991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1"/>
    <x v="0"/>
    <x v="10"/>
    <x v="212"/>
    <x v="181"/>
    <x v="0"/>
    <m/>
    <x v="2"/>
    <x v="1"/>
    <x v="3"/>
    <x v="34"/>
    <n v="10"/>
    <n v="69.8"/>
    <n v="2.5"/>
    <n v="174.5"/>
    <m/>
    <n v="174.5"/>
    <n v="174500"/>
    <n v="14541.666666666666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0"/>
    <x v="213"/>
    <x v="182"/>
    <x v="0"/>
    <m/>
    <x v="2"/>
    <x v="1"/>
    <x v="3"/>
    <x v="34"/>
    <n v="14"/>
    <n v="69.8"/>
    <n v="3.5"/>
    <n v="244.29999999999998"/>
    <n v="0"/>
    <n v="244.29999999999998"/>
    <n v="244299.99999999997"/>
    <n v="20358.333333333332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1"/>
    <x v="0"/>
    <x v="12"/>
    <x v="214"/>
    <x v="183"/>
    <x v="0"/>
    <m/>
    <x v="2"/>
    <x v="1"/>
    <x v="3"/>
    <x v="34"/>
    <n v="3"/>
    <n v="70.60801122956461"/>
    <n v="0.75"/>
    <n v="52.956008422173454"/>
    <m/>
    <n v="52.956008422173454"/>
    <n v="52956.008422173458"/>
    <n v="4413.0007018477882"/>
    <s v="K999001111"/>
    <s v="K299001111"/>
    <n v="3093"/>
    <n v="3094"/>
    <m/>
    <m/>
    <m/>
    <m/>
    <n v="111"/>
    <m/>
    <n v="2023"/>
    <m/>
    <m/>
    <m/>
    <s v="K9"/>
    <m/>
  </r>
  <r>
    <x v="1"/>
    <x v="5"/>
    <x v="11"/>
    <x v="18"/>
    <x v="1"/>
    <x v="0"/>
    <x v="10"/>
    <x v="215"/>
    <x v="184"/>
    <x v="0"/>
    <m/>
    <x v="2"/>
    <x v="2"/>
    <x v="4"/>
    <x v="39"/>
    <n v="30"/>
    <n v="79.95"/>
    <n v="6"/>
    <n v="479.70000000000005"/>
    <n v="0"/>
    <n v="479.70000000000005"/>
    <n v="479700.00000000006"/>
    <n v="39975.000000000007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02"/>
    <x v="171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2"/>
    <x v="0"/>
    <x v="11"/>
    <x v="203"/>
    <x v="172"/>
    <x v="0"/>
    <m/>
    <x v="2"/>
    <x v="1"/>
    <x v="1"/>
    <x v="39"/>
    <n v="7.5"/>
    <n v="70.60801122956461"/>
    <n v="1.5"/>
    <n v="105.91201684434691"/>
    <m/>
    <n v="105.91201684434691"/>
    <n v="105912.01684434692"/>
    <n v="8826.0014036955763"/>
    <s v="K999001111"/>
    <s v="C6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04"/>
    <x v="173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2"/>
    <x v="0"/>
    <x v="10"/>
    <x v="205"/>
    <x v="174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1"/>
    <x v="206"/>
    <x v="175"/>
    <x v="0"/>
    <m/>
    <x v="2"/>
    <x v="2"/>
    <x v="2"/>
    <x v="23"/>
    <n v="7.5"/>
    <n v="70.60801122956461"/>
    <n v="0.875"/>
    <n v="61.782009825869032"/>
    <m/>
    <n v="61.782009825869032"/>
    <n v="61782.009825869034"/>
    <n v="5148.5008188224192"/>
    <s v="K999001111"/>
    <s v="C6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07"/>
    <x v="176"/>
    <x v="0"/>
    <m/>
    <x v="2"/>
    <x v="2"/>
    <x v="2"/>
    <x v="23"/>
    <n v="7.5"/>
    <n v="69.8"/>
    <n v="0.875"/>
    <n v="61.074999999999996"/>
    <m/>
    <n v="61.074999999999996"/>
    <n v="61074.999999999993"/>
    <n v="5089.583333333333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08"/>
    <x v="177"/>
    <x v="0"/>
    <m/>
    <x v="2"/>
    <x v="2"/>
    <x v="2"/>
    <x v="23"/>
    <n v="7.5"/>
    <n v="69.8"/>
    <n v="0.875"/>
    <n v="61.074999999999996"/>
    <m/>
    <n v="61.074999999999996"/>
    <n v="61074.999999999993"/>
    <n v="5089.583333333333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09"/>
    <x v="178"/>
    <x v="0"/>
    <m/>
    <x v="2"/>
    <x v="2"/>
    <x v="2"/>
    <x v="23"/>
    <n v="5"/>
    <n v="69.8"/>
    <n v="0.58333333333333337"/>
    <n v="40.716666666666669"/>
    <m/>
    <n v="40.716666666666669"/>
    <n v="40716.666666666672"/>
    <n v="3393.0555555555561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10"/>
    <x v="179"/>
    <x v="0"/>
    <m/>
    <x v="2"/>
    <x v="2"/>
    <x v="2"/>
    <x v="23"/>
    <n v="2.5"/>
    <n v="69.8"/>
    <n v="0.29166666666666669"/>
    <n v="20.358333333333334"/>
    <m/>
    <n v="20.358333333333334"/>
    <n v="20358.333333333336"/>
    <n v="1696.5277777777781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2"/>
    <x v="0"/>
    <x v="10"/>
    <x v="211"/>
    <x v="180"/>
    <x v="0"/>
    <m/>
    <x v="2"/>
    <x v="1"/>
    <x v="3"/>
    <x v="23"/>
    <n v="3"/>
    <n v="69.8"/>
    <n v="0.35"/>
    <n v="24.429999999999996"/>
    <m/>
    <n v="24.429999999999996"/>
    <n v="24429.999999999996"/>
    <n v="2035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8"/>
    <x v="2"/>
    <x v="0"/>
    <x v="10"/>
    <x v="212"/>
    <x v="181"/>
    <x v="0"/>
    <m/>
    <x v="2"/>
    <x v="1"/>
    <x v="3"/>
    <x v="23"/>
    <n v="10"/>
    <n v="69.8"/>
    <n v="1.1666666666666667"/>
    <n v="81.433333333333337"/>
    <m/>
    <n v="81.433333333333337"/>
    <n v="81433.333333333343"/>
    <n v="6786.1111111111122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0"/>
    <x v="213"/>
    <x v="182"/>
    <x v="0"/>
    <m/>
    <x v="2"/>
    <x v="1"/>
    <x v="3"/>
    <x v="23"/>
    <n v="14"/>
    <n v="69.8"/>
    <n v="1.6333333333333333"/>
    <n v="114.00666666666666"/>
    <m/>
    <n v="114.00666666666666"/>
    <n v="114006.66666666666"/>
    <n v="9500.5555555555547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8"/>
    <x v="2"/>
    <x v="0"/>
    <x v="12"/>
    <x v="214"/>
    <x v="183"/>
    <x v="0"/>
    <m/>
    <x v="2"/>
    <x v="1"/>
    <x v="3"/>
    <x v="23"/>
    <n v="3"/>
    <n v="70.60801122956461"/>
    <n v="0.35"/>
    <n v="24.712803930347611"/>
    <m/>
    <n v="24.712803930347611"/>
    <n v="24712.803930347611"/>
    <n v="2059.4003275289674"/>
    <s v="K999001111"/>
    <s v="K299001111"/>
    <n v="3093"/>
    <n v="3094"/>
    <m/>
    <m/>
    <m/>
    <m/>
    <n v="111"/>
    <m/>
    <n v="2023"/>
    <m/>
    <m/>
    <m/>
    <s v="K9"/>
    <m/>
  </r>
  <r>
    <x v="1"/>
    <x v="5"/>
    <x v="11"/>
    <x v="18"/>
    <x v="2"/>
    <x v="0"/>
    <x v="10"/>
    <x v="215"/>
    <x v="184"/>
    <x v="0"/>
    <m/>
    <x v="2"/>
    <x v="2"/>
    <x v="4"/>
    <x v="45"/>
    <n v="30"/>
    <n v="79.95"/>
    <n v="5.5"/>
    <n v="439.72500000000002"/>
    <m/>
    <n v="439.72500000000002"/>
    <n v="439725"/>
    <n v="36643.75"/>
    <s v="K999001111"/>
    <s v="K999001111"/>
    <n v="3093"/>
    <n v="3094"/>
    <s v=" "/>
    <s v=" "/>
    <s v=" "/>
    <s v=" "/>
    <n v="111"/>
    <m/>
    <n v="2023"/>
    <m/>
    <m/>
    <m/>
    <s v="K9"/>
    <m/>
  </r>
  <r>
    <x v="1"/>
    <x v="5"/>
    <x v="11"/>
    <x v="19"/>
    <x v="1"/>
    <x v="0"/>
    <x v="10"/>
    <x v="216"/>
    <x v="171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1"/>
    <x v="203"/>
    <x v="172"/>
    <x v="0"/>
    <m/>
    <x v="2"/>
    <x v="1"/>
    <x v="1"/>
    <x v="39"/>
    <n v="7.5"/>
    <n v="70.60801122956461"/>
    <n v="1.5"/>
    <n v="105.91201684434691"/>
    <m/>
    <n v="105.91201684434691"/>
    <n v="105912.01684434692"/>
    <n v="8826.0014036955763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04"/>
    <x v="173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05"/>
    <x v="174"/>
    <x v="0"/>
    <m/>
    <x v="2"/>
    <x v="1"/>
    <x v="1"/>
    <x v="39"/>
    <n v="7.5"/>
    <n v="69.8"/>
    <n v="1.5"/>
    <n v="104.69999999999999"/>
    <m/>
    <n v="104.69999999999999"/>
    <n v="104699.99999999999"/>
    <n v="8724.999999999998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1"/>
    <x v="206"/>
    <x v="175"/>
    <x v="0"/>
    <m/>
    <x v="2"/>
    <x v="2"/>
    <x v="2"/>
    <x v="34"/>
    <n v="7.5"/>
    <n v="70.60801122956461"/>
    <n v="1.875"/>
    <n v="132.39002105543364"/>
    <m/>
    <n v="132.39002105543364"/>
    <n v="132390.02105543364"/>
    <n v="11032.50175461947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07"/>
    <x v="176"/>
    <x v="0"/>
    <m/>
    <x v="2"/>
    <x v="2"/>
    <x v="2"/>
    <x v="34"/>
    <n v="7.5"/>
    <n v="69.8"/>
    <n v="1.875"/>
    <n v="130.875"/>
    <m/>
    <n v="130.875"/>
    <n v="130875"/>
    <n v="10906.25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08"/>
    <x v="177"/>
    <x v="0"/>
    <m/>
    <x v="2"/>
    <x v="2"/>
    <x v="2"/>
    <x v="34"/>
    <n v="7.5"/>
    <n v="69.8"/>
    <n v="1.875"/>
    <n v="130.875"/>
    <m/>
    <n v="130.875"/>
    <n v="130875"/>
    <n v="10906.25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0"/>
    <x v="179"/>
    <x v="0"/>
    <m/>
    <x v="2"/>
    <x v="2"/>
    <x v="2"/>
    <x v="34"/>
    <n v="2.5"/>
    <n v="69.8"/>
    <n v="0.625"/>
    <n v="43.625"/>
    <m/>
    <n v="43.625"/>
    <n v="43625"/>
    <n v="3635.4166666666665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1"/>
    <x v="217"/>
    <x v="185"/>
    <x v="0"/>
    <m/>
    <x v="2"/>
    <x v="2"/>
    <x v="2"/>
    <x v="34"/>
    <n v="5"/>
    <n v="70.60801122956461"/>
    <n v="1.25"/>
    <n v="88.260014036955766"/>
    <m/>
    <n v="88.260014036955766"/>
    <n v="88260.014036955763"/>
    <n v="7355.0011697463133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1"/>
    <x v="180"/>
    <x v="0"/>
    <m/>
    <x v="2"/>
    <x v="1"/>
    <x v="3"/>
    <x v="34"/>
    <n v="3"/>
    <n v="69.8"/>
    <n v="0.75"/>
    <n v="52.349999999999994"/>
    <m/>
    <n v="52.349999999999994"/>
    <n v="52349.999999999993"/>
    <n v="4362.4999999999991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2"/>
    <x v="181"/>
    <x v="0"/>
    <m/>
    <x v="2"/>
    <x v="1"/>
    <x v="3"/>
    <x v="34"/>
    <n v="10"/>
    <n v="69.8"/>
    <n v="2.5"/>
    <n v="174.5"/>
    <m/>
    <n v="174.5"/>
    <n v="174500"/>
    <n v="14541.666666666666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8"/>
    <x v="186"/>
    <x v="0"/>
    <m/>
    <x v="2"/>
    <x v="1"/>
    <x v="3"/>
    <x v="34"/>
    <n v="7"/>
    <n v="69.8"/>
    <n v="1.75"/>
    <n v="122.14999999999999"/>
    <m/>
    <n v="122.14999999999999"/>
    <n v="122149.99999999999"/>
    <n v="10179.166666666666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9"/>
    <x v="187"/>
    <x v="0"/>
    <m/>
    <x v="2"/>
    <x v="1"/>
    <x v="3"/>
    <x v="34"/>
    <n v="10"/>
    <n v="69.8"/>
    <n v="2.5"/>
    <n v="174.5"/>
    <m/>
    <n v="174.5"/>
    <n v="174500"/>
    <n v="14541.666666666666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1"/>
    <x v="0"/>
    <x v="10"/>
    <x v="215"/>
    <x v="184"/>
    <x v="0"/>
    <n v="1"/>
    <x v="2"/>
    <x v="2"/>
    <x v="4"/>
    <x v="42"/>
    <n v="30"/>
    <n v="79.95"/>
    <n v="6.5"/>
    <n v="519.67500000000007"/>
    <m/>
    <n v="519.67500000000007"/>
    <n v="519675.00000000006"/>
    <n v="43306.250000000007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6"/>
    <x v="171"/>
    <x v="0"/>
    <m/>
    <x v="2"/>
    <x v="1"/>
    <x v="1"/>
    <x v="44"/>
    <n v="7.5"/>
    <n v="69.8"/>
    <n v="1.25"/>
    <n v="87.25"/>
    <m/>
    <n v="87.25"/>
    <n v="87250"/>
    <n v="7270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1"/>
    <x v="203"/>
    <x v="172"/>
    <x v="0"/>
    <m/>
    <x v="2"/>
    <x v="1"/>
    <x v="1"/>
    <x v="44"/>
    <n v="7.5"/>
    <n v="70.60801122956461"/>
    <n v="1.25"/>
    <n v="88.260014036955766"/>
    <m/>
    <n v="88.260014036955766"/>
    <n v="88260.014036955763"/>
    <n v="7355.0011697463133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04"/>
    <x v="173"/>
    <x v="0"/>
    <m/>
    <x v="2"/>
    <x v="1"/>
    <x v="1"/>
    <x v="44"/>
    <n v="7.5"/>
    <n v="69.8"/>
    <n v="1.25"/>
    <n v="87.25"/>
    <m/>
    <n v="87.25"/>
    <n v="87250"/>
    <n v="7270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05"/>
    <x v="174"/>
    <x v="0"/>
    <m/>
    <x v="2"/>
    <x v="1"/>
    <x v="1"/>
    <x v="44"/>
    <n v="7.5"/>
    <n v="69.8"/>
    <n v="1.25"/>
    <n v="87.25"/>
    <m/>
    <n v="87.25"/>
    <n v="87250"/>
    <n v="7270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1"/>
    <x v="206"/>
    <x v="175"/>
    <x v="0"/>
    <m/>
    <x v="2"/>
    <x v="2"/>
    <x v="2"/>
    <x v="23"/>
    <n v="7.5"/>
    <n v="70.60801122956461"/>
    <n v="0.875"/>
    <n v="61.782009825869032"/>
    <m/>
    <n v="61.782009825869032"/>
    <n v="61782.009825869034"/>
    <n v="5148.5008188224192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07"/>
    <x v="176"/>
    <x v="0"/>
    <m/>
    <x v="2"/>
    <x v="2"/>
    <x v="2"/>
    <x v="23"/>
    <n v="7.5"/>
    <n v="69.8"/>
    <n v="0.875"/>
    <n v="61.074999999999996"/>
    <m/>
    <n v="61.074999999999996"/>
    <n v="61074.999999999993"/>
    <n v="5089.58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08"/>
    <x v="177"/>
    <x v="0"/>
    <m/>
    <x v="2"/>
    <x v="2"/>
    <x v="2"/>
    <x v="23"/>
    <n v="7.5"/>
    <n v="69.8"/>
    <n v="0.875"/>
    <n v="61.074999999999996"/>
    <m/>
    <n v="61.074999999999996"/>
    <n v="61074.999999999993"/>
    <n v="5089.58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0"/>
    <x v="179"/>
    <x v="0"/>
    <m/>
    <x v="2"/>
    <x v="2"/>
    <x v="2"/>
    <x v="23"/>
    <n v="2.5"/>
    <n v="69.8"/>
    <n v="0.29166666666666669"/>
    <n v="20.358333333333334"/>
    <m/>
    <n v="20.358333333333334"/>
    <n v="20358.333333333336"/>
    <n v="1696.5277777777781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1"/>
    <x v="217"/>
    <x v="185"/>
    <x v="0"/>
    <m/>
    <x v="2"/>
    <x v="2"/>
    <x v="2"/>
    <x v="23"/>
    <n v="5"/>
    <n v="70.60801122956461"/>
    <n v="0.58333333333333337"/>
    <n v="41.18800655057936"/>
    <m/>
    <n v="41.18800655057936"/>
    <n v="41188.006550579361"/>
    <n v="3432.3338792149466"/>
    <s v="K999001111"/>
    <s v="C6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1"/>
    <x v="180"/>
    <x v="0"/>
    <m/>
    <x v="2"/>
    <x v="1"/>
    <x v="3"/>
    <x v="23"/>
    <n v="3"/>
    <n v="69.8"/>
    <n v="0.35"/>
    <n v="24.429999999999996"/>
    <m/>
    <n v="24.429999999999996"/>
    <n v="24429.999999999996"/>
    <n v="2035.833333333333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2"/>
    <x v="181"/>
    <x v="0"/>
    <m/>
    <x v="2"/>
    <x v="1"/>
    <x v="3"/>
    <x v="23"/>
    <n v="10"/>
    <n v="69.8"/>
    <n v="1.1666666666666667"/>
    <n v="81.433333333333337"/>
    <m/>
    <n v="81.433333333333337"/>
    <n v="81433.333333333343"/>
    <n v="6786.111111111112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8"/>
    <x v="186"/>
    <x v="0"/>
    <m/>
    <x v="2"/>
    <x v="1"/>
    <x v="3"/>
    <x v="23"/>
    <n v="7"/>
    <n v="69.8"/>
    <n v="0.81666666666666665"/>
    <n v="57.00333333333333"/>
    <m/>
    <n v="57.00333333333333"/>
    <n v="57003.333333333328"/>
    <n v="4750.2777777777774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9"/>
    <x v="187"/>
    <x v="0"/>
    <m/>
    <x v="2"/>
    <x v="1"/>
    <x v="3"/>
    <x v="23"/>
    <n v="10"/>
    <n v="69.8"/>
    <n v="1.1666666666666667"/>
    <n v="81.433333333333337"/>
    <m/>
    <n v="81.433333333333337"/>
    <n v="81433.333333333343"/>
    <n v="6786.1111111111122"/>
    <s v="K999001111"/>
    <s v="K999001111"/>
    <n v="3093"/>
    <n v="3094"/>
    <m/>
    <m/>
    <m/>
    <m/>
    <n v="111"/>
    <m/>
    <n v="2023"/>
    <m/>
    <m/>
    <m/>
    <s v="K9"/>
    <m/>
  </r>
  <r>
    <x v="1"/>
    <x v="5"/>
    <x v="11"/>
    <x v="19"/>
    <x v="2"/>
    <x v="0"/>
    <x v="10"/>
    <x v="215"/>
    <x v="184"/>
    <x v="0"/>
    <m/>
    <x v="2"/>
    <x v="2"/>
    <x v="4"/>
    <x v="23"/>
    <n v="30"/>
    <n v="79.95"/>
    <n v="3.5"/>
    <n v="279.82499999999999"/>
    <m/>
    <n v="279.82499999999999"/>
    <n v="279825"/>
    <n v="23318.75"/>
    <s v="K999001111"/>
    <s v="K999001111"/>
    <n v="3093"/>
    <n v="3094"/>
    <m/>
    <m/>
    <m/>
    <m/>
    <n v="111"/>
    <m/>
    <n v="2023"/>
    <m/>
    <m/>
    <m/>
    <s v="K9"/>
    <m/>
  </r>
  <r>
    <x v="0"/>
    <x v="5"/>
    <x v="12"/>
    <x v="20"/>
    <x v="3"/>
    <x v="0"/>
    <x v="10"/>
    <x v="5"/>
    <x v="0"/>
    <x v="0"/>
    <m/>
    <x v="1"/>
    <x v="3"/>
    <x v="0"/>
    <x v="0"/>
    <m/>
    <m/>
    <n v="0"/>
    <n v="0"/>
    <n v="9.3580000000000005"/>
    <n v="9.3580000000000005"/>
    <n v="9358"/>
    <n v="779.83333333333337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2"/>
    <x v="20"/>
    <x v="3"/>
    <x v="0"/>
    <x v="10"/>
    <x v="0"/>
    <x v="0"/>
    <x v="0"/>
    <m/>
    <x v="1"/>
    <x v="3"/>
    <x v="0"/>
    <x v="0"/>
    <m/>
    <n v="0"/>
    <n v="0"/>
    <n v="0"/>
    <n v="11"/>
    <n v="11"/>
    <n v="11000"/>
    <n v="916.66666666666663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2"/>
    <x v="20"/>
    <x v="3"/>
    <x v="0"/>
    <x v="10"/>
    <x v="4"/>
    <x v="0"/>
    <x v="0"/>
    <m/>
    <x v="1"/>
    <x v="3"/>
    <x v="0"/>
    <x v="0"/>
    <m/>
    <m/>
    <n v="0"/>
    <n v="0"/>
    <n v="94.539000000000001"/>
    <n v="94.539000000000001"/>
    <n v="94539"/>
    <n v="7878.25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2"/>
    <x v="20"/>
    <x v="3"/>
    <x v="0"/>
    <x v="10"/>
    <x v="3"/>
    <x v="0"/>
    <x v="0"/>
    <m/>
    <x v="1"/>
    <x v="3"/>
    <x v="0"/>
    <x v="0"/>
    <m/>
    <n v="0"/>
    <n v="0"/>
    <n v="0"/>
    <n v="44.149000000000001"/>
    <n v="44.149000000000001"/>
    <n v="44149"/>
    <n v="3679.0833333333335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0"/>
    <x v="5"/>
    <x v="12"/>
    <x v="20"/>
    <x v="3"/>
    <x v="0"/>
    <x v="10"/>
    <x v="3"/>
    <x v="0"/>
    <x v="0"/>
    <m/>
    <x v="1"/>
    <x v="3"/>
    <x v="0"/>
    <x v="0"/>
    <m/>
    <m/>
    <n v="0"/>
    <n v="0"/>
    <n v="38.612000000000002"/>
    <n v="38.612000000000002"/>
    <n v="38612"/>
    <n v="3217.6666666666665"/>
    <s v="Programövergripande"/>
    <s v="Programövergripande"/>
    <s v="Programövergripande"/>
    <m/>
    <m/>
    <m/>
    <m/>
    <m/>
    <s v="Programövergripande"/>
    <m/>
    <n v="2023"/>
    <m/>
    <m/>
    <m/>
    <s v="K9"/>
    <m/>
  </r>
  <r>
    <x v="0"/>
    <x v="5"/>
    <x v="12"/>
    <x v="20"/>
    <x v="3"/>
    <x v="0"/>
    <x v="10"/>
    <x v="104"/>
    <x v="0"/>
    <x v="0"/>
    <m/>
    <x v="1"/>
    <x v="3"/>
    <x v="0"/>
    <x v="0"/>
    <m/>
    <m/>
    <n v="0"/>
    <n v="0"/>
    <n v="18.715"/>
    <n v="18.715"/>
    <n v="18715"/>
    <n v="1559.5833333333333"/>
    <s v="Programövergripande"/>
    <s v="Programövergripande"/>
    <s v="Programövergripande"/>
    <m/>
    <s v=" "/>
    <s v=" "/>
    <s v=" "/>
    <s v=" "/>
    <s v="Programövergripande"/>
    <m/>
    <n v="2023"/>
    <m/>
    <m/>
    <m/>
    <s v="K9"/>
    <m/>
  </r>
  <r>
    <x v="1"/>
    <x v="5"/>
    <x v="12"/>
    <x v="20"/>
    <x v="1"/>
    <x v="0"/>
    <x v="10"/>
    <x v="220"/>
    <x v="188"/>
    <x v="0"/>
    <m/>
    <x v="2"/>
    <x v="1"/>
    <x v="2"/>
    <x v="46"/>
    <n v="20"/>
    <n v="88.567274826789827"/>
    <n v="1.3333333333333333"/>
    <n v="118.0896997690531"/>
    <m/>
    <n v="118.0896997690531"/>
    <n v="118089.6997690531"/>
    <n v="9840.8083140877588"/>
    <s v="K999001211"/>
    <s v="K999001211"/>
    <n v="3093"/>
    <n v="3094"/>
    <m/>
    <m/>
    <m/>
    <m/>
    <n v="121"/>
    <m/>
    <n v="2023"/>
    <m/>
    <m/>
    <m/>
    <s v="K9"/>
    <m/>
  </r>
  <r>
    <x v="1"/>
    <x v="5"/>
    <x v="12"/>
    <x v="20"/>
    <x v="1"/>
    <x v="0"/>
    <x v="10"/>
    <x v="221"/>
    <x v="189"/>
    <x v="0"/>
    <m/>
    <x v="2"/>
    <x v="1"/>
    <x v="2"/>
    <x v="46"/>
    <n v="10"/>
    <n v="82.528596997690528"/>
    <n v="0.66666666666666663"/>
    <n v="55.019064665127019"/>
    <m/>
    <n v="55.019064665127019"/>
    <n v="55019.064665127022"/>
    <n v="4584.9220554272515"/>
    <s v="K999001211"/>
    <s v="K999001211"/>
    <n v="3093"/>
    <n v="3094"/>
    <m/>
    <m/>
    <m/>
    <m/>
    <n v="121"/>
    <m/>
    <n v="2023"/>
    <m/>
    <m/>
    <m/>
    <s v="K9"/>
    <m/>
  </r>
  <r>
    <x v="1"/>
    <x v="5"/>
    <x v="12"/>
    <x v="20"/>
    <x v="1"/>
    <x v="0"/>
    <x v="10"/>
    <x v="222"/>
    <x v="190"/>
    <x v="0"/>
    <m/>
    <x v="2"/>
    <x v="2"/>
    <x v="4"/>
    <x v="20"/>
    <n v="30"/>
    <n v="89.573721131639715"/>
    <n v="0.5"/>
    <n v="44.786860565819858"/>
    <m/>
    <n v="44.786860565819858"/>
    <n v="44786.860565819858"/>
    <n v="3732.2383804849883"/>
    <s v="K999001211"/>
    <s v="K999001211"/>
    <n v="3093"/>
    <n v="3094"/>
    <m/>
    <m/>
    <m/>
    <m/>
    <n v="121"/>
    <m/>
    <n v="2023"/>
    <m/>
    <m/>
    <m/>
    <s v="K9"/>
    <m/>
  </r>
  <r>
    <x v="1"/>
    <x v="5"/>
    <x v="12"/>
    <x v="20"/>
    <x v="2"/>
    <x v="0"/>
    <x v="10"/>
    <x v="220"/>
    <x v="188"/>
    <x v="0"/>
    <m/>
    <x v="2"/>
    <x v="2"/>
    <x v="2"/>
    <x v="24"/>
    <n v="20"/>
    <n v="88.567274826789827"/>
    <n v="2.6666666666666665"/>
    <n v="236.1793995381062"/>
    <m/>
    <n v="236.1793995381062"/>
    <n v="236179.3995381062"/>
    <n v="19681.616628175518"/>
    <s v="K999001211"/>
    <s v="K999001211"/>
    <n v="3093"/>
    <n v="3094"/>
    <m/>
    <m/>
    <m/>
    <m/>
    <n v="121"/>
    <m/>
    <n v="2023"/>
    <m/>
    <m/>
    <m/>
    <s v="K9"/>
    <m/>
  </r>
  <r>
    <x v="1"/>
    <x v="5"/>
    <x v="12"/>
    <x v="20"/>
    <x v="2"/>
    <x v="0"/>
    <x v="10"/>
    <x v="221"/>
    <x v="189"/>
    <x v="0"/>
    <m/>
    <x v="2"/>
    <x v="1"/>
    <x v="2"/>
    <x v="24"/>
    <n v="10"/>
    <n v="82.528596997690528"/>
    <n v="1.3333333333333333"/>
    <n v="110.03812933025404"/>
    <m/>
    <n v="110.03812933025404"/>
    <n v="110038.12933025404"/>
    <n v="9169.844110854503"/>
    <s v="K999001211"/>
    <s v="K999001211"/>
    <n v="3093"/>
    <n v="3094"/>
    <m/>
    <m/>
    <m/>
    <m/>
    <n v="121"/>
    <m/>
    <n v="2023"/>
    <m/>
    <m/>
    <m/>
    <s v="K9"/>
    <m/>
  </r>
  <r>
    <x v="1"/>
    <x v="5"/>
    <x v="12"/>
    <x v="20"/>
    <x v="2"/>
    <x v="0"/>
    <x v="10"/>
    <x v="222"/>
    <x v="190"/>
    <x v="0"/>
    <m/>
    <x v="2"/>
    <x v="2"/>
    <x v="4"/>
    <x v="2"/>
    <n v="30"/>
    <n v="89.573721131639715"/>
    <n v="1.5"/>
    <n v="134.36058169745957"/>
    <m/>
    <n v="134.36058169745957"/>
    <n v="134360.58169745957"/>
    <n v="11196.715141454964"/>
    <s v="K999001211"/>
    <s v="K999001211"/>
    <n v="3093"/>
    <n v="3094"/>
    <m/>
    <m/>
    <m/>
    <m/>
    <n v="121"/>
    <m/>
    <n v="2023"/>
    <m/>
    <m/>
    <m/>
    <s v="K9"/>
    <m/>
  </r>
  <r>
    <x v="0"/>
    <x v="6"/>
    <x v="13"/>
    <x v="21"/>
    <x v="0"/>
    <x v="0"/>
    <x v="11"/>
    <x v="0"/>
    <x v="0"/>
    <x v="0"/>
    <m/>
    <x v="1"/>
    <x v="3"/>
    <x v="0"/>
    <x v="0"/>
    <m/>
    <n v="0"/>
    <n v="0"/>
    <n v="0"/>
    <n v="20"/>
    <n v="20"/>
    <n v="20000"/>
    <n v="1666.6666666666667"/>
    <s v="Programövergripande"/>
    <s v="Programövergripande"/>
    <s v="Programövergripande"/>
    <m/>
    <s v=" "/>
    <s v=" "/>
    <s v=" "/>
    <s v=" "/>
    <s v="Programövergripande"/>
    <m/>
    <n v="2023"/>
    <s v="Folkhälsa, utvärdering och utveckling"/>
    <m/>
    <m/>
    <s v="C6"/>
    <m/>
  </r>
  <r>
    <x v="0"/>
    <x v="6"/>
    <x v="13"/>
    <x v="21"/>
    <x v="0"/>
    <x v="0"/>
    <x v="11"/>
    <x v="5"/>
    <x v="0"/>
    <x v="0"/>
    <m/>
    <x v="1"/>
    <x v="3"/>
    <x v="0"/>
    <x v="0"/>
    <m/>
    <n v="0"/>
    <n v="0"/>
    <n v="0"/>
    <n v="74"/>
    <n v="74"/>
    <n v="74000"/>
    <n v="6166.666666666667"/>
    <s v="Programövergripande"/>
    <s v="Programövergripande"/>
    <s v="Programövergripande"/>
    <m/>
    <s v=" "/>
    <s v=" "/>
    <s v=" "/>
    <s v=" "/>
    <s v="Programövergripande"/>
    <m/>
    <n v="2023"/>
    <s v="Arbete och hälsa, programmets disp"/>
    <m/>
    <m/>
    <s v="C6"/>
    <m/>
  </r>
  <r>
    <x v="0"/>
    <x v="6"/>
    <x v="13"/>
    <x v="21"/>
    <x v="0"/>
    <x v="0"/>
    <x v="11"/>
    <x v="4"/>
    <x v="0"/>
    <x v="0"/>
    <m/>
    <x v="1"/>
    <x v="0"/>
    <x v="0"/>
    <x v="0"/>
    <m/>
    <n v="0"/>
    <n v="0"/>
    <n v="0"/>
    <n v="246"/>
    <n v="246"/>
    <n v="246000"/>
    <n v="20500"/>
    <s v="Programövergripande"/>
    <s v="Programövergripande"/>
    <s v="Programövergripande"/>
    <m/>
    <s v=" "/>
    <s v=" "/>
    <s v=" "/>
    <s v=" "/>
    <s v="Programövergripande"/>
    <m/>
    <n v="2023"/>
    <s v="PN 5, övergripande ansvar"/>
    <m/>
    <m/>
    <s v="C6"/>
    <m/>
  </r>
  <r>
    <x v="0"/>
    <x v="6"/>
    <x v="13"/>
    <x v="21"/>
    <x v="0"/>
    <x v="0"/>
    <x v="11"/>
    <x v="104"/>
    <x v="0"/>
    <x v="0"/>
    <m/>
    <x v="1"/>
    <x v="3"/>
    <x v="0"/>
    <x v="0"/>
    <m/>
    <n v="0"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0"/>
    <x v="6"/>
    <x v="13"/>
    <x v="21"/>
    <x v="0"/>
    <x v="0"/>
    <x v="11"/>
    <x v="3"/>
    <x v="0"/>
    <x v="0"/>
    <m/>
    <x v="1"/>
    <x v="3"/>
    <x v="0"/>
    <x v="0"/>
    <m/>
    <n v="0"/>
    <n v="0"/>
    <n v="0"/>
    <n v="300"/>
    <n v="300"/>
    <n v="300000"/>
    <n v="25000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1"/>
    <x v="6"/>
    <x v="13"/>
    <x v="22"/>
    <x v="1"/>
    <x v="0"/>
    <x v="11"/>
    <x v="223"/>
    <x v="191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2"/>
    <x v="1"/>
    <x v="0"/>
    <x v="11"/>
    <x v="224"/>
    <x v="147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2"/>
    <x v="1"/>
    <x v="0"/>
    <x v="11"/>
    <x v="225"/>
    <x v="147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2"/>
    <x v="1"/>
    <x v="0"/>
    <x v="11"/>
    <x v="108"/>
    <x v="192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2"/>
    <x v="1"/>
    <x v="0"/>
    <x v="11"/>
    <x v="226"/>
    <x v="193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2"/>
    <x v="1"/>
    <x v="0"/>
    <x v="11"/>
    <x v="227"/>
    <x v="194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2"/>
    <x v="1"/>
    <x v="0"/>
    <x v="11"/>
    <x v="222"/>
    <x v="195"/>
    <x v="0"/>
    <m/>
    <x v="2"/>
    <x v="2"/>
    <x v="4"/>
    <x v="19"/>
    <n v="15"/>
    <n v="71.316999999999993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3"/>
    <x v="1"/>
    <x v="0"/>
    <x v="11"/>
    <x v="222"/>
    <x v="195"/>
    <x v="0"/>
    <m/>
    <x v="2"/>
    <x v="2"/>
    <x v="4"/>
    <x v="45"/>
    <n v="15"/>
    <n v="71.316999999999993"/>
    <n v="2.75"/>
    <n v="196.12174999999999"/>
    <n v="0"/>
    <n v="196.12174999999999"/>
    <n v="196121.75"/>
    <n v="16343.479166666666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4"/>
    <x v="1"/>
    <x v="0"/>
    <x v="11"/>
    <x v="223"/>
    <x v="191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4"/>
    <x v="1"/>
    <x v="0"/>
    <x v="11"/>
    <x v="228"/>
    <x v="196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4"/>
    <x v="1"/>
    <x v="0"/>
    <x v="11"/>
    <x v="229"/>
    <x v="197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4"/>
    <x v="1"/>
    <x v="0"/>
    <x v="11"/>
    <x v="108"/>
    <x v="192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4"/>
    <x v="1"/>
    <x v="0"/>
    <x v="11"/>
    <x v="226"/>
    <x v="193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4"/>
    <x v="1"/>
    <x v="0"/>
    <x v="11"/>
    <x v="227"/>
    <x v="194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4"/>
    <x v="1"/>
    <x v="0"/>
    <x v="11"/>
    <x v="222"/>
    <x v="195"/>
    <x v="0"/>
    <m/>
    <x v="2"/>
    <x v="2"/>
    <x v="4"/>
    <x v="33"/>
    <n v="15"/>
    <n v="71.316999999999993"/>
    <n v="4.75"/>
    <n v="338.75574999999998"/>
    <n v="0"/>
    <n v="338.75574999999998"/>
    <n v="338755.75"/>
    <n v="28229.645833333332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5"/>
    <x v="1"/>
    <x v="0"/>
    <x v="11"/>
    <x v="230"/>
    <x v="198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5"/>
    <x v="1"/>
    <x v="0"/>
    <x v="11"/>
    <x v="223"/>
    <x v="191"/>
    <x v="0"/>
    <m/>
    <x v="2"/>
    <x v="1"/>
    <x v="1"/>
    <x v="47"/>
    <n v="7.5"/>
    <n v="71.316999999999993"/>
    <n v="3.5"/>
    <n v="249.60949999999997"/>
    <n v="0"/>
    <n v="249.60949999999997"/>
    <n v="249609.49999999997"/>
    <n v="20800.791666666664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5"/>
    <x v="1"/>
    <x v="0"/>
    <x v="11"/>
    <x v="108"/>
    <x v="192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5"/>
    <x v="1"/>
    <x v="0"/>
    <x v="11"/>
    <x v="231"/>
    <x v="199"/>
    <x v="0"/>
    <m/>
    <x v="2"/>
    <x v="2"/>
    <x v="2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5"/>
    <x v="1"/>
    <x v="0"/>
    <x v="11"/>
    <x v="226"/>
    <x v="193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s v=" "/>
    <s v=" "/>
    <s v=" "/>
    <s v=" "/>
    <n v="118"/>
    <m/>
    <n v="2023"/>
    <m/>
    <m/>
    <m/>
    <s v="C6"/>
    <m/>
  </r>
  <r>
    <x v="1"/>
    <x v="6"/>
    <x v="13"/>
    <x v="25"/>
    <x v="1"/>
    <x v="0"/>
    <x v="11"/>
    <x v="227"/>
    <x v="194"/>
    <x v="0"/>
    <m/>
    <x v="2"/>
    <x v="1"/>
    <x v="3"/>
    <x v="19"/>
    <n v="7.5"/>
    <n v="0"/>
    <n v="0"/>
    <n v="0"/>
    <n v="0"/>
    <n v="0"/>
    <n v="0"/>
    <n v="0"/>
    <s v="C699001181"/>
    <s v="C699001181"/>
    <n v="3093"/>
    <n v="3094"/>
    <m/>
    <m/>
    <m/>
    <m/>
    <n v="118"/>
    <m/>
    <n v="2023"/>
    <m/>
    <m/>
    <m/>
    <s v="C6"/>
    <m/>
  </r>
  <r>
    <x v="1"/>
    <x v="6"/>
    <x v="13"/>
    <x v="25"/>
    <x v="1"/>
    <x v="0"/>
    <x v="11"/>
    <x v="222"/>
    <x v="195"/>
    <x v="0"/>
    <m/>
    <x v="2"/>
    <x v="2"/>
    <x v="4"/>
    <x v="1"/>
    <n v="15"/>
    <n v="71.316999999999993"/>
    <n v="4"/>
    <n v="285.26799999999997"/>
    <n v="0"/>
    <n v="285.26799999999997"/>
    <n v="285268"/>
    <n v="23772.333333333332"/>
    <s v="C699001181"/>
    <s v="C699001181"/>
    <n v="3093"/>
    <n v="3094"/>
    <s v=" "/>
    <s v=" "/>
    <s v=" "/>
    <s v=" "/>
    <n v="118"/>
    <m/>
    <n v="2023"/>
    <m/>
    <m/>
    <m/>
    <s v="C6"/>
    <m/>
  </r>
  <r>
    <x v="0"/>
    <x v="6"/>
    <x v="14"/>
    <x v="26"/>
    <x v="0"/>
    <x v="0"/>
    <x v="11"/>
    <x v="0"/>
    <x v="0"/>
    <x v="0"/>
    <m/>
    <x v="1"/>
    <x v="3"/>
    <x v="0"/>
    <x v="0"/>
    <m/>
    <n v="0"/>
    <n v="0"/>
    <n v="0"/>
    <n v="68"/>
    <n v="68"/>
    <n v="68000"/>
    <n v="5666.666666666667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0"/>
    <x v="6"/>
    <x v="14"/>
    <x v="26"/>
    <x v="0"/>
    <x v="0"/>
    <x v="11"/>
    <x v="5"/>
    <x v="0"/>
    <x v="0"/>
    <m/>
    <x v="1"/>
    <x v="3"/>
    <x v="0"/>
    <x v="0"/>
    <m/>
    <n v="0"/>
    <n v="0"/>
    <n v="0"/>
    <n v="156"/>
    <n v="156"/>
    <n v="156000"/>
    <n v="13000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0"/>
    <x v="6"/>
    <x v="14"/>
    <x v="26"/>
    <x v="0"/>
    <x v="0"/>
    <x v="11"/>
    <x v="232"/>
    <x v="0"/>
    <x v="0"/>
    <m/>
    <x v="1"/>
    <x v="3"/>
    <x v="0"/>
    <x v="0"/>
    <m/>
    <n v="0"/>
    <n v="0"/>
    <n v="0"/>
    <n v="426"/>
    <n v="426"/>
    <n v="426000"/>
    <n v="35500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0"/>
    <x v="6"/>
    <x v="14"/>
    <x v="26"/>
    <x v="0"/>
    <x v="0"/>
    <x v="11"/>
    <x v="3"/>
    <x v="0"/>
    <x v="0"/>
    <m/>
    <x v="1"/>
    <x v="3"/>
    <x v="0"/>
    <x v="0"/>
    <m/>
    <n v="0"/>
    <n v="0"/>
    <n v="0"/>
    <n v="544"/>
    <n v="544"/>
    <n v="544000"/>
    <n v="45333.333333333336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0"/>
    <x v="6"/>
    <x v="14"/>
    <x v="26"/>
    <x v="0"/>
    <x v="0"/>
    <x v="11"/>
    <x v="104"/>
    <x v="0"/>
    <x v="0"/>
    <m/>
    <x v="1"/>
    <x v="3"/>
    <x v="0"/>
    <x v="0"/>
    <m/>
    <n v="0"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3"/>
    <m/>
    <m/>
    <m/>
    <s v="C6"/>
    <m/>
  </r>
  <r>
    <x v="1"/>
    <x v="6"/>
    <x v="14"/>
    <x v="26"/>
    <x v="1"/>
    <x v="0"/>
    <x v="11"/>
    <x v="233"/>
    <x v="200"/>
    <x v="0"/>
    <m/>
    <x v="2"/>
    <x v="1"/>
    <x v="1"/>
    <x v="40"/>
    <n v="5"/>
    <n v="86.575000000000003"/>
    <n v="1.5"/>
    <n v="129.86250000000001"/>
    <n v="0"/>
    <n v="129.86250000000001"/>
    <n v="129862.50000000001"/>
    <n v="10821.875000000002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34"/>
    <x v="201"/>
    <x v="0"/>
    <m/>
    <x v="2"/>
    <x v="1"/>
    <x v="1"/>
    <x v="40"/>
    <n v="17.5"/>
    <n v="86.575000000000003"/>
    <n v="5.25"/>
    <n v="454.51875000000001"/>
    <n v="0"/>
    <n v="454.51875000000001"/>
    <n v="454518.75"/>
    <n v="37876.5625"/>
    <s v="C699001061"/>
    <s v="C699001061"/>
    <n v="3093"/>
    <n v="3094"/>
    <m/>
    <m/>
    <m/>
    <m/>
    <n v="106"/>
    <m/>
    <n v="2023"/>
    <m/>
    <m/>
    <m/>
    <s v="C6"/>
    <m/>
  </r>
  <r>
    <x v="1"/>
    <x v="6"/>
    <x v="14"/>
    <x v="26"/>
    <x v="1"/>
    <x v="0"/>
    <x v="11"/>
    <x v="235"/>
    <x v="202"/>
    <x v="0"/>
    <m/>
    <x v="2"/>
    <x v="1"/>
    <x v="1"/>
    <x v="40"/>
    <n v="7.5"/>
    <n v="86.575000000000003"/>
    <n v="2.25"/>
    <n v="194.79375000000002"/>
    <n v="0"/>
    <n v="194.79375000000002"/>
    <n v="194793.75000000003"/>
    <n v="16232.812500000002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3"/>
    <x v="236"/>
    <x v="203"/>
    <x v="0"/>
    <m/>
    <x v="2"/>
    <x v="2"/>
    <x v="2"/>
    <x v="33"/>
    <n v="4.5"/>
    <n v="99.79"/>
    <n v="1.425"/>
    <n v="142.20075"/>
    <n v="0"/>
    <n v="142.20075"/>
    <n v="142200.75"/>
    <n v="11850.0625"/>
    <s v="C699001061"/>
    <s v="CC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37"/>
    <x v="204"/>
    <x v="0"/>
    <m/>
    <x v="2"/>
    <x v="2"/>
    <x v="2"/>
    <x v="33"/>
    <n v="16.5"/>
    <n v="86.575000000000003"/>
    <n v="5.2249999999999996"/>
    <n v="452.354375"/>
    <n v="0"/>
    <n v="452.354375"/>
    <n v="452354.375"/>
    <n v="37696.197916666664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38"/>
    <x v="205"/>
    <x v="0"/>
    <m/>
    <x v="2"/>
    <x v="2"/>
    <x v="2"/>
    <x v="33"/>
    <n v="9"/>
    <n v="86.575000000000003"/>
    <n v="2.85"/>
    <n v="246.73875000000001"/>
    <n v="0"/>
    <n v="246.73875000000001"/>
    <n v="246738.75"/>
    <n v="20561.5625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39"/>
    <x v="0"/>
    <x v="0"/>
    <m/>
    <x v="2"/>
    <x v="1"/>
    <x v="3"/>
    <x v="33"/>
    <n v="7.5"/>
    <n v="86.575000000000003"/>
    <n v="2.375"/>
    <n v="205.61562499999999"/>
    <n v="0"/>
    <n v="205.61562499999999"/>
    <n v="205615.625"/>
    <n v="17134.635416666668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103"/>
    <x v="0"/>
    <x v="0"/>
    <m/>
    <x v="2"/>
    <x v="1"/>
    <x v="3"/>
    <x v="33"/>
    <n v="10"/>
    <n v="86.575000000000003"/>
    <n v="3.1666666666666665"/>
    <n v="274.15416666666664"/>
    <n v="0"/>
    <n v="274.15416666666664"/>
    <n v="274154.16666666663"/>
    <n v="22846.180555555551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40"/>
    <x v="206"/>
    <x v="0"/>
    <m/>
    <x v="2"/>
    <x v="1"/>
    <x v="3"/>
    <x v="33"/>
    <n v="10"/>
    <n v="86.575000000000003"/>
    <n v="3.1666666666666665"/>
    <n v="274.15416666666664"/>
    <n v="0"/>
    <n v="274.15416666666664"/>
    <n v="274154.16666666663"/>
    <n v="22846.180555555551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41"/>
    <x v="207"/>
    <x v="0"/>
    <m/>
    <x v="2"/>
    <x v="1"/>
    <x v="3"/>
    <x v="33"/>
    <n v="2.5"/>
    <n v="86.575000000000003"/>
    <n v="0.79166666666666663"/>
    <n v="68.53854166666666"/>
    <n v="0"/>
    <n v="68.53854166666666"/>
    <n v="68538.541666666657"/>
    <n v="5711.5451388888878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1"/>
    <x v="0"/>
    <x v="11"/>
    <x v="242"/>
    <x v="208"/>
    <x v="0"/>
    <m/>
    <x v="2"/>
    <x v="2"/>
    <x v="4"/>
    <x v="48"/>
    <n v="30"/>
    <n v="86.575000000000003"/>
    <n v="8.5"/>
    <n v="735.88750000000005"/>
    <n v="0"/>
    <n v="735.88750000000005"/>
    <n v="735887.5"/>
    <n v="61323.958333333336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33"/>
    <x v="200"/>
    <x v="0"/>
    <m/>
    <x v="2"/>
    <x v="1"/>
    <x v="1"/>
    <x v="44"/>
    <n v="5"/>
    <n v="86.575000000000003"/>
    <n v="0.83333333333333337"/>
    <n v="72.145833333333343"/>
    <n v="0"/>
    <n v="72.145833333333343"/>
    <n v="72145.833333333343"/>
    <n v="6012.1527777777783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34"/>
    <x v="201"/>
    <x v="0"/>
    <m/>
    <x v="2"/>
    <x v="1"/>
    <x v="1"/>
    <x v="44"/>
    <n v="17.5"/>
    <n v="86.575000000000003"/>
    <n v="2.9166666666666665"/>
    <n v="252.51041666666666"/>
    <n v="0"/>
    <n v="252.51041666666666"/>
    <n v="252510.41666666666"/>
    <n v="21042.534722222223"/>
    <s v="C699001061"/>
    <s v="C699001061"/>
    <n v="3093"/>
    <n v="3094"/>
    <m/>
    <m/>
    <m/>
    <m/>
    <n v="106"/>
    <m/>
    <n v="2023"/>
    <m/>
    <m/>
    <m/>
    <s v="C6"/>
    <m/>
  </r>
  <r>
    <x v="1"/>
    <x v="6"/>
    <x v="14"/>
    <x v="26"/>
    <x v="2"/>
    <x v="0"/>
    <x v="11"/>
    <x v="235"/>
    <x v="202"/>
    <x v="0"/>
    <m/>
    <x v="2"/>
    <x v="1"/>
    <x v="1"/>
    <x v="44"/>
    <n v="7.5"/>
    <n v="86.575000000000003"/>
    <n v="1.25"/>
    <n v="108.21875"/>
    <n v="0"/>
    <n v="108.21875"/>
    <n v="108218.75"/>
    <n v="9018.2291666666661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3"/>
    <x v="236"/>
    <x v="203"/>
    <x v="0"/>
    <m/>
    <x v="2"/>
    <x v="2"/>
    <x v="2"/>
    <x v="44"/>
    <n v="4.5"/>
    <n v="99.79"/>
    <n v="0.75"/>
    <n v="74.842500000000001"/>
    <n v="0"/>
    <n v="74.842500000000001"/>
    <n v="74842.5"/>
    <n v="6236.875"/>
    <s v="C699001061"/>
    <s v="CC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37"/>
    <x v="204"/>
    <x v="0"/>
    <m/>
    <x v="2"/>
    <x v="2"/>
    <x v="2"/>
    <x v="44"/>
    <n v="16.5"/>
    <n v="86.575000000000003"/>
    <n v="2.75"/>
    <n v="238.08125000000001"/>
    <n v="0"/>
    <n v="238.08125000000001"/>
    <n v="238081.25"/>
    <n v="19840.104166666668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38"/>
    <x v="205"/>
    <x v="0"/>
    <m/>
    <x v="2"/>
    <x v="2"/>
    <x v="2"/>
    <x v="44"/>
    <n v="9"/>
    <n v="86.575000000000003"/>
    <n v="1.5"/>
    <n v="129.86250000000001"/>
    <n v="0"/>
    <n v="129.86250000000001"/>
    <n v="129862.50000000001"/>
    <n v="10821.875000000002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39"/>
    <x v="0"/>
    <x v="0"/>
    <m/>
    <x v="2"/>
    <x v="1"/>
    <x v="3"/>
    <x v="44"/>
    <n v="7.5"/>
    <n v="86.575000000000003"/>
    <n v="1.25"/>
    <n v="108.21875"/>
    <n v="0"/>
    <n v="108.21875"/>
    <n v="108218.75"/>
    <n v="9018.2291666666661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103"/>
    <x v="0"/>
    <x v="0"/>
    <m/>
    <x v="2"/>
    <x v="1"/>
    <x v="3"/>
    <x v="44"/>
    <n v="10"/>
    <n v="86.575000000000003"/>
    <n v="1.6666666666666667"/>
    <n v="144.29166666666669"/>
    <n v="0"/>
    <n v="144.29166666666669"/>
    <n v="144291.66666666669"/>
    <n v="12024.305555555557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40"/>
    <x v="206"/>
    <x v="0"/>
    <m/>
    <x v="2"/>
    <x v="1"/>
    <x v="3"/>
    <x v="44"/>
    <n v="10"/>
    <n v="86.575000000000003"/>
    <n v="1.6666666666666667"/>
    <n v="144.29166666666669"/>
    <n v="0"/>
    <n v="144.29166666666669"/>
    <n v="144291.66666666669"/>
    <n v="12024.305555555557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41"/>
    <x v="207"/>
    <x v="0"/>
    <m/>
    <x v="2"/>
    <x v="1"/>
    <x v="3"/>
    <x v="44"/>
    <n v="2.5"/>
    <n v="86.575000000000003"/>
    <n v="0.41666666666666669"/>
    <n v="36.072916666666671"/>
    <n v="0"/>
    <n v="36.072916666666671"/>
    <n v="36072.916666666672"/>
    <n v="3006.0763888888891"/>
    <s v="C699001061"/>
    <s v="C699001061"/>
    <n v="3093"/>
    <n v="3094"/>
    <s v=" "/>
    <s v=" "/>
    <s v=" "/>
    <s v=" "/>
    <n v="106"/>
    <m/>
    <n v="2023"/>
    <m/>
    <m/>
    <m/>
    <s v="C6"/>
    <m/>
  </r>
  <r>
    <x v="1"/>
    <x v="6"/>
    <x v="14"/>
    <x v="26"/>
    <x v="2"/>
    <x v="0"/>
    <x v="11"/>
    <x v="242"/>
    <x v="208"/>
    <x v="0"/>
    <m/>
    <x v="2"/>
    <x v="2"/>
    <x v="4"/>
    <x v="39"/>
    <n v="30"/>
    <n v="86.575000000000003"/>
    <n v="6"/>
    <n v="519.45000000000005"/>
    <n v="0"/>
    <n v="519.45000000000005"/>
    <n v="519450.00000000006"/>
    <n v="43287.500000000007"/>
    <s v="C699001061"/>
    <s v="C699001061"/>
    <n v="3093"/>
    <n v="3094"/>
    <s v=" "/>
    <s v=" "/>
    <s v=" "/>
    <s v=" "/>
    <n v="106"/>
    <m/>
    <n v="2023"/>
    <m/>
    <m/>
    <m/>
    <s v="C6"/>
    <m/>
  </r>
  <r>
    <x v="0"/>
    <x v="7"/>
    <x v="15"/>
    <x v="27"/>
    <x v="0"/>
    <x v="0"/>
    <x v="5"/>
    <x v="0"/>
    <x v="0"/>
    <x v="0"/>
    <m/>
    <x v="1"/>
    <x v="3"/>
    <x v="0"/>
    <x v="0"/>
    <m/>
    <n v="0"/>
    <n v="0"/>
    <n v="0"/>
    <n v="186.95099999999999"/>
    <n v="186.95099999999999"/>
    <n v="186951"/>
    <n v="15579.25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5"/>
    <x v="27"/>
    <x v="0"/>
    <x v="0"/>
    <x v="5"/>
    <x v="243"/>
    <x v="0"/>
    <x v="0"/>
    <m/>
    <x v="1"/>
    <x v="3"/>
    <x v="0"/>
    <x v="0"/>
    <m/>
    <n v="0"/>
    <n v="0"/>
    <n v="0"/>
    <n v="381.70600000000002"/>
    <n v="381.70600000000002"/>
    <n v="381706"/>
    <n v="31808.833333333332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5"/>
    <x v="27"/>
    <x v="0"/>
    <x v="0"/>
    <x v="5"/>
    <x v="5"/>
    <x v="0"/>
    <x v="0"/>
    <m/>
    <x v="1"/>
    <x v="3"/>
    <x v="0"/>
    <x v="0"/>
    <m/>
    <n v="0"/>
    <n v="0"/>
    <n v="0"/>
    <n v="11.15"/>
    <n v="11.15"/>
    <n v="11150"/>
    <n v="929.16666666666663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5"/>
    <x v="27"/>
    <x v="0"/>
    <x v="0"/>
    <x v="5"/>
    <x v="3"/>
    <x v="0"/>
    <x v="0"/>
    <m/>
    <x v="1"/>
    <x v="3"/>
    <x v="0"/>
    <x v="0"/>
    <m/>
    <n v="0"/>
    <n v="0"/>
    <n v="0"/>
    <n v="182.733"/>
    <n v="182.733"/>
    <n v="182733"/>
    <n v="15227.75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5"/>
    <x v="27"/>
    <x v="0"/>
    <x v="0"/>
    <x v="5"/>
    <x v="244"/>
    <x v="0"/>
    <x v="0"/>
    <m/>
    <x v="1"/>
    <x v="3"/>
    <x v="0"/>
    <x v="0"/>
    <m/>
    <m/>
    <n v="0"/>
    <n v="0"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3"/>
    <m/>
    <m/>
    <m/>
    <s v="C7"/>
    <m/>
  </r>
  <r>
    <x v="1"/>
    <x v="7"/>
    <x v="15"/>
    <x v="27"/>
    <x v="1"/>
    <x v="0"/>
    <x v="5"/>
    <x v="245"/>
    <x v="209"/>
    <x v="0"/>
    <m/>
    <x v="2"/>
    <x v="1"/>
    <x v="1"/>
    <x v="41"/>
    <n v="4"/>
    <n v="80"/>
    <n v="1.3333333333333333"/>
    <n v="106.66666666666666"/>
    <m/>
    <n v="106.66666666666666"/>
    <n v="106666.66666666666"/>
    <n v="8888.8888888888887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46"/>
    <x v="210"/>
    <x v="0"/>
    <m/>
    <x v="2"/>
    <x v="1"/>
    <x v="1"/>
    <x v="41"/>
    <n v="6"/>
    <n v="63"/>
    <n v="2"/>
    <n v="126"/>
    <n v="0"/>
    <n v="126"/>
    <n v="126000"/>
    <n v="105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247"/>
    <x v="211"/>
    <x v="0"/>
    <m/>
    <x v="2"/>
    <x v="1"/>
    <x v="1"/>
    <x v="41"/>
    <n v="3"/>
    <n v="80"/>
    <n v="1"/>
    <n v="80"/>
    <m/>
    <n v="80"/>
    <n v="80000"/>
    <n v="6666.666666666667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48"/>
    <x v="212"/>
    <x v="0"/>
    <m/>
    <x v="2"/>
    <x v="1"/>
    <x v="1"/>
    <x v="41"/>
    <n v="3"/>
    <n v="80"/>
    <n v="1"/>
    <n v="80"/>
    <m/>
    <n v="80"/>
    <n v="80000"/>
    <n v="6666.666666666667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49"/>
    <x v="213"/>
    <x v="0"/>
    <m/>
    <x v="2"/>
    <x v="1"/>
    <x v="1"/>
    <x v="41"/>
    <n v="8"/>
    <n v="80"/>
    <n v="2.6666666666666665"/>
    <n v="213.33333333333331"/>
    <m/>
    <n v="213.33333333333331"/>
    <n v="213333.33333333331"/>
    <n v="17777.777777777777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50"/>
    <x v="214"/>
    <x v="0"/>
    <m/>
    <x v="2"/>
    <x v="1"/>
    <x v="1"/>
    <x v="41"/>
    <n v="6"/>
    <n v="63"/>
    <n v="2"/>
    <n v="126"/>
    <m/>
    <n v="126"/>
    <n v="126000"/>
    <n v="10500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103"/>
    <x v="0"/>
    <x v="0"/>
    <m/>
    <x v="3"/>
    <x v="2"/>
    <x v="2"/>
    <x v="41"/>
    <n v="7.5"/>
    <n v="84.932000000000002"/>
    <n v="2.5"/>
    <n v="212.33"/>
    <m/>
    <n v="212.33"/>
    <n v="212330"/>
    <n v="17694.166666666668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51"/>
    <x v="215"/>
    <x v="0"/>
    <m/>
    <x v="2"/>
    <x v="2"/>
    <x v="2"/>
    <x v="41"/>
    <n v="2.5"/>
    <n v="80"/>
    <n v="0.83333333333333337"/>
    <n v="66.666666666666671"/>
    <n v="0"/>
    <n v="66.666666666666671"/>
    <n v="66666.666666666672"/>
    <n v="5555.5555555555557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252"/>
    <x v="216"/>
    <x v="0"/>
    <m/>
    <x v="2"/>
    <x v="2"/>
    <x v="2"/>
    <x v="41"/>
    <n v="9"/>
    <n v="80"/>
    <n v="3"/>
    <n v="240"/>
    <n v="0"/>
    <n v="240"/>
    <n v="240000"/>
    <n v="200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253"/>
    <x v="217"/>
    <x v="0"/>
    <m/>
    <x v="2"/>
    <x v="2"/>
    <x v="2"/>
    <x v="41"/>
    <n v="11"/>
    <n v="80"/>
    <n v="3.6666666666666665"/>
    <n v="293.33333333333331"/>
    <m/>
    <n v="293.33333333333331"/>
    <n v="293333.33333333331"/>
    <n v="24444.444444444442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54"/>
    <x v="218"/>
    <x v="0"/>
    <m/>
    <x v="2"/>
    <x v="1"/>
    <x v="3"/>
    <x v="41"/>
    <n v="6"/>
    <n v="80"/>
    <n v="2"/>
    <n v="160"/>
    <m/>
    <n v="160"/>
    <n v="160000"/>
    <n v="13333.333333333334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1"/>
    <x v="0"/>
    <x v="5"/>
    <x v="255"/>
    <x v="219"/>
    <x v="0"/>
    <m/>
    <x v="2"/>
    <x v="1"/>
    <x v="3"/>
    <x v="41"/>
    <n v="6"/>
    <n v="80"/>
    <n v="2"/>
    <n v="160"/>
    <n v="0"/>
    <n v="160"/>
    <n v="160000"/>
    <n v="13333.333333333334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256"/>
    <x v="220"/>
    <x v="0"/>
    <m/>
    <x v="2"/>
    <x v="1"/>
    <x v="3"/>
    <x v="41"/>
    <n v="18"/>
    <n v="80"/>
    <n v="6"/>
    <n v="480"/>
    <n v="0"/>
    <n v="480"/>
    <n v="480000"/>
    <n v="400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257"/>
    <x v="221"/>
    <x v="0"/>
    <m/>
    <x v="2"/>
    <x v="2"/>
    <x v="4"/>
    <x v="41"/>
    <n v="30"/>
    <n v="81"/>
    <n v="10"/>
    <n v="810"/>
    <n v="0"/>
    <n v="810"/>
    <n v="810000"/>
    <n v="675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1"/>
    <x v="0"/>
    <x v="5"/>
    <x v="10"/>
    <x v="0"/>
    <x v="0"/>
    <m/>
    <x v="3"/>
    <x v="0"/>
    <x v="0"/>
    <x v="19"/>
    <n v="60"/>
    <n v="13.39"/>
    <n v="0"/>
    <n v="0"/>
    <n v="0"/>
    <n v="0"/>
    <n v="0"/>
    <n v="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45"/>
    <x v="209"/>
    <x v="0"/>
    <m/>
    <x v="2"/>
    <x v="1"/>
    <x v="1"/>
    <x v="39"/>
    <n v="4"/>
    <n v="80"/>
    <n v="0.8"/>
    <n v="64"/>
    <m/>
    <n v="64"/>
    <n v="64000"/>
    <n v="5333.333333333333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46"/>
    <x v="210"/>
    <x v="0"/>
    <m/>
    <x v="2"/>
    <x v="1"/>
    <x v="1"/>
    <x v="39"/>
    <n v="6"/>
    <n v="63"/>
    <n v="1.2"/>
    <n v="75.599999999999994"/>
    <m/>
    <n v="75.599999999999994"/>
    <n v="75600"/>
    <n v="63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47"/>
    <x v="211"/>
    <x v="0"/>
    <m/>
    <x v="2"/>
    <x v="1"/>
    <x v="1"/>
    <x v="39"/>
    <n v="3"/>
    <n v="80"/>
    <n v="0.6"/>
    <n v="48"/>
    <m/>
    <n v="48"/>
    <n v="48000"/>
    <n v="4000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48"/>
    <x v="212"/>
    <x v="0"/>
    <m/>
    <x v="2"/>
    <x v="1"/>
    <x v="1"/>
    <x v="39"/>
    <n v="3"/>
    <n v="80"/>
    <n v="0.6"/>
    <n v="48"/>
    <m/>
    <n v="48"/>
    <n v="48000"/>
    <n v="4000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49"/>
    <x v="213"/>
    <x v="0"/>
    <m/>
    <x v="2"/>
    <x v="1"/>
    <x v="1"/>
    <x v="39"/>
    <n v="8"/>
    <n v="80"/>
    <n v="1.6"/>
    <n v="128"/>
    <m/>
    <n v="128"/>
    <n v="128000"/>
    <n v="10666.666666666666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50"/>
    <x v="214"/>
    <x v="0"/>
    <m/>
    <x v="2"/>
    <x v="1"/>
    <x v="1"/>
    <x v="39"/>
    <n v="6"/>
    <n v="63"/>
    <n v="1.2"/>
    <n v="75.599999999999994"/>
    <m/>
    <n v="75.599999999999994"/>
    <n v="75600"/>
    <n v="6300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103"/>
    <x v="0"/>
    <x v="0"/>
    <m/>
    <x v="3"/>
    <x v="2"/>
    <x v="2"/>
    <x v="1"/>
    <n v="7.5"/>
    <n v="84.932000000000002"/>
    <n v="2"/>
    <n v="169.864"/>
    <m/>
    <n v="169.864"/>
    <n v="169864"/>
    <n v="14155.333333333334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51"/>
    <x v="215"/>
    <x v="0"/>
    <m/>
    <x v="2"/>
    <x v="2"/>
    <x v="2"/>
    <x v="1"/>
    <n v="2.5"/>
    <n v="80"/>
    <n v="0.66666666666666663"/>
    <n v="53.333333333333329"/>
    <m/>
    <n v="53.333333333333329"/>
    <n v="53333.333333333328"/>
    <n v="4444.4444444444443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52"/>
    <x v="216"/>
    <x v="0"/>
    <m/>
    <x v="2"/>
    <x v="2"/>
    <x v="2"/>
    <x v="1"/>
    <n v="9"/>
    <n v="80"/>
    <n v="2.4"/>
    <n v="192"/>
    <m/>
    <n v="192"/>
    <n v="192000"/>
    <n v="16000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53"/>
    <x v="217"/>
    <x v="0"/>
    <m/>
    <x v="2"/>
    <x v="2"/>
    <x v="2"/>
    <x v="1"/>
    <n v="11"/>
    <n v="80"/>
    <n v="2.9333333333333331"/>
    <n v="234.66666666666666"/>
    <m/>
    <n v="234.66666666666666"/>
    <n v="234666.66666666666"/>
    <n v="19555.555555555555"/>
    <s v="C799001221"/>
    <s v="C799001221"/>
    <n v="3093"/>
    <n v="3094"/>
    <m/>
    <m/>
    <m/>
    <m/>
    <n v="122"/>
    <m/>
    <n v="2023"/>
    <m/>
    <m/>
    <m/>
    <s v="C7"/>
    <m/>
  </r>
  <r>
    <x v="1"/>
    <x v="7"/>
    <x v="15"/>
    <x v="27"/>
    <x v="2"/>
    <x v="0"/>
    <x v="5"/>
    <x v="254"/>
    <x v="218"/>
    <x v="0"/>
    <m/>
    <x v="2"/>
    <x v="1"/>
    <x v="3"/>
    <x v="1"/>
    <n v="6"/>
    <n v="80"/>
    <n v="1.6"/>
    <n v="128"/>
    <m/>
    <n v="128"/>
    <n v="128000"/>
    <n v="10666.666666666666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55"/>
    <x v="219"/>
    <x v="0"/>
    <m/>
    <x v="2"/>
    <x v="1"/>
    <x v="3"/>
    <x v="1"/>
    <n v="6"/>
    <n v="80"/>
    <n v="1.6"/>
    <n v="128"/>
    <m/>
    <n v="128"/>
    <n v="128000"/>
    <n v="10666.666666666666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56"/>
    <x v="220"/>
    <x v="0"/>
    <m/>
    <x v="2"/>
    <x v="1"/>
    <x v="3"/>
    <x v="1"/>
    <n v="18"/>
    <n v="80"/>
    <n v="4.8"/>
    <n v="384"/>
    <m/>
    <n v="384"/>
    <n v="384000"/>
    <n v="320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57"/>
    <x v="221"/>
    <x v="0"/>
    <m/>
    <x v="2"/>
    <x v="2"/>
    <x v="4"/>
    <x v="46"/>
    <n v="30"/>
    <n v="81"/>
    <n v="2"/>
    <n v="162"/>
    <m/>
    <n v="162"/>
    <n v="162000"/>
    <n v="13500"/>
    <s v="C799001221"/>
    <s v="C799001221"/>
    <n v="3093"/>
    <n v="3094"/>
    <s v=" "/>
    <s v=" "/>
    <s v=" "/>
    <s v=" "/>
    <n v="122"/>
    <m/>
    <n v="2023"/>
    <m/>
    <m/>
    <m/>
    <s v="C7"/>
    <m/>
  </r>
  <r>
    <x v="1"/>
    <x v="7"/>
    <x v="15"/>
    <x v="27"/>
    <x v="2"/>
    <x v="0"/>
    <x v="5"/>
    <x v="258"/>
    <x v="0"/>
    <x v="0"/>
    <m/>
    <x v="4"/>
    <x v="3"/>
    <x v="0"/>
    <x v="0"/>
    <m/>
    <m/>
    <n v="0"/>
    <n v="0"/>
    <n v="0"/>
    <n v="0"/>
    <n v="0"/>
    <n v="0"/>
    <s v="C799001221"/>
    <s v="C799001221"/>
    <n v="3093"/>
    <n v="3094"/>
    <s v=" "/>
    <s v=" "/>
    <s v=" "/>
    <s v=" "/>
    <n v="122"/>
    <m/>
    <n v="2023"/>
    <m/>
    <m/>
    <m/>
    <s v="C7"/>
    <m/>
  </r>
  <r>
    <x v="0"/>
    <x v="7"/>
    <x v="16"/>
    <x v="28"/>
    <x v="0"/>
    <x v="0"/>
    <x v="5"/>
    <x v="4"/>
    <x v="0"/>
    <x v="0"/>
    <m/>
    <x v="1"/>
    <x v="3"/>
    <x v="0"/>
    <x v="0"/>
    <m/>
    <m/>
    <n v="0"/>
    <n v="0"/>
    <n v="507.18299999999999"/>
    <n v="507.18299999999999"/>
    <n v="507183"/>
    <n v="42265.25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6"/>
    <x v="28"/>
    <x v="0"/>
    <x v="0"/>
    <x v="5"/>
    <x v="3"/>
    <x v="0"/>
    <x v="0"/>
    <m/>
    <x v="1"/>
    <x v="3"/>
    <x v="0"/>
    <x v="0"/>
    <m/>
    <m/>
    <n v="0"/>
    <n v="0"/>
    <n v="259.74599999999998"/>
    <n v="259.74599999999998"/>
    <n v="259745.99999999997"/>
    <n v="21645.499999999996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6"/>
    <x v="28"/>
    <x v="0"/>
    <x v="0"/>
    <x v="5"/>
    <x v="5"/>
    <x v="0"/>
    <x v="0"/>
    <m/>
    <x v="1"/>
    <x v="3"/>
    <x v="0"/>
    <x v="0"/>
    <m/>
    <m/>
    <n v="0"/>
    <n v="0"/>
    <n v="11.15"/>
    <n v="11.15"/>
    <n v="11150"/>
    <n v="929.16666666666663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6"/>
    <x v="28"/>
    <x v="0"/>
    <x v="0"/>
    <x v="5"/>
    <x v="0"/>
    <x v="0"/>
    <x v="0"/>
    <m/>
    <x v="1"/>
    <x v="3"/>
    <x v="0"/>
    <x v="0"/>
    <m/>
    <m/>
    <n v="0"/>
    <n v="0"/>
    <n v="98.317999999999998"/>
    <n v="98.317999999999998"/>
    <n v="98318"/>
    <n v="8193.1666666666661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6"/>
    <x v="28"/>
    <x v="0"/>
    <x v="0"/>
    <x v="5"/>
    <x v="244"/>
    <x v="0"/>
    <x v="0"/>
    <m/>
    <x v="1"/>
    <x v="3"/>
    <x v="0"/>
    <x v="0"/>
    <m/>
    <m/>
    <n v="0"/>
    <n v="0"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3"/>
    <m/>
    <m/>
    <m/>
    <s v="C7"/>
    <m/>
  </r>
  <r>
    <x v="1"/>
    <x v="7"/>
    <x v="16"/>
    <x v="28"/>
    <x v="1"/>
    <x v="0"/>
    <x v="5"/>
    <x v="259"/>
    <x v="222"/>
    <x v="0"/>
    <m/>
    <x v="2"/>
    <x v="1"/>
    <x v="1"/>
    <x v="1"/>
    <n v="7.5"/>
    <n v="65.7"/>
    <n v="2"/>
    <n v="131.4"/>
    <m/>
    <n v="131.4"/>
    <n v="131400"/>
    <n v="1095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1"/>
    <x v="0"/>
    <x v="5"/>
    <x v="260"/>
    <x v="223"/>
    <x v="0"/>
    <m/>
    <x v="2"/>
    <x v="1"/>
    <x v="1"/>
    <x v="1"/>
    <n v="10"/>
    <n v="65.7"/>
    <n v="2.6666666666666665"/>
    <n v="175.2"/>
    <m/>
    <n v="175.2"/>
    <n v="175200"/>
    <n v="1460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1"/>
    <x v="0"/>
    <x v="5"/>
    <x v="261"/>
    <x v="224"/>
    <x v="0"/>
    <m/>
    <x v="2"/>
    <x v="1"/>
    <x v="1"/>
    <x v="1"/>
    <n v="10"/>
    <n v="65.7"/>
    <n v="2.6666666666666665"/>
    <n v="175.2"/>
    <m/>
    <n v="175.2"/>
    <n v="175200"/>
    <n v="1460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1"/>
    <x v="0"/>
    <x v="5"/>
    <x v="262"/>
    <x v="225"/>
    <x v="0"/>
    <m/>
    <x v="2"/>
    <x v="1"/>
    <x v="1"/>
    <x v="1"/>
    <n v="2.5"/>
    <n v="65.7"/>
    <n v="0.66666666666666663"/>
    <n v="43.8"/>
    <m/>
    <n v="43.8"/>
    <n v="43800"/>
    <n v="365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1"/>
    <x v="0"/>
    <x v="5"/>
    <x v="263"/>
    <x v="226"/>
    <x v="0"/>
    <m/>
    <x v="2"/>
    <x v="2"/>
    <x v="2"/>
    <x v="22"/>
    <n v="5"/>
    <n v="65.7"/>
    <n v="1.8333333333333333"/>
    <n v="120.45"/>
    <m/>
    <n v="120.45"/>
    <n v="120450"/>
    <n v="10037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4"/>
    <x v="227"/>
    <x v="0"/>
    <m/>
    <x v="2"/>
    <x v="2"/>
    <x v="2"/>
    <x v="22"/>
    <n v="7.5"/>
    <n v="65.7"/>
    <n v="2.75"/>
    <n v="180.67500000000001"/>
    <m/>
    <n v="180.67500000000001"/>
    <n v="180675"/>
    <n v="150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5"/>
    <x v="228"/>
    <x v="0"/>
    <m/>
    <x v="2"/>
    <x v="2"/>
    <x v="2"/>
    <x v="22"/>
    <n v="7.5"/>
    <n v="65.7"/>
    <n v="2.75"/>
    <n v="180.67500000000001"/>
    <m/>
    <n v="180.67500000000001"/>
    <n v="180675"/>
    <n v="150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6"/>
    <x v="229"/>
    <x v="0"/>
    <m/>
    <x v="2"/>
    <x v="2"/>
    <x v="2"/>
    <x v="22"/>
    <n v="10"/>
    <n v="65.7"/>
    <n v="3.6666666666666665"/>
    <n v="240.9"/>
    <m/>
    <n v="240.9"/>
    <n v="240900"/>
    <n v="2007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7"/>
    <x v="230"/>
    <x v="0"/>
    <m/>
    <x v="2"/>
    <x v="1"/>
    <x v="3"/>
    <x v="22"/>
    <n v="5"/>
    <n v="65.7"/>
    <n v="1.8333333333333333"/>
    <n v="120.45"/>
    <m/>
    <n v="120.45"/>
    <n v="120450"/>
    <n v="10037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8"/>
    <x v="231"/>
    <x v="0"/>
    <m/>
    <x v="2"/>
    <x v="1"/>
    <x v="3"/>
    <x v="22"/>
    <n v="5"/>
    <n v="65.7"/>
    <n v="1.8333333333333333"/>
    <n v="120.45"/>
    <m/>
    <n v="120.45"/>
    <n v="120450"/>
    <n v="10037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69"/>
    <x v="232"/>
    <x v="0"/>
    <m/>
    <x v="2"/>
    <x v="1"/>
    <x v="3"/>
    <x v="22"/>
    <n v="5"/>
    <n v="65.7"/>
    <n v="1.8333333333333333"/>
    <n v="120.45"/>
    <m/>
    <n v="120.45"/>
    <n v="120450"/>
    <n v="10037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70"/>
    <x v="233"/>
    <x v="0"/>
    <m/>
    <x v="2"/>
    <x v="1"/>
    <x v="3"/>
    <x v="22"/>
    <n v="5"/>
    <n v="65.7"/>
    <n v="1.8333333333333333"/>
    <n v="120.45"/>
    <m/>
    <n v="120.45"/>
    <n v="120450"/>
    <n v="10037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71"/>
    <x v="234"/>
    <x v="0"/>
    <m/>
    <x v="2"/>
    <x v="1"/>
    <x v="3"/>
    <x v="22"/>
    <n v="10"/>
    <n v="65.7"/>
    <n v="3.6666666666666665"/>
    <n v="240.9"/>
    <m/>
    <n v="240.9"/>
    <n v="240900"/>
    <n v="2007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272"/>
    <x v="235"/>
    <x v="0"/>
    <m/>
    <x v="2"/>
    <x v="2"/>
    <x v="4"/>
    <x v="48"/>
    <n v="30"/>
    <n v="75.400000000000006"/>
    <n v="8.5"/>
    <n v="640.90000000000009"/>
    <m/>
    <n v="640.90000000000009"/>
    <n v="640900.00000000012"/>
    <n v="53408.333333333343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1"/>
    <x v="0"/>
    <x v="5"/>
    <x v="10"/>
    <x v="0"/>
    <x v="0"/>
    <m/>
    <x v="1"/>
    <x v="3"/>
    <x v="0"/>
    <x v="0"/>
    <n v="60"/>
    <n v="66"/>
    <n v="0"/>
    <n v="0"/>
    <m/>
    <n v="0"/>
    <n v="0"/>
    <n v="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2"/>
    <x v="0"/>
    <x v="5"/>
    <x v="259"/>
    <x v="222"/>
    <x v="0"/>
    <m/>
    <x v="2"/>
    <x v="1"/>
    <x v="1"/>
    <x v="1"/>
    <n v="7.5"/>
    <n v="65.7"/>
    <n v="2"/>
    <n v="131.4"/>
    <m/>
    <n v="131.4"/>
    <n v="131400"/>
    <n v="1095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2"/>
    <x v="0"/>
    <x v="5"/>
    <x v="260"/>
    <x v="223"/>
    <x v="0"/>
    <m/>
    <x v="2"/>
    <x v="1"/>
    <x v="1"/>
    <x v="1"/>
    <n v="10"/>
    <n v="65.7"/>
    <n v="2.6666666666666665"/>
    <n v="175.2"/>
    <m/>
    <n v="175.2"/>
    <n v="175200"/>
    <n v="1460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2"/>
    <x v="0"/>
    <x v="5"/>
    <x v="261"/>
    <x v="224"/>
    <x v="0"/>
    <m/>
    <x v="2"/>
    <x v="1"/>
    <x v="1"/>
    <x v="1"/>
    <n v="10"/>
    <n v="65.7"/>
    <n v="2.6666666666666665"/>
    <n v="175.2"/>
    <m/>
    <n v="175.2"/>
    <n v="175200"/>
    <n v="1460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2"/>
    <x v="0"/>
    <x v="5"/>
    <x v="262"/>
    <x v="225"/>
    <x v="0"/>
    <m/>
    <x v="2"/>
    <x v="1"/>
    <x v="1"/>
    <x v="1"/>
    <n v="2.5"/>
    <n v="65.7"/>
    <n v="0.66666666666666663"/>
    <n v="43.8"/>
    <m/>
    <n v="43.8"/>
    <n v="43800"/>
    <n v="3650"/>
    <s v="C799001281"/>
    <s v="C799001281"/>
    <n v="3093"/>
    <n v="3094"/>
    <s v=" "/>
    <s v=" "/>
    <s v=" "/>
    <s v=" "/>
    <n v="128"/>
    <m/>
    <n v="2023"/>
    <m/>
    <m/>
    <m/>
    <s v="C7"/>
    <m/>
  </r>
  <r>
    <x v="1"/>
    <x v="7"/>
    <x v="16"/>
    <x v="28"/>
    <x v="2"/>
    <x v="0"/>
    <x v="5"/>
    <x v="263"/>
    <x v="226"/>
    <x v="0"/>
    <m/>
    <x v="2"/>
    <x v="2"/>
    <x v="2"/>
    <x v="48"/>
    <n v="5"/>
    <n v="65.7"/>
    <n v="1.4166666666666667"/>
    <n v="93.075000000000003"/>
    <m/>
    <n v="93.075000000000003"/>
    <n v="93075"/>
    <n v="77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4"/>
    <x v="227"/>
    <x v="0"/>
    <m/>
    <x v="2"/>
    <x v="2"/>
    <x v="2"/>
    <x v="48"/>
    <n v="7.5"/>
    <n v="65.7"/>
    <n v="2.125"/>
    <n v="139.61250000000001"/>
    <m/>
    <n v="139.61250000000001"/>
    <n v="139612.5"/>
    <n v="11634.37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5"/>
    <x v="228"/>
    <x v="0"/>
    <m/>
    <x v="2"/>
    <x v="2"/>
    <x v="2"/>
    <x v="48"/>
    <n v="7.5"/>
    <n v="65.7"/>
    <n v="2.125"/>
    <n v="139.61250000000001"/>
    <m/>
    <n v="139.61250000000001"/>
    <n v="139612.5"/>
    <n v="11634.37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6"/>
    <x v="229"/>
    <x v="0"/>
    <m/>
    <x v="2"/>
    <x v="2"/>
    <x v="2"/>
    <x v="48"/>
    <n v="10"/>
    <n v="65.7"/>
    <n v="2.8333333333333335"/>
    <n v="186.15"/>
    <m/>
    <n v="186.15"/>
    <n v="186150"/>
    <n v="15512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7"/>
    <x v="230"/>
    <x v="0"/>
    <m/>
    <x v="2"/>
    <x v="1"/>
    <x v="3"/>
    <x v="48"/>
    <n v="5"/>
    <n v="65.7"/>
    <n v="1.4166666666666667"/>
    <n v="93.075000000000003"/>
    <m/>
    <n v="93.075000000000003"/>
    <n v="93075"/>
    <n v="77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8"/>
    <x v="231"/>
    <x v="0"/>
    <m/>
    <x v="2"/>
    <x v="1"/>
    <x v="3"/>
    <x v="48"/>
    <n v="5"/>
    <n v="65.7"/>
    <n v="1.4166666666666667"/>
    <n v="93.075000000000003"/>
    <m/>
    <n v="93.075000000000003"/>
    <n v="93075"/>
    <n v="77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69"/>
    <x v="232"/>
    <x v="0"/>
    <m/>
    <x v="2"/>
    <x v="1"/>
    <x v="3"/>
    <x v="48"/>
    <n v="5"/>
    <n v="65.7"/>
    <n v="1.4166666666666667"/>
    <n v="93.075000000000003"/>
    <m/>
    <n v="93.075000000000003"/>
    <n v="93075"/>
    <n v="77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70"/>
    <x v="233"/>
    <x v="0"/>
    <m/>
    <x v="2"/>
    <x v="1"/>
    <x v="3"/>
    <x v="48"/>
    <n v="5"/>
    <n v="65.7"/>
    <n v="1.4166666666666667"/>
    <n v="93.075000000000003"/>
    <m/>
    <n v="93.075000000000003"/>
    <n v="93075"/>
    <n v="7756.2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71"/>
    <x v="234"/>
    <x v="0"/>
    <m/>
    <x v="2"/>
    <x v="1"/>
    <x v="3"/>
    <x v="48"/>
    <n v="10"/>
    <n v="65.7"/>
    <n v="2.8333333333333335"/>
    <n v="186.15"/>
    <m/>
    <n v="186.15"/>
    <n v="186150"/>
    <n v="15512.5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72"/>
    <x v="235"/>
    <x v="0"/>
    <m/>
    <x v="2"/>
    <x v="2"/>
    <x v="4"/>
    <x v="23"/>
    <n v="30"/>
    <n v="75.400000000000006"/>
    <n v="3.5"/>
    <n v="263.90000000000003"/>
    <m/>
    <n v="263.90000000000003"/>
    <n v="263900.00000000006"/>
    <n v="21991.666666666672"/>
    <s v="C799001281"/>
    <s v="C799001281"/>
    <n v="3093"/>
    <n v="3094"/>
    <m/>
    <m/>
    <m/>
    <m/>
    <n v="128"/>
    <m/>
    <n v="2023"/>
    <m/>
    <m/>
    <m/>
    <s v="C7"/>
    <m/>
  </r>
  <r>
    <x v="1"/>
    <x v="7"/>
    <x v="16"/>
    <x v="28"/>
    <x v="2"/>
    <x v="0"/>
    <x v="5"/>
    <x v="273"/>
    <x v="0"/>
    <x v="0"/>
    <m/>
    <x v="1"/>
    <x v="3"/>
    <x v="0"/>
    <x v="0"/>
    <m/>
    <m/>
    <n v="0"/>
    <n v="0"/>
    <n v="0"/>
    <n v="0"/>
    <n v="0"/>
    <n v="0"/>
    <s v="C799001281"/>
    <s v="C799001281"/>
    <n v="3093"/>
    <n v="3094"/>
    <s v=" "/>
    <s v=" "/>
    <s v=" "/>
    <s v=" "/>
    <n v="128"/>
    <m/>
    <n v="2023"/>
    <m/>
    <m/>
    <m/>
    <s v="C7"/>
    <m/>
  </r>
  <r>
    <x v="0"/>
    <x v="7"/>
    <x v="17"/>
    <x v="29"/>
    <x v="0"/>
    <x v="0"/>
    <x v="5"/>
    <x v="4"/>
    <x v="0"/>
    <x v="0"/>
    <m/>
    <x v="1"/>
    <x v="0"/>
    <x v="0"/>
    <x v="0"/>
    <m/>
    <n v="0"/>
    <n v="0"/>
    <n v="0"/>
    <n v="380.88099999999997"/>
    <n v="380.88099999999997"/>
    <n v="380881"/>
    <n v="31740.083333333332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7"/>
    <x v="29"/>
    <x v="0"/>
    <x v="0"/>
    <x v="5"/>
    <x v="3"/>
    <x v="0"/>
    <x v="0"/>
    <m/>
    <x v="1"/>
    <x v="3"/>
    <x v="0"/>
    <x v="0"/>
    <m/>
    <n v="0"/>
    <n v="0"/>
    <n v="0"/>
    <n v="216.41200000000001"/>
    <n v="216.41200000000001"/>
    <n v="216412"/>
    <n v="18034.333333333332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7"/>
    <x v="29"/>
    <x v="0"/>
    <x v="0"/>
    <x v="5"/>
    <x v="5"/>
    <x v="0"/>
    <x v="0"/>
    <m/>
    <x v="1"/>
    <x v="3"/>
    <x v="0"/>
    <x v="0"/>
    <m/>
    <n v="0"/>
    <n v="0"/>
    <n v="0"/>
    <n v="11.15"/>
    <n v="11.15"/>
    <n v="11150"/>
    <n v="929.16666666666663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0"/>
    <x v="7"/>
    <x v="17"/>
    <x v="29"/>
    <x v="0"/>
    <x v="0"/>
    <x v="5"/>
    <x v="244"/>
    <x v="0"/>
    <x v="0"/>
    <m/>
    <x v="1"/>
    <x v="3"/>
    <x v="0"/>
    <x v="0"/>
    <m/>
    <m/>
    <n v="0"/>
    <n v="0"/>
    <n v="37.43"/>
    <n v="37.43"/>
    <n v="37430"/>
    <n v="3119.1666666666665"/>
    <s v="Programövergripande"/>
    <s v="Programövergripande"/>
    <s v="Programövergripande"/>
    <m/>
    <m/>
    <m/>
    <m/>
    <m/>
    <s v="Programövergripande"/>
    <m/>
    <n v="2023"/>
    <m/>
    <m/>
    <m/>
    <s v="C7"/>
    <m/>
  </r>
  <r>
    <x v="0"/>
    <x v="7"/>
    <x v="17"/>
    <x v="29"/>
    <x v="0"/>
    <x v="0"/>
    <x v="5"/>
    <x v="0"/>
    <x v="99"/>
    <x v="0"/>
    <m/>
    <x v="1"/>
    <x v="3"/>
    <x v="0"/>
    <x v="0"/>
    <m/>
    <n v="0"/>
    <n v="0"/>
    <n v="0"/>
    <n v="134.17599999999999"/>
    <n v="134.17599999999999"/>
    <n v="134176"/>
    <n v="11181.333333333334"/>
    <s v="Programövergripande"/>
    <s v="Programövergripande"/>
    <s v="Programövergripande"/>
    <m/>
    <s v=" "/>
    <s v=" "/>
    <s v=" "/>
    <s v=" "/>
    <s v="Programövergripande"/>
    <m/>
    <n v="2023"/>
    <m/>
    <m/>
    <m/>
    <s v="C7"/>
    <m/>
  </r>
  <r>
    <x v="1"/>
    <x v="7"/>
    <x v="17"/>
    <x v="29"/>
    <x v="1"/>
    <x v="0"/>
    <x v="5"/>
    <x v="274"/>
    <x v="236"/>
    <x v="0"/>
    <m/>
    <x v="2"/>
    <x v="1"/>
    <x v="1"/>
    <x v="21"/>
    <n v="5"/>
    <n v="83"/>
    <n v="2.1666666666666665"/>
    <n v="179.83333333333331"/>
    <n v="0"/>
    <n v="179.83333333333331"/>
    <n v="179833.33333333331"/>
    <n v="14986.111111111109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1"/>
    <x v="0"/>
    <x v="5"/>
    <x v="275"/>
    <x v="237"/>
    <x v="0"/>
    <m/>
    <x v="2"/>
    <x v="1"/>
    <x v="1"/>
    <x v="21"/>
    <n v="10"/>
    <n v="80"/>
    <n v="4.333333333333333"/>
    <n v="346.66666666666663"/>
    <n v="0"/>
    <n v="346.66666666666663"/>
    <n v="346666.66666666663"/>
    <n v="28888.888888888887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1"/>
    <x v="0"/>
    <x v="3"/>
    <x v="276"/>
    <x v="238"/>
    <x v="1"/>
    <m/>
    <x v="2"/>
    <x v="1"/>
    <x v="1"/>
    <x v="21"/>
    <n v="7.5"/>
    <n v="80"/>
    <n v="1.625"/>
    <n v="130"/>
    <n v="0"/>
    <n v="130"/>
    <n v="130000"/>
    <n v="10833.333333333334"/>
    <s v="C799001171"/>
    <s v="C3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1"/>
    <x v="0"/>
    <x v="5"/>
    <x v="277"/>
    <x v="239"/>
    <x v="1"/>
    <m/>
    <x v="2"/>
    <x v="1"/>
    <x v="1"/>
    <x v="21"/>
    <n v="7.5"/>
    <n v="80"/>
    <n v="1.625"/>
    <n v="130"/>
    <n v="0"/>
    <n v="130"/>
    <n v="130000"/>
    <n v="10833.333333333334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1"/>
    <x v="0"/>
    <x v="5"/>
    <x v="278"/>
    <x v="240"/>
    <x v="0"/>
    <m/>
    <x v="2"/>
    <x v="2"/>
    <x v="2"/>
    <x v="21"/>
    <n v="10"/>
    <n v="80"/>
    <n v="4.333333333333333"/>
    <n v="346.66666666666663"/>
    <m/>
    <n v="346.66666666666663"/>
    <n v="346666.66666666663"/>
    <n v="28888.888888888887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1"/>
    <x v="0"/>
    <x v="5"/>
    <x v="279"/>
    <x v="241"/>
    <x v="0"/>
    <m/>
    <x v="2"/>
    <x v="2"/>
    <x v="2"/>
    <x v="21"/>
    <n v="5"/>
    <n v="90"/>
    <n v="2.1666666666666665"/>
    <n v="195"/>
    <m/>
    <n v="195"/>
    <n v="195000"/>
    <n v="16250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1"/>
    <x v="0"/>
    <x v="5"/>
    <x v="280"/>
    <x v="242"/>
    <x v="0"/>
    <m/>
    <x v="2"/>
    <x v="2"/>
    <x v="2"/>
    <x v="21"/>
    <n v="7.5"/>
    <n v="80"/>
    <n v="3.25"/>
    <n v="260"/>
    <m/>
    <n v="260"/>
    <n v="260000"/>
    <n v="21666.666666666668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1"/>
    <x v="0"/>
    <x v="5"/>
    <x v="281"/>
    <x v="243"/>
    <x v="0"/>
    <m/>
    <x v="2"/>
    <x v="1"/>
    <x v="3"/>
    <x v="21"/>
    <n v="15"/>
    <n v="85"/>
    <n v="6.5"/>
    <n v="552.5"/>
    <m/>
    <n v="552.5"/>
    <n v="552500"/>
    <n v="46041.666666666664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1"/>
    <x v="0"/>
    <x v="5"/>
    <x v="282"/>
    <x v="244"/>
    <x v="0"/>
    <m/>
    <x v="2"/>
    <x v="2"/>
    <x v="4"/>
    <x v="39"/>
    <n v="30"/>
    <n v="90"/>
    <n v="6"/>
    <n v="540"/>
    <n v="0"/>
    <n v="540"/>
    <n v="540000"/>
    <n v="45000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1"/>
    <x v="0"/>
    <x v="5"/>
    <x v="10"/>
    <x v="0"/>
    <x v="0"/>
    <m/>
    <x v="3"/>
    <x v="0"/>
    <x v="0"/>
    <x v="0"/>
    <n v="60"/>
    <n v="82"/>
    <n v="0"/>
    <n v="0"/>
    <n v="0"/>
    <n v="0"/>
    <n v="0"/>
    <n v="0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5"/>
    <x v="274"/>
    <x v="236"/>
    <x v="0"/>
    <m/>
    <x v="2"/>
    <x v="1"/>
    <x v="1"/>
    <x v="49"/>
    <n v="5"/>
    <n v="83"/>
    <n v="1.1666666666666667"/>
    <n v="96.833333333333343"/>
    <m/>
    <n v="96.833333333333343"/>
    <n v="96833.333333333343"/>
    <n v="8069.4444444444453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5"/>
    <x v="275"/>
    <x v="237"/>
    <x v="0"/>
    <m/>
    <x v="2"/>
    <x v="1"/>
    <x v="1"/>
    <x v="49"/>
    <n v="10"/>
    <n v="80"/>
    <n v="2.3333333333333335"/>
    <n v="186.66666666666669"/>
    <m/>
    <n v="186.66666666666669"/>
    <n v="186666.66666666669"/>
    <n v="15555.555555555557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3"/>
    <x v="276"/>
    <x v="238"/>
    <x v="1"/>
    <m/>
    <x v="2"/>
    <x v="1"/>
    <x v="1"/>
    <x v="49"/>
    <n v="7.5"/>
    <n v="80"/>
    <n v="0.875"/>
    <n v="70"/>
    <m/>
    <n v="70"/>
    <n v="70000"/>
    <n v="5833.333333333333"/>
    <s v="C799001171"/>
    <s v="C3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5"/>
    <x v="277"/>
    <x v="239"/>
    <x v="1"/>
    <m/>
    <x v="2"/>
    <x v="1"/>
    <x v="1"/>
    <x v="49"/>
    <n v="7.5"/>
    <n v="80"/>
    <n v="0.875"/>
    <n v="70"/>
    <m/>
    <n v="70"/>
    <n v="70000"/>
    <n v="5833.333333333333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5"/>
    <x v="278"/>
    <x v="240"/>
    <x v="0"/>
    <m/>
    <x v="2"/>
    <x v="2"/>
    <x v="2"/>
    <x v="45"/>
    <n v="10"/>
    <n v="80"/>
    <n v="1.8333333333333333"/>
    <n v="146.66666666666666"/>
    <m/>
    <n v="146.66666666666666"/>
    <n v="146666.66666666666"/>
    <n v="12222.222222222221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2"/>
    <x v="0"/>
    <x v="5"/>
    <x v="279"/>
    <x v="241"/>
    <x v="0"/>
    <m/>
    <x v="2"/>
    <x v="2"/>
    <x v="2"/>
    <x v="45"/>
    <n v="5"/>
    <n v="90"/>
    <n v="0.91666666666666663"/>
    <n v="82.5"/>
    <m/>
    <n v="82.5"/>
    <n v="82500"/>
    <n v="6875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2"/>
    <x v="0"/>
    <x v="5"/>
    <x v="280"/>
    <x v="242"/>
    <x v="0"/>
    <m/>
    <x v="2"/>
    <x v="2"/>
    <x v="2"/>
    <x v="45"/>
    <n v="7.5"/>
    <n v="80"/>
    <n v="1.375"/>
    <n v="110"/>
    <m/>
    <n v="110"/>
    <n v="110000"/>
    <n v="9166.6666666666661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2"/>
    <x v="0"/>
    <x v="5"/>
    <x v="281"/>
    <x v="243"/>
    <x v="0"/>
    <m/>
    <x v="2"/>
    <x v="1"/>
    <x v="3"/>
    <x v="45"/>
    <n v="15"/>
    <n v="85"/>
    <n v="2.75"/>
    <n v="233.75"/>
    <m/>
    <n v="233.75"/>
    <n v="233750"/>
    <n v="19479.166666666668"/>
    <s v="C799001171"/>
    <s v="C799001171"/>
    <n v="3093"/>
    <n v="3094"/>
    <m/>
    <m/>
    <m/>
    <m/>
    <n v="117"/>
    <m/>
    <n v="2023"/>
    <m/>
    <m/>
    <m/>
    <s v="C7"/>
    <m/>
  </r>
  <r>
    <x v="1"/>
    <x v="7"/>
    <x v="17"/>
    <x v="29"/>
    <x v="2"/>
    <x v="0"/>
    <x v="5"/>
    <x v="282"/>
    <x v="244"/>
    <x v="0"/>
    <m/>
    <x v="2"/>
    <x v="2"/>
    <x v="4"/>
    <x v="49"/>
    <n v="30"/>
    <n v="90"/>
    <n v="7"/>
    <n v="630"/>
    <m/>
    <n v="630"/>
    <n v="630000"/>
    <n v="52500"/>
    <s v="C799001171"/>
    <s v="C799001171"/>
    <n v="3093"/>
    <n v="3094"/>
    <s v=" "/>
    <s v=" "/>
    <s v=" "/>
    <s v=" "/>
    <n v="117"/>
    <m/>
    <n v="2023"/>
    <m/>
    <m/>
    <m/>
    <s v="C7"/>
    <m/>
  </r>
  <r>
    <x v="1"/>
    <x v="7"/>
    <x v="17"/>
    <x v="29"/>
    <x v="2"/>
    <x v="0"/>
    <x v="5"/>
    <x v="283"/>
    <x v="0"/>
    <x v="0"/>
    <m/>
    <x v="1"/>
    <x v="3"/>
    <x v="0"/>
    <x v="0"/>
    <m/>
    <m/>
    <n v="0"/>
    <n v="0"/>
    <n v="0"/>
    <n v="0"/>
    <n v="0"/>
    <n v="0"/>
    <s v="C799001171"/>
    <s v="C799001171"/>
    <n v="3093"/>
    <n v="3094"/>
    <s v=" "/>
    <s v=" "/>
    <s v=" "/>
    <s v=" "/>
    <n v="117"/>
    <m/>
    <n v="2023"/>
    <m/>
    <m/>
    <m/>
    <s v="C7"/>
    <m/>
  </r>
  <r>
    <x v="0"/>
    <x v="8"/>
    <x v="18"/>
    <x v="30"/>
    <x v="0"/>
    <x v="0"/>
    <x v="14"/>
    <x v="284"/>
    <x v="0"/>
    <x v="0"/>
    <m/>
    <x v="1"/>
    <x v="3"/>
    <x v="0"/>
    <x v="0"/>
    <m/>
    <m/>
    <n v="0"/>
    <n v="0"/>
    <n v="3.78"/>
    <n v="3.78"/>
    <n v="3780"/>
    <n v="315"/>
    <s v="Programövergripande"/>
    <s v="Programövergripande"/>
    <s v="Programövergripande"/>
    <m/>
    <s v=" "/>
    <s v=" "/>
    <s v=" "/>
    <s v=" "/>
    <s v="Programövergripande"/>
    <s v="UN drift, arvode studentrepr UN"/>
    <n v="2023"/>
    <m/>
    <m/>
    <m/>
    <s v="K8"/>
    <m/>
  </r>
  <r>
    <x v="0"/>
    <x v="8"/>
    <x v="18"/>
    <x v="30"/>
    <x v="0"/>
    <x v="0"/>
    <x v="14"/>
    <x v="285"/>
    <x v="0"/>
    <x v="0"/>
    <m/>
    <x v="1"/>
    <x v="3"/>
    <x v="0"/>
    <x v="0"/>
    <m/>
    <m/>
    <n v="0"/>
    <n v="0"/>
    <n v="95"/>
    <n v="95"/>
    <n v="95000"/>
    <n v="7916.666666666667"/>
    <s v="Programövergripande"/>
    <s v="Programövergripande"/>
    <s v="Programövergripande"/>
    <m/>
    <s v=" "/>
    <s v=" "/>
    <s v=" "/>
    <s v=" "/>
    <s v="Programövergripande"/>
    <s v="Drift program"/>
    <n v="2023"/>
    <m/>
    <m/>
    <m/>
    <s v="K8"/>
    <m/>
  </r>
  <r>
    <x v="0"/>
    <x v="8"/>
    <x v="18"/>
    <x v="30"/>
    <x v="0"/>
    <x v="0"/>
    <x v="14"/>
    <x v="286"/>
    <x v="0"/>
    <x v="0"/>
    <m/>
    <x v="1"/>
    <x v="3"/>
    <x v="0"/>
    <x v="0"/>
    <m/>
    <n v="0"/>
    <n v="0"/>
    <n v="0"/>
    <n v="45.150000000000006"/>
    <n v="45.150000000000006"/>
    <n v="45150.000000000007"/>
    <n v="3762.5000000000005"/>
    <s v="Programövergripande"/>
    <s v="Programövergripande"/>
    <s v="Programövergripande"/>
    <m/>
    <s v=" "/>
    <s v=" "/>
    <s v=" "/>
    <s v=" "/>
    <s v="Programövergripande"/>
    <s v="PD lön &amp; tillägg inkl. LKP"/>
    <n v="2023"/>
    <m/>
    <m/>
    <m/>
    <s v="K8"/>
    <m/>
  </r>
  <r>
    <x v="0"/>
    <x v="8"/>
    <x v="18"/>
    <x v="30"/>
    <x v="0"/>
    <x v="0"/>
    <x v="14"/>
    <x v="3"/>
    <x v="0"/>
    <x v="0"/>
    <m/>
    <x v="1"/>
    <x v="3"/>
    <x v="0"/>
    <x v="0"/>
    <m/>
    <m/>
    <n v="0"/>
    <n v="0"/>
    <n v="310.02999999999997"/>
    <n v="310.02999999999997"/>
    <n v="310030"/>
    <n v="25835.833333333332"/>
    <s v="Programövergripande"/>
    <s v="Programövergripande"/>
    <s v="Programövergripande"/>
    <m/>
    <s v=" "/>
    <s v=" "/>
    <s v=" "/>
    <s v=" "/>
    <s v="Programövergripande"/>
    <s v="SV, PH, kursadmin"/>
    <n v="2023"/>
    <m/>
    <m/>
    <m/>
    <s v="K8"/>
    <m/>
  </r>
  <r>
    <x v="0"/>
    <x v="8"/>
    <x v="18"/>
    <x v="30"/>
    <x v="0"/>
    <x v="0"/>
    <x v="14"/>
    <x v="287"/>
    <x v="0"/>
    <x v="0"/>
    <m/>
    <x v="1"/>
    <x v="3"/>
    <x v="0"/>
    <x v="0"/>
    <m/>
    <n v="0"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4, PD lön &amp; tillägg"/>
    <n v="2023"/>
    <m/>
    <m/>
    <m/>
    <s v="K8"/>
    <m/>
  </r>
  <r>
    <x v="1"/>
    <x v="8"/>
    <x v="18"/>
    <x v="30"/>
    <x v="1"/>
    <x v="0"/>
    <x v="14"/>
    <x v="288"/>
    <x v="245"/>
    <x v="0"/>
    <m/>
    <x v="2"/>
    <x v="1"/>
    <x v="1"/>
    <x v="32"/>
    <n v="2.5"/>
    <n v="84.0406973587788"/>
    <n v="1.0416666666666667"/>
    <n v="87.542393082061253"/>
    <n v="0"/>
    <n v="87.542393082061253"/>
    <n v="87542.393082061259"/>
    <n v="7295.1994235051052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89"/>
    <x v="246"/>
    <x v="0"/>
    <m/>
    <x v="2"/>
    <x v="1"/>
    <x v="1"/>
    <x v="32"/>
    <n v="10"/>
    <n v="84.0406973587788"/>
    <n v="4.166666666666667"/>
    <n v="350.16957232824501"/>
    <n v="0"/>
    <n v="350.16957232824501"/>
    <n v="350169.57232824503"/>
    <n v="29180.797694020421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0"/>
    <x v="247"/>
    <x v="0"/>
    <m/>
    <x v="2"/>
    <x v="1"/>
    <x v="1"/>
    <x v="32"/>
    <n v="7.5"/>
    <n v="84.0406973587788"/>
    <n v="3.125"/>
    <n v="262.62717924618374"/>
    <n v="0"/>
    <n v="262.62717924618374"/>
    <n v="262627.17924618372"/>
    <n v="21885.598270515311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1"/>
    <x v="248"/>
    <x v="0"/>
    <m/>
    <x v="2"/>
    <x v="1"/>
    <x v="1"/>
    <x v="32"/>
    <n v="7.5"/>
    <n v="84.0406973587788"/>
    <n v="3.125"/>
    <n v="262.62717924618374"/>
    <n v="0"/>
    <n v="262.62717924618374"/>
    <n v="262627.17924618372"/>
    <n v="21885.598270515311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2"/>
    <x v="249"/>
    <x v="0"/>
    <m/>
    <x v="2"/>
    <x v="1"/>
    <x v="1"/>
    <x v="32"/>
    <n v="2.5"/>
    <n v="84.0406973587788"/>
    <n v="1.0416666666666667"/>
    <n v="87.542393082061253"/>
    <n v="0"/>
    <n v="87.542393082061253"/>
    <n v="87542.393082061259"/>
    <n v="7295.1994235051052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88"/>
    <x v="245"/>
    <x v="0"/>
    <m/>
    <x v="2"/>
    <x v="2"/>
    <x v="2"/>
    <x v="42"/>
    <n v="5"/>
    <n v="84.0406973587788"/>
    <n v="1.0833333333333333"/>
    <n v="91.044088805343691"/>
    <n v="0"/>
    <n v="91.044088805343691"/>
    <n v="91044.088805343694"/>
    <n v="7587.0074004453081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3"/>
    <x v="250"/>
    <x v="0"/>
    <m/>
    <x v="2"/>
    <x v="2"/>
    <x v="2"/>
    <x v="42"/>
    <n v="7.5"/>
    <n v="103.10023593305669"/>
    <n v="1.625"/>
    <n v="167.53788339121712"/>
    <n v="0"/>
    <n v="167.53788339121712"/>
    <n v="167537.88339121712"/>
    <n v="13961.490282601428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89"/>
    <x v="246"/>
    <x v="0"/>
    <m/>
    <x v="2"/>
    <x v="2"/>
    <x v="2"/>
    <x v="42"/>
    <n v="5"/>
    <n v="84.0406973587788"/>
    <n v="1.0833333333333333"/>
    <n v="91.044088805343691"/>
    <n v="0"/>
    <n v="91.044088805343691"/>
    <n v="91044.088805343694"/>
    <n v="7587.0074004453081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4"/>
    <x v="251"/>
    <x v="0"/>
    <m/>
    <x v="2"/>
    <x v="2"/>
    <x v="2"/>
    <x v="42"/>
    <n v="7.5"/>
    <n v="84.0406973587788"/>
    <n v="1.625"/>
    <n v="136.56613320801554"/>
    <n v="0"/>
    <n v="136.56613320801554"/>
    <n v="136566.13320801556"/>
    <n v="11380.511100667964"/>
    <s v="K899001251"/>
    <s v="K899001251"/>
    <n v="3093"/>
    <n v="3094"/>
    <s v=" "/>
    <s v=" "/>
    <s v=" "/>
    <s v=" "/>
    <n v="125"/>
    <m/>
    <n v="2023"/>
    <m/>
    <m/>
    <m/>
    <s v="K8"/>
    <m/>
  </r>
  <r>
    <x v="1"/>
    <x v="8"/>
    <x v="18"/>
    <x v="30"/>
    <x v="1"/>
    <x v="0"/>
    <x v="14"/>
    <x v="292"/>
    <x v="249"/>
    <x v="0"/>
    <m/>
    <x v="2"/>
    <x v="2"/>
    <x v="2"/>
    <x v="42"/>
    <n v="5"/>
    <n v="84.0406973587788"/>
    <n v="1.0833333333333333"/>
    <n v="91.044088805343691"/>
    <n v="0"/>
    <n v="91.044088805343691"/>
    <n v="91044.088805343694"/>
    <n v="7587.0074004453081"/>
    <s v="K899001251"/>
    <s v="K899001251"/>
    <n v="3093"/>
    <n v="3094"/>
    <s v=" "/>
    <s v=" "/>
    <s v=" "/>
    <s v=" "/>
    <n v="125"/>
    <m/>
    <n v="2023"/>
    <m/>
    <m/>
    <m/>
    <s v="K8"/>
    <m/>
  </r>
  <r>
    <x v="0"/>
    <x v="8"/>
    <x v="19"/>
    <x v="31"/>
    <x v="0"/>
    <x v="0"/>
    <x v="14"/>
    <x v="284"/>
    <x v="0"/>
    <x v="0"/>
    <m/>
    <x v="1"/>
    <x v="3"/>
    <x v="0"/>
    <x v="0"/>
    <m/>
    <n v="0"/>
    <n v="0"/>
    <n v="0"/>
    <n v="15.12"/>
    <n v="15.12"/>
    <n v="15120"/>
    <n v="1260"/>
    <s v="Programövergripande"/>
    <s v="Programövergripande"/>
    <s v="Programövergripande"/>
    <m/>
    <s v=" "/>
    <s v=" "/>
    <s v=" "/>
    <s v=" "/>
    <s v="Programövergripande"/>
    <s v="UN drift, arvode studentrepr UN"/>
    <n v="2023"/>
    <m/>
    <m/>
    <m/>
    <s v="K8"/>
    <m/>
  </r>
  <r>
    <x v="0"/>
    <x v="8"/>
    <x v="19"/>
    <x v="31"/>
    <x v="0"/>
    <x v="0"/>
    <x v="14"/>
    <x v="285"/>
    <x v="0"/>
    <x v="0"/>
    <m/>
    <x v="1"/>
    <x v="3"/>
    <x v="0"/>
    <x v="0"/>
    <m/>
    <n v="0"/>
    <n v="0"/>
    <n v="0"/>
    <n v="140"/>
    <n v="140"/>
    <n v="140000"/>
    <n v="11666.666666666666"/>
    <s v="Programövergripande"/>
    <s v="Programövergripande"/>
    <s v="Programövergripande"/>
    <m/>
    <s v=" "/>
    <s v=" "/>
    <s v=" "/>
    <s v=" "/>
    <s v="Programövergripande"/>
    <s v="Drift program"/>
    <n v="2023"/>
    <m/>
    <m/>
    <m/>
    <s v="K8"/>
    <m/>
  </r>
  <r>
    <x v="0"/>
    <x v="8"/>
    <x v="19"/>
    <x v="31"/>
    <x v="0"/>
    <x v="0"/>
    <x v="14"/>
    <x v="286"/>
    <x v="0"/>
    <x v="0"/>
    <m/>
    <x v="1"/>
    <x v="0"/>
    <x v="0"/>
    <x v="0"/>
    <m/>
    <n v="0"/>
    <n v="0"/>
    <n v="0"/>
    <n v="225.75"/>
    <n v="225.75"/>
    <n v="225750"/>
    <n v="18812.5"/>
    <s v="Programövergripande"/>
    <s v="Programövergripande"/>
    <s v="Programövergripande"/>
    <m/>
    <s v=" "/>
    <s v=" "/>
    <s v=" "/>
    <s v=" "/>
    <s v="Programövergripande"/>
    <s v="PD lön &amp; tillägg inkl. LKP"/>
    <n v="2023"/>
    <m/>
    <m/>
    <m/>
    <s v="K8"/>
    <m/>
  </r>
  <r>
    <x v="0"/>
    <x v="8"/>
    <x v="19"/>
    <x v="31"/>
    <x v="0"/>
    <x v="0"/>
    <x v="14"/>
    <x v="3"/>
    <x v="0"/>
    <x v="0"/>
    <m/>
    <x v="1"/>
    <x v="3"/>
    <x v="0"/>
    <x v="0"/>
    <m/>
    <n v="0"/>
    <n v="0"/>
    <n v="0"/>
    <n v="678.81999999999994"/>
    <n v="678.81999999999994"/>
    <n v="678819.99999999988"/>
    <n v="56568.333333333321"/>
    <s v="Programövergripande"/>
    <s v="Programövergripande"/>
    <s v="Programövergripande"/>
    <m/>
    <s v=" "/>
    <s v=" "/>
    <s v=" "/>
    <s v=" "/>
    <s v="Programövergripande"/>
    <s v="SV, PH, kursadmin"/>
    <n v="2023"/>
    <m/>
    <m/>
    <m/>
    <s v="K8"/>
    <m/>
  </r>
  <r>
    <x v="0"/>
    <x v="8"/>
    <x v="19"/>
    <x v="31"/>
    <x v="0"/>
    <x v="0"/>
    <x v="14"/>
    <x v="287"/>
    <x v="0"/>
    <x v="0"/>
    <m/>
    <x v="1"/>
    <x v="0"/>
    <x v="0"/>
    <x v="0"/>
    <m/>
    <n v="0"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19, PD lön &amp; tillägg"/>
    <n v="2023"/>
    <m/>
    <m/>
    <m/>
    <s v="K8"/>
    <m/>
  </r>
  <r>
    <x v="1"/>
    <x v="8"/>
    <x v="19"/>
    <x v="31"/>
    <x v="1"/>
    <x v="0"/>
    <x v="14"/>
    <x v="295"/>
    <x v="252"/>
    <x v="0"/>
    <m/>
    <x v="2"/>
    <x v="1"/>
    <x v="1"/>
    <x v="50"/>
    <n v="9"/>
    <n v="90.5"/>
    <n v="9"/>
    <n v="814.5"/>
    <n v="0"/>
    <n v="814.5"/>
    <n v="814500"/>
    <n v="6787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296"/>
    <x v="253"/>
    <x v="0"/>
    <m/>
    <x v="2"/>
    <x v="1"/>
    <x v="1"/>
    <x v="50"/>
    <n v="10.5"/>
    <n v="75.75"/>
    <n v="10.5"/>
    <n v="795.375"/>
    <n v="0"/>
    <n v="795.375"/>
    <n v="795375"/>
    <n v="66281.2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297"/>
    <x v="254"/>
    <x v="0"/>
    <m/>
    <x v="2"/>
    <x v="1"/>
    <x v="1"/>
    <x v="50"/>
    <n v="10.5"/>
    <n v="113.5"/>
    <n v="10.5"/>
    <n v="1191.75"/>
    <n v="0"/>
    <n v="1191.75"/>
    <n v="1191750"/>
    <n v="99312.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298"/>
    <x v="255"/>
    <x v="0"/>
    <m/>
    <x v="2"/>
    <x v="2"/>
    <x v="2"/>
    <x v="51"/>
    <n v="4.5"/>
    <n v="75.75"/>
    <n v="4.05"/>
    <n v="306.78749999999997"/>
    <n v="0"/>
    <n v="306.78749999999997"/>
    <n v="306787.49999999994"/>
    <n v="25565.624999999996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5"/>
    <x v="181"/>
    <x v="256"/>
    <x v="0"/>
    <m/>
    <x v="2"/>
    <x v="2"/>
    <x v="2"/>
    <x v="51"/>
    <n v="3"/>
    <n v="75.75"/>
    <n v="2.7"/>
    <n v="204.52500000000001"/>
    <n v="0"/>
    <n v="204.52500000000001"/>
    <n v="204525"/>
    <n v="17043.75"/>
    <s v="K899001081"/>
    <s v="K7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299"/>
    <x v="257"/>
    <x v="0"/>
    <m/>
    <x v="2"/>
    <x v="2"/>
    <x v="2"/>
    <x v="51"/>
    <n v="15"/>
    <n v="113.5"/>
    <n v="13.5"/>
    <n v="1532.25"/>
    <n v="0"/>
    <n v="1532.25"/>
    <n v="1532250"/>
    <n v="127687.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0"/>
    <x v="258"/>
    <x v="0"/>
    <m/>
    <x v="2"/>
    <x v="2"/>
    <x v="2"/>
    <x v="51"/>
    <n v="7.5"/>
    <n v="113.5"/>
    <n v="6.75"/>
    <n v="766.125"/>
    <n v="0"/>
    <n v="766.125"/>
    <n v="766125"/>
    <n v="63843.75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3"/>
    <x v="40"/>
    <x v="259"/>
    <x v="0"/>
    <m/>
    <x v="2"/>
    <x v="1"/>
    <x v="3"/>
    <x v="52"/>
    <n v="3"/>
    <n v="92.9"/>
    <n v="2.6"/>
    <n v="241.54000000000002"/>
    <n v="0"/>
    <n v="241.54000000000002"/>
    <n v="241540.00000000003"/>
    <n v="20128.333333333336"/>
    <s v="K899001081"/>
    <s v="C3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01"/>
    <x v="260"/>
    <x v="0"/>
    <m/>
    <x v="2"/>
    <x v="1"/>
    <x v="3"/>
    <x v="52"/>
    <n v="12"/>
    <n v="113.5"/>
    <n v="10.4"/>
    <n v="1180.4000000000001"/>
    <n v="0"/>
    <n v="1180.4000000000001"/>
    <n v="1180400"/>
    <n v="98366.666666666672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2"/>
    <x v="261"/>
    <x v="0"/>
    <m/>
    <x v="2"/>
    <x v="1"/>
    <x v="3"/>
    <x v="52"/>
    <n v="7.5"/>
    <n v="113.5"/>
    <n v="6.5"/>
    <n v="737.75"/>
    <n v="0"/>
    <n v="737.75"/>
    <n v="737750"/>
    <n v="61479.166666666664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3"/>
    <x v="262"/>
    <x v="0"/>
    <m/>
    <x v="2"/>
    <x v="1"/>
    <x v="3"/>
    <x v="52"/>
    <n v="7.5"/>
    <n v="92.9"/>
    <n v="6.5"/>
    <n v="603.85"/>
    <n v="0"/>
    <n v="603.85"/>
    <n v="603850"/>
    <n v="50320.833333333336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04"/>
    <x v="263"/>
    <x v="0"/>
    <m/>
    <x v="2"/>
    <x v="2"/>
    <x v="4"/>
    <x v="53"/>
    <n v="6"/>
    <n v="113.5"/>
    <n v="4.3"/>
    <n v="488.04999999999995"/>
    <n v="0"/>
    <n v="488.04999999999995"/>
    <n v="488049.99999999994"/>
    <n v="40670.833333333328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5"/>
    <x v="264"/>
    <x v="0"/>
    <m/>
    <x v="2"/>
    <x v="2"/>
    <x v="4"/>
    <x v="53"/>
    <n v="4.5"/>
    <n v="113.5"/>
    <n v="3.2250000000000001"/>
    <n v="366.03750000000002"/>
    <n v="0"/>
    <n v="366.03750000000002"/>
    <n v="366037.5"/>
    <n v="30503.12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6"/>
    <x v="306"/>
    <x v="265"/>
    <x v="0"/>
    <m/>
    <x v="2"/>
    <x v="2"/>
    <x v="4"/>
    <x v="53"/>
    <n v="3"/>
    <n v="92.9"/>
    <n v="2.15"/>
    <n v="199.73500000000001"/>
    <n v="0"/>
    <n v="199.73500000000001"/>
    <n v="199735"/>
    <n v="16644.583333333332"/>
    <s v="K899001081"/>
    <s v="C1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7"/>
    <x v="266"/>
    <x v="0"/>
    <m/>
    <x v="2"/>
    <x v="2"/>
    <x v="4"/>
    <x v="53"/>
    <n v="7.5"/>
    <n v="121"/>
    <n v="5.375"/>
    <n v="650.375"/>
    <n v="0"/>
    <n v="650.375"/>
    <n v="650375"/>
    <n v="54197.916666666664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08"/>
    <x v="267"/>
    <x v="0"/>
    <m/>
    <x v="2"/>
    <x v="2"/>
    <x v="4"/>
    <x v="53"/>
    <n v="9"/>
    <n v="121"/>
    <n v="6.45"/>
    <n v="780.45"/>
    <n v="0"/>
    <n v="780.45"/>
    <n v="780450"/>
    <n v="65037.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289"/>
    <x v="268"/>
    <x v="0"/>
    <m/>
    <x v="2"/>
    <x v="1"/>
    <x v="5"/>
    <x v="5"/>
    <n v="7.5"/>
    <n v="113.5"/>
    <n v="5.25"/>
    <n v="595.875"/>
    <n v="0"/>
    <n v="595.875"/>
    <n v="595875"/>
    <n v="49656.25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09"/>
    <x v="269"/>
    <x v="0"/>
    <m/>
    <x v="2"/>
    <x v="1"/>
    <x v="5"/>
    <x v="5"/>
    <n v="7.5"/>
    <n v="117"/>
    <n v="5.25"/>
    <n v="614.25"/>
    <n v="0"/>
    <n v="614.25"/>
    <n v="614250"/>
    <n v="51187.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10"/>
    <x v="270"/>
    <x v="0"/>
    <m/>
    <x v="2"/>
    <x v="1"/>
    <x v="5"/>
    <x v="5"/>
    <n v="4.5"/>
    <n v="117"/>
    <n v="3.15"/>
    <n v="368.55"/>
    <n v="0"/>
    <n v="368.55"/>
    <n v="368550"/>
    <n v="30712.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311"/>
    <x v="271"/>
    <x v="0"/>
    <m/>
    <x v="2"/>
    <x v="1"/>
    <x v="5"/>
    <x v="5"/>
    <n v="3"/>
    <n v="75.75"/>
    <n v="2.1"/>
    <n v="159.07500000000002"/>
    <n v="0"/>
    <n v="159.07500000000002"/>
    <n v="159075.00000000003"/>
    <n v="13256.250000000002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103"/>
    <x v="99"/>
    <x v="0"/>
    <m/>
    <x v="3"/>
    <x v="1"/>
    <x v="5"/>
    <x v="5"/>
    <n v="7.5"/>
    <n v="72.56"/>
    <n v="5.25"/>
    <n v="380.94"/>
    <n v="0"/>
    <n v="380.94"/>
    <n v="380940"/>
    <n v="3174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289"/>
    <x v="268"/>
    <x v="0"/>
    <m/>
    <x v="2"/>
    <x v="2"/>
    <x v="6"/>
    <x v="6"/>
    <n v="7.5"/>
    <n v="113.5"/>
    <n v="5.625"/>
    <n v="638.4375"/>
    <n v="0"/>
    <n v="638.4375"/>
    <n v="638437.5"/>
    <n v="53203.125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09"/>
    <x v="269"/>
    <x v="0"/>
    <m/>
    <x v="2"/>
    <x v="2"/>
    <x v="6"/>
    <x v="6"/>
    <n v="7.5"/>
    <n v="121"/>
    <n v="5.625"/>
    <n v="680.625"/>
    <m/>
    <n v="680.625"/>
    <n v="680625"/>
    <n v="56718.75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12"/>
    <x v="272"/>
    <x v="0"/>
    <m/>
    <x v="2"/>
    <x v="2"/>
    <x v="6"/>
    <x v="6"/>
    <n v="12"/>
    <n v="121"/>
    <n v="9"/>
    <n v="1089"/>
    <m/>
    <n v="1089"/>
    <n v="1089000"/>
    <n v="90750"/>
    <s v="K899001081"/>
    <s v="K899001081"/>
    <n v="3093"/>
    <n v="3094"/>
    <s v=" "/>
    <s v=" "/>
    <s v=" "/>
    <s v=" "/>
    <n v="108"/>
    <m/>
    <n v="2023"/>
    <m/>
    <m/>
    <m/>
    <s v="K8"/>
    <m/>
  </r>
  <r>
    <x v="1"/>
    <x v="8"/>
    <x v="19"/>
    <x v="31"/>
    <x v="1"/>
    <x v="0"/>
    <x v="14"/>
    <x v="313"/>
    <x v="273"/>
    <x v="0"/>
    <m/>
    <x v="2"/>
    <x v="2"/>
    <x v="6"/>
    <x v="6"/>
    <n v="3"/>
    <n v="92.9"/>
    <n v="2.25"/>
    <n v="209.02500000000001"/>
    <m/>
    <n v="209.02500000000001"/>
    <n v="209025"/>
    <n v="17418.75"/>
    <s v="K899001081"/>
    <s v="K899001081"/>
    <n v="3093"/>
    <n v="3094"/>
    <m/>
    <m/>
    <m/>
    <m/>
    <n v="108"/>
    <m/>
    <n v="2023"/>
    <m/>
    <m/>
    <m/>
    <s v="K8"/>
    <m/>
  </r>
  <r>
    <x v="1"/>
    <x v="8"/>
    <x v="19"/>
    <x v="31"/>
    <x v="1"/>
    <x v="0"/>
    <x v="14"/>
    <x v="10"/>
    <x v="0"/>
    <x v="0"/>
    <m/>
    <x v="3"/>
    <x v="0"/>
    <x v="0"/>
    <x v="0"/>
    <n v="60"/>
    <n v="88.341697676714972"/>
    <n v="0"/>
    <n v="0"/>
    <n v="0"/>
    <n v="0"/>
    <n v="0"/>
    <n v="0"/>
    <s v="K899001081"/>
    <s v="K899001081"/>
    <n v="3093"/>
    <n v="3094"/>
    <s v=" "/>
    <s v=" "/>
    <s v=" "/>
    <s v=" "/>
    <n v="108"/>
    <m/>
    <n v="2023"/>
    <m/>
    <m/>
    <m/>
    <s v="K8"/>
    <m/>
  </r>
  <r>
    <x v="0"/>
    <x v="8"/>
    <x v="20"/>
    <x v="32"/>
    <x v="0"/>
    <x v="0"/>
    <x v="14"/>
    <x v="314"/>
    <x v="0"/>
    <x v="0"/>
    <m/>
    <x v="1"/>
    <x v="3"/>
    <x v="0"/>
    <x v="0"/>
    <m/>
    <n v="0"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51, PD lön &amp; tillägg"/>
    <n v="2023"/>
    <m/>
    <m/>
    <m/>
    <s v="K8"/>
    <m/>
  </r>
  <r>
    <x v="0"/>
    <x v="8"/>
    <x v="20"/>
    <x v="32"/>
    <x v="0"/>
    <x v="0"/>
    <x v="14"/>
    <x v="284"/>
    <x v="0"/>
    <x v="0"/>
    <m/>
    <x v="1"/>
    <x v="3"/>
    <x v="0"/>
    <x v="0"/>
    <m/>
    <n v="0"/>
    <n v="0"/>
    <n v="0"/>
    <n v="39.69"/>
    <n v="39.69"/>
    <n v="39690"/>
    <n v="3307.5"/>
    <s v="Programövergripande"/>
    <s v="Programövergripande"/>
    <s v="Programövergripande"/>
    <m/>
    <s v=" "/>
    <s v=" "/>
    <s v=" "/>
    <s v=" "/>
    <s v="Programövergripande"/>
    <s v="UN drift, arvode studentrepr UN"/>
    <n v="2023"/>
    <m/>
    <m/>
    <m/>
    <s v="K8"/>
    <m/>
  </r>
  <r>
    <x v="0"/>
    <x v="8"/>
    <x v="20"/>
    <x v="32"/>
    <x v="0"/>
    <x v="0"/>
    <x v="14"/>
    <x v="285"/>
    <x v="0"/>
    <x v="0"/>
    <m/>
    <x v="1"/>
    <x v="3"/>
    <x v="0"/>
    <x v="0"/>
    <m/>
    <n v="0"/>
    <n v="0"/>
    <n v="0"/>
    <n v="105"/>
    <n v="105"/>
    <n v="105000"/>
    <n v="8750"/>
    <s v="Programövergripande"/>
    <s v="Programövergripande"/>
    <s v="Programövergripande"/>
    <m/>
    <s v=" "/>
    <s v=" "/>
    <s v=" "/>
    <s v=" "/>
    <s v="Programövergripande"/>
    <s v="Drift program"/>
    <n v="2023"/>
    <m/>
    <m/>
    <m/>
    <s v="K8"/>
    <m/>
  </r>
  <r>
    <x v="0"/>
    <x v="8"/>
    <x v="20"/>
    <x v="32"/>
    <x v="0"/>
    <x v="0"/>
    <x v="14"/>
    <x v="286"/>
    <x v="0"/>
    <x v="0"/>
    <m/>
    <x v="1"/>
    <x v="3"/>
    <x v="0"/>
    <x v="0"/>
    <m/>
    <n v="0"/>
    <n v="0"/>
    <n v="0"/>
    <n v="508.5"/>
    <n v="508.5"/>
    <n v="508500"/>
    <n v="42375"/>
    <s v="Programövergripande"/>
    <s v="Programövergripande"/>
    <s v="Programövergripande"/>
    <m/>
    <s v=" "/>
    <s v=" "/>
    <s v=" "/>
    <s v=" "/>
    <s v="Programövergripande"/>
    <s v="PD lön &amp; tillägg inkl. LKP"/>
    <n v="2023"/>
    <m/>
    <m/>
    <m/>
    <s v="K8"/>
    <m/>
  </r>
  <r>
    <x v="0"/>
    <x v="8"/>
    <x v="20"/>
    <x v="32"/>
    <x v="0"/>
    <x v="0"/>
    <x v="14"/>
    <x v="3"/>
    <x v="0"/>
    <x v="0"/>
    <m/>
    <x v="1"/>
    <x v="3"/>
    <x v="0"/>
    <x v="0"/>
    <m/>
    <n v="0"/>
    <n v="0"/>
    <n v="0"/>
    <n v="1390.0550000000001"/>
    <n v="1390.0550000000001"/>
    <n v="1390055"/>
    <n v="115837.91666666667"/>
    <s v="Programövergripande"/>
    <s v="Programövergripande"/>
    <s v="Programövergripande"/>
    <m/>
    <s v=" "/>
    <s v=" "/>
    <s v=" "/>
    <s v=" "/>
    <s v="Programövergripande"/>
    <s v="SV, PH, kurssam,  kursadmin, VFU-sam, int-sam"/>
    <n v="2023"/>
    <m/>
    <m/>
    <m/>
    <s v="K8"/>
    <m/>
  </r>
  <r>
    <x v="1"/>
    <x v="8"/>
    <x v="20"/>
    <x v="32"/>
    <x v="1"/>
    <x v="0"/>
    <x v="14"/>
    <x v="315"/>
    <x v="274"/>
    <x v="0"/>
    <m/>
    <x v="2"/>
    <x v="1"/>
    <x v="1"/>
    <x v="54"/>
    <n v="15"/>
    <n v="90.668509067446323"/>
    <n v="20.5"/>
    <n v="1858.7044358826497"/>
    <n v="0"/>
    <n v="1858.7044358826497"/>
    <n v="1858704.4358826496"/>
    <n v="154892.03632355414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16"/>
    <x v="275"/>
    <x v="0"/>
    <m/>
    <x v="2"/>
    <x v="1"/>
    <x v="1"/>
    <x v="54"/>
    <n v="7.5"/>
    <n v="90.669866232697359"/>
    <n v="10.25"/>
    <n v="929.36612888514787"/>
    <n v="0"/>
    <n v="929.36612888514787"/>
    <n v="929366.12888514786"/>
    <n v="77447.17740709566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17"/>
    <x v="276"/>
    <x v="0"/>
    <m/>
    <x v="2"/>
    <x v="1"/>
    <x v="1"/>
    <x v="54"/>
    <n v="7.5"/>
    <n v="82.671045156826622"/>
    <n v="10.25"/>
    <n v="847.37821285747293"/>
    <n v="0"/>
    <n v="847.37821285747293"/>
    <n v="847378.21285747294"/>
    <n v="70614.851071456083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18"/>
    <x v="277"/>
    <x v="0"/>
    <m/>
    <x v="2"/>
    <x v="2"/>
    <x v="2"/>
    <x v="55"/>
    <n v="15"/>
    <n v="90.668509067446323"/>
    <n v="19"/>
    <n v="1722.7016722814801"/>
    <n v="0"/>
    <n v="1722.7016722814801"/>
    <n v="1722701.6722814802"/>
    <n v="143558.47269012334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19"/>
    <x v="278"/>
    <x v="0"/>
    <m/>
    <x v="2"/>
    <x v="2"/>
    <x v="2"/>
    <x v="55"/>
    <n v="15"/>
    <n v="82.671045156826622"/>
    <n v="19"/>
    <n v="1570.7498579797059"/>
    <n v="0"/>
    <n v="1570.7498579797059"/>
    <n v="1570749.8579797058"/>
    <n v="130895.82149830881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0"/>
    <x v="279"/>
    <x v="0"/>
    <m/>
    <x v="2"/>
    <x v="1"/>
    <x v="3"/>
    <x v="15"/>
    <n v="15"/>
    <n v="82.671045156826622"/>
    <n v="18.25"/>
    <n v="1508.7465741120859"/>
    <n v="0"/>
    <n v="1508.7465741120859"/>
    <n v="1508746.5741120859"/>
    <n v="125728.8811760071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1"/>
    <x v="280"/>
    <x v="0"/>
    <m/>
    <x v="2"/>
    <x v="1"/>
    <x v="3"/>
    <x v="15"/>
    <n v="15"/>
    <n v="82.671045156826622"/>
    <n v="18.25"/>
    <n v="1508.7465741120859"/>
    <n v="0"/>
    <n v="1508.7465741120859"/>
    <n v="1508746.5741120859"/>
    <n v="125728.8811760071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2"/>
    <x v="281"/>
    <x v="0"/>
    <m/>
    <x v="2"/>
    <x v="2"/>
    <x v="4"/>
    <x v="56"/>
    <n v="7.5"/>
    <n v="90.668509067446323"/>
    <n v="7.125"/>
    <n v="646.0131271055551"/>
    <n v="0"/>
    <n v="646.0131271055551"/>
    <n v="646013.12710555515"/>
    <n v="53834.427258796262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3"/>
    <x v="282"/>
    <x v="0"/>
    <m/>
    <x v="2"/>
    <x v="2"/>
    <x v="4"/>
    <x v="56"/>
    <n v="22.5"/>
    <n v="118.44217046506934"/>
    <n v="21.375"/>
    <n v="2531.701393690857"/>
    <n v="0"/>
    <n v="2531.701393690857"/>
    <n v="2531701.3936908571"/>
    <n v="210975.1161409047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4"/>
    <x v="283"/>
    <x v="0"/>
    <m/>
    <x v="2"/>
    <x v="1"/>
    <x v="5"/>
    <x v="57"/>
    <n v="12"/>
    <n v="82.671045156826622"/>
    <n v="11"/>
    <n v="909.3814967250928"/>
    <n v="0"/>
    <n v="909.3814967250928"/>
    <n v="909381.49672509276"/>
    <n v="75781.79139375772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5"/>
    <x v="284"/>
    <x v="0"/>
    <m/>
    <x v="2"/>
    <x v="1"/>
    <x v="5"/>
    <x v="57"/>
    <n v="4.5"/>
    <n v="90.669866232697359"/>
    <n v="4.125"/>
    <n v="374.01319820987658"/>
    <n v="0"/>
    <n v="374.01319820987658"/>
    <n v="374013.1982098766"/>
    <n v="31167.766517489716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6"/>
    <x v="285"/>
    <x v="0"/>
    <m/>
    <x v="2"/>
    <x v="1"/>
    <x v="5"/>
    <x v="57"/>
    <n v="6"/>
    <n v="110.2943030337471"/>
    <n v="5.5"/>
    <n v="606.61866668560901"/>
    <n v="0"/>
    <n v="606.61866668560901"/>
    <n v="606618.66668560903"/>
    <n v="50551.555557134088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9"/>
    <x v="327"/>
    <x v="286"/>
    <x v="0"/>
    <m/>
    <x v="2"/>
    <x v="1"/>
    <x v="5"/>
    <x v="57"/>
    <n v="4.5"/>
    <n v="82.671045156826622"/>
    <n v="4.125"/>
    <n v="341.0180612719098"/>
    <n v="0"/>
    <n v="341.0180612719098"/>
    <n v="341018.0612719098"/>
    <n v="28418.171772659149"/>
    <s v="K899001141"/>
    <s v="H1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210"/>
    <x v="287"/>
    <x v="0"/>
    <m/>
    <x v="2"/>
    <x v="1"/>
    <x v="5"/>
    <x v="57"/>
    <n v="3"/>
    <n v="82.671045156826622"/>
    <n v="2.75"/>
    <n v="227.3453741812732"/>
    <n v="0"/>
    <n v="227.3453741812732"/>
    <n v="227345.37418127319"/>
    <n v="18945.447848439431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8"/>
    <x v="288"/>
    <x v="0"/>
    <m/>
    <x v="2"/>
    <x v="2"/>
    <x v="6"/>
    <x v="50"/>
    <n v="7.5"/>
    <n v="94.306842959380063"/>
    <n v="7.5"/>
    <n v="707.30132219535051"/>
    <n v="0"/>
    <n v="707.30132219535051"/>
    <n v="707301.32219535054"/>
    <n v="58941.776849612543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29"/>
    <x v="0"/>
    <x v="0"/>
    <m/>
    <x v="3"/>
    <x v="2"/>
    <x v="6"/>
    <x v="50"/>
    <n v="22.5"/>
    <n v="79.752501600000002"/>
    <n v="22.5"/>
    <n v="1794.431286"/>
    <n v="0"/>
    <n v="1794.431286"/>
    <n v="1794431.2860000001"/>
    <n v="149535.940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0"/>
    <x v="289"/>
    <x v="0"/>
    <m/>
    <x v="2"/>
    <x v="1"/>
    <x v="7"/>
    <x v="58"/>
    <n v="25.5"/>
    <n v="136.12900464525487"/>
    <n v="26.35"/>
    <n v="3586.999272402466"/>
    <n v="0"/>
    <n v="3586.999272402466"/>
    <n v="3586999.2724024658"/>
    <n v="298916.60603353882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1"/>
    <x v="290"/>
    <x v="0"/>
    <m/>
    <x v="2"/>
    <x v="1"/>
    <x v="7"/>
    <x v="58"/>
    <n v="4.5"/>
    <n v="346.79964446343013"/>
    <n v="4.6500000000000004"/>
    <n v="1612.6183467549502"/>
    <n v="0"/>
    <n v="1612.6183467549502"/>
    <n v="1612618.3467549502"/>
    <n v="134384.86222957919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2"/>
    <x v="291"/>
    <x v="0"/>
    <m/>
    <x v="2"/>
    <x v="2"/>
    <x v="8"/>
    <x v="12"/>
    <n v="6"/>
    <n v="110.2943030337471"/>
    <n v="6.7"/>
    <n v="738.97183032610553"/>
    <n v="0"/>
    <n v="738.97183032610553"/>
    <n v="738971.83032610558"/>
    <n v="61580.985860508801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3"/>
    <x v="292"/>
    <x v="0"/>
    <m/>
    <x v="2"/>
    <x v="2"/>
    <x v="8"/>
    <x v="12"/>
    <n v="19.5"/>
    <n v="110.2943030337471"/>
    <n v="21.774999999999999"/>
    <n v="2401.6584485598428"/>
    <n v="0"/>
    <n v="2401.6584485598428"/>
    <n v="2401658.448559843"/>
    <n v="200138.20404665358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4"/>
    <x v="293"/>
    <x v="0"/>
    <m/>
    <x v="2"/>
    <x v="2"/>
    <x v="8"/>
    <x v="12"/>
    <n v="4.5"/>
    <n v="82.671045156826622"/>
    <n v="5.0250000000000004"/>
    <n v="415.4220019130538"/>
    <n v="0"/>
    <n v="415.4220019130538"/>
    <n v="415422.0019130538"/>
    <n v="34618.50015942115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5"/>
    <x v="294"/>
    <x v="0"/>
    <m/>
    <x v="2"/>
    <x v="1"/>
    <x v="9"/>
    <x v="17"/>
    <n v="6"/>
    <n v="82.671045156826622"/>
    <n v="6.5"/>
    <n v="537.36179351937301"/>
    <n v="0"/>
    <n v="537.36179351937301"/>
    <n v="537361.79351937305"/>
    <n v="44780.149459947752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6"/>
    <x v="295"/>
    <x v="0"/>
    <m/>
    <x v="2"/>
    <x v="1"/>
    <x v="9"/>
    <x v="17"/>
    <n v="24"/>
    <n v="155.50503085388615"/>
    <n v="26"/>
    <n v="4043.1308022010398"/>
    <n v="0"/>
    <n v="4043.1308022010398"/>
    <n v="4043130.8022010396"/>
    <n v="336927.56685008662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5"/>
    <x v="294"/>
    <x v="0"/>
    <m/>
    <x v="2"/>
    <x v="2"/>
    <x v="10"/>
    <x v="59"/>
    <n v="24"/>
    <n v="82.671045156826622"/>
    <n v="21.2"/>
    <n v="1752.6261573247243"/>
    <n v="0"/>
    <n v="1752.6261573247243"/>
    <n v="1752626.1573247244"/>
    <n v="146052.17977706037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6"/>
    <x v="295"/>
    <x v="0"/>
    <m/>
    <x v="2"/>
    <x v="2"/>
    <x v="10"/>
    <x v="59"/>
    <n v="6"/>
    <n v="155.50503085388615"/>
    <n v="5.3"/>
    <n v="824.17666352559661"/>
    <n v="0"/>
    <n v="824.17666352559661"/>
    <n v="824176.66352559661"/>
    <n v="68681.388627133056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10"/>
    <x v="0"/>
    <x v="0"/>
    <m/>
    <x v="3"/>
    <x v="0"/>
    <x v="0"/>
    <x v="2"/>
    <n v="60"/>
    <n v="83.381341454444794"/>
    <n v="3"/>
    <n v="250.14402436333438"/>
    <n v="0"/>
    <n v="250.14402436333438"/>
    <n v="250144.02436333438"/>
    <n v="20845.335363611197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7"/>
    <x v="0"/>
    <x v="0"/>
    <m/>
    <x v="1"/>
    <x v="0"/>
    <x v="0"/>
    <x v="0"/>
    <m/>
    <n v="0"/>
    <n v="0"/>
    <n v="0"/>
    <n v="215"/>
    <n v="215"/>
    <n v="215000"/>
    <n v="17916.666666666668"/>
    <s v="K899001141"/>
    <s v="K899001141"/>
    <n v="3093"/>
    <n v="3094"/>
    <s v=" "/>
    <s v=" "/>
    <s v=" "/>
    <s v=" "/>
    <n v="114"/>
    <m/>
    <n v="2023"/>
    <m/>
    <m/>
    <m/>
    <s v="K8"/>
    <m/>
  </r>
  <r>
    <x v="1"/>
    <x v="8"/>
    <x v="20"/>
    <x v="32"/>
    <x v="1"/>
    <x v="0"/>
    <x v="14"/>
    <x v="338"/>
    <x v="0"/>
    <x v="0"/>
    <m/>
    <x v="3"/>
    <x v="3"/>
    <x v="0"/>
    <x v="19"/>
    <n v="60"/>
    <m/>
    <n v="0"/>
    <n v="0"/>
    <m/>
    <n v="0"/>
    <n v="0"/>
    <n v="0"/>
    <s v="K899001141"/>
    <s v="K899001141"/>
    <n v="3093"/>
    <n v="3094"/>
    <m/>
    <m/>
    <m/>
    <m/>
    <n v="114"/>
    <m/>
    <n v="2023"/>
    <m/>
    <m/>
    <m/>
    <s v="K8"/>
    <m/>
  </r>
  <r>
    <x v="0"/>
    <x v="8"/>
    <x v="21"/>
    <x v="33"/>
    <x v="0"/>
    <x v="0"/>
    <x v="14"/>
    <x v="314"/>
    <x v="0"/>
    <x v="0"/>
    <m/>
    <x v="1"/>
    <x v="3"/>
    <x v="0"/>
    <x v="0"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95, PD lön &amp; tillägg"/>
    <n v="2023"/>
    <m/>
    <m/>
    <m/>
    <s v="K8"/>
    <m/>
  </r>
  <r>
    <x v="0"/>
    <x v="8"/>
    <x v="21"/>
    <x v="33"/>
    <x v="0"/>
    <x v="0"/>
    <x v="14"/>
    <x v="284"/>
    <x v="0"/>
    <x v="0"/>
    <m/>
    <x v="1"/>
    <x v="3"/>
    <x v="0"/>
    <x v="0"/>
    <m/>
    <m/>
    <n v="0"/>
    <n v="0"/>
    <n v="4.41"/>
    <n v="4.41"/>
    <n v="4410"/>
    <n v="367.5"/>
    <s v="Programövergripande"/>
    <s v="Programövergripande"/>
    <s v="Programövergripande"/>
    <m/>
    <s v=" "/>
    <s v=" "/>
    <s v=" "/>
    <s v=" "/>
    <s v="Programövergripande"/>
    <s v="UN drift, arvode studentrepr UN"/>
    <n v="2023"/>
    <m/>
    <m/>
    <m/>
    <s v="K8"/>
    <m/>
  </r>
  <r>
    <x v="0"/>
    <x v="8"/>
    <x v="21"/>
    <x v="33"/>
    <x v="0"/>
    <x v="0"/>
    <x v="14"/>
    <x v="285"/>
    <x v="0"/>
    <x v="0"/>
    <m/>
    <x v="1"/>
    <x v="3"/>
    <x v="0"/>
    <x v="0"/>
    <m/>
    <m/>
    <n v="0"/>
    <n v="0"/>
    <n v="7"/>
    <n v="7"/>
    <n v="7000"/>
    <n v="583.33333333333337"/>
    <s v="Programövergripande"/>
    <s v="Programövergripande"/>
    <s v="Programövergripande"/>
    <m/>
    <s v=" "/>
    <s v=" "/>
    <s v=" "/>
    <s v=" "/>
    <s v="Programövergripande"/>
    <s v="Drift program"/>
    <n v="2023"/>
    <m/>
    <m/>
    <m/>
    <s v="K8"/>
    <m/>
  </r>
  <r>
    <x v="0"/>
    <x v="8"/>
    <x v="21"/>
    <x v="33"/>
    <x v="0"/>
    <x v="0"/>
    <x v="14"/>
    <x v="286"/>
    <x v="0"/>
    <x v="0"/>
    <m/>
    <x v="1"/>
    <x v="3"/>
    <x v="0"/>
    <x v="0"/>
    <m/>
    <n v="0"/>
    <n v="0"/>
    <n v="0"/>
    <n v="1035"/>
    <n v="1035"/>
    <n v="1035000"/>
    <n v="86250"/>
    <s v="Programövergripande"/>
    <s v="Programövergripande"/>
    <s v="Programövergripande"/>
    <m/>
    <s v=" "/>
    <s v=" "/>
    <s v=" "/>
    <s v=" "/>
    <s v="Programövergripande"/>
    <s v="PD lön &amp; tillägg inkl. LKP"/>
    <n v="2023"/>
    <m/>
    <m/>
    <m/>
    <s v="K8"/>
    <m/>
  </r>
  <r>
    <x v="0"/>
    <x v="8"/>
    <x v="21"/>
    <x v="33"/>
    <x v="0"/>
    <x v="0"/>
    <x v="14"/>
    <x v="3"/>
    <x v="0"/>
    <x v="0"/>
    <m/>
    <x v="1"/>
    <x v="3"/>
    <x v="0"/>
    <x v="0"/>
    <m/>
    <m/>
    <n v="0"/>
    <n v="0"/>
    <n v="188.20999999999998"/>
    <n v="188.20999999999998"/>
    <n v="188209.99999999997"/>
    <n v="15684.166666666664"/>
    <s v="Programövergripande"/>
    <s v="Programövergripande"/>
    <s v="Programövergripande"/>
    <m/>
    <s v=" "/>
    <s v=" "/>
    <s v=" "/>
    <s v=" "/>
    <s v="Programövergripande"/>
    <s v="SV, PH, kursadmin"/>
    <n v="2023"/>
    <m/>
    <m/>
    <m/>
    <s v="K8"/>
    <m/>
  </r>
  <r>
    <x v="1"/>
    <x v="8"/>
    <x v="21"/>
    <x v="33"/>
    <x v="1"/>
    <x v="0"/>
    <x v="14"/>
    <x v="339"/>
    <x v="296"/>
    <x v="0"/>
    <n v="0.5"/>
    <x v="2"/>
    <x v="1"/>
    <x v="1"/>
    <x v="41"/>
    <n v="15"/>
    <n v="116.72972727272744"/>
    <n v="5"/>
    <n v="583.64863636363725"/>
    <m/>
    <n v="583.64863636363725"/>
    <n v="583648.63636363728"/>
    <n v="48637.38636363644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40"/>
    <x v="296"/>
    <x v="0"/>
    <n v="0.5"/>
    <x v="2"/>
    <x v="2"/>
    <x v="2"/>
    <x v="39"/>
    <n v="15"/>
    <n v="116.72972727272744"/>
    <n v="3"/>
    <n v="350.18918181818231"/>
    <m/>
    <n v="350.18918181818231"/>
    <n v="350189.18181818229"/>
    <n v="29182.431818181856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41"/>
    <x v="296"/>
    <x v="0"/>
    <n v="0.5"/>
    <x v="2"/>
    <x v="1"/>
    <x v="3"/>
    <x v="45"/>
    <n v="15"/>
    <n v="116.72972727272744"/>
    <n v="2.75"/>
    <n v="321.00675000000047"/>
    <m/>
    <n v="321.00675000000047"/>
    <n v="321006.75000000047"/>
    <n v="26750.56250000004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42"/>
    <x v="296"/>
    <x v="0"/>
    <n v="0.5"/>
    <x v="2"/>
    <x v="2"/>
    <x v="4"/>
    <x v="1"/>
    <n v="15"/>
    <n v="116.72972727272744"/>
    <n v="4"/>
    <n v="466.91890909090978"/>
    <m/>
    <n v="466.91890909090978"/>
    <n v="466918.90909090976"/>
    <n v="38909.909090909146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43"/>
    <x v="296"/>
    <x v="0"/>
    <n v="0.5"/>
    <x v="2"/>
    <x v="1"/>
    <x v="5"/>
    <x v="1"/>
    <n v="15"/>
    <n v="116.72972727272744"/>
    <n v="4"/>
    <n v="466.91890909090978"/>
    <m/>
    <n v="466.91890909090978"/>
    <n v="466918.90909090976"/>
    <n v="38909.909090909146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44"/>
    <x v="296"/>
    <x v="0"/>
    <n v="0.5"/>
    <x v="2"/>
    <x v="2"/>
    <x v="6"/>
    <x v="42"/>
    <n v="15"/>
    <n v="116.72972727272744"/>
    <n v="3.25"/>
    <n v="379.3716136363642"/>
    <m/>
    <n v="379.3716136363642"/>
    <n v="379371.61363636423"/>
    <n v="31614.301136363687"/>
    <s v="K899001051"/>
    <s v="K899001051"/>
    <n v="3093"/>
    <n v="3094"/>
    <s v=" "/>
    <s v=" "/>
    <s v=" "/>
    <s v=" "/>
    <n v="105"/>
    <m/>
    <n v="2023"/>
    <m/>
    <m/>
    <m/>
    <s v="K8"/>
    <m/>
  </r>
  <r>
    <x v="1"/>
    <x v="8"/>
    <x v="21"/>
    <x v="33"/>
    <x v="1"/>
    <x v="0"/>
    <x v="14"/>
    <x v="338"/>
    <x v="99"/>
    <x v="0"/>
    <m/>
    <x v="3"/>
    <x v="3"/>
    <x v="0"/>
    <x v="19"/>
    <n v="60"/>
    <m/>
    <n v="0"/>
    <n v="0"/>
    <m/>
    <n v="0"/>
    <n v="0"/>
    <n v="0"/>
    <s v="K899001051"/>
    <s v="K899001051"/>
    <n v="3093"/>
    <n v="3094"/>
    <m/>
    <m/>
    <m/>
    <m/>
    <n v="105"/>
    <m/>
    <n v="2023"/>
    <m/>
    <m/>
    <m/>
    <s v="K8"/>
    <m/>
  </r>
  <r>
    <x v="0"/>
    <x v="9"/>
    <x v="22"/>
    <x v="34"/>
    <x v="0"/>
    <x v="1"/>
    <x v="9"/>
    <x v="4"/>
    <x v="0"/>
    <x v="0"/>
    <m/>
    <x v="1"/>
    <x v="0"/>
    <x v="0"/>
    <x v="0"/>
    <m/>
    <n v="0"/>
    <n v="0"/>
    <n v="0"/>
    <n v="612"/>
    <n v="612"/>
    <n v="612000"/>
    <n v="51000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2"/>
    <x v="34"/>
    <x v="0"/>
    <x v="1"/>
    <x v="9"/>
    <x v="5"/>
    <x v="0"/>
    <x v="0"/>
    <m/>
    <x v="1"/>
    <x v="0"/>
    <x v="0"/>
    <x v="0"/>
    <m/>
    <n v="0"/>
    <n v="0"/>
    <n v="0"/>
    <n v="73"/>
    <n v="73"/>
    <n v="73000"/>
    <n v="6083.333333333333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2"/>
    <x v="34"/>
    <x v="0"/>
    <x v="1"/>
    <x v="9"/>
    <x v="3"/>
    <x v="0"/>
    <x v="0"/>
    <m/>
    <x v="1"/>
    <x v="0"/>
    <x v="0"/>
    <x v="0"/>
    <m/>
    <n v="0"/>
    <n v="0"/>
    <n v="0"/>
    <n v="1958"/>
    <n v="1958"/>
    <n v="1958000"/>
    <n v="163166.66666666666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2"/>
    <x v="34"/>
    <x v="0"/>
    <x v="1"/>
    <x v="9"/>
    <x v="0"/>
    <x v="0"/>
    <x v="0"/>
    <m/>
    <x v="1"/>
    <x v="3"/>
    <x v="0"/>
    <x v="0"/>
    <m/>
    <n v="0"/>
    <n v="0"/>
    <n v="0"/>
    <n v="987"/>
    <n v="987"/>
    <n v="987000"/>
    <n v="82250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2"/>
    <x v="34"/>
    <x v="0"/>
    <x v="0"/>
    <x v="9"/>
    <x v="345"/>
    <x v="0"/>
    <x v="0"/>
    <m/>
    <x v="1"/>
    <x v="3"/>
    <x v="0"/>
    <x v="0"/>
    <m/>
    <m/>
    <n v="0"/>
    <n v="0"/>
    <n v="178"/>
    <n v="178"/>
    <n v="178000"/>
    <n v="14833.333333333334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2"/>
    <x v="34"/>
    <x v="0"/>
    <x v="0"/>
    <x v="9"/>
    <x v="346"/>
    <x v="0"/>
    <x v="0"/>
    <m/>
    <x v="1"/>
    <x v="3"/>
    <x v="0"/>
    <x v="0"/>
    <m/>
    <m/>
    <n v="0"/>
    <n v="0"/>
    <n v="57"/>
    <n v="57"/>
    <n v="57000"/>
    <n v="475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1"/>
    <x v="9"/>
    <x v="22"/>
    <x v="34"/>
    <x v="1"/>
    <x v="1"/>
    <x v="9"/>
    <x v="115"/>
    <x v="0"/>
    <x v="0"/>
    <m/>
    <x v="4"/>
    <x v="0"/>
    <x v="0"/>
    <x v="0"/>
    <m/>
    <n v="0"/>
    <n v="0"/>
    <n v="0"/>
    <n v="3067"/>
    <n v="3067"/>
    <n v="3067000"/>
    <n v="255583.33333333334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7"/>
    <x v="297"/>
    <x v="0"/>
    <m/>
    <x v="2"/>
    <x v="2"/>
    <x v="3"/>
    <x v="60"/>
    <n v="10"/>
    <n v="69.090466399999997"/>
    <n v="5.166666666666667"/>
    <n v="356.96740973333334"/>
    <m/>
    <n v="356.96740973333334"/>
    <n v="356967.40973333333"/>
    <n v="29747.284144444446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7"/>
    <x v="297"/>
    <x v="0"/>
    <m/>
    <x v="2"/>
    <x v="1"/>
    <x v="3"/>
    <x v="26"/>
    <n v="10"/>
    <n v="69.090466399999997"/>
    <n v="6.833333333333333"/>
    <n v="472.11818706666662"/>
    <n v="0"/>
    <n v="472.11818706666662"/>
    <n v="472118.18706666661"/>
    <n v="39343.182255555548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8"/>
    <x v="0"/>
    <x v="0"/>
    <m/>
    <x v="3"/>
    <x v="2"/>
    <x v="6"/>
    <x v="43"/>
    <n v="7.5"/>
    <n v="71.090463700000001"/>
    <n v="3.375"/>
    <n v="239.9303149875"/>
    <n v="0"/>
    <n v="239.9303149875"/>
    <n v="239930.31498749999"/>
    <n v="19994.192915625001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8"/>
    <x v="0"/>
    <x v="0"/>
    <m/>
    <x v="3"/>
    <x v="1"/>
    <x v="6"/>
    <x v="29"/>
    <n v="7.5"/>
    <n v="71.090463700000001"/>
    <n v="4.25"/>
    <n v="302.13447072500003"/>
    <n v="0"/>
    <n v="302.13447072500003"/>
    <n v="302134.47072500002"/>
    <n v="25177.872560416668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9"/>
    <x v="298"/>
    <x v="0"/>
    <m/>
    <x v="2"/>
    <x v="2"/>
    <x v="3"/>
    <x v="60"/>
    <n v="5"/>
    <n v="71.090463700000001"/>
    <n v="2.5833333333333335"/>
    <n v="183.65036455833334"/>
    <m/>
    <n v="183.65036455833334"/>
    <n v="183650.36455833333"/>
    <n v="15304.197046527777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49"/>
    <x v="298"/>
    <x v="0"/>
    <m/>
    <x v="2"/>
    <x v="1"/>
    <x v="3"/>
    <x v="26"/>
    <n v="5"/>
    <n v="71.090463700000001"/>
    <n v="3.4166666666666665"/>
    <n v="242.89241764166667"/>
    <n v="0"/>
    <n v="242.89241764166667"/>
    <n v="242892.41764166666"/>
    <n v="20241.034803472223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0"/>
    <x v="299"/>
    <x v="0"/>
    <m/>
    <x v="2"/>
    <x v="2"/>
    <x v="3"/>
    <x v="60"/>
    <n v="7.5"/>
    <n v="71.090463700000001"/>
    <n v="3.875"/>
    <n v="275.47554683750002"/>
    <m/>
    <n v="275.47554683750002"/>
    <n v="275475.54683750001"/>
    <n v="22956.295569791666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0"/>
    <x v="299"/>
    <x v="0"/>
    <m/>
    <x v="2"/>
    <x v="1"/>
    <x v="3"/>
    <x v="26"/>
    <n v="7.5"/>
    <n v="71.090463700000001"/>
    <n v="5.125"/>
    <n v="364.33862646250003"/>
    <m/>
    <n v="364.33862646250003"/>
    <n v="364338.62646250002"/>
    <n v="30361.552205208336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33"/>
    <x v="300"/>
    <x v="0"/>
    <m/>
    <x v="2"/>
    <x v="2"/>
    <x v="6"/>
    <x v="43"/>
    <n v="4.5"/>
    <n v="71.090463700000001"/>
    <n v="2.0249999999999999"/>
    <n v="143.9581889925"/>
    <m/>
    <n v="143.9581889925"/>
    <n v="143958.18899249999"/>
    <n v="11996.515749374999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0"/>
    <x v="9"/>
    <x v="33"/>
    <x v="300"/>
    <x v="0"/>
    <m/>
    <x v="2"/>
    <x v="1"/>
    <x v="6"/>
    <x v="29"/>
    <n v="4.5"/>
    <n v="71.090463700000001"/>
    <n v="2.5499999999999998"/>
    <n v="181.28068243499999"/>
    <m/>
    <n v="181.28068243499999"/>
    <n v="181280.682435"/>
    <n v="15106.72353625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0"/>
    <x v="9"/>
    <x v="351"/>
    <x v="301"/>
    <x v="0"/>
    <m/>
    <x v="2"/>
    <x v="2"/>
    <x v="6"/>
    <x v="43"/>
    <n v="3"/>
    <n v="71.090463700000001"/>
    <n v="1.35"/>
    <n v="95.972125995000013"/>
    <m/>
    <n v="95.972125995000013"/>
    <n v="95972.125995000009"/>
    <n v="7997.6771662500005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0"/>
    <x v="9"/>
    <x v="351"/>
    <x v="301"/>
    <x v="0"/>
    <m/>
    <x v="2"/>
    <x v="1"/>
    <x v="6"/>
    <x v="29"/>
    <n v="3"/>
    <n v="71.090463700000001"/>
    <n v="1.7"/>
    <n v="120.85378829"/>
    <m/>
    <n v="120.85378829"/>
    <n v="120853.78829"/>
    <n v="10071.149024166667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1"/>
    <x v="9"/>
    <x v="352"/>
    <x v="302"/>
    <x v="0"/>
    <m/>
    <x v="2"/>
    <x v="2"/>
    <x v="4"/>
    <x v="7"/>
    <n v="7.5"/>
    <n v="72.090463700000001"/>
    <n v="3.75"/>
    <n v="270.33923887499998"/>
    <m/>
    <n v="270.33923887499998"/>
    <n v="270339.23887499998"/>
    <n v="22528.26990625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2"/>
    <x v="302"/>
    <x v="0"/>
    <m/>
    <x v="2"/>
    <x v="1"/>
    <x v="4"/>
    <x v="7"/>
    <n v="7.5"/>
    <n v="72.090463700000001"/>
    <n v="3.75"/>
    <n v="270.33923887499998"/>
    <m/>
    <n v="270.33923887499998"/>
    <n v="270339.23887499998"/>
    <n v="22528.26990625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3"/>
    <x v="303"/>
    <x v="0"/>
    <m/>
    <x v="2"/>
    <x v="2"/>
    <x v="4"/>
    <x v="7"/>
    <n v="15"/>
    <n v="72.090463700000001"/>
    <n v="7.5"/>
    <n v="540.67847774999996"/>
    <m/>
    <n v="540.67847774999996"/>
    <n v="540678.47774999996"/>
    <n v="45056.539812499999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3"/>
    <x v="303"/>
    <x v="0"/>
    <m/>
    <x v="2"/>
    <x v="1"/>
    <x v="4"/>
    <x v="7"/>
    <n v="15"/>
    <n v="72.090463700000001"/>
    <n v="7.5"/>
    <n v="540.67847774999996"/>
    <m/>
    <n v="540.67847774999996"/>
    <n v="540678.47774999996"/>
    <n v="45056.539812499999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4"/>
    <x v="304"/>
    <x v="0"/>
    <m/>
    <x v="2"/>
    <x v="2"/>
    <x v="4"/>
    <x v="7"/>
    <n v="7.5"/>
    <n v="72.090463700000001"/>
    <n v="3.75"/>
    <n v="270.33923887499998"/>
    <m/>
    <n v="270.33923887499998"/>
    <n v="270339.23887499998"/>
    <n v="22528.26990625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4"/>
    <x v="304"/>
    <x v="0"/>
    <m/>
    <x v="2"/>
    <x v="1"/>
    <x v="4"/>
    <x v="7"/>
    <n v="7.5"/>
    <n v="72.090463700000001"/>
    <n v="3.75"/>
    <n v="270.33923887499998"/>
    <n v="0"/>
    <n v="270.33923887499998"/>
    <n v="270339.23887499998"/>
    <n v="22528.26990625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355"/>
    <x v="305"/>
    <x v="0"/>
    <m/>
    <x v="2"/>
    <x v="2"/>
    <x v="5"/>
    <x v="60"/>
    <n v="7.5"/>
    <n v="72.090463700000001"/>
    <n v="3.875"/>
    <n v="279.35054683750002"/>
    <m/>
    <n v="279.35054683750002"/>
    <n v="279350.54683750001"/>
    <n v="23279.212236458334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1"/>
    <x v="9"/>
    <x v="355"/>
    <x v="305"/>
    <x v="0"/>
    <m/>
    <x v="2"/>
    <x v="1"/>
    <x v="5"/>
    <x v="47"/>
    <n v="7.5"/>
    <n v="72.090463700000001"/>
    <n v="3.5"/>
    <n v="252.31662295000001"/>
    <m/>
    <n v="252.31662295000001"/>
    <n v="252316.62295000002"/>
    <n v="21026.385245833335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6"/>
    <x v="306"/>
    <x v="0"/>
    <m/>
    <x v="2"/>
    <x v="2"/>
    <x v="3"/>
    <x v="60"/>
    <n v="7.5"/>
    <n v="72.090463700000001"/>
    <n v="3.875"/>
    <n v="279.35054683750002"/>
    <m/>
    <n v="279.35054683750002"/>
    <n v="279350.54683750001"/>
    <n v="23279.212236458334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6"/>
    <x v="306"/>
    <x v="0"/>
    <m/>
    <x v="2"/>
    <x v="1"/>
    <x v="3"/>
    <x v="26"/>
    <n v="7.5"/>
    <n v="72.090463700000001"/>
    <n v="5.125"/>
    <n v="369.46362646250003"/>
    <n v="0"/>
    <n v="369.46362646250003"/>
    <n v="369463.62646250002"/>
    <n v="30788.635538541668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7"/>
    <x v="307"/>
    <x v="0"/>
    <m/>
    <x v="2"/>
    <x v="2"/>
    <x v="2"/>
    <x v="25"/>
    <n v="7.5"/>
    <n v="72.590463700000001"/>
    <n v="5.5"/>
    <n v="399.24755034999998"/>
    <n v="0"/>
    <n v="399.24755034999998"/>
    <n v="399247.55034999998"/>
    <n v="33270.629195833331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57"/>
    <x v="307"/>
    <x v="0"/>
    <m/>
    <x v="2"/>
    <x v="1"/>
    <x v="2"/>
    <x v="25"/>
    <n v="7.5"/>
    <n v="72.590463700000001"/>
    <n v="5.5"/>
    <n v="399.24755034999998"/>
    <n v="0"/>
    <n v="399.24755034999998"/>
    <n v="399247.55034999998"/>
    <n v="33270.629195833331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1"/>
    <x v="358"/>
    <x v="308"/>
    <x v="0"/>
    <m/>
    <x v="2"/>
    <x v="2"/>
    <x v="1"/>
    <x v="3"/>
    <n v="15"/>
    <n v="73.490463700000006"/>
    <n v="12"/>
    <n v="881.88556440000002"/>
    <n v="0"/>
    <n v="881.88556440000002"/>
    <n v="881885.56440000003"/>
    <n v="73490.463700000008"/>
    <s v="H199001311"/>
    <s v="H5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1"/>
    <x v="358"/>
    <x v="308"/>
    <x v="0"/>
    <m/>
    <x v="2"/>
    <x v="1"/>
    <x v="1"/>
    <x v="3"/>
    <n v="15"/>
    <n v="73.490463700000006"/>
    <n v="12"/>
    <n v="881.88556440000002"/>
    <n v="0"/>
    <n v="881.88556440000002"/>
    <n v="881885.56440000003"/>
    <n v="73490.463700000008"/>
    <s v="H199001311"/>
    <s v="H5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14"/>
    <x v="359"/>
    <x v="309"/>
    <x v="0"/>
    <m/>
    <x v="2"/>
    <x v="2"/>
    <x v="2"/>
    <x v="25"/>
    <n v="7.5"/>
    <n v="73.490463700000006"/>
    <n v="5.5"/>
    <n v="404.19755035000003"/>
    <n v="0"/>
    <n v="404.19755035000003"/>
    <n v="404197.55035000003"/>
    <n v="33683.129195833339"/>
    <s v="H199001311"/>
    <s v="K8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14"/>
    <x v="359"/>
    <x v="309"/>
    <x v="0"/>
    <m/>
    <x v="2"/>
    <x v="1"/>
    <x v="2"/>
    <x v="25"/>
    <n v="7.5"/>
    <n v="73.490463700000006"/>
    <n v="5.5"/>
    <n v="404.19755035000003"/>
    <n v="0"/>
    <n v="404.19755035000003"/>
    <n v="404197.55035000003"/>
    <n v="33683.129195833339"/>
    <s v="H199001311"/>
    <s v="K8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360"/>
    <x v="310"/>
    <x v="0"/>
    <m/>
    <x v="2"/>
    <x v="2"/>
    <x v="5"/>
    <x v="60"/>
    <n v="15"/>
    <n v="74.090463700000001"/>
    <n v="7.75"/>
    <n v="574.20109367500004"/>
    <m/>
    <n v="574.20109367500004"/>
    <n v="574201.09367500001"/>
    <n v="47850.091139583332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1"/>
    <x v="9"/>
    <x v="360"/>
    <x v="310"/>
    <x v="0"/>
    <m/>
    <x v="2"/>
    <x v="1"/>
    <x v="5"/>
    <x v="47"/>
    <n v="15"/>
    <n v="74.090463700000001"/>
    <n v="7"/>
    <n v="518.63324590000002"/>
    <m/>
    <n v="518.63324590000002"/>
    <n v="518633.24590000004"/>
    <n v="43219.437158333334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361"/>
    <x v="311"/>
    <x v="0"/>
    <m/>
    <x v="2"/>
    <x v="2"/>
    <x v="5"/>
    <x v="60"/>
    <n v="7.5"/>
    <n v="74.090463700000001"/>
    <n v="3.875"/>
    <n v="287.10054683750002"/>
    <m/>
    <n v="287.10054683750002"/>
    <n v="287100.54683750001"/>
    <n v="23925.045569791666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1"/>
    <x v="9"/>
    <x v="361"/>
    <x v="311"/>
    <x v="0"/>
    <m/>
    <x v="2"/>
    <x v="1"/>
    <x v="5"/>
    <x v="47"/>
    <n v="7.5"/>
    <n v="74.090463700000001"/>
    <n v="3.5"/>
    <n v="259.31662295000001"/>
    <n v="0"/>
    <n v="259.31662295000001"/>
    <n v="259316.62295000002"/>
    <n v="21609.718579166667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62"/>
    <x v="312"/>
    <x v="0"/>
    <m/>
    <x v="2"/>
    <x v="2"/>
    <x v="2"/>
    <x v="25"/>
    <n v="15"/>
    <n v="75.090463700000001"/>
    <n v="11"/>
    <n v="825.99510069999997"/>
    <n v="0"/>
    <n v="825.99510069999997"/>
    <n v="825995.10069999995"/>
    <n v="68832.925058333334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62"/>
    <x v="312"/>
    <x v="0"/>
    <m/>
    <x v="2"/>
    <x v="1"/>
    <x v="2"/>
    <x v="25"/>
    <n v="15"/>
    <n v="75.090463700000001"/>
    <n v="11"/>
    <n v="825.99510069999997"/>
    <n v="0"/>
    <n v="825.99510069999997"/>
    <n v="825995.10069999995"/>
    <n v="68832.925058333334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363"/>
    <x v="313"/>
    <x v="0"/>
    <m/>
    <x v="2"/>
    <x v="2"/>
    <x v="6"/>
    <x v="43"/>
    <n v="15"/>
    <n v="75.340463700000001"/>
    <n v="6.75"/>
    <n v="508.54812997499999"/>
    <m/>
    <n v="508.54812997499999"/>
    <n v="508548.12997499999"/>
    <n v="42379.010831250002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0"/>
    <x v="9"/>
    <x v="363"/>
    <x v="313"/>
    <x v="0"/>
    <m/>
    <x v="2"/>
    <x v="1"/>
    <x v="6"/>
    <x v="29"/>
    <n v="15"/>
    <n v="75.340463700000001"/>
    <n v="8.5"/>
    <n v="640.39394145000006"/>
    <m/>
    <n v="640.39394145000006"/>
    <n v="640393.94145000004"/>
    <n v="53366.161787500001"/>
    <s v="H199001311"/>
    <s v="H199001311"/>
    <n v="3093"/>
    <n v="3094"/>
    <m/>
    <m/>
    <m/>
    <m/>
    <n v="131"/>
    <m/>
    <n v="2023"/>
    <m/>
    <m/>
    <m/>
    <s v="H1"/>
    <m/>
  </r>
  <r>
    <x v="1"/>
    <x v="9"/>
    <x v="22"/>
    <x v="34"/>
    <x v="1"/>
    <x v="1"/>
    <x v="9"/>
    <x v="10"/>
    <x v="0"/>
    <x v="0"/>
    <m/>
    <x v="3"/>
    <x v="0"/>
    <x v="0"/>
    <x v="61"/>
    <n v="60"/>
    <n v="75.490463700000006"/>
    <n v="5"/>
    <n v="377.45231850000005"/>
    <n v="0"/>
    <n v="377.45231850000005"/>
    <n v="377452.31850000005"/>
    <n v="31454.359875000006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64"/>
    <x v="314"/>
    <x v="0"/>
    <m/>
    <x v="2"/>
    <x v="2"/>
    <x v="1"/>
    <x v="3"/>
    <n v="15"/>
    <n v="75.590463700000001"/>
    <n v="12"/>
    <n v="907.08556440000007"/>
    <n v="0"/>
    <n v="907.08556440000007"/>
    <n v="907085.56440000003"/>
    <n v="75590.463700000008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1"/>
    <x v="9"/>
    <x v="364"/>
    <x v="314"/>
    <x v="0"/>
    <m/>
    <x v="2"/>
    <x v="1"/>
    <x v="1"/>
    <x v="3"/>
    <n v="15"/>
    <n v="75.590463700000001"/>
    <n v="12"/>
    <n v="907.08556440000007"/>
    <n v="0"/>
    <n v="907.08556440000007"/>
    <n v="907085.56440000003"/>
    <n v="75590.463700000008"/>
    <s v="H199001311"/>
    <s v="H199001311"/>
    <n v="3093"/>
    <n v="3094"/>
    <s v=" "/>
    <s v=" "/>
    <s v=" "/>
    <s v=" "/>
    <n v="131"/>
    <m/>
    <n v="2023"/>
    <m/>
    <m/>
    <m/>
    <s v="H1"/>
    <m/>
  </r>
  <r>
    <x v="1"/>
    <x v="9"/>
    <x v="22"/>
    <x v="34"/>
    <x v="1"/>
    <x v="0"/>
    <x v="9"/>
    <x v="123"/>
    <x v="99"/>
    <x v="0"/>
    <m/>
    <x v="3"/>
    <x v="3"/>
    <x v="0"/>
    <x v="2"/>
    <n v="60"/>
    <n v="104.29"/>
    <n v="3"/>
    <n v="312.87"/>
    <m/>
    <n v="312.87"/>
    <n v="312870"/>
    <n v="26072.5"/>
    <s v="H199001311"/>
    <s v="H199001311"/>
    <n v="3093"/>
    <n v="3094"/>
    <m/>
    <m/>
    <m/>
    <m/>
    <n v="131"/>
    <m/>
    <n v="2023"/>
    <m/>
    <m/>
    <m/>
    <s v="H1"/>
    <m/>
  </r>
  <r>
    <x v="0"/>
    <x v="9"/>
    <x v="23"/>
    <x v="35"/>
    <x v="0"/>
    <x v="1"/>
    <x v="9"/>
    <x v="4"/>
    <x v="0"/>
    <x v="0"/>
    <m/>
    <x v="1"/>
    <x v="0"/>
    <x v="0"/>
    <x v="0"/>
    <m/>
    <n v="0"/>
    <n v="0"/>
    <n v="0"/>
    <n v="666"/>
    <n v="666"/>
    <n v="666000"/>
    <n v="55500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3"/>
    <x v="35"/>
    <x v="0"/>
    <x v="1"/>
    <x v="9"/>
    <x v="5"/>
    <x v="0"/>
    <x v="0"/>
    <m/>
    <x v="1"/>
    <x v="0"/>
    <x v="0"/>
    <x v="0"/>
    <m/>
    <n v="0"/>
    <n v="0"/>
    <n v="0"/>
    <n v="124"/>
    <n v="124"/>
    <n v="124000"/>
    <n v="10333.333333333334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3"/>
    <x v="35"/>
    <x v="0"/>
    <x v="1"/>
    <x v="9"/>
    <x v="3"/>
    <x v="0"/>
    <x v="0"/>
    <m/>
    <x v="1"/>
    <x v="3"/>
    <x v="0"/>
    <x v="0"/>
    <m/>
    <n v="0"/>
    <n v="0"/>
    <n v="0"/>
    <n v="1439"/>
    <n v="1439"/>
    <n v="1439000"/>
    <n v="119916.66666666667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3"/>
    <x v="35"/>
    <x v="0"/>
    <x v="1"/>
    <x v="9"/>
    <x v="0"/>
    <x v="0"/>
    <x v="0"/>
    <m/>
    <x v="1"/>
    <x v="3"/>
    <x v="0"/>
    <x v="0"/>
    <m/>
    <n v="0"/>
    <n v="0"/>
    <n v="0"/>
    <n v="1318.1210000000001"/>
    <n v="1318.1210000000001"/>
    <n v="1318121"/>
    <n v="109843.41666666667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3"/>
    <x v="35"/>
    <x v="0"/>
    <x v="0"/>
    <x v="9"/>
    <x v="345"/>
    <x v="0"/>
    <x v="0"/>
    <m/>
    <x v="1"/>
    <x v="3"/>
    <x v="0"/>
    <x v="0"/>
    <m/>
    <n v="0"/>
    <n v="0"/>
    <n v="0"/>
    <n v="733"/>
    <n v="733"/>
    <n v="733000"/>
    <n v="61083.333333333336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3"/>
    <x v="35"/>
    <x v="0"/>
    <x v="0"/>
    <x v="9"/>
    <x v="346"/>
    <x v="0"/>
    <x v="0"/>
    <m/>
    <x v="1"/>
    <x v="3"/>
    <x v="0"/>
    <x v="0"/>
    <m/>
    <n v="0"/>
    <n v="0"/>
    <n v="0"/>
    <n v="58"/>
    <n v="58"/>
    <n v="58000"/>
    <n v="4833.333333333333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1"/>
    <x v="9"/>
    <x v="23"/>
    <x v="35"/>
    <x v="1"/>
    <x v="1"/>
    <x v="17"/>
    <x v="365"/>
    <x v="315"/>
    <x v="0"/>
    <m/>
    <x v="2"/>
    <x v="2"/>
    <x v="3"/>
    <x v="52"/>
    <n v="7.5"/>
    <n v="90.561274859999997"/>
    <n v="6.5"/>
    <n v="588.64828659"/>
    <n v="0"/>
    <n v="588.64828659"/>
    <n v="588648.28659000003"/>
    <n v="49054.023882500005"/>
    <s v="H199001031"/>
    <s v="K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7"/>
    <x v="365"/>
    <x v="315"/>
    <x v="0"/>
    <m/>
    <x v="2"/>
    <x v="1"/>
    <x v="3"/>
    <x v="58"/>
    <n v="7.5"/>
    <n v="90.561274859999997"/>
    <n v="7.75"/>
    <n v="701.84988016499995"/>
    <n v="0"/>
    <n v="701.84988016499995"/>
    <n v="701849.88016499998"/>
    <n v="58487.490013750001"/>
    <s v="H199001031"/>
    <s v="K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8"/>
    <x v="366"/>
    <x v="316"/>
    <x v="0"/>
    <m/>
    <x v="2"/>
    <x v="2"/>
    <x v="4"/>
    <x v="52"/>
    <n v="7.5"/>
    <n v="90.561274859999997"/>
    <n v="6.5"/>
    <n v="588.64828659"/>
    <n v="0"/>
    <n v="588.64828659"/>
    <n v="588648.28659000003"/>
    <n v="49054.023882500005"/>
    <s v="H199001031"/>
    <s v="D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8"/>
    <x v="366"/>
    <x v="316"/>
    <x v="0"/>
    <m/>
    <x v="2"/>
    <x v="1"/>
    <x v="4"/>
    <x v="62"/>
    <n v="7.5"/>
    <n v="90.561274859999997"/>
    <n v="6.25"/>
    <n v="566.00796787499996"/>
    <n v="0"/>
    <n v="566.00796787499996"/>
    <n v="566007.96787499997"/>
    <n v="47167.33065625"/>
    <s v="H199001031"/>
    <s v="D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0"/>
    <x v="9"/>
    <x v="367"/>
    <x v="317"/>
    <x v="0"/>
    <m/>
    <x v="2"/>
    <x v="2"/>
    <x v="6"/>
    <x v="57"/>
    <n v="3"/>
    <n v="90.561274859999997"/>
    <n v="2.75"/>
    <n v="249.04350586499999"/>
    <m/>
    <n v="249.04350586499999"/>
    <n v="249043.50586499998"/>
    <n v="20753.62548875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68"/>
    <x v="318"/>
    <x v="0"/>
    <m/>
    <x v="2"/>
    <x v="2"/>
    <x v="6"/>
    <x v="57"/>
    <n v="9"/>
    <n v="90.561274859999997"/>
    <n v="8.25"/>
    <n v="747.13051759500001"/>
    <m/>
    <n v="747.13051759500001"/>
    <n v="747130.51759499998"/>
    <n v="62260.876466249996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67"/>
    <x v="317"/>
    <x v="0"/>
    <m/>
    <x v="2"/>
    <x v="1"/>
    <x v="6"/>
    <x v="63"/>
    <n v="3"/>
    <n v="90.561274859999997"/>
    <n v="2.8"/>
    <n v="253.57156960799998"/>
    <m/>
    <n v="253.57156960799998"/>
    <n v="253571.56960799996"/>
    <n v="21130.964133999998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68"/>
    <x v="318"/>
    <x v="0"/>
    <m/>
    <x v="2"/>
    <x v="1"/>
    <x v="6"/>
    <x v="63"/>
    <n v="9"/>
    <n v="90.561274859999997"/>
    <n v="8.4"/>
    <n v="760.71470882400001"/>
    <m/>
    <n v="760.71470882400001"/>
    <n v="760714.70882399997"/>
    <n v="63392.892401999998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1"/>
    <x v="9"/>
    <x v="10"/>
    <x v="0"/>
    <x v="0"/>
    <m/>
    <x v="3"/>
    <x v="0"/>
    <x v="0"/>
    <x v="2"/>
    <n v="60"/>
    <n v="90.711274860000003"/>
    <n v="3"/>
    <n v="272.13382458000001"/>
    <n v="0"/>
    <n v="272.13382458000001"/>
    <n v="272133.82458000001"/>
    <n v="22677.818715000001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3"/>
    <x v="369"/>
    <x v="319"/>
    <x v="0"/>
    <m/>
    <x v="2"/>
    <x v="2"/>
    <x v="1"/>
    <x v="64"/>
    <n v="7.5"/>
    <n v="91.211274860000003"/>
    <n v="9"/>
    <n v="820.90147374000003"/>
    <n v="0"/>
    <n v="820.90147374000003"/>
    <n v="820901.47374000004"/>
    <n v="68408.456145000004"/>
    <s v="H199001031"/>
    <s v="C3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2"/>
    <x v="370"/>
    <x v="320"/>
    <x v="0"/>
    <m/>
    <x v="2"/>
    <x v="2"/>
    <x v="1"/>
    <x v="64"/>
    <n v="7.5"/>
    <n v="91.211274860000003"/>
    <n v="9"/>
    <n v="820.90147374000003"/>
    <n v="0"/>
    <n v="820.90147374000003"/>
    <n v="820901.47374000004"/>
    <n v="68408.456145000004"/>
    <s v="H199001031"/>
    <s v="C4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3"/>
    <x v="369"/>
    <x v="319"/>
    <x v="0"/>
    <m/>
    <x v="2"/>
    <x v="1"/>
    <x v="1"/>
    <x v="64"/>
    <n v="7.5"/>
    <n v="91.211274860000003"/>
    <n v="9"/>
    <n v="820.90147374000003"/>
    <n v="0"/>
    <n v="820.90147374000003"/>
    <n v="820901.47374000004"/>
    <n v="68408.456145000004"/>
    <s v="H199001031"/>
    <s v="C3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2"/>
    <x v="370"/>
    <x v="320"/>
    <x v="0"/>
    <m/>
    <x v="2"/>
    <x v="1"/>
    <x v="1"/>
    <x v="64"/>
    <n v="7.5"/>
    <n v="91.211274860000003"/>
    <n v="9"/>
    <n v="820.90147374000003"/>
    <n v="0"/>
    <n v="820.90147374000003"/>
    <n v="820901.47374000004"/>
    <n v="68408.456145000004"/>
    <s v="H199001031"/>
    <s v="C4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3"/>
    <x v="371"/>
    <x v="321"/>
    <x v="0"/>
    <m/>
    <x v="2"/>
    <x v="2"/>
    <x v="2"/>
    <x v="65"/>
    <n v="3"/>
    <n v="91.211274860000003"/>
    <n v="3.3"/>
    <n v="300.997207038"/>
    <n v="0"/>
    <n v="300.997207038"/>
    <n v="300997.20703799999"/>
    <n v="25083.100586500001"/>
    <s v="H199001031"/>
    <s v="C3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72"/>
    <x v="322"/>
    <x v="0"/>
    <m/>
    <x v="2"/>
    <x v="2"/>
    <x v="2"/>
    <x v="65"/>
    <n v="15"/>
    <n v="91.211274860000003"/>
    <n v="16.5"/>
    <n v="1504.9860351900002"/>
    <n v="0"/>
    <n v="1504.9860351900002"/>
    <n v="1504986.0351900002"/>
    <n v="125415.5029325000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4"/>
    <x v="373"/>
    <x v="323"/>
    <x v="0"/>
    <m/>
    <x v="2"/>
    <x v="2"/>
    <x v="2"/>
    <x v="65"/>
    <n v="7.5"/>
    <n v="91.211274860000003"/>
    <n v="8.25"/>
    <n v="752.49301759500008"/>
    <n v="0"/>
    <n v="752.49301759500008"/>
    <n v="752493.0175950001"/>
    <n v="62707.751466250011"/>
    <s v="H199001031"/>
    <s v="K8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"/>
    <x v="374"/>
    <x v="324"/>
    <x v="0"/>
    <m/>
    <x v="2"/>
    <x v="2"/>
    <x v="2"/>
    <x v="65"/>
    <n v="4.5"/>
    <n v="91.211274860000003"/>
    <n v="4.95"/>
    <n v="451.49581055700003"/>
    <n v="0"/>
    <n v="451.49581055700003"/>
    <n v="451495.81055700005"/>
    <n v="37624.650879750006"/>
    <s v="H199001031"/>
    <s v="H5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3"/>
    <x v="371"/>
    <x v="321"/>
    <x v="0"/>
    <m/>
    <x v="2"/>
    <x v="1"/>
    <x v="2"/>
    <x v="65"/>
    <n v="3"/>
    <n v="91.211274860000003"/>
    <n v="3.3"/>
    <n v="300.997207038"/>
    <n v="0"/>
    <n v="300.997207038"/>
    <n v="300997.20703799999"/>
    <n v="25083.100586500001"/>
    <s v="H199001031"/>
    <s v="C3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72"/>
    <x v="322"/>
    <x v="0"/>
    <m/>
    <x v="2"/>
    <x v="1"/>
    <x v="2"/>
    <x v="65"/>
    <n v="15"/>
    <n v="91.211274860000003"/>
    <n v="16.5"/>
    <n v="1504.9860351900002"/>
    <n v="0"/>
    <n v="1504.9860351900002"/>
    <n v="1504986.0351900002"/>
    <n v="125415.5029325000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4"/>
    <x v="373"/>
    <x v="323"/>
    <x v="0"/>
    <m/>
    <x v="2"/>
    <x v="1"/>
    <x v="2"/>
    <x v="65"/>
    <n v="7.5"/>
    <n v="91.211274860000003"/>
    <n v="8.25"/>
    <n v="752.49301759500008"/>
    <n v="0"/>
    <n v="752.49301759500008"/>
    <n v="752493.0175950001"/>
    <n v="62707.751466250011"/>
    <s v="H199001031"/>
    <s v="K8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1"/>
    <x v="374"/>
    <x v="324"/>
    <x v="0"/>
    <m/>
    <x v="2"/>
    <x v="1"/>
    <x v="2"/>
    <x v="65"/>
    <n v="4.5"/>
    <n v="91.211274860000003"/>
    <n v="4.95"/>
    <n v="451.49581055700003"/>
    <n v="0"/>
    <n v="451.49581055700003"/>
    <n v="451495.81055700005"/>
    <n v="37624.650879750006"/>
    <s v="H199001031"/>
    <s v="H5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75"/>
    <x v="325"/>
    <x v="0"/>
    <m/>
    <x v="2"/>
    <x v="2"/>
    <x v="4"/>
    <x v="52"/>
    <n v="7.5"/>
    <n v="91.211274860000003"/>
    <n v="6.5"/>
    <n v="592.87328659000002"/>
    <m/>
    <n v="592.87328659000002"/>
    <n v="592873.28659000003"/>
    <n v="49406.107215833334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75"/>
    <x v="325"/>
    <x v="0"/>
    <m/>
    <x v="2"/>
    <x v="1"/>
    <x v="4"/>
    <x v="62"/>
    <n v="7.5"/>
    <n v="91.211274860000003"/>
    <n v="6.25"/>
    <n v="570.07046787500008"/>
    <n v="0"/>
    <n v="570.07046787500008"/>
    <n v="570070.46787500009"/>
    <n v="47505.87232291667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0"/>
    <x v="14"/>
    <x v="376"/>
    <x v="326"/>
    <x v="0"/>
    <m/>
    <x v="2"/>
    <x v="2"/>
    <x v="5"/>
    <x v="56"/>
    <n v="7.5"/>
    <n v="91.211274860000003"/>
    <n v="7.125"/>
    <n v="649.88033337750005"/>
    <n v="0"/>
    <n v="649.88033337750005"/>
    <n v="649880.33337750006"/>
    <n v="54156.694448125003"/>
    <s v="H199001031"/>
    <s v="K8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7"/>
    <x v="327"/>
    <x v="0"/>
    <m/>
    <x v="2"/>
    <x v="2"/>
    <x v="5"/>
    <x v="56"/>
    <n v="3"/>
    <n v="91.211274860000003"/>
    <n v="2.85"/>
    <n v="259.95213335100004"/>
    <m/>
    <n v="259.95213335100004"/>
    <n v="259952.13335100005"/>
    <n v="21662.677779250003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14"/>
    <x v="376"/>
    <x v="326"/>
    <x v="0"/>
    <m/>
    <x v="2"/>
    <x v="1"/>
    <x v="5"/>
    <x v="62"/>
    <n v="7.5"/>
    <n v="91.211274860000003"/>
    <n v="6.25"/>
    <n v="570.07046787500008"/>
    <n v="0"/>
    <n v="570.07046787500008"/>
    <n v="570070.46787500009"/>
    <n v="47505.872322916672"/>
    <s v="H199001031"/>
    <s v="K8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7"/>
    <x v="327"/>
    <x v="0"/>
    <m/>
    <x v="2"/>
    <x v="1"/>
    <x v="5"/>
    <x v="62"/>
    <n v="3"/>
    <n v="91.211274860000003"/>
    <n v="2.5"/>
    <n v="228.02818715000001"/>
    <m/>
    <n v="228.02818715000001"/>
    <n v="228028.18715000001"/>
    <n v="19002.348929166666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8"/>
    <x v="328"/>
    <x v="0"/>
    <m/>
    <x v="2"/>
    <x v="2"/>
    <x v="6"/>
    <x v="57"/>
    <n v="15"/>
    <n v="91.211274860000003"/>
    <n v="13.75"/>
    <n v="1254.155029325"/>
    <m/>
    <n v="1254.155029325"/>
    <n v="1254155.029325"/>
    <n v="104512.91911041667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9"/>
    <x v="329"/>
    <x v="0"/>
    <m/>
    <x v="2"/>
    <x v="2"/>
    <x v="6"/>
    <x v="57"/>
    <n v="3"/>
    <n v="91.211274860000003"/>
    <n v="2.75"/>
    <n v="250.83100586500001"/>
    <m/>
    <n v="250.83100586500001"/>
    <n v="250831.00586500001"/>
    <n v="20902.583822083336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8"/>
    <x v="328"/>
    <x v="0"/>
    <m/>
    <x v="2"/>
    <x v="1"/>
    <x v="6"/>
    <x v="63"/>
    <n v="15"/>
    <n v="91.211274860000003"/>
    <n v="14"/>
    <n v="1276.95784804"/>
    <m/>
    <n v="1276.95784804"/>
    <n v="1276957.8480400001"/>
    <n v="106413.15400333334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79"/>
    <x v="329"/>
    <x v="0"/>
    <m/>
    <x v="2"/>
    <x v="1"/>
    <x v="6"/>
    <x v="63"/>
    <n v="3"/>
    <n v="91.211274860000003"/>
    <n v="2.8"/>
    <n v="255.391569608"/>
    <m/>
    <n v="255.391569608"/>
    <n v="255391.56960799999"/>
    <n v="21282.630800666666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1"/>
    <x v="9"/>
    <x v="380"/>
    <x v="330"/>
    <x v="0"/>
    <m/>
    <x v="2"/>
    <x v="2"/>
    <x v="1"/>
    <x v="64"/>
    <n v="3"/>
    <n v="91.51127486"/>
    <n v="3.6"/>
    <n v="329.44058949600003"/>
    <n v="0"/>
    <n v="329.44058949600003"/>
    <n v="329440.58949600003"/>
    <n v="27453.382458000004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0"/>
    <x v="330"/>
    <x v="0"/>
    <m/>
    <x v="2"/>
    <x v="1"/>
    <x v="1"/>
    <x v="64"/>
    <n v="3"/>
    <n v="91.51127486"/>
    <n v="3.6"/>
    <n v="329.44058949600003"/>
    <n v="0"/>
    <n v="329.44058949600003"/>
    <n v="329440.58949600003"/>
    <n v="27453.382458000004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1"/>
    <x v="331"/>
    <x v="0"/>
    <m/>
    <x v="2"/>
    <x v="2"/>
    <x v="3"/>
    <x v="52"/>
    <n v="7.5"/>
    <n v="92.111274860000009"/>
    <n v="6.5"/>
    <n v="598.72328659000004"/>
    <n v="0"/>
    <n v="598.72328659000004"/>
    <n v="598723.28659000003"/>
    <n v="49893.607215833334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2"/>
    <x v="332"/>
    <x v="0"/>
    <m/>
    <x v="2"/>
    <x v="2"/>
    <x v="3"/>
    <x v="52"/>
    <n v="15"/>
    <n v="92.111274860000009"/>
    <n v="13"/>
    <n v="1197.4465731800001"/>
    <m/>
    <n v="1197.4465731800001"/>
    <n v="1197446.5731800001"/>
    <n v="99787.214431666667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1"/>
    <x v="331"/>
    <x v="0"/>
    <m/>
    <x v="2"/>
    <x v="1"/>
    <x v="3"/>
    <x v="58"/>
    <n v="7.5"/>
    <n v="92.111274860000009"/>
    <n v="7.75"/>
    <n v="713.8623801650001"/>
    <n v="0"/>
    <n v="713.8623801650001"/>
    <n v="713862.3801650001"/>
    <n v="59488.53168041667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2"/>
    <x v="332"/>
    <x v="0"/>
    <m/>
    <x v="2"/>
    <x v="1"/>
    <x v="3"/>
    <x v="58"/>
    <n v="15"/>
    <n v="92.111274860000009"/>
    <n v="15.5"/>
    <n v="1427.7247603300002"/>
    <n v="0"/>
    <n v="1427.7247603300002"/>
    <n v="1427724.7603300002"/>
    <n v="118977.06336083334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3"/>
    <x v="333"/>
    <x v="0"/>
    <m/>
    <x v="2"/>
    <x v="2"/>
    <x v="4"/>
    <x v="52"/>
    <n v="4.5"/>
    <n v="92.111274860000009"/>
    <n v="3.9"/>
    <n v="359.23397195400003"/>
    <n v="0"/>
    <n v="359.23397195400003"/>
    <n v="359233.97195400001"/>
    <n v="29936.164329499999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4"/>
    <x v="334"/>
    <x v="0"/>
    <m/>
    <x v="2"/>
    <x v="2"/>
    <x v="4"/>
    <x v="52"/>
    <n v="10.5"/>
    <n v="92.111274860000009"/>
    <n v="9.1"/>
    <n v="838.21260122600006"/>
    <m/>
    <n v="838.21260122600006"/>
    <n v="838212.60122600012"/>
    <n v="69851.050102166671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3"/>
    <x v="333"/>
    <x v="0"/>
    <m/>
    <x v="2"/>
    <x v="1"/>
    <x v="4"/>
    <x v="62"/>
    <n v="4.5"/>
    <n v="92.111274860000009"/>
    <n v="3.75"/>
    <n v="345.41728072500001"/>
    <n v="0"/>
    <n v="345.41728072500001"/>
    <n v="345417.28072500002"/>
    <n v="28784.77339375000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4"/>
    <x v="334"/>
    <x v="0"/>
    <m/>
    <x v="2"/>
    <x v="1"/>
    <x v="4"/>
    <x v="62"/>
    <n v="10.5"/>
    <n v="92.111274860000009"/>
    <n v="8.75"/>
    <n v="805.97365502500008"/>
    <m/>
    <n v="805.97365502500008"/>
    <n v="805973.6550250001"/>
    <n v="67164.471252083342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0"/>
    <x v="9"/>
    <x v="385"/>
    <x v="335"/>
    <x v="0"/>
    <m/>
    <x v="2"/>
    <x v="2"/>
    <x v="5"/>
    <x v="56"/>
    <n v="19.5"/>
    <n v="92.111274860000009"/>
    <n v="18.524999999999999"/>
    <n v="1706.3613667815"/>
    <m/>
    <n v="1706.3613667815"/>
    <n v="1706361.3667814999"/>
    <n v="142196.78056512499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0"/>
    <x v="9"/>
    <x v="385"/>
    <x v="335"/>
    <x v="0"/>
    <m/>
    <x v="2"/>
    <x v="1"/>
    <x v="5"/>
    <x v="62"/>
    <n v="19.5"/>
    <n v="92.111274860000009"/>
    <n v="16.25"/>
    <n v="1496.8082164750001"/>
    <m/>
    <n v="1496.8082164750001"/>
    <n v="1496808.2164750001"/>
    <n v="124734.01803958334"/>
    <s v="H199001031"/>
    <s v="H1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1"/>
    <x v="9"/>
    <x v="386"/>
    <x v="336"/>
    <x v="0"/>
    <m/>
    <x v="2"/>
    <x v="2"/>
    <x v="1"/>
    <x v="64"/>
    <n v="9"/>
    <n v="92.211274860000003"/>
    <n v="10.8"/>
    <n v="995.88176848800015"/>
    <n v="0"/>
    <n v="995.88176848800015"/>
    <n v="995881.76848800015"/>
    <n v="82990.147374000007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386"/>
    <x v="336"/>
    <x v="0"/>
    <m/>
    <x v="2"/>
    <x v="1"/>
    <x v="1"/>
    <x v="64"/>
    <n v="9"/>
    <n v="92.211274860000003"/>
    <n v="10.8"/>
    <n v="995.88176848800015"/>
    <n v="0"/>
    <n v="995.88176848800015"/>
    <n v="995881.76848800015"/>
    <n v="82990.147374000007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9"/>
    <x v="123"/>
    <x v="0"/>
    <x v="0"/>
    <m/>
    <x v="3"/>
    <x v="3"/>
    <x v="0"/>
    <x v="0"/>
    <n v="60"/>
    <n v="114.96"/>
    <n v="0"/>
    <n v="0"/>
    <m/>
    <n v="0"/>
    <n v="0"/>
    <n v="0"/>
    <s v="H199001031"/>
    <s v="H199001031"/>
    <n v="3093"/>
    <n v="3094"/>
    <s v=" "/>
    <s v=" "/>
    <s v=" "/>
    <s v=" "/>
    <n v="103"/>
    <m/>
    <n v="2023"/>
    <m/>
    <m/>
    <m/>
    <s v="H1"/>
    <m/>
  </r>
  <r>
    <x v="1"/>
    <x v="9"/>
    <x v="23"/>
    <x v="35"/>
    <x v="1"/>
    <x v="1"/>
    <x v="3"/>
    <x v="387"/>
    <x v="337"/>
    <x v="0"/>
    <m/>
    <x v="2"/>
    <x v="2"/>
    <x v="1"/>
    <x v="64"/>
    <n v="3"/>
    <m/>
    <n v="3.6"/>
    <n v="0"/>
    <m/>
    <n v="0"/>
    <n v="0"/>
    <n v="0"/>
    <s v="H199001031"/>
    <s v="C3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1"/>
    <x v="3"/>
    <x v="387"/>
    <x v="337"/>
    <x v="0"/>
    <m/>
    <x v="2"/>
    <x v="1"/>
    <x v="1"/>
    <x v="64"/>
    <n v="3"/>
    <m/>
    <n v="3.6"/>
    <n v="0"/>
    <m/>
    <n v="0"/>
    <n v="0"/>
    <n v="0"/>
    <s v="H199001031"/>
    <s v="C399001031"/>
    <n v="3093"/>
    <n v="3094"/>
    <m/>
    <m/>
    <m/>
    <m/>
    <n v="103"/>
    <m/>
    <n v="2023"/>
    <m/>
    <m/>
    <m/>
    <s v="H1"/>
    <m/>
  </r>
  <r>
    <x v="1"/>
    <x v="9"/>
    <x v="23"/>
    <x v="35"/>
    <x v="1"/>
    <x v="1"/>
    <x v="9"/>
    <x v="115"/>
    <x v="0"/>
    <x v="0"/>
    <m/>
    <x v="1"/>
    <x v="0"/>
    <x v="0"/>
    <x v="0"/>
    <m/>
    <m/>
    <n v="0"/>
    <n v="0"/>
    <n v="4904"/>
    <n v="4904"/>
    <n v="4904000"/>
    <n v="408666.66666666669"/>
    <s v="H199001031"/>
    <s v="H199001031"/>
    <n v="3093"/>
    <n v="3094"/>
    <s v=" "/>
    <s v=" "/>
    <s v=" "/>
    <s v=" "/>
    <n v="103"/>
    <m/>
    <n v="2023"/>
    <m/>
    <m/>
    <m/>
    <s v="H1"/>
    <m/>
  </r>
  <r>
    <x v="0"/>
    <x v="9"/>
    <x v="0"/>
    <x v="36"/>
    <x v="0"/>
    <x v="1"/>
    <x v="9"/>
    <x v="0"/>
    <x v="0"/>
    <x v="0"/>
    <m/>
    <x v="0"/>
    <x v="0"/>
    <x v="0"/>
    <x v="0"/>
    <m/>
    <n v="0"/>
    <n v="0"/>
    <n v="0"/>
    <n v="116.026"/>
    <n v="116.026"/>
    <n v="116026"/>
    <n v="9668.8333333333339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0"/>
    <x v="37"/>
    <x v="0"/>
    <x v="0"/>
    <x v="9"/>
    <x v="0"/>
    <x v="0"/>
    <x v="0"/>
    <m/>
    <x v="0"/>
    <x v="3"/>
    <x v="0"/>
    <x v="0"/>
    <m/>
    <m/>
    <n v="0"/>
    <n v="0"/>
    <n v="114"/>
    <n v="114"/>
    <n v="114000"/>
    <n v="950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7"/>
    <x v="0"/>
    <x v="0"/>
    <x v="9"/>
    <x v="3"/>
    <x v="0"/>
    <x v="0"/>
    <m/>
    <x v="0"/>
    <x v="3"/>
    <x v="0"/>
    <x v="0"/>
    <m/>
    <m/>
    <n v="0"/>
    <n v="0"/>
    <n v="164"/>
    <n v="164"/>
    <n v="164000"/>
    <n v="13666.666666666666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7"/>
    <x v="0"/>
    <x v="0"/>
    <x v="9"/>
    <x v="4"/>
    <x v="0"/>
    <x v="0"/>
    <m/>
    <x v="0"/>
    <x v="3"/>
    <x v="0"/>
    <x v="0"/>
    <m/>
    <m/>
    <n v="0"/>
    <n v="0"/>
    <n v="100"/>
    <n v="100"/>
    <n v="100000"/>
    <n v="8333.3333333333339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7"/>
    <x v="3"/>
    <x v="0"/>
    <x v="9"/>
    <x v="345"/>
    <x v="99"/>
    <x v="0"/>
    <m/>
    <x v="0"/>
    <x v="3"/>
    <x v="0"/>
    <x v="0"/>
    <m/>
    <m/>
    <n v="0"/>
    <n v="0"/>
    <n v="92"/>
    <n v="92"/>
    <n v="92000"/>
    <n v="7666.666666666667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7"/>
    <x v="3"/>
    <x v="0"/>
    <x v="9"/>
    <x v="5"/>
    <x v="99"/>
    <x v="0"/>
    <m/>
    <x v="0"/>
    <x v="3"/>
    <x v="0"/>
    <x v="0"/>
    <m/>
    <m/>
    <n v="0"/>
    <n v="0"/>
    <n v="7"/>
    <n v="7"/>
    <n v="7000"/>
    <n v="583.33333333333337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6"/>
    <x v="0"/>
    <x v="1"/>
    <x v="9"/>
    <x v="3"/>
    <x v="0"/>
    <x v="0"/>
    <m/>
    <x v="0"/>
    <x v="3"/>
    <x v="0"/>
    <x v="0"/>
    <m/>
    <m/>
    <n v="0"/>
    <n v="0"/>
    <n v="383"/>
    <n v="383"/>
    <n v="383000"/>
    <n v="31916.666666666668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0"/>
    <x v="36"/>
    <x v="0"/>
    <x v="0"/>
    <x v="9"/>
    <x v="5"/>
    <x v="0"/>
    <x v="0"/>
    <m/>
    <x v="0"/>
    <x v="3"/>
    <x v="0"/>
    <x v="0"/>
    <m/>
    <m/>
    <n v="0"/>
    <n v="0"/>
    <n v="15"/>
    <n v="15"/>
    <n v="15000"/>
    <n v="125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0"/>
    <x v="36"/>
    <x v="0"/>
    <x v="1"/>
    <x v="9"/>
    <x v="4"/>
    <x v="0"/>
    <x v="0"/>
    <m/>
    <x v="0"/>
    <x v="3"/>
    <x v="0"/>
    <x v="0"/>
    <m/>
    <m/>
    <n v="0"/>
    <n v="0"/>
    <n v="105"/>
    <n v="105"/>
    <n v="105000"/>
    <n v="8750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1"/>
    <x v="9"/>
    <x v="0"/>
    <x v="36"/>
    <x v="1"/>
    <x v="0"/>
    <x v="9"/>
    <x v="388"/>
    <x v="338"/>
    <x v="0"/>
    <m/>
    <x v="0"/>
    <x v="2"/>
    <x v="2"/>
    <x v="66"/>
    <n v="1.5"/>
    <n v="103.37"/>
    <n v="0.8"/>
    <n v="82.696000000000012"/>
    <m/>
    <n v="82.696000000000012"/>
    <n v="82696.000000000015"/>
    <n v="6891.3333333333348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389"/>
    <x v="339"/>
    <x v="0"/>
    <m/>
    <x v="0"/>
    <x v="2"/>
    <x v="1"/>
    <x v="34"/>
    <n v="5"/>
    <n v="102.24326699999999"/>
    <n v="1.25"/>
    <n v="127.80408374999999"/>
    <m/>
    <n v="127.80408374999999"/>
    <n v="127804.08374999999"/>
    <n v="10650.340312499999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390"/>
    <x v="340"/>
    <x v="0"/>
    <m/>
    <x v="0"/>
    <x v="2"/>
    <x v="1"/>
    <x v="34"/>
    <n v="5"/>
    <n v="102.24326699999999"/>
    <n v="1.25"/>
    <n v="127.80408374999999"/>
    <m/>
    <n v="127.80408374999999"/>
    <n v="127804.08374999999"/>
    <n v="10650.340312499999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391"/>
    <x v="341"/>
    <x v="0"/>
    <m/>
    <x v="0"/>
    <x v="2"/>
    <x v="1"/>
    <x v="34"/>
    <n v="20"/>
    <n v="102.24326699999999"/>
    <n v="5"/>
    <n v="511.21633499999996"/>
    <m/>
    <n v="511.21633499999996"/>
    <n v="511216.33499999996"/>
    <n v="42601.361249999994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392"/>
    <x v="342"/>
    <x v="0"/>
    <m/>
    <x v="0"/>
    <x v="1"/>
    <x v="1"/>
    <x v="66"/>
    <n v="7.5"/>
    <n v="103.37"/>
    <n v="4"/>
    <n v="413.48"/>
    <m/>
    <n v="413.48"/>
    <n v="413480"/>
    <n v="34456.666666666664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1"/>
    <x v="120"/>
    <x v="343"/>
    <x v="0"/>
    <m/>
    <x v="0"/>
    <x v="1"/>
    <x v="1"/>
    <x v="66"/>
    <n v="4.5"/>
    <n v="112.35"/>
    <n v="2.4"/>
    <n v="269.64"/>
    <m/>
    <n v="269.64"/>
    <n v="269640"/>
    <n v="22470"/>
    <s v="H199000411"/>
    <s v="H5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393"/>
    <x v="344"/>
    <x v="0"/>
    <m/>
    <x v="0"/>
    <x v="1"/>
    <x v="1"/>
    <x v="66"/>
    <n v="15"/>
    <n v="103.37"/>
    <n v="8"/>
    <n v="826.96"/>
    <m/>
    <n v="826.96"/>
    <n v="826960"/>
    <n v="68913.333333333328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394"/>
    <x v="345"/>
    <x v="0"/>
    <m/>
    <x v="0"/>
    <x v="1"/>
    <x v="1"/>
    <x v="66"/>
    <n v="3"/>
    <n v="103.37"/>
    <n v="1.6"/>
    <n v="165.39200000000002"/>
    <m/>
    <n v="165.39200000000002"/>
    <n v="165392.00000000003"/>
    <n v="13782.66666666667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394"/>
    <x v="345"/>
    <x v="0"/>
    <m/>
    <x v="0"/>
    <x v="2"/>
    <x v="2"/>
    <x v="66"/>
    <n v="4.5"/>
    <n v="103.37"/>
    <n v="2.4"/>
    <n v="248.08799999999999"/>
    <m/>
    <n v="248.08799999999999"/>
    <n v="248088"/>
    <n v="20674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395"/>
    <x v="346"/>
    <x v="0"/>
    <m/>
    <x v="0"/>
    <x v="2"/>
    <x v="2"/>
    <x v="66"/>
    <n v="19.5"/>
    <n v="103.37"/>
    <n v="10.4"/>
    <n v="1075.048"/>
    <m/>
    <n v="1075.048"/>
    <n v="1075048"/>
    <n v="89587.333333333328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5"/>
    <x v="396"/>
    <x v="347"/>
    <x v="0"/>
    <m/>
    <x v="0"/>
    <x v="2"/>
    <x v="2"/>
    <x v="66"/>
    <n v="4.5"/>
    <n v="112.35"/>
    <n v="2.4"/>
    <n v="269.64"/>
    <m/>
    <n v="269.64"/>
    <n v="269640"/>
    <n v="22470"/>
    <s v="H199000411"/>
    <s v="C799000411"/>
    <n v="3564"/>
    <n v="3564"/>
    <m/>
    <m/>
    <m/>
    <m/>
    <n v="41"/>
    <m/>
    <n v="2023"/>
    <m/>
    <m/>
    <m/>
    <s v="H1"/>
    <m/>
  </r>
  <r>
    <x v="0"/>
    <x v="9"/>
    <x v="0"/>
    <x v="36"/>
    <x v="3"/>
    <x v="0"/>
    <x v="9"/>
    <x v="345"/>
    <x v="99"/>
    <x v="0"/>
    <m/>
    <x v="0"/>
    <x v="3"/>
    <x v="0"/>
    <x v="0"/>
    <m/>
    <m/>
    <n v="0"/>
    <n v="0"/>
    <n v="83"/>
    <n v="83"/>
    <n v="83000"/>
    <n v="6916.666666666667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1"/>
    <x v="9"/>
    <x v="0"/>
    <x v="37"/>
    <x v="1"/>
    <x v="0"/>
    <x v="9"/>
    <x v="397"/>
    <x v="348"/>
    <x v="0"/>
    <m/>
    <x v="0"/>
    <x v="1"/>
    <x v="2"/>
    <x v="34"/>
    <n v="7.5"/>
    <n v="102.24326699999999"/>
    <n v="1.875"/>
    <n v="191.70612562499997"/>
    <m/>
    <n v="191.70612562499997"/>
    <n v="191706.12562499996"/>
    <n v="15975.510468749997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398"/>
    <x v="349"/>
    <x v="0"/>
    <m/>
    <x v="0"/>
    <x v="1"/>
    <x v="2"/>
    <x v="34"/>
    <n v="12.5"/>
    <n v="102.24326699999999"/>
    <n v="3.125"/>
    <n v="319.51020937499999"/>
    <m/>
    <n v="319.51020937499999"/>
    <n v="319510.20937499998"/>
    <n v="26625.850781249999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399"/>
    <x v="350"/>
    <x v="0"/>
    <m/>
    <x v="0"/>
    <x v="1"/>
    <x v="2"/>
    <x v="34"/>
    <n v="10"/>
    <n v="102.24326699999999"/>
    <n v="2.5"/>
    <n v="255.60816749999998"/>
    <m/>
    <n v="255.60816749999998"/>
    <n v="255608.16749999998"/>
    <n v="21300.680624999997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7"/>
    <x v="1"/>
    <x v="0"/>
    <x v="9"/>
    <x v="115"/>
    <x v="0"/>
    <x v="0"/>
    <m/>
    <x v="0"/>
    <x v="3"/>
    <x v="0"/>
    <x v="0"/>
    <m/>
    <m/>
    <n v="0"/>
    <n v="0"/>
    <n v="382.7"/>
    <n v="382.7"/>
    <n v="382700"/>
    <n v="31891.666666666668"/>
    <s v="H199000411"/>
    <s v="H199000411"/>
    <n v="3564"/>
    <n v="3564"/>
    <m/>
    <m/>
    <m/>
    <m/>
    <n v="41"/>
    <m/>
    <n v="2023"/>
    <m/>
    <m/>
    <m/>
    <s v="H1"/>
    <m/>
  </r>
  <r>
    <x v="1"/>
    <x v="9"/>
    <x v="0"/>
    <x v="36"/>
    <x v="1"/>
    <x v="0"/>
    <x v="9"/>
    <x v="115"/>
    <x v="99"/>
    <x v="0"/>
    <m/>
    <x v="0"/>
    <x v="3"/>
    <x v="0"/>
    <x v="0"/>
    <m/>
    <m/>
    <n v="0"/>
    <n v="0"/>
    <n v="803"/>
    <n v="803"/>
    <n v="803000"/>
    <n v="66916.666666666672"/>
    <s v="H199000411"/>
    <s v="H199000411"/>
    <n v="3564"/>
    <n v="3564"/>
    <m/>
    <m/>
    <m/>
    <m/>
    <n v="41"/>
    <m/>
    <n v="2023"/>
    <m/>
    <m/>
    <m/>
    <s v="H1"/>
    <m/>
  </r>
  <r>
    <x v="0"/>
    <x v="9"/>
    <x v="24"/>
    <x v="38"/>
    <x v="0"/>
    <x v="1"/>
    <x v="9"/>
    <x v="4"/>
    <x v="0"/>
    <x v="0"/>
    <m/>
    <x v="1"/>
    <x v="0"/>
    <x v="0"/>
    <x v="0"/>
    <m/>
    <n v="0"/>
    <n v="0"/>
    <n v="0"/>
    <n v="864"/>
    <n v="864"/>
    <n v="864000"/>
    <n v="7200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4"/>
    <x v="38"/>
    <x v="0"/>
    <x v="1"/>
    <x v="9"/>
    <x v="5"/>
    <x v="0"/>
    <x v="0"/>
    <m/>
    <x v="1"/>
    <x v="0"/>
    <x v="0"/>
    <x v="0"/>
    <m/>
    <n v="0"/>
    <n v="0"/>
    <n v="0"/>
    <n v="284.61099999999999"/>
    <n v="284.61099999999999"/>
    <n v="284611"/>
    <n v="23717.583333333332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4"/>
    <x v="38"/>
    <x v="0"/>
    <x v="1"/>
    <x v="9"/>
    <x v="0"/>
    <x v="0"/>
    <x v="0"/>
    <m/>
    <x v="1"/>
    <x v="3"/>
    <x v="0"/>
    <x v="0"/>
    <m/>
    <n v="0"/>
    <n v="0"/>
    <n v="0"/>
    <n v="1683.22"/>
    <n v="1683.22"/>
    <n v="1683220"/>
    <n v="140268.33333333334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4"/>
    <x v="38"/>
    <x v="0"/>
    <x v="1"/>
    <x v="9"/>
    <x v="3"/>
    <x v="0"/>
    <x v="0"/>
    <m/>
    <x v="1"/>
    <x v="3"/>
    <x v="0"/>
    <x v="0"/>
    <m/>
    <n v="0"/>
    <n v="0"/>
    <n v="0"/>
    <n v="5927"/>
    <n v="5927"/>
    <n v="5927000"/>
    <n v="493916.66666666669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4"/>
    <x v="38"/>
    <x v="0"/>
    <x v="0"/>
    <x v="9"/>
    <x v="345"/>
    <x v="0"/>
    <x v="0"/>
    <m/>
    <x v="1"/>
    <x v="3"/>
    <x v="0"/>
    <x v="0"/>
    <m/>
    <m/>
    <n v="0"/>
    <n v="0"/>
    <n v="1772"/>
    <n v="1772"/>
    <n v="1772000"/>
    <n v="147666.66666666666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4"/>
    <x v="38"/>
    <x v="0"/>
    <x v="0"/>
    <x v="9"/>
    <x v="346"/>
    <x v="0"/>
    <x v="0"/>
    <m/>
    <x v="1"/>
    <x v="3"/>
    <x v="0"/>
    <x v="0"/>
    <m/>
    <m/>
    <n v="0"/>
    <n v="0"/>
    <n v="84"/>
    <n v="84"/>
    <n v="84000"/>
    <n v="700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1"/>
    <x v="9"/>
    <x v="24"/>
    <x v="39"/>
    <x v="1"/>
    <x v="1"/>
    <x v="9"/>
    <x v="400"/>
    <x v="0"/>
    <x v="0"/>
    <m/>
    <x v="3"/>
    <x v="2"/>
    <x v="5"/>
    <x v="67"/>
    <n v="7.5"/>
    <n v="75.62"/>
    <n v="12.125"/>
    <n v="916.89250000000004"/>
    <n v="0"/>
    <n v="916.89250000000004"/>
    <n v="916892.5"/>
    <n v="76407.708333333328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1"/>
    <x v="9"/>
    <x v="400"/>
    <x v="0"/>
    <x v="0"/>
    <m/>
    <x v="3"/>
    <x v="2"/>
    <x v="5"/>
    <x v="66"/>
    <n v="7.5"/>
    <n v="75.62"/>
    <n v="4"/>
    <n v="302.48"/>
    <n v="0"/>
    <n v="302.48"/>
    <n v="302480"/>
    <n v="25206.666666666668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9"/>
    <x v="400"/>
    <x v="0"/>
    <x v="0"/>
    <m/>
    <x v="3"/>
    <x v="1"/>
    <x v="5"/>
    <x v="68"/>
    <n v="7.5"/>
    <n v="75.62"/>
    <n v="13.125"/>
    <n v="992.51250000000005"/>
    <n v="0"/>
    <n v="992.51250000000005"/>
    <n v="992512.5"/>
    <n v="82709.37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1"/>
    <x v="9"/>
    <x v="400"/>
    <x v="0"/>
    <x v="0"/>
    <m/>
    <x v="3"/>
    <x v="1"/>
    <x v="5"/>
    <x v="69"/>
    <n v="7.5"/>
    <n v="75.62"/>
    <n v="2.625"/>
    <n v="198.5025"/>
    <n v="0"/>
    <n v="198.5025"/>
    <n v="198502.5"/>
    <n v="16541.87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1"/>
    <x v="351"/>
    <x v="0"/>
    <m/>
    <x v="2"/>
    <x v="2"/>
    <x v="1"/>
    <x v="70"/>
    <n v="16.5"/>
    <n v="75.62"/>
    <n v="34.1"/>
    <n v="2578.6420000000003"/>
    <m/>
    <n v="2578.6420000000003"/>
    <n v="2578642.0000000005"/>
    <n v="214886.83333333337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1"/>
    <x v="9"/>
    <x v="401"/>
    <x v="351"/>
    <x v="0"/>
    <m/>
    <x v="2"/>
    <x v="2"/>
    <x v="1"/>
    <x v="4"/>
    <n v="16.5"/>
    <n v="75.62"/>
    <n v="12.65"/>
    <n v="956.59300000000007"/>
    <n v="0"/>
    <n v="956.59300000000007"/>
    <n v="956593.00000000012"/>
    <n v="79716.083333333343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9"/>
    <x v="401"/>
    <x v="351"/>
    <x v="0"/>
    <m/>
    <x v="2"/>
    <x v="1"/>
    <x v="1"/>
    <x v="70"/>
    <n v="16.5"/>
    <n v="75.62"/>
    <n v="34.1"/>
    <n v="2578.6420000000003"/>
    <m/>
    <n v="2578.6420000000003"/>
    <n v="2578642.0000000005"/>
    <n v="214886.83333333337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1"/>
    <x v="351"/>
    <x v="0"/>
    <m/>
    <x v="2"/>
    <x v="1"/>
    <x v="1"/>
    <x v="4"/>
    <n v="16.5"/>
    <n v="75.62"/>
    <n v="12.65"/>
    <n v="956.59300000000007"/>
    <m/>
    <n v="956.59300000000007"/>
    <n v="956593.00000000012"/>
    <n v="79716.083333333343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1"/>
    <x v="358"/>
    <x v="352"/>
    <x v="0"/>
    <m/>
    <x v="2"/>
    <x v="2"/>
    <x v="1"/>
    <x v="70"/>
    <n v="13.5"/>
    <n v="78.62"/>
    <n v="27.9"/>
    <n v="2193.498"/>
    <n v="0"/>
    <n v="2193.498"/>
    <n v="2193498"/>
    <n v="182791.5"/>
    <s v="H199001331"/>
    <s v="H5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1"/>
    <x v="358"/>
    <x v="352"/>
    <x v="0"/>
    <m/>
    <x v="2"/>
    <x v="2"/>
    <x v="1"/>
    <x v="4"/>
    <n v="13.5"/>
    <n v="78.62"/>
    <n v="10.35"/>
    <n v="813.71699999999998"/>
    <m/>
    <n v="813.71699999999998"/>
    <n v="813717"/>
    <n v="67809.75"/>
    <s v="H199001331"/>
    <s v="H5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1"/>
    <x v="358"/>
    <x v="352"/>
    <x v="0"/>
    <m/>
    <x v="2"/>
    <x v="1"/>
    <x v="1"/>
    <x v="70"/>
    <n v="13.5"/>
    <n v="78.62"/>
    <n v="27.9"/>
    <n v="2193.498"/>
    <m/>
    <n v="2193.498"/>
    <n v="2193498"/>
    <n v="182791.5"/>
    <s v="H199001331"/>
    <s v="H5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1"/>
    <x v="358"/>
    <x v="352"/>
    <x v="0"/>
    <m/>
    <x v="2"/>
    <x v="1"/>
    <x v="1"/>
    <x v="4"/>
    <n v="13.5"/>
    <n v="78.62"/>
    <n v="10.35"/>
    <n v="813.71699999999998"/>
    <m/>
    <n v="813.71699999999998"/>
    <n v="813717"/>
    <n v="67809.75"/>
    <s v="H199001331"/>
    <s v="H5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9"/>
    <x v="195"/>
    <x v="353"/>
    <x v="0"/>
    <m/>
    <x v="2"/>
    <x v="2"/>
    <x v="2"/>
    <x v="9"/>
    <n v="6"/>
    <n v="75.62"/>
    <n v="11.4"/>
    <n v="862.0680000000001"/>
    <n v="0"/>
    <n v="862.0680000000001"/>
    <n v="862068.00000000012"/>
    <n v="71839.00000000001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195"/>
    <x v="353"/>
    <x v="0"/>
    <m/>
    <x v="2"/>
    <x v="2"/>
    <x v="2"/>
    <x v="38"/>
    <n v="6"/>
    <n v="75.62"/>
    <n v="4"/>
    <n v="302.48"/>
    <m/>
    <n v="302.48"/>
    <n v="302480"/>
    <n v="25206.666666666668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1"/>
    <x v="9"/>
    <x v="195"/>
    <x v="353"/>
    <x v="0"/>
    <m/>
    <x v="2"/>
    <x v="1"/>
    <x v="2"/>
    <x v="9"/>
    <n v="6"/>
    <n v="75.62"/>
    <n v="11.4"/>
    <n v="862.0680000000001"/>
    <n v="0"/>
    <n v="862.0680000000001"/>
    <n v="862068.00000000012"/>
    <n v="71839.00000000001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195"/>
    <x v="353"/>
    <x v="0"/>
    <m/>
    <x v="2"/>
    <x v="1"/>
    <x v="2"/>
    <x v="27"/>
    <n v="6"/>
    <n v="75.62"/>
    <n v="3.8"/>
    <n v="287.35599999999999"/>
    <m/>
    <n v="287.35599999999999"/>
    <n v="287356"/>
    <n v="23946.333333333332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2"/>
    <x v="354"/>
    <x v="0"/>
    <m/>
    <x v="2"/>
    <x v="2"/>
    <x v="2"/>
    <x v="9"/>
    <n v="24"/>
    <n v="75.62"/>
    <n v="45.6"/>
    <n v="3448.2720000000004"/>
    <m/>
    <n v="3448.2720000000004"/>
    <n v="3448272.0000000005"/>
    <n v="287356.0000000000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2"/>
    <x v="354"/>
    <x v="0"/>
    <m/>
    <x v="2"/>
    <x v="2"/>
    <x v="2"/>
    <x v="38"/>
    <n v="24"/>
    <n v="75.62"/>
    <n v="16"/>
    <n v="1209.92"/>
    <m/>
    <n v="1209.92"/>
    <n v="1209920"/>
    <n v="100826.66666666667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2"/>
    <x v="354"/>
    <x v="0"/>
    <m/>
    <x v="2"/>
    <x v="1"/>
    <x v="2"/>
    <x v="9"/>
    <n v="24"/>
    <n v="75.62"/>
    <n v="45.6"/>
    <n v="3448.2720000000004"/>
    <m/>
    <n v="3448.2720000000004"/>
    <n v="3448272.0000000005"/>
    <n v="287356.0000000000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2"/>
    <x v="354"/>
    <x v="0"/>
    <m/>
    <x v="2"/>
    <x v="1"/>
    <x v="2"/>
    <x v="27"/>
    <n v="24"/>
    <n v="75.62"/>
    <n v="15.2"/>
    <n v="1149.424"/>
    <m/>
    <n v="1149.424"/>
    <n v="1149424"/>
    <n v="95785.333333333328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3"/>
    <x v="355"/>
    <x v="0"/>
    <m/>
    <x v="2"/>
    <x v="2"/>
    <x v="3"/>
    <x v="71"/>
    <n v="30"/>
    <n v="75.62"/>
    <n v="49"/>
    <n v="3705.38"/>
    <m/>
    <n v="3705.38"/>
    <n v="3705380"/>
    <n v="308781.6666666666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3"/>
    <x v="355"/>
    <x v="0"/>
    <m/>
    <x v="2"/>
    <x v="2"/>
    <x v="3"/>
    <x v="7"/>
    <n v="30"/>
    <n v="75.62"/>
    <n v="15"/>
    <n v="1134.3000000000002"/>
    <m/>
    <n v="1134.3000000000002"/>
    <n v="1134300.0000000002"/>
    <n v="94525.00000000001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3"/>
    <x v="355"/>
    <x v="0"/>
    <m/>
    <x v="2"/>
    <x v="1"/>
    <x v="3"/>
    <x v="72"/>
    <n v="30"/>
    <n v="75.62"/>
    <n v="53"/>
    <n v="4007.86"/>
    <m/>
    <n v="4007.86"/>
    <n v="4007860"/>
    <n v="333988.33333333331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3"/>
    <x v="355"/>
    <x v="0"/>
    <m/>
    <x v="2"/>
    <x v="1"/>
    <x v="3"/>
    <x v="28"/>
    <n v="30"/>
    <n v="75.62"/>
    <n v="18.5"/>
    <n v="1398.97"/>
    <m/>
    <n v="1398.97"/>
    <n v="1398970"/>
    <n v="116580.83333333333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4"/>
    <x v="356"/>
    <x v="0"/>
    <m/>
    <x v="2"/>
    <x v="2"/>
    <x v="4"/>
    <x v="73"/>
    <n v="12"/>
    <n v="75.62"/>
    <n v="21.4"/>
    <n v="1618.268"/>
    <m/>
    <n v="1618.268"/>
    <n v="1618268"/>
    <n v="134855.6666666666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4"/>
    <x v="356"/>
    <x v="0"/>
    <m/>
    <x v="2"/>
    <x v="2"/>
    <x v="4"/>
    <x v="35"/>
    <n v="12"/>
    <n v="75.62"/>
    <n v="4.5999999999999996"/>
    <n v="347.85199999999998"/>
    <m/>
    <n v="347.85199999999998"/>
    <n v="347852"/>
    <n v="28987.666666666668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4"/>
    <x v="356"/>
    <x v="0"/>
    <m/>
    <x v="2"/>
    <x v="1"/>
    <x v="4"/>
    <x v="74"/>
    <n v="12"/>
    <n v="75.62"/>
    <n v="19"/>
    <n v="1436.7800000000002"/>
    <m/>
    <n v="1436.7800000000002"/>
    <n v="1436780.0000000002"/>
    <n v="119731.6666666666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4"/>
    <x v="356"/>
    <x v="0"/>
    <m/>
    <x v="2"/>
    <x v="1"/>
    <x v="4"/>
    <x v="47"/>
    <n v="12"/>
    <n v="75.62"/>
    <n v="5.6"/>
    <n v="423.47199999999998"/>
    <m/>
    <n v="423.47199999999998"/>
    <n v="423472"/>
    <n v="35289.33333333333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5"/>
    <x v="357"/>
    <x v="0"/>
    <m/>
    <x v="2"/>
    <x v="2"/>
    <x v="4"/>
    <x v="73"/>
    <n v="13.5"/>
    <n v="75.62"/>
    <n v="24.074999999999999"/>
    <n v="1820.5515"/>
    <m/>
    <n v="1820.5515"/>
    <n v="1820551.5"/>
    <n v="151712.62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5"/>
    <x v="357"/>
    <x v="0"/>
    <m/>
    <x v="2"/>
    <x v="2"/>
    <x v="4"/>
    <x v="35"/>
    <n v="13.5"/>
    <n v="75.62"/>
    <n v="5.1749999999999998"/>
    <n v="391.33350000000002"/>
    <m/>
    <n v="391.33350000000002"/>
    <n v="391333.5"/>
    <n v="32611.12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6"/>
    <x v="357"/>
    <x v="0"/>
    <m/>
    <x v="2"/>
    <x v="1"/>
    <x v="4"/>
    <x v="74"/>
    <n v="13.5"/>
    <n v="75.62"/>
    <n v="21.375"/>
    <n v="1616.3775000000001"/>
    <m/>
    <n v="1616.3775000000001"/>
    <n v="1616377.5"/>
    <n v="134698.12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5"/>
    <x v="357"/>
    <x v="0"/>
    <m/>
    <x v="2"/>
    <x v="1"/>
    <x v="4"/>
    <x v="47"/>
    <n v="13.5"/>
    <n v="75.62"/>
    <n v="6.3"/>
    <n v="476.40600000000001"/>
    <m/>
    <n v="476.40600000000001"/>
    <n v="476406"/>
    <n v="39700.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5"/>
    <x v="407"/>
    <x v="358"/>
    <x v="0"/>
    <m/>
    <x v="2"/>
    <x v="2"/>
    <x v="4"/>
    <x v="73"/>
    <n v="4.5"/>
    <n v="78.070000000000007"/>
    <n v="8.0250000000000004"/>
    <n v="626.51175000000012"/>
    <m/>
    <n v="626.51175000000012"/>
    <n v="626511.75000000012"/>
    <n v="52209.312500000007"/>
    <s v="H199001331"/>
    <s v="C7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5"/>
    <x v="407"/>
    <x v="358"/>
    <x v="0"/>
    <m/>
    <x v="2"/>
    <x v="2"/>
    <x v="4"/>
    <x v="35"/>
    <n v="4.5"/>
    <n v="78.070000000000007"/>
    <n v="1.7250000000000001"/>
    <n v="134.67075000000003"/>
    <m/>
    <n v="134.67075000000003"/>
    <n v="134670.75000000003"/>
    <n v="11222.562500000002"/>
    <s v="H199001331"/>
    <s v="C7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5"/>
    <x v="407"/>
    <x v="358"/>
    <x v="0"/>
    <m/>
    <x v="2"/>
    <x v="1"/>
    <x v="4"/>
    <x v="74"/>
    <n v="4.5"/>
    <n v="78.070000000000007"/>
    <n v="7.125"/>
    <n v="556.24875000000009"/>
    <m/>
    <n v="556.24875000000009"/>
    <n v="556248.75000000012"/>
    <n v="46354.062500000007"/>
    <s v="H199001331"/>
    <s v="C7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5"/>
    <x v="407"/>
    <x v="358"/>
    <x v="0"/>
    <m/>
    <x v="2"/>
    <x v="1"/>
    <x v="4"/>
    <x v="47"/>
    <n v="4.5"/>
    <n v="78.070000000000007"/>
    <n v="2.1"/>
    <n v="163.94700000000003"/>
    <m/>
    <n v="163.94700000000003"/>
    <n v="163947.00000000003"/>
    <n v="13662.250000000002"/>
    <s v="H199001331"/>
    <s v="C7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8"/>
    <x v="359"/>
    <x v="0"/>
    <m/>
    <x v="2"/>
    <x v="2"/>
    <x v="5"/>
    <x v="67"/>
    <n v="16.5"/>
    <n v="75.62"/>
    <n v="26.675000000000001"/>
    <n v="2017.1635000000001"/>
    <m/>
    <n v="2017.1635000000001"/>
    <n v="2017163.5"/>
    <n v="168096.95833333334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8"/>
    <x v="359"/>
    <x v="0"/>
    <m/>
    <x v="2"/>
    <x v="2"/>
    <x v="5"/>
    <x v="66"/>
    <n v="16.5"/>
    <n v="75.62"/>
    <n v="8.8000000000000007"/>
    <n v="665.45600000000013"/>
    <m/>
    <n v="665.45600000000013"/>
    <n v="665456.00000000012"/>
    <n v="55454.66666666667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8"/>
    <x v="359"/>
    <x v="0"/>
    <m/>
    <x v="2"/>
    <x v="1"/>
    <x v="5"/>
    <x v="68"/>
    <n v="16.5"/>
    <n v="75.62"/>
    <n v="28.875"/>
    <n v="2183.5275000000001"/>
    <m/>
    <n v="2183.5275000000001"/>
    <n v="2183527.5"/>
    <n v="181960.62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8"/>
    <x v="359"/>
    <x v="0"/>
    <m/>
    <x v="2"/>
    <x v="1"/>
    <x v="5"/>
    <x v="69"/>
    <n v="16.5"/>
    <n v="75.62"/>
    <n v="5.7750000000000004"/>
    <n v="436.70550000000003"/>
    <m/>
    <n v="436.70550000000003"/>
    <n v="436705.5"/>
    <n v="36392.12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9"/>
    <x v="360"/>
    <x v="0"/>
    <m/>
    <x v="2"/>
    <x v="2"/>
    <x v="5"/>
    <x v="67"/>
    <n v="6"/>
    <n v="75.62"/>
    <n v="9.6999999999999993"/>
    <n v="733.51400000000001"/>
    <m/>
    <n v="733.51400000000001"/>
    <n v="733514"/>
    <n v="61126.166666666664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9"/>
    <x v="360"/>
    <x v="0"/>
    <m/>
    <x v="2"/>
    <x v="2"/>
    <x v="5"/>
    <x v="66"/>
    <n v="6"/>
    <n v="75.62"/>
    <n v="3.2"/>
    <n v="241.98400000000004"/>
    <m/>
    <n v="241.98400000000004"/>
    <n v="241984.00000000003"/>
    <n v="20165.33333333333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09"/>
    <x v="360"/>
    <x v="0"/>
    <m/>
    <x v="2"/>
    <x v="1"/>
    <x v="5"/>
    <x v="68"/>
    <n v="6"/>
    <n v="75.62"/>
    <n v="10.5"/>
    <n v="794.01"/>
    <m/>
    <n v="794.01"/>
    <n v="794010"/>
    <n v="66167.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09"/>
    <x v="360"/>
    <x v="0"/>
    <m/>
    <x v="2"/>
    <x v="1"/>
    <x v="5"/>
    <x v="69"/>
    <n v="6"/>
    <n v="75.62"/>
    <n v="2.1"/>
    <n v="158.80200000000002"/>
    <m/>
    <n v="158.80200000000002"/>
    <n v="158802.00000000003"/>
    <n v="13233.500000000002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0"/>
    <x v="361"/>
    <x v="0"/>
    <m/>
    <x v="2"/>
    <x v="2"/>
    <x v="6"/>
    <x v="75"/>
    <n v="12"/>
    <n v="75.62"/>
    <n v="17"/>
    <n v="1285.54"/>
    <m/>
    <n v="1285.54"/>
    <n v="1285540"/>
    <n v="107128.33333333333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0"/>
    <x v="361"/>
    <x v="0"/>
    <m/>
    <x v="2"/>
    <x v="2"/>
    <x v="6"/>
    <x v="60"/>
    <n v="12"/>
    <n v="75.62"/>
    <n v="6.2"/>
    <n v="468.84400000000005"/>
    <m/>
    <n v="468.84400000000005"/>
    <n v="468844.00000000006"/>
    <n v="39070.33333333333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0"/>
    <x v="361"/>
    <x v="0"/>
    <m/>
    <x v="2"/>
    <x v="1"/>
    <x v="6"/>
    <x v="67"/>
    <n v="12"/>
    <n v="75.62"/>
    <n v="19.399999999999999"/>
    <n v="1467.028"/>
    <m/>
    <n v="1467.028"/>
    <n v="1467028"/>
    <n v="122252.33333333333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0"/>
    <x v="361"/>
    <x v="0"/>
    <m/>
    <x v="2"/>
    <x v="1"/>
    <x v="6"/>
    <x v="7"/>
    <n v="12"/>
    <n v="75.62"/>
    <n v="6"/>
    <n v="453.72"/>
    <m/>
    <n v="453.72"/>
    <n v="453720"/>
    <n v="37810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1"/>
    <x v="362"/>
    <x v="0"/>
    <m/>
    <x v="2"/>
    <x v="2"/>
    <x v="6"/>
    <x v="75"/>
    <n v="15"/>
    <n v="75.62"/>
    <n v="21.25"/>
    <n v="1606.9250000000002"/>
    <m/>
    <n v="1606.9250000000002"/>
    <n v="1606925.0000000002"/>
    <n v="133910.4166666666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1"/>
    <x v="362"/>
    <x v="0"/>
    <m/>
    <x v="2"/>
    <x v="2"/>
    <x v="6"/>
    <x v="60"/>
    <n v="15"/>
    <n v="75.62"/>
    <n v="7.75"/>
    <n v="586.05500000000006"/>
    <m/>
    <n v="586.05500000000006"/>
    <n v="586055.00000000012"/>
    <n v="48837.91666666667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1"/>
    <x v="362"/>
    <x v="0"/>
    <m/>
    <x v="2"/>
    <x v="1"/>
    <x v="6"/>
    <x v="67"/>
    <n v="15"/>
    <n v="75.62"/>
    <n v="24.25"/>
    <n v="1833.7850000000001"/>
    <m/>
    <n v="1833.7850000000001"/>
    <n v="1833785"/>
    <n v="152815.4166666666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1"/>
    <x v="362"/>
    <x v="0"/>
    <m/>
    <x v="2"/>
    <x v="1"/>
    <x v="6"/>
    <x v="7"/>
    <n v="15"/>
    <n v="75.62"/>
    <n v="7.5"/>
    <n v="567.15000000000009"/>
    <m/>
    <n v="567.15000000000009"/>
    <n v="567150.00000000012"/>
    <n v="47262.500000000007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2"/>
    <x v="363"/>
    <x v="0"/>
    <m/>
    <x v="2"/>
    <x v="2"/>
    <x v="6"/>
    <x v="75"/>
    <n v="3"/>
    <n v="84.62"/>
    <n v="4.25"/>
    <n v="359.63499999999999"/>
    <m/>
    <n v="359.63499999999999"/>
    <n v="359635"/>
    <n v="29969.583333333332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2"/>
    <x v="363"/>
    <x v="0"/>
    <m/>
    <x v="2"/>
    <x v="2"/>
    <x v="6"/>
    <x v="60"/>
    <n v="3"/>
    <n v="84.62"/>
    <n v="1.55"/>
    <n v="131.161"/>
    <m/>
    <n v="131.161"/>
    <n v="131161"/>
    <n v="10930.083333333334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9"/>
    <x v="1"/>
    <x v="0"/>
    <x v="9"/>
    <x v="412"/>
    <x v="363"/>
    <x v="0"/>
    <m/>
    <x v="2"/>
    <x v="1"/>
    <x v="6"/>
    <x v="67"/>
    <n v="3"/>
    <n v="84.62"/>
    <n v="4.8499999999999996"/>
    <n v="410.40699999999998"/>
    <m/>
    <n v="410.40699999999998"/>
    <n v="410407"/>
    <n v="34200.583333333336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40"/>
    <x v="1"/>
    <x v="0"/>
    <x v="9"/>
    <x v="412"/>
    <x v="363"/>
    <x v="0"/>
    <m/>
    <x v="2"/>
    <x v="1"/>
    <x v="6"/>
    <x v="7"/>
    <n v="3"/>
    <n v="84.62"/>
    <n v="1.5"/>
    <n v="126.93"/>
    <m/>
    <n v="126.93"/>
    <n v="126930"/>
    <n v="10577.5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8"/>
    <x v="1"/>
    <x v="1"/>
    <x v="9"/>
    <x v="10"/>
    <x v="0"/>
    <x v="0"/>
    <m/>
    <x v="1"/>
    <x v="0"/>
    <x v="0"/>
    <x v="61"/>
    <n v="60"/>
    <n v="75.47157"/>
    <n v="5"/>
    <n v="377.35784999999998"/>
    <n v="0"/>
    <n v="377.35784999999998"/>
    <n v="377357.85"/>
    <n v="31446.487499999999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8"/>
    <x v="1"/>
    <x v="0"/>
    <x v="9"/>
    <x v="201"/>
    <x v="0"/>
    <x v="0"/>
    <m/>
    <x v="1"/>
    <x v="3"/>
    <x v="0"/>
    <x v="0"/>
    <n v="60"/>
    <n v="113.53"/>
    <n v="0"/>
    <n v="0"/>
    <m/>
    <n v="0"/>
    <n v="0"/>
    <n v="0"/>
    <s v="H199001331"/>
    <s v="H199001331"/>
    <n v="3093"/>
    <n v="3094"/>
    <m/>
    <m/>
    <m/>
    <m/>
    <n v="133"/>
    <m/>
    <n v="2023"/>
    <m/>
    <m/>
    <m/>
    <s v="H1"/>
    <m/>
  </r>
  <r>
    <x v="1"/>
    <x v="9"/>
    <x v="24"/>
    <x v="38"/>
    <x v="1"/>
    <x v="1"/>
    <x v="9"/>
    <x v="115"/>
    <x v="0"/>
    <x v="0"/>
    <m/>
    <x v="1"/>
    <x v="3"/>
    <x v="0"/>
    <x v="0"/>
    <m/>
    <m/>
    <n v="0"/>
    <n v="0"/>
    <n v="17341"/>
    <n v="17341"/>
    <n v="17341000"/>
    <n v="1445083.3333333333"/>
    <s v="H199001331"/>
    <s v="H199001331"/>
    <n v="3093"/>
    <n v="3094"/>
    <m/>
    <m/>
    <m/>
    <m/>
    <n v="133"/>
    <m/>
    <n v="2023"/>
    <m/>
    <m/>
    <m/>
    <s v="H1"/>
    <m/>
  </r>
  <r>
    <x v="0"/>
    <x v="9"/>
    <x v="25"/>
    <x v="41"/>
    <x v="0"/>
    <x v="0"/>
    <x v="9"/>
    <x v="4"/>
    <x v="0"/>
    <x v="0"/>
    <m/>
    <x v="1"/>
    <x v="0"/>
    <x v="0"/>
    <x v="0"/>
    <m/>
    <n v="0"/>
    <n v="0"/>
    <n v="0"/>
    <n v="815"/>
    <n v="815"/>
    <n v="815000"/>
    <n v="67916.666666666672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5"/>
    <x v="41"/>
    <x v="0"/>
    <x v="0"/>
    <x v="9"/>
    <x v="0"/>
    <x v="0"/>
    <x v="0"/>
    <m/>
    <x v="1"/>
    <x v="3"/>
    <x v="0"/>
    <x v="0"/>
    <m/>
    <n v="0"/>
    <n v="0"/>
    <n v="0"/>
    <n v="948"/>
    <n v="948"/>
    <n v="948000"/>
    <n v="79000"/>
    <s v="Programövergripande"/>
    <s v="Programövergripande"/>
    <s v="Programövergripande"/>
    <m/>
    <s v=" "/>
    <s v=" "/>
    <s v=" "/>
    <s v=" "/>
    <s v="Programövergripande"/>
    <m/>
    <n v="2023"/>
    <s v="Specialister, övergripande ansvar"/>
    <m/>
    <m/>
    <s v="H1"/>
    <m/>
  </r>
  <r>
    <x v="0"/>
    <x v="9"/>
    <x v="25"/>
    <x v="41"/>
    <x v="0"/>
    <x v="0"/>
    <x v="9"/>
    <x v="5"/>
    <x v="0"/>
    <x v="0"/>
    <m/>
    <x v="1"/>
    <x v="3"/>
    <x v="0"/>
    <x v="0"/>
    <m/>
    <m/>
    <n v="0"/>
    <n v="0"/>
    <n v="176"/>
    <n v="176"/>
    <n v="176000"/>
    <n v="14666.666666666666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5"/>
    <x v="41"/>
    <x v="0"/>
    <x v="0"/>
    <x v="9"/>
    <x v="3"/>
    <x v="0"/>
    <x v="0"/>
    <m/>
    <x v="1"/>
    <x v="3"/>
    <x v="0"/>
    <x v="0"/>
    <m/>
    <n v="0"/>
    <n v="0"/>
    <n v="0"/>
    <n v="5529"/>
    <n v="5529"/>
    <n v="5529000"/>
    <n v="460750"/>
    <s v="Programövergripande"/>
    <s v="Programövergripande"/>
    <s v="Programövergripande"/>
    <m/>
    <s v=" "/>
    <s v=" "/>
    <s v=" "/>
    <s v=" "/>
    <s v="Programövergripande"/>
    <m/>
    <n v="2023"/>
    <m/>
    <m/>
    <m/>
    <s v="H1"/>
    <m/>
  </r>
  <r>
    <x v="0"/>
    <x v="9"/>
    <x v="25"/>
    <x v="41"/>
    <x v="0"/>
    <x v="0"/>
    <x v="9"/>
    <x v="346"/>
    <x v="0"/>
    <x v="0"/>
    <m/>
    <x v="1"/>
    <x v="3"/>
    <x v="0"/>
    <x v="0"/>
    <m/>
    <m/>
    <n v="0"/>
    <n v="0"/>
    <n v="84"/>
    <n v="84"/>
    <n v="84000"/>
    <n v="7000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0"/>
    <x v="9"/>
    <x v="25"/>
    <x v="41"/>
    <x v="0"/>
    <x v="0"/>
    <x v="9"/>
    <x v="345"/>
    <x v="0"/>
    <x v="0"/>
    <m/>
    <x v="1"/>
    <x v="3"/>
    <x v="0"/>
    <x v="0"/>
    <m/>
    <m/>
    <n v="0"/>
    <n v="0"/>
    <n v="1525"/>
    <n v="1525"/>
    <n v="1525000"/>
    <n v="127083.33333333333"/>
    <s v="Programövergripande"/>
    <s v="Programövergripande"/>
    <s v="Programövergripande"/>
    <m/>
    <m/>
    <m/>
    <m/>
    <m/>
    <s v="Programövergripande"/>
    <m/>
    <n v="2023"/>
    <m/>
    <m/>
    <m/>
    <s v="H1"/>
    <m/>
  </r>
  <r>
    <x v="1"/>
    <x v="9"/>
    <x v="25"/>
    <x v="41"/>
    <x v="1"/>
    <x v="0"/>
    <x v="9"/>
    <x v="115"/>
    <x v="0"/>
    <x v="0"/>
    <n v="1"/>
    <x v="4"/>
    <x v="0"/>
    <x v="0"/>
    <x v="0"/>
    <m/>
    <n v="0"/>
    <n v="0"/>
    <n v="0"/>
    <n v="8814.0949999999993"/>
    <n v="8814.0949999999993"/>
    <n v="8814095"/>
    <n v="734507.9166666666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1"/>
    <x v="1"/>
    <x v="1"/>
    <x v="9"/>
    <x v="123"/>
    <x v="0"/>
    <x v="0"/>
    <n v="1"/>
    <x v="3"/>
    <x v="3"/>
    <x v="0"/>
    <x v="0"/>
    <n v="60"/>
    <n v="108.99"/>
    <n v="0"/>
    <n v="0"/>
    <m/>
    <n v="0"/>
    <n v="0"/>
    <n v="0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2"/>
    <x v="1"/>
    <x v="0"/>
    <x v="9"/>
    <x v="348"/>
    <x v="0"/>
    <x v="0"/>
    <n v="0.5"/>
    <x v="3"/>
    <x v="2"/>
    <x v="4"/>
    <x v="39"/>
    <n v="7.5"/>
    <n v="63.864659999999994"/>
    <n v="1.5"/>
    <n v="95.796989999999994"/>
    <n v="0"/>
    <n v="95.796989999999994"/>
    <n v="95796.989999999991"/>
    <n v="7983.082499999999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13"/>
    <x v="0"/>
    <x v="0"/>
    <n v="0.5"/>
    <x v="3"/>
    <x v="1"/>
    <x v="4"/>
    <x v="41"/>
    <n v="7.5"/>
    <n v="63.864659999999994"/>
    <n v="2.5"/>
    <n v="159.66164999999998"/>
    <n v="0"/>
    <n v="159.66164999999998"/>
    <n v="159661.65"/>
    <n v="13305.13749999999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348"/>
    <x v="0"/>
    <x v="0"/>
    <n v="0.5"/>
    <x v="3"/>
    <x v="2"/>
    <x v="3"/>
    <x v="44"/>
    <n v="7.5"/>
    <n v="63.864659999999994"/>
    <n v="1.25"/>
    <n v="79.83082499999999"/>
    <n v="0"/>
    <n v="79.83082499999999"/>
    <n v="79830.824999999997"/>
    <n v="6652.568749999999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14"/>
    <x v="364"/>
    <x v="0"/>
    <n v="1"/>
    <x v="2"/>
    <x v="2"/>
    <x v="1"/>
    <x v="22"/>
    <n v="15"/>
    <n v="68.864660000000001"/>
    <n v="5.5"/>
    <n v="378.75563"/>
    <n v="0"/>
    <n v="378.75563"/>
    <n v="378755.63"/>
    <n v="31562.96916666666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14"/>
    <x v="364"/>
    <x v="0"/>
    <n v="1"/>
    <x v="2"/>
    <x v="1"/>
    <x v="1"/>
    <x v="22"/>
    <n v="15"/>
    <n v="68.864660000000001"/>
    <n v="5.5"/>
    <n v="378.75563"/>
    <n v="0"/>
    <n v="378.75563"/>
    <n v="378755.63"/>
    <n v="31562.96916666666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15"/>
    <x v="365"/>
    <x v="0"/>
    <n v="1"/>
    <x v="2"/>
    <x v="2"/>
    <x v="2"/>
    <x v="41"/>
    <n v="7.5"/>
    <n v="68.864660000000001"/>
    <n v="2.5"/>
    <n v="172.16165000000001"/>
    <n v="0"/>
    <n v="172.16165000000001"/>
    <n v="172161.65000000002"/>
    <n v="14346.80416666666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15"/>
    <x v="365"/>
    <x v="0"/>
    <n v="1"/>
    <x v="2"/>
    <x v="1"/>
    <x v="2"/>
    <x v="41"/>
    <n v="7.5"/>
    <n v="68.864660000000001"/>
    <n v="2.5"/>
    <n v="172.16165000000001"/>
    <n v="0"/>
    <n v="172.16165000000001"/>
    <n v="172161.65000000002"/>
    <n v="14346.80416666666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2"/>
    <x v="1"/>
    <x v="0"/>
    <x v="19"/>
    <x v="416"/>
    <x v="366"/>
    <x v="0"/>
    <n v="0.5"/>
    <x v="2"/>
    <x v="1"/>
    <x v="3"/>
    <x v="49"/>
    <n v="7.5"/>
    <n v="68.864660000000001"/>
    <n v="1.75"/>
    <n v="120.513155"/>
    <m/>
    <n v="120.513155"/>
    <n v="120513.155"/>
    <n v="10042.762916666667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43"/>
    <x v="1"/>
    <x v="0"/>
    <x v="9"/>
    <x v="417"/>
    <x v="367"/>
    <x v="0"/>
    <n v="0.5"/>
    <x v="2"/>
    <x v="1"/>
    <x v="4"/>
    <x v="20"/>
    <n v="7.5"/>
    <n v="68.864660000000001"/>
    <n v="0.125"/>
    <n v="8.6080825000000001"/>
    <n v="0"/>
    <n v="8.6080825000000001"/>
    <n v="8608.0825000000004"/>
    <n v="717.34020833333341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18"/>
    <x v="368"/>
    <x v="0"/>
    <n v="0.5"/>
    <x v="2"/>
    <x v="2"/>
    <x v="1"/>
    <x v="32"/>
    <n v="7.5"/>
    <n v="68.864660000000001"/>
    <n v="3.125"/>
    <n v="215.20206250000001"/>
    <n v="0"/>
    <n v="215.20206250000001"/>
    <n v="215202.0625"/>
    <n v="17933.50520833333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19"/>
    <x v="368"/>
    <x v="0"/>
    <n v="0.5"/>
    <x v="2"/>
    <x v="2"/>
    <x v="1"/>
    <x v="46"/>
    <n v="7.5"/>
    <n v="68.864660000000001"/>
    <n v="0.5"/>
    <n v="34.43233"/>
    <n v="0"/>
    <n v="34.43233"/>
    <n v="34432.33"/>
    <n v="2869.360833333333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18"/>
    <x v="368"/>
    <x v="0"/>
    <n v="0.5"/>
    <x v="2"/>
    <x v="1"/>
    <x v="2"/>
    <x v="69"/>
    <n v="7.5"/>
    <n v="68.864660000000001"/>
    <n v="2.625"/>
    <n v="180.7697325"/>
    <n v="0"/>
    <n v="180.7697325"/>
    <n v="180769.73250000001"/>
    <n v="15064.14437500000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19"/>
    <x v="368"/>
    <x v="0"/>
    <n v="0.5"/>
    <x v="2"/>
    <x v="1"/>
    <x v="2"/>
    <x v="76"/>
    <n v="7.5"/>
    <n v="68.864660000000001"/>
    <n v="0.25"/>
    <n v="17.216165"/>
    <n v="0"/>
    <n v="17.216165"/>
    <n v="17216.165000000001"/>
    <n v="1434.680416666666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420"/>
    <x v="369"/>
    <x v="0"/>
    <n v="0.5"/>
    <x v="2"/>
    <x v="1"/>
    <x v="2"/>
    <x v="39"/>
    <n v="7.5"/>
    <n v="68.864660000000001"/>
    <n v="1.5"/>
    <n v="103.29698999999999"/>
    <m/>
    <n v="103.29698999999999"/>
    <n v="103296.98999999999"/>
    <n v="8608.0824999999986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4"/>
    <x v="1"/>
    <x v="0"/>
    <x v="9"/>
    <x v="421"/>
    <x v="370"/>
    <x v="0"/>
    <n v="0.5"/>
    <x v="2"/>
    <x v="2"/>
    <x v="1"/>
    <x v="1"/>
    <n v="7.5"/>
    <n v="68.864660000000001"/>
    <n v="2"/>
    <n v="137.72932"/>
    <n v="0"/>
    <n v="137.72932"/>
    <n v="137729.32"/>
    <n v="11477.44333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422"/>
    <x v="371"/>
    <x v="0"/>
    <n v="0.5"/>
    <x v="2"/>
    <x v="1"/>
    <x v="2"/>
    <x v="39"/>
    <n v="7.5"/>
    <n v="68.864660000000001"/>
    <n v="1.5"/>
    <n v="103.29698999999999"/>
    <n v="0"/>
    <n v="103.29698999999999"/>
    <n v="103296.98999999999"/>
    <n v="8608.082499999998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23"/>
    <x v="372"/>
    <x v="0"/>
    <n v="1"/>
    <x v="2"/>
    <x v="2"/>
    <x v="2"/>
    <x v="41"/>
    <n v="7.5"/>
    <n v="69.864660000000001"/>
    <n v="2.5"/>
    <n v="174.66165000000001"/>
    <n v="0"/>
    <n v="174.66165000000001"/>
    <n v="174661.65000000002"/>
    <n v="14555.13750000000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23"/>
    <x v="372"/>
    <x v="0"/>
    <n v="1"/>
    <x v="2"/>
    <x v="1"/>
    <x v="2"/>
    <x v="41"/>
    <n v="7.5"/>
    <n v="69.864660000000001"/>
    <n v="2.5"/>
    <n v="174.66165000000001"/>
    <n v="0"/>
    <n v="174.66165000000001"/>
    <n v="174661.65000000002"/>
    <n v="14555.13750000000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24"/>
    <x v="373"/>
    <x v="0"/>
    <n v="1"/>
    <x v="2"/>
    <x v="2"/>
    <x v="2"/>
    <x v="29"/>
    <n v="7.5"/>
    <n v="69.864660000000001"/>
    <n v="4.25"/>
    <n v="296.92480499999999"/>
    <n v="0"/>
    <n v="296.92480499999999"/>
    <n v="296924.80499999999"/>
    <n v="24743.73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4"/>
    <x v="373"/>
    <x v="0"/>
    <n v="1"/>
    <x v="2"/>
    <x v="1"/>
    <x v="2"/>
    <x v="29"/>
    <n v="7.5"/>
    <n v="69.864660000000001"/>
    <n v="4.25"/>
    <n v="296.92480499999999"/>
    <n v="0"/>
    <n v="296.92480499999999"/>
    <n v="296924.80499999999"/>
    <n v="24743.73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4"/>
    <x v="373"/>
    <x v="0"/>
    <n v="0.5"/>
    <x v="2"/>
    <x v="2"/>
    <x v="3"/>
    <x v="66"/>
    <n v="7.5"/>
    <n v="69.864660000000001"/>
    <n v="4"/>
    <n v="279.45864"/>
    <m/>
    <n v="279.45864"/>
    <n v="279458.64"/>
    <n v="23288.2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4"/>
    <x v="373"/>
    <x v="0"/>
    <n v="0.5"/>
    <x v="2"/>
    <x v="1"/>
    <x v="3"/>
    <x v="66"/>
    <n v="7.5"/>
    <n v="69.864660000000001"/>
    <n v="4"/>
    <n v="279.45864"/>
    <n v="0"/>
    <n v="279.45864"/>
    <n v="279458.64"/>
    <n v="23288.2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5"/>
    <x v="374"/>
    <x v="0"/>
    <n v="1"/>
    <x v="2"/>
    <x v="2"/>
    <x v="2"/>
    <x v="29"/>
    <n v="7.5"/>
    <n v="69.864660000000001"/>
    <n v="4.25"/>
    <n v="296.92480499999999"/>
    <n v="0"/>
    <n v="296.92480499999999"/>
    <n v="296924.80499999999"/>
    <n v="24743.73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5"/>
    <x v="374"/>
    <x v="0"/>
    <n v="1"/>
    <x v="2"/>
    <x v="1"/>
    <x v="2"/>
    <x v="29"/>
    <n v="7.5"/>
    <n v="69.864660000000001"/>
    <n v="4.25"/>
    <n v="296.92480499999999"/>
    <n v="0"/>
    <n v="296.92480499999999"/>
    <n v="296924.80499999999"/>
    <n v="24743.73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6"/>
    <x v="374"/>
    <x v="0"/>
    <n v="0.5"/>
    <x v="2"/>
    <x v="2"/>
    <x v="3"/>
    <x v="66"/>
    <n v="7.5"/>
    <n v="69.864660000000001"/>
    <n v="4"/>
    <n v="279.45864"/>
    <m/>
    <n v="279.45864"/>
    <n v="279458.64"/>
    <n v="23288.2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26"/>
    <x v="374"/>
    <x v="0"/>
    <n v="0.5"/>
    <x v="2"/>
    <x v="1"/>
    <x v="3"/>
    <x v="66"/>
    <n v="7.5"/>
    <n v="69.864660000000001"/>
    <n v="4"/>
    <n v="279.45864"/>
    <n v="0"/>
    <n v="279.45864"/>
    <n v="279458.64"/>
    <n v="23288.2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7"/>
    <x v="1"/>
    <x v="0"/>
    <x v="9"/>
    <x v="427"/>
    <x v="375"/>
    <x v="0"/>
    <n v="1"/>
    <x v="2"/>
    <x v="2"/>
    <x v="1"/>
    <x v="77"/>
    <n v="15"/>
    <n v="69.864660000000001"/>
    <n v="6"/>
    <n v="419.18795999999998"/>
    <n v="0"/>
    <n v="419.18795999999998"/>
    <n v="419187.95999999996"/>
    <n v="34932.329999999994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27"/>
    <x v="375"/>
    <x v="0"/>
    <n v="1"/>
    <x v="2"/>
    <x v="1"/>
    <x v="1"/>
    <x v="77"/>
    <n v="15"/>
    <n v="69.864660000000001"/>
    <n v="6"/>
    <n v="419.18795999999998"/>
    <n v="0"/>
    <n v="419.18795999999998"/>
    <n v="419187.95999999996"/>
    <n v="34932.329999999994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28"/>
    <x v="376"/>
    <x v="0"/>
    <n v="1"/>
    <x v="2"/>
    <x v="2"/>
    <x v="2"/>
    <x v="40"/>
    <n v="7.5"/>
    <n v="69.864660000000001"/>
    <n v="2.25"/>
    <n v="157.19548499999999"/>
    <n v="0"/>
    <n v="157.19548499999999"/>
    <n v="157195.48499999999"/>
    <n v="13099.62374999999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28"/>
    <x v="376"/>
    <x v="0"/>
    <n v="1"/>
    <x v="2"/>
    <x v="1"/>
    <x v="2"/>
    <x v="40"/>
    <n v="7.5"/>
    <n v="69.864660000000001"/>
    <n v="2.25"/>
    <n v="157.19548499999999"/>
    <n v="0"/>
    <n v="157.19548499999999"/>
    <n v="157195.48499999999"/>
    <n v="13099.62374999999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29"/>
    <x v="377"/>
    <x v="0"/>
    <n v="1"/>
    <x v="2"/>
    <x v="2"/>
    <x v="2"/>
    <x v="40"/>
    <n v="7.5"/>
    <n v="69.864660000000001"/>
    <n v="2.25"/>
    <n v="157.19548499999999"/>
    <n v="0"/>
    <n v="157.19548499999999"/>
    <n v="157195.48499999999"/>
    <n v="13099.62374999999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29"/>
    <x v="377"/>
    <x v="0"/>
    <n v="1"/>
    <x v="2"/>
    <x v="1"/>
    <x v="2"/>
    <x v="40"/>
    <n v="7.5"/>
    <n v="69.864660000000001"/>
    <n v="2.25"/>
    <n v="157.19548499999999"/>
    <n v="0"/>
    <n v="157.19548499999999"/>
    <n v="157195.48499999999"/>
    <n v="13099.62374999999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19"/>
    <x v="430"/>
    <x v="378"/>
    <x v="0"/>
    <n v="0.5"/>
    <x v="2"/>
    <x v="1"/>
    <x v="3"/>
    <x v="1"/>
    <n v="7.5"/>
    <n v="69.864660000000001"/>
    <n v="2"/>
    <n v="139.72932"/>
    <m/>
    <n v="139.72932"/>
    <n v="139729.32"/>
    <n v="11644.11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49"/>
    <x v="1"/>
    <x v="0"/>
    <x v="9"/>
    <x v="431"/>
    <x v="379"/>
    <x v="0"/>
    <n v="0.5"/>
    <x v="2"/>
    <x v="1"/>
    <x v="2"/>
    <x v="21"/>
    <n v="15"/>
    <n v="69.864660000000001"/>
    <n v="6.5"/>
    <n v="454.12029000000001"/>
    <n v="0"/>
    <n v="454.12029000000001"/>
    <n v="454120.29000000004"/>
    <n v="37843.35750000000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32"/>
    <x v="380"/>
    <x v="0"/>
    <n v="0.5"/>
    <x v="2"/>
    <x v="2"/>
    <x v="3"/>
    <x v="22"/>
    <n v="7.5"/>
    <n v="70.864660000000001"/>
    <n v="2.75"/>
    <n v="194.877815"/>
    <n v="0"/>
    <n v="194.877815"/>
    <n v="194877.815"/>
    <n v="16239.81791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33"/>
    <x v="381"/>
    <x v="0"/>
    <n v="0.5"/>
    <x v="2"/>
    <x v="1"/>
    <x v="2"/>
    <x v="69"/>
    <n v="7.5"/>
    <n v="70.864660000000001"/>
    <n v="2.625"/>
    <n v="186.0197325"/>
    <n v="0"/>
    <n v="186.0197325"/>
    <n v="186019.73250000001"/>
    <n v="15501.64437500000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34"/>
    <x v="382"/>
    <x v="0"/>
    <n v="0.5"/>
    <x v="2"/>
    <x v="1"/>
    <x v="2"/>
    <x v="76"/>
    <n v="7.5"/>
    <n v="70.864660000000001"/>
    <n v="0.25"/>
    <n v="17.716165"/>
    <n v="0"/>
    <n v="17.716165"/>
    <n v="17716.165000000001"/>
    <n v="1476.347083333333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34"/>
    <x v="382"/>
    <x v="0"/>
    <n v="0.5"/>
    <x v="2"/>
    <x v="2"/>
    <x v="3"/>
    <x v="20"/>
    <n v="7.5"/>
    <n v="70.864660000000001"/>
    <n v="0.125"/>
    <n v="8.8580825000000001"/>
    <n v="0"/>
    <n v="8.8580825000000001"/>
    <n v="8858.0825000000004"/>
    <n v="738.1735416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9"/>
    <x v="435"/>
    <x v="383"/>
    <x v="0"/>
    <n v="0.5"/>
    <x v="2"/>
    <x v="1"/>
    <x v="1"/>
    <x v="22"/>
    <n v="7.5"/>
    <n v="70.864660000000001"/>
    <n v="2.75"/>
    <n v="194.877815"/>
    <n v="0"/>
    <n v="194.877815"/>
    <n v="194877.815"/>
    <n v="16239.81791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2"/>
    <x v="1"/>
    <x v="0"/>
    <x v="9"/>
    <x v="435"/>
    <x v="383"/>
    <x v="0"/>
    <n v="0.5"/>
    <x v="2"/>
    <x v="1"/>
    <x v="1"/>
    <x v="22"/>
    <n v="7.5"/>
    <n v="70.864660000000001"/>
    <n v="2.75"/>
    <n v="194.877815"/>
    <n v="0"/>
    <n v="194.877815"/>
    <n v="194877.815"/>
    <n v="16239.81791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436"/>
    <x v="384"/>
    <x v="0"/>
    <n v="0.5"/>
    <x v="2"/>
    <x v="2"/>
    <x v="1"/>
    <x v="1"/>
    <n v="7.5"/>
    <n v="70.864660000000001"/>
    <n v="2"/>
    <n v="141.72932"/>
    <n v="0"/>
    <n v="141.72932"/>
    <n v="141729.32"/>
    <n v="11810.77666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437"/>
    <x v="385"/>
    <x v="0"/>
    <n v="0.5"/>
    <x v="2"/>
    <x v="1"/>
    <x v="4"/>
    <x v="44"/>
    <n v="7.5"/>
    <n v="70.864660000000001"/>
    <n v="1.25"/>
    <n v="88.580825000000004"/>
    <n v="0"/>
    <n v="88.580825000000004"/>
    <n v="88580.825000000012"/>
    <n v="7381.735416666667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38"/>
    <x v="386"/>
    <x v="0"/>
    <n v="1"/>
    <x v="2"/>
    <x v="2"/>
    <x v="2"/>
    <x v="41"/>
    <n v="15"/>
    <n v="71.864660000000001"/>
    <n v="5"/>
    <n v="359.32330000000002"/>
    <n v="0"/>
    <n v="359.32330000000002"/>
    <n v="359323.30000000005"/>
    <n v="29943.60833333333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38"/>
    <x v="386"/>
    <x v="0"/>
    <n v="1"/>
    <x v="2"/>
    <x v="1"/>
    <x v="2"/>
    <x v="41"/>
    <n v="15"/>
    <n v="71.864660000000001"/>
    <n v="5"/>
    <n v="359.32330000000002"/>
    <n v="0"/>
    <n v="359.32330000000002"/>
    <n v="359323.30000000005"/>
    <n v="29943.60833333333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9"/>
    <x v="439"/>
    <x v="387"/>
    <x v="1"/>
    <n v="0.5"/>
    <x v="2"/>
    <x v="2"/>
    <x v="3"/>
    <x v="78"/>
    <n v="1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9"/>
    <x v="439"/>
    <x v="387"/>
    <x v="1"/>
    <n v="0.5"/>
    <x v="2"/>
    <x v="1"/>
    <x v="3"/>
    <x v="5"/>
    <n v="15"/>
    <n v="71.864660000000001"/>
    <n v="5.25"/>
    <n v="377.28946500000001"/>
    <n v="0"/>
    <n v="377.28946500000001"/>
    <n v="377289.46500000003"/>
    <n v="31440.78875000000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9"/>
    <x v="440"/>
    <x v="388"/>
    <x v="0"/>
    <n v="0.5"/>
    <x v="2"/>
    <x v="2"/>
    <x v="1"/>
    <x v="37"/>
    <n v="7.5"/>
    <n v="71.864660000000001"/>
    <n v="7.25"/>
    <n v="521.01878499999998"/>
    <m/>
    <n v="521.01878499999998"/>
    <n v="521018.78499999997"/>
    <n v="43418.23208333332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0"/>
    <x v="388"/>
    <x v="0"/>
    <n v="0.5"/>
    <x v="2"/>
    <x v="1"/>
    <x v="1"/>
    <x v="37"/>
    <n v="7.5"/>
    <n v="71.864660000000001"/>
    <n v="7.25"/>
    <n v="521.01878499999998"/>
    <m/>
    <n v="521.01878499999998"/>
    <n v="521018.78499999997"/>
    <n v="43418.23208333332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1"/>
    <x v="389"/>
    <x v="0"/>
    <n v="0.5"/>
    <x v="2"/>
    <x v="2"/>
    <x v="1"/>
    <x v="37"/>
    <n v="7.5"/>
    <n v="71.864660000000001"/>
    <n v="7.25"/>
    <n v="521.01878499999998"/>
    <m/>
    <n v="521.01878499999998"/>
    <n v="521018.78499999997"/>
    <n v="43418.23208333332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1"/>
    <x v="389"/>
    <x v="0"/>
    <n v="0.5"/>
    <x v="2"/>
    <x v="1"/>
    <x v="1"/>
    <x v="37"/>
    <n v="7.5"/>
    <n v="71.864660000000001"/>
    <n v="7.25"/>
    <n v="521.01878499999998"/>
    <m/>
    <n v="521.01878499999998"/>
    <n v="521018.78499999997"/>
    <n v="43418.23208333332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2"/>
    <x v="390"/>
    <x v="1"/>
    <n v="0.5"/>
    <x v="2"/>
    <x v="2"/>
    <x v="4"/>
    <x v="37"/>
    <n v="7.5"/>
    <n v="71.864660000000001"/>
    <n v="2.4166666666666665"/>
    <n v="173.67292833333332"/>
    <m/>
    <n v="173.67292833333332"/>
    <n v="173672.92833333332"/>
    <n v="14472.744027777777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2"/>
    <x v="390"/>
    <x v="1"/>
    <n v="0.5"/>
    <x v="2"/>
    <x v="1"/>
    <x v="4"/>
    <x v="7"/>
    <n v="7.5"/>
    <n v="71.864660000000001"/>
    <n v="1.25"/>
    <n v="89.830825000000004"/>
    <m/>
    <n v="89.830825000000004"/>
    <n v="89830.825000000012"/>
    <n v="7485.9020833333343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3"/>
    <x v="391"/>
    <x v="0"/>
    <n v="0.5"/>
    <x v="2"/>
    <x v="2"/>
    <x v="1"/>
    <x v="37"/>
    <n v="4"/>
    <n v="71.864660000000001"/>
    <n v="3.8666666666666667"/>
    <n v="277.87668533333334"/>
    <m/>
    <n v="277.87668533333334"/>
    <n v="277876.68533333333"/>
    <n v="23156.390444444445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3"/>
    <x v="391"/>
    <x v="0"/>
    <n v="0.5"/>
    <x v="2"/>
    <x v="1"/>
    <x v="1"/>
    <x v="37"/>
    <n v="4"/>
    <n v="71.864660000000001"/>
    <n v="3.8666666666666667"/>
    <n v="277.87668533333334"/>
    <m/>
    <n v="277.87668533333334"/>
    <n v="277876.68533333333"/>
    <n v="23156.390444444445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3"/>
    <x v="391"/>
    <x v="0"/>
    <n v="0.5"/>
    <x v="2"/>
    <x v="2"/>
    <x v="2"/>
    <x v="62"/>
    <n v="3.5"/>
    <n v="71.864660000000001"/>
    <n v="2.9166666666666665"/>
    <n v="209.60525833333332"/>
    <m/>
    <n v="209.60525833333332"/>
    <n v="209605.25833333333"/>
    <n v="17467.104861111111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9"/>
    <x v="443"/>
    <x v="391"/>
    <x v="0"/>
    <n v="0.5"/>
    <x v="2"/>
    <x v="1"/>
    <x v="2"/>
    <x v="62"/>
    <n v="3.5"/>
    <n v="71.864660000000001"/>
    <n v="2.9166666666666665"/>
    <n v="209.60525833333332"/>
    <m/>
    <n v="209.60525833333332"/>
    <n v="209605.25833333333"/>
    <n v="17467.104861111111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4"/>
    <x v="392"/>
    <x v="0"/>
    <n v="1"/>
    <x v="2"/>
    <x v="2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4"/>
    <x v="392"/>
    <x v="0"/>
    <n v="1"/>
    <x v="2"/>
    <x v="1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4"/>
    <x v="392"/>
    <x v="0"/>
    <n v="0.5"/>
    <x v="2"/>
    <x v="2"/>
    <x v="2"/>
    <x v="29"/>
    <n v="7.5"/>
    <n v="71.864660000000001"/>
    <n v="4.25"/>
    <n v="305.42480499999999"/>
    <n v="0"/>
    <n v="305.42480499999999"/>
    <n v="305424.80499999999"/>
    <n v="25452.06708333333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4"/>
    <x v="392"/>
    <x v="0"/>
    <n v="0.5"/>
    <x v="2"/>
    <x v="1"/>
    <x v="2"/>
    <x v="29"/>
    <n v="7.5"/>
    <n v="71.864660000000001"/>
    <n v="4.25"/>
    <n v="305.42480499999999"/>
    <n v="0"/>
    <n v="305.42480499999999"/>
    <n v="305424.80499999999"/>
    <n v="25452.06708333333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5"/>
    <x v="393"/>
    <x v="0"/>
    <n v="1"/>
    <x v="2"/>
    <x v="2"/>
    <x v="2"/>
    <x v="29"/>
    <n v="15"/>
    <n v="71.864660000000001"/>
    <n v="8.5"/>
    <n v="610.84960999999998"/>
    <m/>
    <n v="610.84960999999998"/>
    <n v="610849.61"/>
    <n v="50904.134166666663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5"/>
    <x v="393"/>
    <x v="0"/>
    <n v="1"/>
    <x v="2"/>
    <x v="1"/>
    <x v="2"/>
    <x v="29"/>
    <n v="15"/>
    <n v="71.864660000000001"/>
    <n v="8.5"/>
    <n v="610.84960999999998"/>
    <n v="0"/>
    <n v="610.84960999999998"/>
    <n v="610849.61"/>
    <n v="50904.13416666666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5"/>
    <x v="393"/>
    <x v="0"/>
    <n v="0.5"/>
    <x v="2"/>
    <x v="2"/>
    <x v="4"/>
    <x v="7"/>
    <n v="15"/>
    <n v="71.864660000000001"/>
    <n v="7.5"/>
    <n v="538.98495000000003"/>
    <n v="0"/>
    <n v="538.98495000000003"/>
    <n v="538984.95000000007"/>
    <n v="44915.41250000000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5"/>
    <x v="393"/>
    <x v="0"/>
    <n v="0.5"/>
    <x v="2"/>
    <x v="1"/>
    <x v="4"/>
    <x v="7"/>
    <n v="15"/>
    <n v="71.864660000000001"/>
    <n v="7.5"/>
    <n v="538.98495000000003"/>
    <m/>
    <n v="538.98495000000003"/>
    <n v="538984.95000000007"/>
    <n v="44915.412500000006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6"/>
    <x v="394"/>
    <x v="0"/>
    <n v="1"/>
    <x v="2"/>
    <x v="2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6"/>
    <x v="394"/>
    <x v="0"/>
    <n v="1"/>
    <x v="2"/>
    <x v="1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7"/>
    <x v="394"/>
    <x v="0"/>
    <n v="0.5"/>
    <x v="2"/>
    <x v="2"/>
    <x v="2"/>
    <x v="29"/>
    <n v="7.5"/>
    <n v="71.864660000000001"/>
    <n v="4.25"/>
    <n v="305.42480499999999"/>
    <n v="0"/>
    <n v="305.42480499999999"/>
    <n v="305424.80499999999"/>
    <n v="25452.06708333333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7"/>
    <x v="394"/>
    <x v="0"/>
    <n v="0.5"/>
    <x v="2"/>
    <x v="1"/>
    <x v="2"/>
    <x v="29"/>
    <n v="7.5"/>
    <n v="71.864660000000001"/>
    <n v="4.25"/>
    <n v="305.42480499999999"/>
    <n v="0"/>
    <n v="305.42480499999999"/>
    <n v="305424.80499999999"/>
    <n v="25452.067083333332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8"/>
    <x v="395"/>
    <x v="0"/>
    <n v="1"/>
    <x v="2"/>
    <x v="2"/>
    <x v="3"/>
    <x v="66"/>
    <n v="4.5"/>
    <n v="71.864660000000001"/>
    <n v="2.4"/>
    <n v="172.47518399999998"/>
    <m/>
    <n v="172.47518399999998"/>
    <n v="172475.18399999998"/>
    <n v="14372.93199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8"/>
    <x v="395"/>
    <x v="0"/>
    <n v="1"/>
    <x v="2"/>
    <x v="1"/>
    <x v="3"/>
    <x v="66"/>
    <n v="4.5"/>
    <n v="71.864660000000001"/>
    <n v="2.4"/>
    <n v="172.47518399999998"/>
    <m/>
    <n v="172.47518399999998"/>
    <n v="172475.18399999998"/>
    <n v="14372.93199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8"/>
    <x v="395"/>
    <x v="0"/>
    <n v="0.5"/>
    <x v="2"/>
    <x v="2"/>
    <x v="5"/>
    <x v="7"/>
    <n v="4.5"/>
    <n v="71.864660000000001"/>
    <n v="2.25"/>
    <n v="161.69548499999999"/>
    <m/>
    <n v="161.69548499999999"/>
    <n v="161695.48499999999"/>
    <n v="13474.62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48"/>
    <x v="395"/>
    <x v="0"/>
    <n v="0.5"/>
    <x v="2"/>
    <x v="1"/>
    <x v="5"/>
    <x v="7"/>
    <n v="4.5"/>
    <n v="71.864660000000001"/>
    <n v="2.25"/>
    <n v="161.69548499999999"/>
    <m/>
    <n v="161.69548499999999"/>
    <n v="161695.48499999999"/>
    <n v="13474.623749999999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7"/>
    <x v="1"/>
    <x v="0"/>
    <x v="9"/>
    <x v="449"/>
    <x v="396"/>
    <x v="0"/>
    <n v="1"/>
    <x v="2"/>
    <x v="2"/>
    <x v="2"/>
    <x v="40"/>
    <n v="1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49"/>
    <x v="396"/>
    <x v="0"/>
    <n v="1"/>
    <x v="2"/>
    <x v="1"/>
    <x v="2"/>
    <x v="40"/>
    <n v="1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9"/>
    <x v="450"/>
    <x v="397"/>
    <x v="0"/>
    <n v="0.5"/>
    <x v="2"/>
    <x v="2"/>
    <x v="4"/>
    <x v="1"/>
    <n v="15"/>
    <n v="71.864660000000001"/>
    <n v="4"/>
    <n v="287.45864"/>
    <n v="0"/>
    <n v="287.45864"/>
    <n v="287458.64"/>
    <n v="23954.88666666666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19"/>
    <x v="451"/>
    <x v="398"/>
    <x v="0"/>
    <n v="0.5"/>
    <x v="2"/>
    <x v="1"/>
    <x v="3"/>
    <x v="1"/>
    <n v="7.5"/>
    <n v="71.864660000000001"/>
    <n v="2"/>
    <n v="143.72932"/>
    <m/>
    <n v="143.72932"/>
    <n v="143729.32"/>
    <n v="11977.44333333333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42"/>
    <x v="1"/>
    <x v="0"/>
    <x v="9"/>
    <x v="452"/>
    <x v="399"/>
    <x v="0"/>
    <n v="0.5"/>
    <x v="2"/>
    <x v="2"/>
    <x v="4"/>
    <x v="39"/>
    <n v="7.5"/>
    <n v="71.864660000000001"/>
    <n v="1.5"/>
    <n v="107.79698999999999"/>
    <n v="0"/>
    <n v="107.79698999999999"/>
    <n v="107796.98999999999"/>
    <n v="8983.082499999998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2"/>
    <x v="1"/>
    <x v="0"/>
    <x v="19"/>
    <x v="452"/>
    <x v="400"/>
    <x v="0"/>
    <n v="0.5"/>
    <x v="2"/>
    <x v="1"/>
    <x v="3"/>
    <x v="49"/>
    <n v="7.5"/>
    <n v="71.864660000000001"/>
    <n v="1.75"/>
    <n v="125.763155"/>
    <n v="0"/>
    <n v="125.763155"/>
    <n v="125763.155"/>
    <n v="10480.262916666667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53"/>
    <x v="401"/>
    <x v="0"/>
    <n v="0.5"/>
    <x v="2"/>
    <x v="2"/>
    <x v="3"/>
    <x v="20"/>
    <n v="7.5"/>
    <n v="71.864660000000001"/>
    <n v="0.125"/>
    <n v="8.9830825000000001"/>
    <n v="0"/>
    <n v="8.9830825000000001"/>
    <n v="8983.0825000000004"/>
    <n v="748.59020833333341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54"/>
    <x v="401"/>
    <x v="0"/>
    <n v="0.5"/>
    <x v="2"/>
    <x v="2"/>
    <x v="3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54"/>
    <x v="401"/>
    <x v="0"/>
    <n v="0.5"/>
    <x v="2"/>
    <x v="1"/>
    <x v="4"/>
    <x v="41"/>
    <n v="7.5"/>
    <n v="71.864660000000001"/>
    <n v="2.5"/>
    <n v="179.66165000000001"/>
    <n v="0"/>
    <n v="179.66165000000001"/>
    <n v="179661.65000000002"/>
    <n v="14971.804166666669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55"/>
    <x v="401"/>
    <x v="0"/>
    <n v="0.5"/>
    <x v="2"/>
    <x v="1"/>
    <x v="4"/>
    <x v="20"/>
    <n v="7.5"/>
    <n v="71.864660000000001"/>
    <n v="0.125"/>
    <n v="8.9830825000000001"/>
    <n v="0"/>
    <n v="8.9830825000000001"/>
    <n v="8983.0825000000004"/>
    <n v="748.59020833333341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9"/>
    <x v="1"/>
    <x v="0"/>
    <x v="9"/>
    <x v="456"/>
    <x v="402"/>
    <x v="0"/>
    <n v="0.5"/>
    <x v="2"/>
    <x v="2"/>
    <x v="3"/>
    <x v="22"/>
    <n v="4.5"/>
    <n v="71.864660000000001"/>
    <n v="1.65"/>
    <n v="118.576689"/>
    <m/>
    <n v="118.576689"/>
    <n v="118576.689"/>
    <n v="9881.3907500000005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9"/>
    <x v="1"/>
    <x v="0"/>
    <x v="9"/>
    <x v="457"/>
    <x v="403"/>
    <x v="0"/>
    <n v="0.5"/>
    <x v="2"/>
    <x v="2"/>
    <x v="1"/>
    <x v="21"/>
    <n v="7.5"/>
    <n v="71.864660000000001"/>
    <n v="3.25"/>
    <n v="233.56014500000001"/>
    <n v="0"/>
    <n v="233.56014500000001"/>
    <n v="233560.14500000002"/>
    <n v="19463.34541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9"/>
    <x v="1"/>
    <x v="0"/>
    <x v="9"/>
    <x v="458"/>
    <x v="404"/>
    <x v="0"/>
    <n v="0.5"/>
    <x v="2"/>
    <x v="2"/>
    <x v="3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9"/>
    <x v="1"/>
    <x v="0"/>
    <x v="9"/>
    <x v="458"/>
    <x v="404"/>
    <x v="0"/>
    <n v="0.5"/>
    <x v="2"/>
    <x v="1"/>
    <x v="4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9"/>
    <x v="1"/>
    <x v="0"/>
    <x v="9"/>
    <x v="459"/>
    <x v="405"/>
    <x v="0"/>
    <n v="0.5"/>
    <x v="2"/>
    <x v="1"/>
    <x v="4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43"/>
    <x v="406"/>
    <x v="0"/>
    <n v="1"/>
    <x v="2"/>
    <x v="2"/>
    <x v="1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9"/>
    <x v="443"/>
    <x v="406"/>
    <x v="0"/>
    <n v="1"/>
    <x v="2"/>
    <x v="1"/>
    <x v="1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3"/>
    <x v="406"/>
    <x v="0"/>
    <n v="0.5"/>
    <x v="2"/>
    <x v="2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3"/>
    <x v="406"/>
    <x v="0"/>
    <n v="1"/>
    <x v="2"/>
    <x v="2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3"/>
    <x v="406"/>
    <x v="0"/>
    <n v="0.5"/>
    <x v="2"/>
    <x v="1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43"/>
    <x v="406"/>
    <x v="0"/>
    <n v="1"/>
    <x v="2"/>
    <x v="1"/>
    <x v="1"/>
    <x v="78"/>
    <n v="7.5"/>
    <n v="71.864660000000001"/>
    <n v="4.5"/>
    <n v="323.39096999999998"/>
    <n v="0"/>
    <n v="323.39096999999998"/>
    <n v="323390.96999999997"/>
    <n v="26949.247499999998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43"/>
    <x v="406"/>
    <x v="0"/>
    <n v="1"/>
    <x v="2"/>
    <x v="2"/>
    <x v="1"/>
    <x v="77"/>
    <n v="7.5"/>
    <n v="71.864660000000001"/>
    <n v="3"/>
    <n v="215.59397999999999"/>
    <n v="0"/>
    <n v="215.59397999999999"/>
    <n v="215593.97999999998"/>
    <n v="17966.16499999999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9"/>
    <x v="443"/>
    <x v="406"/>
    <x v="0"/>
    <n v="1"/>
    <x v="2"/>
    <x v="1"/>
    <x v="1"/>
    <x v="77"/>
    <n v="7.5"/>
    <n v="71.864660000000001"/>
    <n v="3"/>
    <n v="215.59397999999999"/>
    <n v="0"/>
    <n v="215.59397999999999"/>
    <n v="215593.97999999998"/>
    <n v="17966.16499999999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9"/>
    <x v="443"/>
    <x v="406"/>
    <x v="0"/>
    <n v="0.5"/>
    <x v="2"/>
    <x v="1"/>
    <x v="1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2"/>
    <x v="1"/>
    <x v="0"/>
    <x v="9"/>
    <x v="443"/>
    <x v="406"/>
    <x v="0"/>
    <n v="0.5"/>
    <x v="2"/>
    <x v="1"/>
    <x v="1"/>
    <x v="22"/>
    <n v="7.5"/>
    <n v="71.864660000000001"/>
    <n v="2.75"/>
    <n v="197.627815"/>
    <n v="0"/>
    <n v="197.627815"/>
    <n v="197627.815"/>
    <n v="16468.984583333335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60"/>
    <x v="406"/>
    <x v="0"/>
    <n v="0.5"/>
    <x v="2"/>
    <x v="2"/>
    <x v="1"/>
    <x v="32"/>
    <n v="7.5"/>
    <n v="71.864660000000001"/>
    <n v="3.125"/>
    <n v="224.57706250000001"/>
    <n v="0"/>
    <n v="224.57706250000001"/>
    <n v="224577.0625"/>
    <n v="18714.755208333332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3"/>
    <x v="1"/>
    <x v="0"/>
    <x v="9"/>
    <x v="461"/>
    <x v="406"/>
    <x v="0"/>
    <n v="0.5"/>
    <x v="2"/>
    <x v="2"/>
    <x v="1"/>
    <x v="46"/>
    <n v="7.5"/>
    <n v="71.864660000000001"/>
    <n v="0.5"/>
    <n v="35.93233"/>
    <n v="0"/>
    <n v="35.93233"/>
    <n v="35932.33"/>
    <n v="2994.3608333333336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9"/>
    <x v="1"/>
    <x v="0"/>
    <x v="9"/>
    <x v="443"/>
    <x v="406"/>
    <x v="0"/>
    <n v="0.5"/>
    <x v="2"/>
    <x v="2"/>
    <x v="1"/>
    <x v="21"/>
    <n v="7.5"/>
    <n v="71.864660000000001"/>
    <n v="3.25"/>
    <n v="233.56014500000001"/>
    <n v="0"/>
    <n v="233.56014500000001"/>
    <n v="233560.14500000002"/>
    <n v="19463.345416666667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9"/>
    <x v="462"/>
    <x v="407"/>
    <x v="0"/>
    <n v="1"/>
    <x v="2"/>
    <x v="2"/>
    <x v="3"/>
    <x v="66"/>
    <n v="3"/>
    <n v="71.864660000000001"/>
    <n v="1.6"/>
    <n v="114.983456"/>
    <m/>
    <n v="114.983456"/>
    <n v="114983.45600000001"/>
    <n v="9581.9546666666665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62"/>
    <x v="407"/>
    <x v="0"/>
    <n v="1"/>
    <x v="2"/>
    <x v="1"/>
    <x v="3"/>
    <x v="66"/>
    <n v="3"/>
    <n v="71.864660000000001"/>
    <n v="1.6"/>
    <n v="114.983456"/>
    <m/>
    <n v="114.983456"/>
    <n v="114983.45600000001"/>
    <n v="9581.9546666666665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62"/>
    <x v="407"/>
    <x v="0"/>
    <n v="0.5"/>
    <x v="2"/>
    <x v="2"/>
    <x v="5"/>
    <x v="7"/>
    <n v="3"/>
    <n v="71.864660000000001"/>
    <n v="1.5"/>
    <n v="107.79698999999999"/>
    <m/>
    <n v="107.79698999999999"/>
    <n v="107796.98999999999"/>
    <n v="8983.0824999999986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9"/>
    <x v="462"/>
    <x v="407"/>
    <x v="0"/>
    <n v="0.5"/>
    <x v="2"/>
    <x v="1"/>
    <x v="5"/>
    <x v="7"/>
    <n v="3"/>
    <n v="71.864660000000001"/>
    <n v="1.5"/>
    <n v="107.79698999999999"/>
    <m/>
    <n v="107.79698999999999"/>
    <n v="107796.98999999999"/>
    <n v="8983.0824999999986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9"/>
    <x v="1"/>
    <x v="0"/>
    <x v="9"/>
    <x v="462"/>
    <x v="407"/>
    <x v="0"/>
    <n v="0.5"/>
    <x v="2"/>
    <x v="2"/>
    <x v="3"/>
    <x v="22"/>
    <n v="3"/>
    <n v="71.864660000000001"/>
    <n v="1.1000000000000001"/>
    <n v="79.051126000000011"/>
    <m/>
    <n v="79.051126000000011"/>
    <n v="79051.126000000004"/>
    <n v="6587.5938333333334"/>
    <s v="H199001411"/>
    <s v="H199001411"/>
    <n v="3093"/>
    <n v="3094"/>
    <m/>
    <m/>
    <m/>
    <m/>
    <n v="141"/>
    <m/>
    <n v="2023"/>
    <m/>
    <m/>
    <m/>
    <s v="H1"/>
    <m/>
  </r>
  <r>
    <x v="1"/>
    <x v="9"/>
    <x v="25"/>
    <x v="44"/>
    <x v="1"/>
    <x v="0"/>
    <x v="9"/>
    <x v="463"/>
    <x v="408"/>
    <x v="0"/>
    <n v="0.5"/>
    <x v="2"/>
    <x v="2"/>
    <x v="3"/>
    <x v="44"/>
    <n v="7.5"/>
    <n v="71.864660000000001"/>
    <n v="1.25"/>
    <n v="89.830825000000004"/>
    <n v="0"/>
    <n v="89.830825000000004"/>
    <n v="89830.825000000012"/>
    <n v="7485.902083333334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44"/>
    <x v="1"/>
    <x v="0"/>
    <x v="9"/>
    <x v="463"/>
    <x v="408"/>
    <x v="0"/>
    <n v="0.5"/>
    <x v="2"/>
    <x v="1"/>
    <x v="4"/>
    <x v="44"/>
    <n v="7.5"/>
    <n v="71.864660000000001"/>
    <n v="1.25"/>
    <n v="89.830825000000004"/>
    <n v="0"/>
    <n v="89.830825000000004"/>
    <n v="89830.825000000012"/>
    <n v="7485.9020833333343"/>
    <s v="H199001411"/>
    <s v="H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4"/>
    <x v="409"/>
    <x v="0"/>
    <n v="0.75"/>
    <x v="2"/>
    <x v="2"/>
    <x v="1"/>
    <x v="32"/>
    <n v="7.5"/>
    <n v="78.314660000000003"/>
    <n v="3.125"/>
    <n v="244.73331250000001"/>
    <n v="0"/>
    <n v="244.73331250000001"/>
    <n v="244733.3125"/>
    <n v="20394.442708333332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4"/>
    <x v="409"/>
    <x v="0"/>
    <n v="0.75"/>
    <x v="2"/>
    <x v="2"/>
    <x v="2"/>
    <x v="32"/>
    <n v="7.5"/>
    <n v="78.314660000000003"/>
    <n v="3.125"/>
    <n v="244.73331250000001"/>
    <n v="0"/>
    <n v="244.73331250000001"/>
    <n v="244733.3125"/>
    <n v="20394.442708333332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4"/>
    <x v="409"/>
    <x v="0"/>
    <n v="0.75"/>
    <x v="2"/>
    <x v="1"/>
    <x v="2"/>
    <x v="35"/>
    <n v="7.5"/>
    <n v="78.314660000000003"/>
    <n v="2.875"/>
    <n v="225.15464750000001"/>
    <n v="0"/>
    <n v="225.15464750000001"/>
    <n v="225154.64750000002"/>
    <n v="18762.88729166667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5"/>
    <x v="410"/>
    <x v="0"/>
    <n v="0.75"/>
    <x v="2"/>
    <x v="2"/>
    <x v="2"/>
    <x v="32"/>
    <n v="15"/>
    <n v="78.314660000000003"/>
    <n v="6.25"/>
    <n v="489.46662500000002"/>
    <n v="0"/>
    <n v="489.46662500000002"/>
    <n v="489466.625"/>
    <n v="40788.885416666664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5"/>
    <x v="410"/>
    <x v="0"/>
    <n v="0.75"/>
    <x v="2"/>
    <x v="1"/>
    <x v="2"/>
    <x v="35"/>
    <n v="15"/>
    <n v="78.314660000000003"/>
    <n v="5.75"/>
    <n v="450.30929500000002"/>
    <n v="0"/>
    <n v="450.30929500000002"/>
    <n v="450309.29500000004"/>
    <n v="37525.774583333339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42"/>
    <x v="1"/>
    <x v="0"/>
    <x v="19"/>
    <x v="466"/>
    <x v="411"/>
    <x v="0"/>
    <n v="0.5"/>
    <x v="2"/>
    <x v="2"/>
    <x v="2"/>
    <x v="1"/>
    <n v="15"/>
    <n v="78.314660000000003"/>
    <n v="4"/>
    <n v="313.25864000000001"/>
    <n v="0"/>
    <n v="313.25864000000001"/>
    <n v="313258.64"/>
    <n v="26104.886666666669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64"/>
    <x v="409"/>
    <x v="0"/>
    <n v="0.75"/>
    <x v="2"/>
    <x v="1"/>
    <x v="1"/>
    <x v="32"/>
    <n v="7.5"/>
    <n v="78.538430000000005"/>
    <n v="3.125"/>
    <n v="245.43259375000002"/>
    <n v="0"/>
    <n v="245.43259375000002"/>
    <n v="245432.59375000003"/>
    <n v="20452.716145833336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48"/>
    <x v="1"/>
    <x v="0"/>
    <x v="19"/>
    <x v="467"/>
    <x v="412"/>
    <x v="0"/>
    <n v="0.5"/>
    <x v="2"/>
    <x v="2"/>
    <x v="2"/>
    <x v="40"/>
    <n v="15"/>
    <n v="79.314660000000003"/>
    <n v="4.5"/>
    <n v="356.91597000000002"/>
    <n v="0"/>
    <n v="356.91597000000002"/>
    <n v="356915.97000000003"/>
    <n v="29742.997500000001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"/>
    <x v="468"/>
    <x v="413"/>
    <x v="0"/>
    <n v="0.75"/>
    <x v="2"/>
    <x v="2"/>
    <x v="1"/>
    <x v="32"/>
    <n v="7.5"/>
    <n v="80.214759999999998"/>
    <n v="3.125"/>
    <n v="250.67112499999999"/>
    <n v="0"/>
    <n v="250.67112499999999"/>
    <n v="250671.125"/>
    <n v="20889.260416666668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"/>
    <x v="468"/>
    <x v="413"/>
    <x v="0"/>
    <n v="0.75"/>
    <x v="2"/>
    <x v="1"/>
    <x v="1"/>
    <x v="32"/>
    <n v="7.5"/>
    <n v="80.214759999999998"/>
    <n v="3.125"/>
    <n v="250.67112499999999"/>
    <n v="0"/>
    <n v="250.67112499999999"/>
    <n v="250671.125"/>
    <n v="20889.260416666668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8"/>
    <x v="469"/>
    <x v="414"/>
    <x v="0"/>
    <n v="0.5"/>
    <x v="2"/>
    <x v="2"/>
    <x v="2"/>
    <x v="62"/>
    <n v="7.5"/>
    <n v="80.314660000000003"/>
    <n v="6.25"/>
    <n v="501.96662500000002"/>
    <m/>
    <n v="501.96662500000002"/>
    <n v="501966.625"/>
    <n v="41830.552083333336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69"/>
    <x v="414"/>
    <x v="0"/>
    <n v="0.5"/>
    <x v="2"/>
    <x v="1"/>
    <x v="2"/>
    <x v="62"/>
    <n v="7.5"/>
    <n v="80.314660000000003"/>
    <n v="6.25"/>
    <n v="501.96662500000002"/>
    <m/>
    <n v="501.96662500000002"/>
    <n v="501966.625"/>
    <n v="41830.552083333336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70"/>
    <x v="415"/>
    <x v="1"/>
    <n v="0.5"/>
    <x v="2"/>
    <x v="2"/>
    <x v="4"/>
    <x v="37"/>
    <n v="7.5"/>
    <n v="80.314660000000003"/>
    <n v="2.4166666666666665"/>
    <n v="194.09376166666667"/>
    <m/>
    <n v="194.09376166666667"/>
    <n v="194093.76166666666"/>
    <n v="16174.480138888888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70"/>
    <x v="415"/>
    <x v="1"/>
    <n v="0.5"/>
    <x v="2"/>
    <x v="1"/>
    <x v="4"/>
    <x v="7"/>
    <n v="7.5"/>
    <n v="80.314660000000003"/>
    <n v="1.25"/>
    <n v="100.393325"/>
    <m/>
    <n v="100.393325"/>
    <n v="100393.32500000001"/>
    <n v="8366.1104166666682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71"/>
    <x v="416"/>
    <x v="1"/>
    <n v="0.5"/>
    <x v="2"/>
    <x v="2"/>
    <x v="4"/>
    <x v="37"/>
    <n v="7.5"/>
    <n v="80.314660000000003"/>
    <n v="2.4166666666666665"/>
    <n v="194.09376166666667"/>
    <m/>
    <n v="194.09376166666667"/>
    <n v="194093.76166666666"/>
    <n v="16174.480138888888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71"/>
    <x v="416"/>
    <x v="1"/>
    <n v="0.5"/>
    <x v="2"/>
    <x v="1"/>
    <x v="4"/>
    <x v="7"/>
    <n v="7.5"/>
    <n v="80.314660000000003"/>
    <n v="1.25"/>
    <n v="100.393325"/>
    <m/>
    <n v="100.393325"/>
    <n v="100393.32500000001"/>
    <n v="8366.1104166666682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2"/>
    <x v="417"/>
    <x v="0"/>
    <n v="1"/>
    <x v="2"/>
    <x v="2"/>
    <x v="1"/>
    <x v="32"/>
    <n v="15"/>
    <n v="80.314660000000003"/>
    <n v="6.25"/>
    <n v="501.96662500000002"/>
    <m/>
    <n v="501.96662500000002"/>
    <n v="501966.625"/>
    <n v="41830.552083333336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2"/>
    <x v="417"/>
    <x v="0"/>
    <n v="1"/>
    <x v="2"/>
    <x v="1"/>
    <x v="1"/>
    <x v="32"/>
    <n v="15"/>
    <n v="80.314660000000003"/>
    <n v="6.25"/>
    <n v="501.96662500000002"/>
    <m/>
    <n v="501.96662500000002"/>
    <n v="501966.625"/>
    <n v="41830.552083333336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3"/>
    <x v="418"/>
    <x v="0"/>
    <n v="1"/>
    <x v="2"/>
    <x v="2"/>
    <x v="2"/>
    <x v="69"/>
    <n v="7.5"/>
    <n v="80.314660000000003"/>
    <n v="2.625"/>
    <n v="210.82598250000001"/>
    <m/>
    <n v="210.82598250000001"/>
    <n v="210825.98250000001"/>
    <n v="17568.8318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3"/>
    <x v="418"/>
    <x v="0"/>
    <n v="1"/>
    <x v="2"/>
    <x v="1"/>
    <x v="2"/>
    <x v="69"/>
    <n v="7.5"/>
    <n v="80.314660000000003"/>
    <n v="2.625"/>
    <n v="210.82598250000001"/>
    <m/>
    <n v="210.82598250000001"/>
    <n v="210825.98250000001"/>
    <n v="17568.8318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4"/>
    <x v="419"/>
    <x v="0"/>
    <n v="1"/>
    <x v="2"/>
    <x v="2"/>
    <x v="2"/>
    <x v="69"/>
    <n v="7.5"/>
    <n v="80.314660000000003"/>
    <n v="2.625"/>
    <n v="210.82598250000001"/>
    <m/>
    <n v="210.82598250000001"/>
    <n v="210825.98250000001"/>
    <n v="17568.8318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74"/>
    <x v="419"/>
    <x v="0"/>
    <n v="1"/>
    <x v="2"/>
    <x v="1"/>
    <x v="2"/>
    <x v="69"/>
    <n v="7.5"/>
    <n v="80.314660000000003"/>
    <n v="2.625"/>
    <n v="210.82598250000001"/>
    <m/>
    <n v="210.82598250000001"/>
    <n v="210825.98250000001"/>
    <n v="17568.8318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45"/>
    <x v="1"/>
    <x v="0"/>
    <x v="1"/>
    <x v="468"/>
    <x v="413"/>
    <x v="0"/>
    <n v="1"/>
    <x v="2"/>
    <x v="2"/>
    <x v="1"/>
    <x v="22"/>
    <n v="7.5"/>
    <n v="80.314660000000003"/>
    <n v="2.75"/>
    <n v="220.86531500000001"/>
    <n v="0"/>
    <n v="220.86531500000001"/>
    <n v="220865.315"/>
    <n v="18405.442916666667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5"/>
    <x v="1"/>
    <x v="0"/>
    <x v="1"/>
    <x v="468"/>
    <x v="413"/>
    <x v="0"/>
    <n v="1"/>
    <x v="2"/>
    <x v="1"/>
    <x v="1"/>
    <x v="22"/>
    <n v="7.5"/>
    <n v="80.314660000000003"/>
    <n v="2.75"/>
    <n v="220.86531500000001"/>
    <n v="0"/>
    <n v="220.86531500000001"/>
    <n v="220865.315"/>
    <n v="18405.442916666667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1"/>
    <x v="468"/>
    <x v="413"/>
    <x v="0"/>
    <n v="1"/>
    <x v="2"/>
    <x v="2"/>
    <x v="1"/>
    <x v="77"/>
    <n v="7.5"/>
    <n v="80.314660000000003"/>
    <n v="3"/>
    <n v="240.94398000000001"/>
    <n v="0"/>
    <n v="240.94398000000001"/>
    <n v="240943.98"/>
    <n v="20078.6650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7"/>
    <x v="1"/>
    <x v="0"/>
    <x v="1"/>
    <x v="468"/>
    <x v="413"/>
    <x v="0"/>
    <n v="1"/>
    <x v="2"/>
    <x v="1"/>
    <x v="1"/>
    <x v="77"/>
    <n v="7.5"/>
    <n v="80.314660000000003"/>
    <n v="3"/>
    <n v="240.94398000000001"/>
    <n v="0"/>
    <n v="240.94398000000001"/>
    <n v="240943.98"/>
    <n v="20078.6650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43"/>
    <x v="420"/>
    <x v="0"/>
    <n v="0.75"/>
    <x v="2"/>
    <x v="2"/>
    <x v="1"/>
    <x v="32"/>
    <n v="3.5"/>
    <n v="81.314660000000003"/>
    <n v="1.4583333333333333"/>
    <n v="118.58387916666666"/>
    <n v="0"/>
    <n v="118.58387916666666"/>
    <n v="118583.87916666667"/>
    <n v="9881.9899305555555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43"/>
    <x v="420"/>
    <x v="0"/>
    <n v="0.75"/>
    <x v="2"/>
    <x v="1"/>
    <x v="1"/>
    <x v="32"/>
    <n v="3.5"/>
    <n v="81.314660000000003"/>
    <n v="1.4583333333333333"/>
    <n v="118.58387916666666"/>
    <n v="0"/>
    <n v="118.58387916666666"/>
    <n v="118583.87916666667"/>
    <n v="9881.9899305555555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43"/>
    <x v="420"/>
    <x v="0"/>
    <n v="0.75"/>
    <x v="2"/>
    <x v="2"/>
    <x v="3"/>
    <x v="41"/>
    <n v="4"/>
    <n v="81.314660000000003"/>
    <n v="1.3333333333333333"/>
    <n v="108.41954666666666"/>
    <n v="0"/>
    <n v="108.41954666666666"/>
    <n v="108419.54666666666"/>
    <n v="9034.9622222222224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43"/>
    <x v="420"/>
    <x v="0"/>
    <n v="0.75"/>
    <x v="2"/>
    <x v="1"/>
    <x v="3"/>
    <x v="41"/>
    <n v="4"/>
    <n v="81.314660000000003"/>
    <n v="1.3333333333333333"/>
    <n v="108.41954666666666"/>
    <n v="0"/>
    <n v="108.41954666666666"/>
    <n v="108419.54666666666"/>
    <n v="9034.9622222222224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75"/>
    <x v="421"/>
    <x v="0"/>
    <n v="0.75"/>
    <x v="2"/>
    <x v="2"/>
    <x v="3"/>
    <x v="41"/>
    <n v="15"/>
    <n v="81.314660000000003"/>
    <n v="5"/>
    <n v="406.57330000000002"/>
    <n v="0"/>
    <n v="406.57330000000002"/>
    <n v="406573.30000000005"/>
    <n v="33881.108333333337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1"/>
    <x v="1"/>
    <x v="0"/>
    <x v="19"/>
    <x v="475"/>
    <x v="421"/>
    <x v="0"/>
    <n v="0.75"/>
    <x v="2"/>
    <x v="1"/>
    <x v="3"/>
    <x v="41"/>
    <n v="15"/>
    <n v="81.314660000000003"/>
    <n v="5"/>
    <n v="406.57330000000002"/>
    <n v="0"/>
    <n v="406.57330000000002"/>
    <n v="406573.30000000005"/>
    <n v="33881.108333333337"/>
    <s v="H199001411"/>
    <s v="S1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8"/>
    <x v="439"/>
    <x v="422"/>
    <x v="1"/>
    <n v="0.5"/>
    <x v="2"/>
    <x v="2"/>
    <x v="3"/>
    <x v="78"/>
    <n v="15"/>
    <n v="81.314660000000003"/>
    <n v="4.5"/>
    <n v="365.91597000000002"/>
    <n v="0"/>
    <n v="365.91597000000002"/>
    <n v="365915.97000000003"/>
    <n v="30492.997500000001"/>
    <s v="H199001411"/>
    <s v="K6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8"/>
    <x v="439"/>
    <x v="422"/>
    <x v="1"/>
    <n v="0.5"/>
    <x v="2"/>
    <x v="1"/>
    <x v="3"/>
    <x v="5"/>
    <n v="15"/>
    <n v="81.314660000000003"/>
    <n v="5.25"/>
    <n v="426.90196500000002"/>
    <n v="0"/>
    <n v="426.90196500000002"/>
    <n v="426901.96500000003"/>
    <n v="35575.16375"/>
    <s v="H199001411"/>
    <s v="K699001411"/>
    <n v="3093"/>
    <n v="3094"/>
    <s v=" "/>
    <s v=" "/>
    <s v=" "/>
    <s v=" "/>
    <n v="141"/>
    <m/>
    <n v="2023"/>
    <m/>
    <m/>
    <m/>
    <s v="H1"/>
    <m/>
  </r>
  <r>
    <x v="1"/>
    <x v="9"/>
    <x v="25"/>
    <x v="50"/>
    <x v="1"/>
    <x v="0"/>
    <x v="8"/>
    <x v="476"/>
    <x v="423"/>
    <x v="0"/>
    <n v="0.5"/>
    <x v="2"/>
    <x v="2"/>
    <x v="2"/>
    <x v="62"/>
    <n v="7.5"/>
    <n v="81.314660000000003"/>
    <n v="6.25"/>
    <n v="508.21662500000002"/>
    <m/>
    <n v="508.21662500000002"/>
    <n v="508216.625"/>
    <n v="42351.385416666664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50"/>
    <x v="1"/>
    <x v="0"/>
    <x v="8"/>
    <x v="476"/>
    <x v="423"/>
    <x v="0"/>
    <n v="0.5"/>
    <x v="2"/>
    <x v="1"/>
    <x v="2"/>
    <x v="62"/>
    <n v="7.5"/>
    <n v="81.314660000000003"/>
    <n v="6.25"/>
    <n v="508.21662500000002"/>
    <m/>
    <n v="508.21662500000002"/>
    <n v="508216.625"/>
    <n v="42351.385416666664"/>
    <s v="H199001411"/>
    <s v="K6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1"/>
    <x v="477"/>
    <x v="424"/>
    <x v="0"/>
    <n v="1"/>
    <x v="2"/>
    <x v="2"/>
    <x v="3"/>
    <x v="66"/>
    <n v="7.5"/>
    <n v="81.314660000000003"/>
    <n v="4"/>
    <n v="325.25864000000001"/>
    <m/>
    <n v="325.25864000000001"/>
    <n v="325258.64"/>
    <n v="27104.886666666669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1"/>
    <x v="477"/>
    <x v="424"/>
    <x v="0"/>
    <n v="1"/>
    <x v="2"/>
    <x v="1"/>
    <x v="3"/>
    <x v="66"/>
    <n v="7.5"/>
    <n v="81.314660000000003"/>
    <n v="4"/>
    <n v="325.25864000000001"/>
    <m/>
    <n v="325.25864000000001"/>
    <n v="325258.64"/>
    <n v="27104.886666666669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1"/>
    <x v="477"/>
    <x v="424"/>
    <x v="0"/>
    <n v="0.5"/>
    <x v="2"/>
    <x v="2"/>
    <x v="5"/>
    <x v="7"/>
    <n v="7.5"/>
    <n v="81.314660000000003"/>
    <n v="3.75"/>
    <n v="304.92997500000001"/>
    <m/>
    <n v="304.92997500000001"/>
    <n v="304929.97500000003"/>
    <n v="25410.831250000003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1"/>
    <x v="477"/>
    <x v="424"/>
    <x v="0"/>
    <n v="0.5"/>
    <x v="2"/>
    <x v="1"/>
    <x v="5"/>
    <x v="7"/>
    <n v="7.5"/>
    <n v="81.314660000000003"/>
    <n v="3.75"/>
    <n v="304.92997500000001"/>
    <m/>
    <n v="304.92997500000001"/>
    <n v="304929.97500000003"/>
    <n v="25410.831250000003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46"/>
    <x v="1"/>
    <x v="0"/>
    <x v="1"/>
    <x v="478"/>
    <x v="425"/>
    <x v="0"/>
    <n v="0.5"/>
    <x v="2"/>
    <x v="2"/>
    <x v="1"/>
    <x v="78"/>
    <n v="7.5"/>
    <n v="81.314660000000003"/>
    <n v="4.5"/>
    <n v="365.91597000000002"/>
    <n v="0"/>
    <n v="365.91597000000002"/>
    <n v="365915.97000000003"/>
    <n v="30492.9975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1"/>
    <x v="478"/>
    <x v="425"/>
    <x v="0"/>
    <n v="1"/>
    <x v="2"/>
    <x v="2"/>
    <x v="1"/>
    <x v="78"/>
    <n v="7.5"/>
    <n v="81.314660000000003"/>
    <n v="4.5"/>
    <n v="365.91597000000002"/>
    <n v="0"/>
    <n v="365.91597000000002"/>
    <n v="365915.97000000003"/>
    <n v="30492.9975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1"/>
    <x v="478"/>
    <x v="425"/>
    <x v="0"/>
    <n v="0.5"/>
    <x v="2"/>
    <x v="1"/>
    <x v="1"/>
    <x v="78"/>
    <n v="7.5"/>
    <n v="81.314660000000003"/>
    <n v="4.5"/>
    <n v="365.91597000000002"/>
    <n v="0"/>
    <n v="365.91597000000002"/>
    <n v="365915.97000000003"/>
    <n v="30492.9975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46"/>
    <x v="1"/>
    <x v="0"/>
    <x v="1"/>
    <x v="478"/>
    <x v="425"/>
    <x v="0"/>
    <n v="1"/>
    <x v="2"/>
    <x v="1"/>
    <x v="1"/>
    <x v="78"/>
    <n v="7.5"/>
    <n v="81.314660000000003"/>
    <n v="4.5"/>
    <n v="365.91597000000002"/>
    <n v="0"/>
    <n v="365.91597000000002"/>
    <n v="365915.97000000003"/>
    <n v="30492.997500000001"/>
    <s v="H199001411"/>
    <s v="H599001411"/>
    <n v="3093"/>
    <n v="3094"/>
    <s v=" "/>
    <s v=" "/>
    <s v=" "/>
    <s v=" "/>
    <n v="141"/>
    <m/>
    <n v="2023"/>
    <m/>
    <m/>
    <m/>
    <s v="H1"/>
    <m/>
  </r>
  <r>
    <x v="1"/>
    <x v="9"/>
    <x v="25"/>
    <x v="52"/>
    <x v="1"/>
    <x v="0"/>
    <x v="1"/>
    <x v="479"/>
    <x v="426"/>
    <x v="0"/>
    <n v="1"/>
    <x v="2"/>
    <x v="2"/>
    <x v="1"/>
    <x v="32"/>
    <n v="7.5"/>
    <n v="81.314660000000003"/>
    <n v="3.125"/>
    <n v="254.10831250000001"/>
    <m/>
    <n v="254.10831250000001"/>
    <n v="254108.3125"/>
    <n v="21175.692708333332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"/>
    <x v="479"/>
    <x v="426"/>
    <x v="0"/>
    <n v="1"/>
    <x v="2"/>
    <x v="1"/>
    <x v="1"/>
    <x v="32"/>
    <n v="7.5"/>
    <n v="81.314660000000003"/>
    <n v="3.125"/>
    <n v="254.10831250000001"/>
    <m/>
    <n v="254.10831250000001"/>
    <n v="254108.3125"/>
    <n v="21175.692708333332"/>
    <s v="H199001411"/>
    <s v="H5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80"/>
    <x v="427"/>
    <x v="0"/>
    <n v="1"/>
    <x v="2"/>
    <x v="2"/>
    <x v="2"/>
    <x v="69"/>
    <n v="15"/>
    <n v="81.314660000000003"/>
    <n v="5.25"/>
    <n v="426.90196500000002"/>
    <m/>
    <n v="426.90196500000002"/>
    <n v="426901.96500000003"/>
    <n v="35575.163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80"/>
    <x v="427"/>
    <x v="0"/>
    <n v="1"/>
    <x v="2"/>
    <x v="1"/>
    <x v="2"/>
    <x v="69"/>
    <n v="15"/>
    <n v="81.314660000000003"/>
    <n v="5.25"/>
    <n v="426.90196500000002"/>
    <m/>
    <n v="426.90196500000002"/>
    <n v="426901.96500000003"/>
    <n v="35575.16375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81"/>
    <x v="428"/>
    <x v="0"/>
    <n v="1"/>
    <x v="2"/>
    <x v="2"/>
    <x v="1"/>
    <x v="32"/>
    <n v="7.5"/>
    <n v="81.314660000000003"/>
    <n v="3.125"/>
    <n v="254.10831250000001"/>
    <m/>
    <n v="254.10831250000001"/>
    <n v="254108.3125"/>
    <n v="21175.692708333332"/>
    <s v="H199001411"/>
    <s v="S199001411"/>
    <n v="3093"/>
    <n v="3094"/>
    <m/>
    <m/>
    <m/>
    <m/>
    <n v="141"/>
    <m/>
    <n v="2023"/>
    <m/>
    <m/>
    <m/>
    <s v="H1"/>
    <m/>
  </r>
  <r>
    <x v="1"/>
    <x v="9"/>
    <x v="25"/>
    <x v="52"/>
    <x v="1"/>
    <x v="0"/>
    <x v="19"/>
    <x v="481"/>
    <x v="428"/>
    <x v="0"/>
    <n v="1"/>
    <x v="2"/>
    <x v="1"/>
    <x v="1"/>
    <x v="32"/>
    <n v="7.5"/>
    <n v="81.314660000000003"/>
    <n v="3.125"/>
    <n v="254.10831250000001"/>
    <m/>
    <n v="254.10831250000001"/>
    <n v="254108.3125"/>
    <n v="21175.692708333332"/>
    <s v="H199001411"/>
    <s v="S199001411"/>
    <n v="3093"/>
    <n v="3094"/>
    <m/>
    <m/>
    <m/>
    <m/>
    <n v="141"/>
    <m/>
    <n v="2023"/>
    <m/>
    <m/>
    <m/>
    <s v="H1"/>
    <m/>
  </r>
  <r>
    <x v="0"/>
    <x v="10"/>
    <x v="26"/>
    <x v="53"/>
    <x v="0"/>
    <x v="0"/>
    <x v="6"/>
    <x v="104"/>
    <x v="0"/>
    <x v="0"/>
    <m/>
    <x v="1"/>
    <x v="0"/>
    <x v="0"/>
    <x v="0"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6"/>
    <x v="53"/>
    <x v="0"/>
    <x v="0"/>
    <x v="6"/>
    <x v="4"/>
    <x v="0"/>
    <x v="0"/>
    <m/>
    <x v="1"/>
    <x v="0"/>
    <x v="0"/>
    <x v="0"/>
    <m/>
    <m/>
    <n v="0"/>
    <n v="0"/>
    <n v="325"/>
    <n v="325"/>
    <n v="325000"/>
    <n v="27083.333333333332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6"/>
    <x v="53"/>
    <x v="0"/>
    <x v="0"/>
    <x v="6"/>
    <x v="5"/>
    <x v="0"/>
    <x v="0"/>
    <m/>
    <x v="1"/>
    <x v="3"/>
    <x v="0"/>
    <x v="0"/>
    <m/>
    <m/>
    <n v="0"/>
    <n v="0"/>
    <n v="45"/>
    <n v="45"/>
    <n v="45000"/>
    <n v="375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6"/>
    <x v="53"/>
    <x v="0"/>
    <x v="0"/>
    <x v="6"/>
    <x v="3"/>
    <x v="0"/>
    <x v="0"/>
    <m/>
    <x v="1"/>
    <x v="3"/>
    <x v="0"/>
    <x v="0"/>
    <m/>
    <m/>
    <n v="0"/>
    <n v="0"/>
    <n v="958.49099999999999"/>
    <n v="958.49099999999999"/>
    <n v="958491"/>
    <n v="79874.25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6"/>
    <x v="53"/>
    <x v="0"/>
    <x v="0"/>
    <x v="6"/>
    <x v="0"/>
    <x v="0"/>
    <x v="0"/>
    <m/>
    <x v="1"/>
    <x v="3"/>
    <x v="0"/>
    <x v="0"/>
    <m/>
    <m/>
    <n v="0"/>
    <n v="0"/>
    <n v="750"/>
    <n v="750"/>
    <n v="750000"/>
    <n v="6250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1"/>
    <x v="10"/>
    <x v="26"/>
    <x v="53"/>
    <x v="1"/>
    <x v="0"/>
    <x v="6"/>
    <x v="482"/>
    <x v="429"/>
    <x v="0"/>
    <m/>
    <x v="2"/>
    <x v="1"/>
    <x v="1"/>
    <x v="7"/>
    <n v="1.5"/>
    <n v="95"/>
    <n v="0.75"/>
    <n v="71.25"/>
    <m/>
    <n v="71.25"/>
    <n v="71250"/>
    <n v="5937.5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359"/>
    <x v="430"/>
    <x v="0"/>
    <m/>
    <x v="2"/>
    <x v="1"/>
    <x v="1"/>
    <x v="7"/>
    <n v="7.5"/>
    <n v="100"/>
    <n v="3.75"/>
    <n v="375"/>
    <m/>
    <n v="375"/>
    <n v="375000"/>
    <n v="3125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3"/>
    <x v="431"/>
    <x v="0"/>
    <m/>
    <x v="2"/>
    <x v="1"/>
    <x v="1"/>
    <x v="7"/>
    <n v="7.5"/>
    <n v="100"/>
    <n v="3.75"/>
    <n v="375"/>
    <m/>
    <n v="375"/>
    <n v="375000"/>
    <n v="3125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4"/>
    <x v="432"/>
    <x v="0"/>
    <m/>
    <x v="2"/>
    <x v="1"/>
    <x v="1"/>
    <x v="7"/>
    <n v="7.5"/>
    <n v="95"/>
    <n v="3.75"/>
    <n v="356.25"/>
    <m/>
    <n v="356.25"/>
    <n v="356250"/>
    <n v="29687.5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5"/>
    <x v="433"/>
    <x v="0"/>
    <m/>
    <x v="2"/>
    <x v="1"/>
    <x v="1"/>
    <x v="7"/>
    <n v="6"/>
    <n v="100"/>
    <n v="3"/>
    <n v="300"/>
    <m/>
    <n v="300"/>
    <n v="300000"/>
    <n v="25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6"/>
    <x v="434"/>
    <x v="0"/>
    <m/>
    <x v="2"/>
    <x v="2"/>
    <x v="2"/>
    <x v="21"/>
    <n v="1.5"/>
    <n v="95"/>
    <n v="0.65"/>
    <n v="61.75"/>
    <n v="0"/>
    <n v="61.75"/>
    <n v="61750"/>
    <n v="5145.833333333333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359"/>
    <x v="430"/>
    <x v="0"/>
    <m/>
    <x v="2"/>
    <x v="2"/>
    <x v="2"/>
    <x v="21"/>
    <n v="1.5"/>
    <n v="100"/>
    <n v="0.65"/>
    <n v="65"/>
    <m/>
    <n v="65"/>
    <n v="65000"/>
    <n v="5416.666666666667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7"/>
    <x v="435"/>
    <x v="0"/>
    <m/>
    <x v="2"/>
    <x v="2"/>
    <x v="2"/>
    <x v="21"/>
    <n v="7.5"/>
    <n v="100"/>
    <n v="3.25"/>
    <n v="325"/>
    <m/>
    <n v="325"/>
    <n v="325000"/>
    <n v="27083.333333333332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8"/>
    <x v="436"/>
    <x v="0"/>
    <m/>
    <x v="2"/>
    <x v="2"/>
    <x v="2"/>
    <x v="21"/>
    <n v="12"/>
    <n v="110"/>
    <n v="5.2"/>
    <n v="572"/>
    <m/>
    <n v="572"/>
    <n v="572000"/>
    <n v="47666.666666666664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89"/>
    <x v="437"/>
    <x v="0"/>
    <m/>
    <x v="2"/>
    <x v="2"/>
    <x v="2"/>
    <x v="21"/>
    <n v="7.5"/>
    <n v="100"/>
    <n v="3.25"/>
    <n v="325"/>
    <m/>
    <n v="325"/>
    <n v="325000"/>
    <n v="27083.333333333332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0"/>
    <x v="438"/>
    <x v="0"/>
    <m/>
    <x v="2"/>
    <x v="1"/>
    <x v="3"/>
    <x v="77"/>
    <n v="1.5"/>
    <n v="95"/>
    <n v="0.6"/>
    <n v="57"/>
    <n v="0"/>
    <n v="57"/>
    <n v="57000"/>
    <n v="475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1"/>
    <x v="439"/>
    <x v="0"/>
    <m/>
    <x v="2"/>
    <x v="1"/>
    <x v="3"/>
    <x v="77"/>
    <n v="10.5"/>
    <n v="100"/>
    <n v="4.2"/>
    <n v="420"/>
    <n v="0"/>
    <n v="420"/>
    <n v="420000"/>
    <n v="35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2"/>
    <x v="440"/>
    <x v="0"/>
    <m/>
    <x v="2"/>
    <x v="1"/>
    <x v="3"/>
    <x v="77"/>
    <n v="3"/>
    <n v="100"/>
    <n v="1.2"/>
    <n v="120"/>
    <m/>
    <n v="120"/>
    <n v="120000"/>
    <n v="10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3"/>
    <x v="441"/>
    <x v="0"/>
    <m/>
    <x v="2"/>
    <x v="1"/>
    <x v="3"/>
    <x v="77"/>
    <n v="6"/>
    <n v="80"/>
    <n v="2.4"/>
    <n v="192"/>
    <m/>
    <n v="192"/>
    <n v="192000"/>
    <n v="16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4"/>
    <x v="442"/>
    <x v="0"/>
    <m/>
    <x v="2"/>
    <x v="1"/>
    <x v="3"/>
    <x v="77"/>
    <n v="9"/>
    <n v="100"/>
    <n v="3.6"/>
    <n v="360"/>
    <m/>
    <n v="360"/>
    <n v="360000"/>
    <n v="30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5"/>
    <x v="443"/>
    <x v="0"/>
    <m/>
    <x v="2"/>
    <x v="2"/>
    <x v="4"/>
    <x v="22"/>
    <n v="7.5"/>
    <n v="100"/>
    <n v="2.75"/>
    <n v="275"/>
    <n v="0"/>
    <n v="275"/>
    <n v="275000"/>
    <n v="22916.666666666668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6"/>
    <x v="444"/>
    <x v="0"/>
    <m/>
    <x v="2"/>
    <x v="2"/>
    <x v="4"/>
    <x v="22"/>
    <n v="1.5"/>
    <n v="98"/>
    <n v="0.55000000000000004"/>
    <n v="53.900000000000006"/>
    <n v="0"/>
    <n v="53.900000000000006"/>
    <n v="53900.000000000007"/>
    <n v="4491.666666666667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7"/>
    <x v="445"/>
    <x v="0"/>
    <m/>
    <x v="2"/>
    <x v="2"/>
    <x v="4"/>
    <x v="22"/>
    <n v="6"/>
    <n v="100"/>
    <n v="2.2000000000000002"/>
    <n v="220.00000000000003"/>
    <m/>
    <n v="220.00000000000003"/>
    <n v="220000.00000000003"/>
    <n v="18333.333333333336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8"/>
    <x v="446"/>
    <x v="0"/>
    <m/>
    <x v="2"/>
    <x v="2"/>
    <x v="4"/>
    <x v="22"/>
    <n v="7.5"/>
    <n v="100"/>
    <n v="2.75"/>
    <n v="275"/>
    <m/>
    <n v="275"/>
    <n v="275000"/>
    <n v="22916.666666666668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499"/>
    <x v="447"/>
    <x v="0"/>
    <m/>
    <x v="2"/>
    <x v="2"/>
    <x v="4"/>
    <x v="22"/>
    <n v="7.5"/>
    <n v="100"/>
    <n v="2.75"/>
    <n v="275"/>
    <m/>
    <n v="275"/>
    <n v="275000"/>
    <n v="22916.666666666668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103"/>
    <x v="0"/>
    <x v="0"/>
    <m/>
    <x v="3"/>
    <x v="1"/>
    <x v="5"/>
    <x v="41"/>
    <n v="7.5"/>
    <n v="98"/>
    <n v="2.5"/>
    <n v="245"/>
    <n v="0"/>
    <n v="245"/>
    <n v="245000"/>
    <n v="20416.666666666668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0"/>
    <x v="448"/>
    <x v="0"/>
    <m/>
    <x v="2"/>
    <x v="1"/>
    <x v="5"/>
    <x v="41"/>
    <n v="7.5"/>
    <n v="100"/>
    <n v="2.5"/>
    <n v="250"/>
    <m/>
    <n v="250"/>
    <n v="250000"/>
    <n v="20833.333333333332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1"/>
    <x v="449"/>
    <x v="0"/>
    <m/>
    <x v="2"/>
    <x v="1"/>
    <x v="5"/>
    <x v="41"/>
    <n v="6"/>
    <n v="98"/>
    <n v="2"/>
    <n v="196"/>
    <m/>
    <n v="196"/>
    <n v="196000"/>
    <n v="16333.333333333334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2"/>
    <x v="450"/>
    <x v="0"/>
    <m/>
    <x v="2"/>
    <x v="1"/>
    <x v="5"/>
    <x v="41"/>
    <n v="9"/>
    <n v="98"/>
    <n v="3"/>
    <n v="294"/>
    <m/>
    <n v="294"/>
    <n v="294000"/>
    <n v="245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3"/>
    <x v="451"/>
    <x v="0"/>
    <m/>
    <x v="2"/>
    <x v="2"/>
    <x v="6"/>
    <x v="1"/>
    <n v="15"/>
    <n v="100"/>
    <n v="4"/>
    <n v="400"/>
    <n v="0"/>
    <n v="400"/>
    <n v="400000"/>
    <n v="33333.333333333336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4"/>
    <x v="452"/>
    <x v="0"/>
    <m/>
    <x v="2"/>
    <x v="2"/>
    <x v="6"/>
    <x v="1"/>
    <n v="1.5"/>
    <n v="98"/>
    <n v="0.4"/>
    <n v="39.200000000000003"/>
    <n v="0"/>
    <n v="39.200000000000003"/>
    <n v="39200"/>
    <n v="3266.6666666666665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5"/>
    <x v="453"/>
    <x v="0"/>
    <m/>
    <x v="2"/>
    <x v="2"/>
    <x v="6"/>
    <x v="1"/>
    <n v="1.5"/>
    <n v="80"/>
    <n v="0.4"/>
    <n v="32"/>
    <m/>
    <n v="32"/>
    <n v="32000"/>
    <n v="2666.6666666666665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506"/>
    <x v="454"/>
    <x v="0"/>
    <m/>
    <x v="2"/>
    <x v="2"/>
    <x v="6"/>
    <x v="1"/>
    <n v="12"/>
    <n v="120"/>
    <n v="3.2"/>
    <n v="384"/>
    <m/>
    <n v="384"/>
    <n v="384000"/>
    <n v="32000"/>
    <s v="H999001321"/>
    <s v="H999001321"/>
    <n v="3093"/>
    <n v="3094"/>
    <m/>
    <m/>
    <m/>
    <m/>
    <n v="132"/>
    <m/>
    <n v="2023"/>
    <m/>
    <m/>
    <m/>
    <s v="H9"/>
    <m/>
  </r>
  <r>
    <x v="1"/>
    <x v="10"/>
    <x v="26"/>
    <x v="53"/>
    <x v="1"/>
    <x v="0"/>
    <x v="6"/>
    <x v="123"/>
    <x v="0"/>
    <x v="0"/>
    <m/>
    <x v="1"/>
    <x v="3"/>
    <x v="0"/>
    <x v="20"/>
    <n v="60"/>
    <n v="98"/>
    <n v="1"/>
    <n v="98"/>
    <m/>
    <n v="98"/>
    <n v="98000"/>
    <n v="8166.666666666667"/>
    <s v="H999001321"/>
    <s v="H999001321"/>
    <n v="3093"/>
    <n v="3094"/>
    <m/>
    <m/>
    <m/>
    <m/>
    <n v="132"/>
    <m/>
    <n v="2023"/>
    <m/>
    <m/>
    <m/>
    <s v="H9"/>
    <m/>
  </r>
  <r>
    <x v="0"/>
    <x v="10"/>
    <x v="27"/>
    <x v="54"/>
    <x v="0"/>
    <x v="0"/>
    <x v="6"/>
    <x v="4"/>
    <x v="0"/>
    <x v="0"/>
    <m/>
    <x v="1"/>
    <x v="0"/>
    <x v="0"/>
    <x v="0"/>
    <m/>
    <n v="0"/>
    <n v="0"/>
    <n v="0"/>
    <n v="386"/>
    <n v="386"/>
    <n v="386000"/>
    <n v="32166.666666666668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7"/>
    <x v="54"/>
    <x v="0"/>
    <x v="0"/>
    <x v="6"/>
    <x v="5"/>
    <x v="0"/>
    <x v="0"/>
    <m/>
    <x v="1"/>
    <x v="3"/>
    <x v="0"/>
    <x v="0"/>
    <m/>
    <n v="0"/>
    <n v="0"/>
    <n v="0"/>
    <n v="42"/>
    <n v="42"/>
    <n v="42000"/>
    <n v="350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7"/>
    <x v="54"/>
    <x v="0"/>
    <x v="0"/>
    <x v="6"/>
    <x v="0"/>
    <x v="0"/>
    <x v="0"/>
    <m/>
    <x v="1"/>
    <x v="3"/>
    <x v="0"/>
    <x v="0"/>
    <m/>
    <n v="0"/>
    <n v="0"/>
    <n v="0"/>
    <n v="380"/>
    <n v="380"/>
    <n v="380000"/>
    <n v="31666.666666666668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7"/>
    <x v="54"/>
    <x v="0"/>
    <x v="0"/>
    <x v="6"/>
    <x v="3"/>
    <x v="0"/>
    <x v="0"/>
    <m/>
    <x v="1"/>
    <x v="3"/>
    <x v="0"/>
    <x v="0"/>
    <m/>
    <n v="0"/>
    <n v="0"/>
    <n v="0"/>
    <n v="1629.3979999999999"/>
    <n v="1629.3979999999999"/>
    <n v="1629398"/>
    <n v="135783.16666666666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7"/>
    <x v="54"/>
    <x v="0"/>
    <x v="0"/>
    <x v="6"/>
    <x v="3"/>
    <x v="0"/>
    <x v="0"/>
    <m/>
    <x v="1"/>
    <x v="3"/>
    <x v="0"/>
    <x v="0"/>
    <m/>
    <n v="0"/>
    <n v="0"/>
    <n v="0"/>
    <n v="0"/>
    <n v="0"/>
    <n v="0"/>
    <n v="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7"/>
    <x v="54"/>
    <x v="0"/>
    <x v="0"/>
    <x v="6"/>
    <x v="104"/>
    <x v="0"/>
    <x v="0"/>
    <m/>
    <x v="1"/>
    <x v="3"/>
    <x v="0"/>
    <x v="0"/>
    <m/>
    <n v="0"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1"/>
    <x v="10"/>
    <x v="27"/>
    <x v="54"/>
    <x v="1"/>
    <x v="0"/>
    <x v="6"/>
    <x v="507"/>
    <x v="455"/>
    <x v="0"/>
    <m/>
    <x v="2"/>
    <x v="1"/>
    <x v="1"/>
    <x v="5"/>
    <n v="4.5"/>
    <n v="56"/>
    <n v="3.15"/>
    <n v="176.4"/>
    <n v="0"/>
    <n v="176.4"/>
    <n v="176400"/>
    <n v="147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08"/>
    <x v="456"/>
    <x v="0"/>
    <m/>
    <x v="2"/>
    <x v="1"/>
    <x v="1"/>
    <x v="5"/>
    <n v="4.5"/>
    <n v="56"/>
    <n v="3.15"/>
    <n v="176.4"/>
    <m/>
    <n v="176.4"/>
    <n v="176400"/>
    <n v="147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09"/>
    <x v="457"/>
    <x v="0"/>
    <m/>
    <x v="2"/>
    <x v="1"/>
    <x v="1"/>
    <x v="5"/>
    <n v="7.5"/>
    <n v="84"/>
    <n v="5.25"/>
    <n v="441"/>
    <m/>
    <n v="441"/>
    <n v="441000"/>
    <n v="367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0"/>
    <x v="458"/>
    <x v="0"/>
    <m/>
    <x v="2"/>
    <x v="1"/>
    <x v="1"/>
    <x v="5"/>
    <n v="3"/>
    <n v="56"/>
    <n v="2.1"/>
    <n v="117.60000000000001"/>
    <m/>
    <n v="117.60000000000001"/>
    <n v="117600.00000000001"/>
    <n v="9800.0000000000018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1"/>
    <x v="459"/>
    <x v="0"/>
    <m/>
    <x v="2"/>
    <x v="1"/>
    <x v="1"/>
    <x v="5"/>
    <n v="6"/>
    <n v="91"/>
    <n v="4.2"/>
    <n v="382.2"/>
    <m/>
    <n v="382.2"/>
    <n v="382200"/>
    <n v="318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486"/>
    <x v="460"/>
    <x v="0"/>
    <m/>
    <x v="2"/>
    <x v="1"/>
    <x v="1"/>
    <x v="5"/>
    <n v="4.5"/>
    <n v="115"/>
    <n v="3.15"/>
    <n v="362.25"/>
    <m/>
    <n v="362.25"/>
    <n v="362250"/>
    <n v="30187.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2"/>
    <x v="461"/>
    <x v="0"/>
    <m/>
    <x v="2"/>
    <x v="2"/>
    <x v="2"/>
    <x v="38"/>
    <n v="18"/>
    <n v="84"/>
    <n v="12"/>
    <n v="1008"/>
    <m/>
    <n v="1008"/>
    <n v="1008000"/>
    <n v="840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3"/>
    <x v="462"/>
    <x v="0"/>
    <m/>
    <x v="2"/>
    <x v="2"/>
    <x v="2"/>
    <x v="38"/>
    <n v="3"/>
    <n v="84"/>
    <n v="2"/>
    <n v="168"/>
    <m/>
    <n v="168"/>
    <n v="168000"/>
    <n v="140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4"/>
    <x v="463"/>
    <x v="0"/>
    <m/>
    <x v="2"/>
    <x v="2"/>
    <x v="2"/>
    <x v="38"/>
    <n v="4.5"/>
    <n v="91"/>
    <n v="3"/>
    <n v="273"/>
    <m/>
    <n v="273"/>
    <n v="273000"/>
    <n v="227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490"/>
    <x v="464"/>
    <x v="0"/>
    <m/>
    <x v="2"/>
    <x v="2"/>
    <x v="2"/>
    <x v="38"/>
    <n v="1.5"/>
    <n v="115"/>
    <n v="1"/>
    <n v="115"/>
    <m/>
    <n v="115"/>
    <n v="115000"/>
    <n v="9583.3333333333339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5"/>
    <x v="465"/>
    <x v="0"/>
    <m/>
    <x v="2"/>
    <x v="2"/>
    <x v="2"/>
    <x v="38"/>
    <n v="3"/>
    <n v="130"/>
    <n v="2"/>
    <n v="260"/>
    <m/>
    <n v="260"/>
    <n v="260000"/>
    <n v="21666.666666666668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6"/>
    <x v="466"/>
    <x v="0"/>
    <m/>
    <x v="2"/>
    <x v="1"/>
    <x v="3"/>
    <x v="78"/>
    <n v="3"/>
    <n v="56"/>
    <n v="1.8"/>
    <n v="100.8"/>
    <m/>
    <n v="100.8"/>
    <n v="100800"/>
    <n v="84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7"/>
    <x v="467"/>
    <x v="0"/>
    <m/>
    <x v="2"/>
    <x v="1"/>
    <x v="3"/>
    <x v="78"/>
    <n v="3"/>
    <n v="56"/>
    <n v="1.8"/>
    <n v="100.8"/>
    <m/>
    <n v="100.8"/>
    <n v="100800"/>
    <n v="84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8"/>
    <x v="468"/>
    <x v="0"/>
    <m/>
    <x v="2"/>
    <x v="1"/>
    <x v="3"/>
    <x v="78"/>
    <n v="4.5"/>
    <n v="91"/>
    <n v="2.7"/>
    <n v="245.70000000000002"/>
    <m/>
    <n v="245.70000000000002"/>
    <n v="245700.00000000003"/>
    <n v="20475.000000000004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19"/>
    <x v="469"/>
    <x v="0"/>
    <m/>
    <x v="2"/>
    <x v="1"/>
    <x v="3"/>
    <x v="78"/>
    <n v="6"/>
    <n v="84"/>
    <n v="3.6"/>
    <n v="302.40000000000003"/>
    <m/>
    <n v="302.40000000000003"/>
    <n v="302400.00000000006"/>
    <n v="25200.000000000004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0"/>
    <x v="470"/>
    <x v="0"/>
    <m/>
    <x v="2"/>
    <x v="1"/>
    <x v="3"/>
    <x v="78"/>
    <n v="12"/>
    <n v="130"/>
    <n v="7.2"/>
    <n v="936"/>
    <m/>
    <n v="936"/>
    <n v="936000"/>
    <n v="780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496"/>
    <x v="471"/>
    <x v="0"/>
    <m/>
    <x v="2"/>
    <x v="1"/>
    <x v="3"/>
    <x v="78"/>
    <n v="1.5"/>
    <n v="115"/>
    <n v="0.9"/>
    <n v="103.5"/>
    <m/>
    <n v="103.5"/>
    <n v="103500"/>
    <n v="862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267"/>
    <x v="472"/>
    <x v="0"/>
    <m/>
    <x v="2"/>
    <x v="2"/>
    <x v="4"/>
    <x v="79"/>
    <n v="4.5"/>
    <n v="56"/>
    <n v="2.4750000000000001"/>
    <n v="138.6"/>
    <m/>
    <n v="138.6"/>
    <n v="138600"/>
    <n v="115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1"/>
    <x v="473"/>
    <x v="0"/>
    <m/>
    <x v="2"/>
    <x v="2"/>
    <x v="4"/>
    <x v="79"/>
    <n v="9"/>
    <n v="84"/>
    <n v="4.95"/>
    <n v="415.8"/>
    <m/>
    <n v="415.8"/>
    <n v="415800"/>
    <n v="346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04"/>
    <x v="474"/>
    <x v="0"/>
    <m/>
    <x v="2"/>
    <x v="2"/>
    <x v="4"/>
    <x v="79"/>
    <n v="1.5"/>
    <n v="115"/>
    <n v="0.82499999999999996"/>
    <n v="94.875"/>
    <m/>
    <n v="94.875"/>
    <n v="94875"/>
    <n v="7906.2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2"/>
    <x v="475"/>
    <x v="0"/>
    <m/>
    <x v="2"/>
    <x v="2"/>
    <x v="4"/>
    <x v="79"/>
    <n v="4.5"/>
    <n v="130"/>
    <n v="2.4750000000000001"/>
    <n v="321.75"/>
    <m/>
    <n v="321.75"/>
    <n v="321750"/>
    <n v="26812.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3"/>
    <x v="476"/>
    <x v="0"/>
    <m/>
    <x v="2"/>
    <x v="2"/>
    <x v="4"/>
    <x v="79"/>
    <n v="10.5"/>
    <n v="115"/>
    <n v="5.7750000000000004"/>
    <n v="664.125"/>
    <m/>
    <n v="664.125"/>
    <n v="664125"/>
    <n v="55343.7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4"/>
    <x v="477"/>
    <x v="0"/>
    <m/>
    <x v="2"/>
    <x v="1"/>
    <x v="5"/>
    <x v="66"/>
    <n v="3"/>
    <n v="56"/>
    <n v="1.6"/>
    <n v="89.600000000000009"/>
    <m/>
    <n v="89.600000000000009"/>
    <n v="89600.000000000015"/>
    <n v="7466.6666666666679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5"/>
    <x v="478"/>
    <x v="0"/>
    <m/>
    <x v="2"/>
    <x v="1"/>
    <x v="5"/>
    <x v="66"/>
    <n v="4.5"/>
    <n v="91"/>
    <n v="2.4"/>
    <n v="218.4"/>
    <m/>
    <n v="218.4"/>
    <n v="218400"/>
    <n v="182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6"/>
    <x v="479"/>
    <x v="0"/>
    <m/>
    <x v="2"/>
    <x v="1"/>
    <x v="5"/>
    <x v="66"/>
    <n v="4.5"/>
    <n v="91"/>
    <n v="2.4"/>
    <n v="218.4"/>
    <m/>
    <n v="218.4"/>
    <n v="218400"/>
    <n v="182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7"/>
    <x v="480"/>
    <x v="0"/>
    <m/>
    <x v="2"/>
    <x v="1"/>
    <x v="5"/>
    <x v="66"/>
    <n v="10.5"/>
    <n v="130"/>
    <n v="5.6"/>
    <n v="728"/>
    <m/>
    <n v="728"/>
    <n v="728000"/>
    <n v="60666.666666666664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8"/>
    <x v="481"/>
    <x v="0"/>
    <m/>
    <x v="2"/>
    <x v="1"/>
    <x v="5"/>
    <x v="66"/>
    <n v="1.5"/>
    <n v="115"/>
    <n v="0.8"/>
    <n v="92"/>
    <m/>
    <n v="92"/>
    <n v="92000"/>
    <n v="7666.666666666667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29"/>
    <x v="482"/>
    <x v="0"/>
    <m/>
    <x v="2"/>
    <x v="1"/>
    <x v="5"/>
    <x v="66"/>
    <n v="6"/>
    <n v="115"/>
    <n v="3.2"/>
    <n v="368"/>
    <m/>
    <n v="368"/>
    <n v="368000"/>
    <n v="30666.666666666668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0"/>
    <x v="483"/>
    <x v="0"/>
    <m/>
    <x v="2"/>
    <x v="2"/>
    <x v="6"/>
    <x v="32"/>
    <n v="9"/>
    <n v="130"/>
    <n v="3.75"/>
    <n v="487.5"/>
    <m/>
    <n v="487.5"/>
    <n v="487500"/>
    <n v="40625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1"/>
    <x v="484"/>
    <x v="0"/>
    <m/>
    <x v="2"/>
    <x v="2"/>
    <x v="6"/>
    <x v="32"/>
    <n v="7.5"/>
    <n v="130"/>
    <n v="3.125"/>
    <n v="406.25"/>
    <m/>
    <n v="406.25"/>
    <n v="406250"/>
    <n v="33854.166666666664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2"/>
    <x v="485"/>
    <x v="0"/>
    <m/>
    <x v="2"/>
    <x v="2"/>
    <x v="6"/>
    <x v="32"/>
    <n v="12"/>
    <n v="115"/>
    <n v="5"/>
    <n v="575"/>
    <m/>
    <n v="575"/>
    <n v="575000"/>
    <n v="47916.666666666664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3"/>
    <x v="486"/>
    <x v="0"/>
    <m/>
    <x v="2"/>
    <x v="2"/>
    <x v="6"/>
    <x v="32"/>
    <n v="1.5"/>
    <n v="115"/>
    <n v="0.625"/>
    <n v="71.875"/>
    <m/>
    <n v="71.875"/>
    <n v="71875"/>
    <n v="5989.583333333333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103"/>
    <x v="0"/>
    <x v="0"/>
    <m/>
    <x v="3"/>
    <x v="1"/>
    <x v="7"/>
    <x v="77"/>
    <n v="7.5"/>
    <n v="115"/>
    <n v="3"/>
    <n v="345"/>
    <n v="0"/>
    <n v="345"/>
    <n v="345000"/>
    <n v="287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195"/>
    <x v="487"/>
    <x v="0"/>
    <m/>
    <x v="2"/>
    <x v="1"/>
    <x v="7"/>
    <x v="77"/>
    <n v="3"/>
    <n v="55"/>
    <n v="1.2"/>
    <n v="66"/>
    <m/>
    <n v="66"/>
    <n v="66000"/>
    <n v="55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4"/>
    <x v="488"/>
    <x v="0"/>
    <m/>
    <x v="2"/>
    <x v="1"/>
    <x v="7"/>
    <x v="77"/>
    <n v="6"/>
    <n v="115"/>
    <n v="2.4"/>
    <n v="276"/>
    <m/>
    <n v="276"/>
    <n v="276000"/>
    <n v="230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5"/>
    <x v="489"/>
    <x v="0"/>
    <m/>
    <x v="2"/>
    <x v="1"/>
    <x v="7"/>
    <x v="77"/>
    <n v="7.5"/>
    <n v="115"/>
    <n v="3"/>
    <n v="345"/>
    <m/>
    <n v="345"/>
    <n v="345000"/>
    <n v="2875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6"/>
    <x v="490"/>
    <x v="0"/>
    <m/>
    <x v="2"/>
    <x v="1"/>
    <x v="7"/>
    <x v="77"/>
    <n v="6"/>
    <n v="130"/>
    <n v="2.4"/>
    <n v="312"/>
    <m/>
    <n v="312"/>
    <n v="312000"/>
    <n v="260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7"/>
    <x v="491"/>
    <x v="0"/>
    <m/>
    <x v="2"/>
    <x v="2"/>
    <x v="8"/>
    <x v="7"/>
    <n v="30"/>
    <n v="130"/>
    <n v="15"/>
    <n v="1950"/>
    <n v="0"/>
    <n v="1950"/>
    <n v="1950000"/>
    <n v="16250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538"/>
    <x v="0"/>
    <x v="0"/>
    <m/>
    <x v="1"/>
    <x v="0"/>
    <x v="0"/>
    <x v="0"/>
    <m/>
    <m/>
    <n v="0"/>
    <n v="0"/>
    <n v="1235"/>
    <n v="1235"/>
    <n v="1235000"/>
    <n v="102916.66666666667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123"/>
    <x v="0"/>
    <x v="0"/>
    <m/>
    <x v="1"/>
    <x v="3"/>
    <x v="11"/>
    <x v="0"/>
    <n v="60"/>
    <n v="130"/>
    <n v="0"/>
    <n v="0"/>
    <n v="0"/>
    <n v="0"/>
    <n v="0"/>
    <n v="0"/>
    <s v="H999001041"/>
    <s v="H999001041"/>
    <n v="3093"/>
    <n v="3094"/>
    <m/>
    <m/>
    <m/>
    <m/>
    <n v="104"/>
    <m/>
    <n v="2023"/>
    <m/>
    <m/>
    <m/>
    <s v="H9"/>
    <m/>
  </r>
  <r>
    <x v="1"/>
    <x v="10"/>
    <x v="27"/>
    <x v="54"/>
    <x v="1"/>
    <x v="0"/>
    <x v="6"/>
    <x v="10"/>
    <x v="0"/>
    <x v="0"/>
    <m/>
    <x v="3"/>
    <x v="3"/>
    <x v="11"/>
    <x v="80"/>
    <n v="60"/>
    <n v="130"/>
    <n v="0.5"/>
    <n v="65"/>
    <m/>
    <n v="65"/>
    <n v="65000"/>
    <n v="5416.666666666667"/>
    <s v="H999001041"/>
    <s v="H999001041"/>
    <n v="3093"/>
    <n v="3094"/>
    <m/>
    <m/>
    <m/>
    <m/>
    <n v="104"/>
    <m/>
    <n v="2023"/>
    <m/>
    <m/>
    <m/>
    <s v="H9"/>
    <m/>
  </r>
  <r>
    <x v="0"/>
    <x v="10"/>
    <x v="28"/>
    <x v="55"/>
    <x v="0"/>
    <x v="0"/>
    <x v="6"/>
    <x v="4"/>
    <x v="0"/>
    <x v="0"/>
    <m/>
    <x v="1"/>
    <x v="0"/>
    <x v="0"/>
    <x v="0"/>
    <m/>
    <n v="0"/>
    <n v="0"/>
    <n v="0"/>
    <n v="322"/>
    <n v="322"/>
    <n v="322000"/>
    <n v="26833.333333333332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8"/>
    <x v="55"/>
    <x v="0"/>
    <x v="0"/>
    <x v="6"/>
    <x v="5"/>
    <x v="0"/>
    <x v="0"/>
    <m/>
    <x v="1"/>
    <x v="3"/>
    <x v="0"/>
    <x v="0"/>
    <m/>
    <n v="0"/>
    <n v="0"/>
    <n v="0"/>
    <n v="44"/>
    <n v="44"/>
    <n v="44000"/>
    <n v="3666.6666666666665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8"/>
    <x v="55"/>
    <x v="0"/>
    <x v="0"/>
    <x v="6"/>
    <x v="0"/>
    <x v="0"/>
    <x v="0"/>
    <m/>
    <x v="1"/>
    <x v="3"/>
    <x v="0"/>
    <x v="0"/>
    <m/>
    <n v="0"/>
    <n v="0"/>
    <n v="0"/>
    <n v="486.99399999999997"/>
    <n v="486.99399999999997"/>
    <n v="486994"/>
    <n v="40582.833333333336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8"/>
    <x v="55"/>
    <x v="0"/>
    <x v="0"/>
    <x v="6"/>
    <x v="3"/>
    <x v="0"/>
    <x v="0"/>
    <m/>
    <x v="1"/>
    <x v="3"/>
    <x v="0"/>
    <x v="0"/>
    <m/>
    <n v="0"/>
    <n v="0"/>
    <n v="0"/>
    <n v="1053"/>
    <n v="1053"/>
    <n v="1053000"/>
    <n v="8775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8"/>
    <x v="55"/>
    <x v="0"/>
    <x v="0"/>
    <x v="6"/>
    <x v="539"/>
    <x v="0"/>
    <x v="0"/>
    <m/>
    <x v="1"/>
    <x v="3"/>
    <x v="0"/>
    <x v="0"/>
    <m/>
    <n v="0"/>
    <n v="0"/>
    <n v="0"/>
    <m/>
    <n v="0"/>
    <n v="0"/>
    <n v="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0"/>
    <x v="10"/>
    <x v="28"/>
    <x v="55"/>
    <x v="0"/>
    <x v="0"/>
    <x v="6"/>
    <x v="104"/>
    <x v="0"/>
    <x v="0"/>
    <m/>
    <x v="1"/>
    <x v="3"/>
    <x v="0"/>
    <x v="0"/>
    <m/>
    <n v="0"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3"/>
    <m/>
    <m/>
    <m/>
    <s v="H9"/>
    <m/>
  </r>
  <r>
    <x v="1"/>
    <x v="10"/>
    <x v="28"/>
    <x v="55"/>
    <x v="1"/>
    <x v="0"/>
    <x v="6"/>
    <x v="540"/>
    <x v="492"/>
    <x v="0"/>
    <m/>
    <x v="2"/>
    <x v="1"/>
    <x v="1"/>
    <x v="3"/>
    <n v="7.5"/>
    <n v="70"/>
    <n v="6"/>
    <n v="420"/>
    <n v="0"/>
    <n v="420"/>
    <n v="420000"/>
    <n v="3500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1"/>
    <x v="493"/>
    <x v="0"/>
    <m/>
    <x v="2"/>
    <x v="1"/>
    <x v="1"/>
    <x v="3"/>
    <n v="8"/>
    <n v="70"/>
    <n v="6.4"/>
    <n v="448"/>
    <n v="0"/>
    <n v="448"/>
    <n v="448000"/>
    <n v="37333.333333333336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2"/>
    <x v="494"/>
    <x v="0"/>
    <m/>
    <x v="2"/>
    <x v="1"/>
    <x v="1"/>
    <x v="3"/>
    <n v="7"/>
    <n v="70"/>
    <n v="5.6"/>
    <n v="392"/>
    <n v="0"/>
    <n v="392"/>
    <n v="392000"/>
    <n v="32666.666666666668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3"/>
    <x v="495"/>
    <x v="0"/>
    <m/>
    <x v="2"/>
    <x v="1"/>
    <x v="1"/>
    <x v="3"/>
    <n v="1"/>
    <n v="70"/>
    <n v="0.8"/>
    <n v="56"/>
    <n v="0"/>
    <n v="56"/>
    <n v="56000"/>
    <n v="4666.666666666667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4"/>
    <x v="496"/>
    <x v="0"/>
    <m/>
    <x v="2"/>
    <x v="1"/>
    <x v="1"/>
    <x v="3"/>
    <n v="6.5"/>
    <n v="50"/>
    <n v="5.2"/>
    <n v="260"/>
    <n v="0"/>
    <n v="260"/>
    <n v="260000"/>
    <n v="21666.666666666668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5"/>
    <x v="497"/>
    <x v="0"/>
    <m/>
    <x v="2"/>
    <x v="2"/>
    <x v="2"/>
    <x v="38"/>
    <n v="4.5"/>
    <n v="70"/>
    <n v="3"/>
    <n v="210"/>
    <n v="0"/>
    <n v="210"/>
    <n v="210000"/>
    <n v="1750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6"/>
    <x v="498"/>
    <x v="0"/>
    <m/>
    <x v="2"/>
    <x v="2"/>
    <x v="2"/>
    <x v="38"/>
    <n v="7.5"/>
    <n v="55"/>
    <n v="5"/>
    <n v="275"/>
    <n v="0"/>
    <n v="275"/>
    <n v="275000"/>
    <n v="22916.666666666668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9"/>
    <x v="547"/>
    <x v="499"/>
    <x v="0"/>
    <m/>
    <x v="2"/>
    <x v="2"/>
    <x v="2"/>
    <x v="38"/>
    <n v="4.5"/>
    <n v="70"/>
    <n v="3"/>
    <n v="210"/>
    <n v="0"/>
    <n v="210"/>
    <n v="210000"/>
    <n v="17500"/>
    <s v="H999001381"/>
    <s v="H1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1"/>
    <x v="120"/>
    <x v="500"/>
    <x v="0"/>
    <m/>
    <x v="2"/>
    <x v="2"/>
    <x v="2"/>
    <x v="38"/>
    <n v="4.5"/>
    <n v="70"/>
    <n v="3"/>
    <n v="210"/>
    <n v="0"/>
    <n v="210"/>
    <n v="210000"/>
    <n v="17500"/>
    <s v="H999001381"/>
    <s v="H5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3"/>
    <x v="495"/>
    <x v="0"/>
    <m/>
    <x v="2"/>
    <x v="2"/>
    <x v="2"/>
    <x v="38"/>
    <n v="1"/>
    <n v="70"/>
    <n v="0.66666666666666663"/>
    <n v="46.666666666666664"/>
    <n v="0"/>
    <n v="46.666666666666664"/>
    <n v="46666.666666666664"/>
    <n v="3888.8888888888887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8"/>
    <x v="501"/>
    <x v="0"/>
    <m/>
    <x v="2"/>
    <x v="2"/>
    <x v="2"/>
    <x v="38"/>
    <n v="8"/>
    <n v="70"/>
    <n v="5.333333333333333"/>
    <n v="373.33333333333331"/>
    <n v="0"/>
    <n v="373.33333333333331"/>
    <n v="373333.33333333331"/>
    <n v="31111.111111111109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49"/>
    <x v="502"/>
    <x v="0"/>
    <m/>
    <x v="2"/>
    <x v="1"/>
    <x v="3"/>
    <x v="78"/>
    <n v="7.5"/>
    <n v="70"/>
    <n v="4.5"/>
    <n v="315"/>
    <n v="0"/>
    <n v="315"/>
    <n v="315000"/>
    <n v="2625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0"/>
    <x v="503"/>
    <x v="0"/>
    <m/>
    <x v="2"/>
    <x v="1"/>
    <x v="3"/>
    <x v="78"/>
    <n v="7.5"/>
    <n v="70"/>
    <n v="4.5"/>
    <n v="315"/>
    <n v="0"/>
    <n v="315"/>
    <n v="315000"/>
    <n v="2625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1"/>
    <x v="504"/>
    <x v="0"/>
    <m/>
    <x v="2"/>
    <x v="1"/>
    <x v="3"/>
    <x v="78"/>
    <n v="7.5"/>
    <n v="55"/>
    <n v="4.5"/>
    <n v="247.5"/>
    <n v="0"/>
    <n v="247.5"/>
    <n v="247500"/>
    <n v="20625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2"/>
    <x v="505"/>
    <x v="0"/>
    <m/>
    <x v="2"/>
    <x v="1"/>
    <x v="3"/>
    <x v="78"/>
    <n v="1.5"/>
    <n v="70"/>
    <n v="0.9"/>
    <n v="63"/>
    <n v="0"/>
    <n v="63"/>
    <n v="63000"/>
    <n v="525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3"/>
    <x v="506"/>
    <x v="0"/>
    <m/>
    <x v="2"/>
    <x v="1"/>
    <x v="3"/>
    <x v="78"/>
    <n v="6"/>
    <n v="70"/>
    <n v="3.6"/>
    <n v="252"/>
    <n v="0"/>
    <n v="252"/>
    <n v="252000"/>
    <n v="2100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4"/>
    <x v="507"/>
    <x v="0"/>
    <m/>
    <x v="2"/>
    <x v="2"/>
    <x v="4"/>
    <x v="66"/>
    <n v="7.5"/>
    <n v="70"/>
    <n v="4"/>
    <n v="280"/>
    <n v="0"/>
    <n v="280"/>
    <n v="280000"/>
    <n v="23333.333333333332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5"/>
    <x v="508"/>
    <x v="0"/>
    <m/>
    <x v="2"/>
    <x v="2"/>
    <x v="4"/>
    <x v="66"/>
    <n v="7.5"/>
    <n v="55"/>
    <n v="4"/>
    <n v="220"/>
    <n v="0"/>
    <n v="220"/>
    <n v="220000"/>
    <n v="18333.333333333332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5"/>
    <x v="556"/>
    <x v="509"/>
    <x v="0"/>
    <m/>
    <x v="2"/>
    <x v="2"/>
    <x v="4"/>
    <x v="66"/>
    <n v="7.5"/>
    <n v="70"/>
    <n v="4"/>
    <n v="280"/>
    <n v="0"/>
    <n v="280"/>
    <n v="280000"/>
    <n v="23333.333333333332"/>
    <s v="H999001381"/>
    <s v="C7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2"/>
    <x v="505"/>
    <x v="0"/>
    <m/>
    <x v="2"/>
    <x v="2"/>
    <x v="4"/>
    <x v="66"/>
    <n v="1.5"/>
    <n v="70"/>
    <n v="0.8"/>
    <n v="56"/>
    <n v="0"/>
    <n v="56"/>
    <n v="56000"/>
    <n v="4666.666666666667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7"/>
    <x v="510"/>
    <x v="0"/>
    <m/>
    <x v="2"/>
    <x v="2"/>
    <x v="4"/>
    <x v="66"/>
    <n v="6"/>
    <n v="70"/>
    <n v="3.2"/>
    <n v="224"/>
    <n v="0"/>
    <n v="224"/>
    <n v="224000"/>
    <n v="18666.666666666668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8"/>
    <x v="511"/>
    <x v="0"/>
    <m/>
    <x v="2"/>
    <x v="1"/>
    <x v="5"/>
    <x v="60"/>
    <n v="4.5"/>
    <n v="70"/>
    <n v="2.3250000000000002"/>
    <n v="162.75"/>
    <n v="0"/>
    <n v="162.75"/>
    <n v="162750"/>
    <n v="13562.5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59"/>
    <x v="512"/>
    <x v="0"/>
    <m/>
    <x v="2"/>
    <x v="1"/>
    <x v="5"/>
    <x v="60"/>
    <n v="7.5"/>
    <n v="68"/>
    <n v="3.875"/>
    <n v="263.5"/>
    <n v="0"/>
    <n v="263.5"/>
    <n v="263500"/>
    <n v="21958.333333333332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0"/>
    <x v="513"/>
    <x v="0"/>
    <m/>
    <x v="2"/>
    <x v="1"/>
    <x v="5"/>
    <x v="60"/>
    <n v="9"/>
    <n v="95"/>
    <n v="4.6500000000000004"/>
    <n v="441.75000000000006"/>
    <n v="0"/>
    <n v="441.75000000000006"/>
    <n v="441750.00000000006"/>
    <n v="36812.500000000007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1"/>
    <x v="514"/>
    <x v="0"/>
    <m/>
    <x v="2"/>
    <x v="1"/>
    <x v="5"/>
    <x v="60"/>
    <n v="6"/>
    <n v="70"/>
    <n v="3.1"/>
    <n v="217"/>
    <n v="0"/>
    <n v="217"/>
    <n v="217000"/>
    <n v="18083.333333333332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2"/>
    <x v="515"/>
    <x v="0"/>
    <m/>
    <x v="2"/>
    <x v="1"/>
    <x v="5"/>
    <x v="60"/>
    <n v="3"/>
    <n v="70"/>
    <n v="1.55"/>
    <n v="108.5"/>
    <m/>
    <n v="108.5"/>
    <n v="108500"/>
    <n v="9041.6666666666661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103"/>
    <x v="0"/>
    <x v="0"/>
    <m/>
    <x v="3"/>
    <x v="2"/>
    <x v="6"/>
    <x v="32"/>
    <n v="15"/>
    <n v="60"/>
    <n v="6.25"/>
    <n v="375"/>
    <n v="0"/>
    <n v="375"/>
    <n v="375000"/>
    <n v="3125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0"/>
    <x v="513"/>
    <x v="0"/>
    <m/>
    <x v="2"/>
    <x v="2"/>
    <x v="6"/>
    <x v="32"/>
    <n v="6"/>
    <n v="95"/>
    <n v="2.5"/>
    <n v="237.5"/>
    <n v="0"/>
    <n v="237.5"/>
    <n v="237500"/>
    <n v="19791.666666666668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3"/>
    <x v="516"/>
    <x v="0"/>
    <m/>
    <x v="2"/>
    <x v="2"/>
    <x v="6"/>
    <x v="32"/>
    <n v="7.5"/>
    <n v="68"/>
    <n v="3.125"/>
    <n v="212.5"/>
    <n v="0"/>
    <n v="212.5"/>
    <n v="212500"/>
    <n v="17708.333333333332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564"/>
    <x v="517"/>
    <x v="0"/>
    <m/>
    <x v="2"/>
    <x v="2"/>
    <x v="6"/>
    <x v="32"/>
    <n v="1.5"/>
    <n v="70"/>
    <n v="0.625"/>
    <n v="43.75"/>
    <n v="0"/>
    <n v="43.75"/>
    <n v="43750"/>
    <n v="3645.8333333333335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10"/>
    <x v="0"/>
    <x v="0"/>
    <m/>
    <x v="3"/>
    <x v="0"/>
    <x v="0"/>
    <x v="19"/>
    <n v="60"/>
    <n v="50"/>
    <n v="0"/>
    <n v="0"/>
    <n v="0"/>
    <n v="0"/>
    <n v="0"/>
    <n v="0"/>
    <s v="H999001381"/>
    <s v="H999001381"/>
    <n v="3093"/>
    <n v="3094"/>
    <m/>
    <m/>
    <m/>
    <m/>
    <n v="138"/>
    <m/>
    <n v="2023"/>
    <m/>
    <m/>
    <m/>
    <s v="H9"/>
    <m/>
  </r>
  <r>
    <x v="1"/>
    <x v="10"/>
    <x v="28"/>
    <x v="55"/>
    <x v="1"/>
    <x v="0"/>
    <x v="6"/>
    <x v="115"/>
    <x v="0"/>
    <x v="0"/>
    <m/>
    <x v="1"/>
    <x v="0"/>
    <x v="0"/>
    <x v="0"/>
    <m/>
    <n v="0"/>
    <n v="0"/>
    <n v="0"/>
    <n v="2235.4940000000001"/>
    <n v="2235.4940000000001"/>
    <n v="2235494"/>
    <n v="186291.16666666666"/>
    <s v="H999001381"/>
    <s v="H999001381"/>
    <n v="3093"/>
    <n v="3094"/>
    <m/>
    <m/>
    <m/>
    <m/>
    <n v="138"/>
    <m/>
    <n v="2023"/>
    <m/>
    <m/>
    <m/>
    <s v="H9"/>
    <m/>
  </r>
  <r>
    <x v="2"/>
    <x v="11"/>
    <x v="29"/>
    <x v="56"/>
    <x v="3"/>
    <x v="0"/>
    <x v="20"/>
    <x v="565"/>
    <x v="99"/>
    <x v="2"/>
    <m/>
    <x v="5"/>
    <x v="3"/>
    <x v="0"/>
    <x v="0"/>
    <m/>
    <m/>
    <m/>
    <m/>
    <m/>
    <m/>
    <m/>
    <m/>
    <m/>
    <m/>
    <m/>
    <m/>
    <m/>
    <m/>
    <m/>
    <m/>
    <m/>
    <m/>
    <m/>
    <m/>
    <m/>
    <m/>
    <m/>
    <m/>
  </r>
  <r>
    <x v="0"/>
    <x v="12"/>
    <x v="30"/>
    <x v="57"/>
    <x v="0"/>
    <x v="0"/>
    <x v="21"/>
    <x v="104"/>
    <x v="0"/>
    <x v="0"/>
    <m/>
    <x v="1"/>
    <x v="0"/>
    <x v="0"/>
    <x v="0"/>
    <m/>
    <n v="0"/>
    <n v="0"/>
    <n v="0"/>
    <n v="55.48"/>
    <n v="55.48"/>
    <n v="55480"/>
    <n v="4623.333333333333"/>
    <s v="Programövergripande"/>
    <s v="Programövergripande"/>
    <m/>
    <m/>
    <s v=" "/>
    <s v=" "/>
    <s v=" "/>
    <s v=" "/>
    <m/>
    <m/>
    <n v="2023"/>
    <s v="PN 7, övergripande ansvar"/>
    <m/>
    <m/>
    <m/>
    <s v="UL"/>
  </r>
  <r>
    <x v="0"/>
    <x v="12"/>
    <x v="30"/>
    <x v="57"/>
    <x v="0"/>
    <x v="0"/>
    <x v="21"/>
    <x v="0"/>
    <x v="0"/>
    <x v="0"/>
    <m/>
    <x v="1"/>
    <x v="0"/>
    <x v="0"/>
    <x v="0"/>
    <m/>
    <n v="0"/>
    <n v="0"/>
    <n v="0"/>
    <n v="423.75"/>
    <n v="423.75"/>
    <n v="423750"/>
    <n v="35312.5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0"/>
    <x v="57"/>
    <x v="0"/>
    <x v="0"/>
    <x v="21"/>
    <x v="4"/>
    <x v="0"/>
    <x v="0"/>
    <m/>
    <x v="1"/>
    <x v="3"/>
    <x v="0"/>
    <x v="0"/>
    <m/>
    <n v="0"/>
    <n v="0"/>
    <n v="0"/>
    <n v="512.11"/>
    <n v="512.11"/>
    <n v="512110"/>
    <n v="42675.833333333336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0"/>
    <x v="57"/>
    <x v="0"/>
    <x v="0"/>
    <x v="21"/>
    <x v="5"/>
    <x v="0"/>
    <x v="0"/>
    <m/>
    <x v="1"/>
    <x v="3"/>
    <x v="0"/>
    <x v="0"/>
    <m/>
    <n v="0"/>
    <n v="0"/>
    <n v="0"/>
    <n v="433.59"/>
    <n v="433.59"/>
    <n v="433590"/>
    <n v="36132.5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0"/>
    <x v="57"/>
    <x v="0"/>
    <x v="0"/>
    <x v="16"/>
    <x v="3"/>
    <x v="0"/>
    <x v="0"/>
    <m/>
    <x v="1"/>
    <x v="3"/>
    <x v="0"/>
    <x v="0"/>
    <m/>
    <n v="0"/>
    <n v="0"/>
    <n v="0"/>
    <n v="488.08199999999999"/>
    <n v="488.08199999999999"/>
    <n v="488082"/>
    <n v="40673.5"/>
    <s v="Programövergripande"/>
    <s v="Programövergripande"/>
    <m/>
    <m/>
    <s v=" "/>
    <s v=" "/>
    <s v=" "/>
    <s v=" "/>
    <m/>
    <m/>
    <n v="2023"/>
    <m/>
    <m/>
    <m/>
    <m/>
    <s v="UL"/>
  </r>
  <r>
    <x v="1"/>
    <x v="12"/>
    <x v="30"/>
    <x v="57"/>
    <x v="1"/>
    <x v="0"/>
    <x v="22"/>
    <x v="566"/>
    <x v="518"/>
    <x v="0"/>
    <m/>
    <x v="2"/>
    <x v="1"/>
    <x v="1"/>
    <x v="37"/>
    <n v="12"/>
    <n v="99.080999999999989"/>
    <n v="11.6"/>
    <n v="1149.3395999999998"/>
    <m/>
    <n v="1149.3395999999998"/>
    <n v="1149339.5999999999"/>
    <n v="95778.299999999988"/>
    <s v="UL99001091"/>
    <s v="C5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1"/>
    <x v="0"/>
    <x v="23"/>
    <x v="567"/>
    <x v="519"/>
    <x v="0"/>
    <m/>
    <x v="2"/>
    <x v="1"/>
    <x v="1"/>
    <x v="37"/>
    <n v="12"/>
    <n v="99.080999999999989"/>
    <n v="11.6"/>
    <n v="1149.3395999999998"/>
    <m/>
    <n v="1149.3395999999998"/>
    <n v="1149339.5999999999"/>
    <n v="95778.299999999988"/>
    <s v="UL99001091"/>
    <s v="C2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1"/>
    <x v="0"/>
    <x v="23"/>
    <x v="568"/>
    <x v="520"/>
    <x v="0"/>
    <m/>
    <x v="2"/>
    <x v="1"/>
    <x v="1"/>
    <x v="37"/>
    <n v="6"/>
    <n v="99.080999999999989"/>
    <n v="5.8"/>
    <n v="574.6697999999999"/>
    <m/>
    <n v="574.6697999999999"/>
    <n v="574669.79999999993"/>
    <n v="47889.149999999994"/>
    <s v="UL99001091"/>
    <s v="C2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1"/>
    <x v="0"/>
    <x v="7"/>
    <x v="569"/>
    <x v="521"/>
    <x v="0"/>
    <m/>
    <x v="2"/>
    <x v="2"/>
    <x v="2"/>
    <x v="81"/>
    <n v="10"/>
    <n v="99.080999999999989"/>
    <n v="7.833333333333333"/>
    <n v="776.13449999999989"/>
    <m/>
    <n v="776.13449999999989"/>
    <n v="776134.49999999988"/>
    <n v="64677.874999999993"/>
    <s v="UL99001091"/>
    <s v="H2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23"/>
    <x v="570"/>
    <x v="522"/>
    <x v="0"/>
    <m/>
    <x v="2"/>
    <x v="2"/>
    <x v="2"/>
    <x v="81"/>
    <n v="12"/>
    <n v="99.080999999999989"/>
    <n v="9.4"/>
    <n v="931.36139999999989"/>
    <m/>
    <n v="931.36139999999989"/>
    <n v="931361.39999999991"/>
    <n v="77613.45"/>
    <s v="UL99001091"/>
    <s v="C2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23"/>
    <x v="571"/>
    <x v="523"/>
    <x v="0"/>
    <m/>
    <x v="2"/>
    <x v="2"/>
    <x v="2"/>
    <x v="81"/>
    <n v="8"/>
    <n v="99.080999999999989"/>
    <n v="6.2666666666666666"/>
    <n v="620.90759999999989"/>
    <m/>
    <n v="620.90759999999989"/>
    <n v="620907.59999999986"/>
    <n v="51742.299999999988"/>
    <s v="UL99001091"/>
    <s v="C2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"/>
    <x v="572"/>
    <x v="524"/>
    <x v="0"/>
    <m/>
    <x v="2"/>
    <x v="1"/>
    <x v="3"/>
    <x v="25"/>
    <n v="4"/>
    <n v="99.080999999999989"/>
    <n v="2.9333333333333331"/>
    <n v="290.63759999999996"/>
    <m/>
    <n v="290.63759999999996"/>
    <n v="290637.59999999998"/>
    <n v="24219.8"/>
    <s v="UL99001091"/>
    <s v="H5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1"/>
    <x v="573"/>
    <x v="525"/>
    <x v="0"/>
    <m/>
    <x v="2"/>
    <x v="1"/>
    <x v="3"/>
    <x v="25"/>
    <n v="4.5"/>
    <n v="99.081000000000003"/>
    <n v="3.3"/>
    <n v="326.96729999999997"/>
    <m/>
    <n v="326.96729999999997"/>
    <n v="326967.3"/>
    <n v="27247.274999999998"/>
    <s v="UL99001091"/>
    <s v="C6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2"/>
    <x v="574"/>
    <x v="526"/>
    <x v="0"/>
    <m/>
    <x v="2"/>
    <x v="1"/>
    <x v="3"/>
    <x v="25"/>
    <n v="8.5"/>
    <n v="99.080999999999989"/>
    <n v="6.2333333333333334"/>
    <n v="617.60489999999993"/>
    <m/>
    <n v="617.60489999999993"/>
    <n v="617604.89999999991"/>
    <n v="51467.07499999999"/>
    <s v="UL99001091"/>
    <s v="C4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6"/>
    <x v="575"/>
    <x v="527"/>
    <x v="0"/>
    <m/>
    <x v="2"/>
    <x v="1"/>
    <x v="3"/>
    <x v="25"/>
    <n v="13"/>
    <n v="99.080999999999989"/>
    <n v="9.5333333333333332"/>
    <n v="944.57219999999984"/>
    <m/>
    <n v="944.57219999999984"/>
    <n v="944572.19999999984"/>
    <n v="78714.349999999991"/>
    <s v="UL99001091"/>
    <s v="C1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"/>
    <x v="181"/>
    <x v="528"/>
    <x v="0"/>
    <m/>
    <x v="2"/>
    <x v="2"/>
    <x v="4"/>
    <x v="82"/>
    <n v="3"/>
    <n v="99.080999999999989"/>
    <n v="1.75"/>
    <n v="173.39174999999997"/>
    <m/>
    <n v="173.39174999999997"/>
    <n v="173391.74999999997"/>
    <n v="14449.312499999998"/>
    <s v="UL99001091"/>
    <s v="H5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5"/>
    <x v="576"/>
    <x v="529"/>
    <x v="0"/>
    <m/>
    <x v="2"/>
    <x v="2"/>
    <x v="4"/>
    <x v="82"/>
    <n v="4"/>
    <n v="99.080999999999989"/>
    <n v="2.3333333333333335"/>
    <n v="231.18899999999999"/>
    <m/>
    <n v="231.18899999999999"/>
    <n v="231189"/>
    <n v="19265.75"/>
    <s v="UL99001091"/>
    <s v="C7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3"/>
    <x v="577"/>
    <x v="530"/>
    <x v="0"/>
    <m/>
    <x v="2"/>
    <x v="2"/>
    <x v="4"/>
    <x v="82"/>
    <n v="10"/>
    <n v="99.080999999999989"/>
    <n v="5.833333333333333"/>
    <n v="577.97249999999985"/>
    <m/>
    <n v="577.97249999999985"/>
    <n v="577972.49999999988"/>
    <n v="48164.374999999993"/>
    <s v="UL99001091"/>
    <s v="C3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3"/>
    <x v="578"/>
    <x v="531"/>
    <x v="0"/>
    <m/>
    <x v="2"/>
    <x v="2"/>
    <x v="4"/>
    <x v="82"/>
    <n v="13"/>
    <n v="99.080999999999989"/>
    <n v="7.583333333333333"/>
    <n v="751.36424999999986"/>
    <m/>
    <n v="751.36424999999986"/>
    <n v="751364.24999999988"/>
    <n v="62613.687499999993"/>
    <s v="UL99001091"/>
    <s v="C3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5"/>
    <x v="579"/>
    <x v="532"/>
    <x v="0"/>
    <m/>
    <x v="2"/>
    <x v="1"/>
    <x v="5"/>
    <x v="26"/>
    <n v="15"/>
    <n v="99.080999999999989"/>
    <n v="10.25"/>
    <n v="1015.5802499999999"/>
    <m/>
    <n v="1015.5802499999999"/>
    <n v="1015580.2499999999"/>
    <n v="84631.687499999985"/>
    <s v="UL99001091"/>
    <s v="K7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2"/>
    <x v="580"/>
    <x v="533"/>
    <x v="0"/>
    <m/>
    <x v="2"/>
    <x v="1"/>
    <x v="5"/>
    <x v="26"/>
    <n v="15"/>
    <n v="99.080999999999989"/>
    <n v="10.25"/>
    <n v="1015.5802499999999"/>
    <m/>
    <n v="1015.5802499999999"/>
    <n v="1015580.2499999999"/>
    <n v="84631.687499999985"/>
    <s v="UL99001091"/>
    <s v="K2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16"/>
    <x v="222"/>
    <x v="534"/>
    <x v="0"/>
    <m/>
    <x v="2"/>
    <x v="2"/>
    <x v="6"/>
    <x v="29"/>
    <n v="30"/>
    <n v="80.194000000000003"/>
    <n v="17"/>
    <n v="1363.298"/>
    <m/>
    <n v="1363.298"/>
    <n v="1363298"/>
    <n v="113608.16666666667"/>
    <s v="UL99001091"/>
    <s v="C199001091"/>
    <n v="3093"/>
    <n v="3094"/>
    <m/>
    <m/>
    <m/>
    <m/>
    <n v="109"/>
    <m/>
    <n v="2023"/>
    <m/>
    <m/>
    <m/>
    <m/>
    <s v="UL"/>
  </r>
  <r>
    <x v="1"/>
    <x v="12"/>
    <x v="30"/>
    <x v="57"/>
    <x v="1"/>
    <x v="0"/>
    <x v="21"/>
    <x v="10"/>
    <x v="0"/>
    <x v="0"/>
    <m/>
    <x v="3"/>
    <x v="0"/>
    <x v="0"/>
    <x v="22"/>
    <n v="60"/>
    <n v="91.304000000000002"/>
    <n v="22"/>
    <n v="2008.6880000000001"/>
    <m/>
    <n v="2008.6880000000001"/>
    <n v="2008688"/>
    <n v="167390.66666666666"/>
    <s v="UL99001091"/>
    <s v="PN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1"/>
    <x v="0"/>
    <x v="21"/>
    <x v="581"/>
    <x v="0"/>
    <x v="0"/>
    <m/>
    <x v="1"/>
    <x v="3"/>
    <x v="0"/>
    <x v="0"/>
    <m/>
    <n v="0"/>
    <n v="0"/>
    <n v="0"/>
    <n v="100"/>
    <n v="100"/>
    <n v="100000"/>
    <n v="8333.3333333333339"/>
    <s v="UL99001091"/>
    <s v="PN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2"/>
    <x v="0"/>
    <x v="7"/>
    <x v="569"/>
    <x v="521"/>
    <x v="0"/>
    <m/>
    <x v="2"/>
    <x v="2"/>
    <x v="2"/>
    <x v="24"/>
    <n v="10"/>
    <n v="99.080999999999989"/>
    <n v="1.3333333333333333"/>
    <n v="132.10799999999998"/>
    <m/>
    <n v="132.10799999999998"/>
    <n v="132107.99999999997"/>
    <n v="11008.999999999998"/>
    <s v="UL99001091"/>
    <s v="H2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23"/>
    <x v="570"/>
    <x v="522"/>
    <x v="0"/>
    <m/>
    <x v="2"/>
    <x v="2"/>
    <x v="2"/>
    <x v="24"/>
    <n v="12"/>
    <n v="99.080999999999989"/>
    <n v="1.6"/>
    <n v="158.52959999999999"/>
    <m/>
    <n v="158.52959999999999"/>
    <n v="158529.59999999998"/>
    <n v="13210.799999999997"/>
    <s v="UL99001091"/>
    <s v="C2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23"/>
    <x v="571"/>
    <x v="523"/>
    <x v="0"/>
    <m/>
    <x v="2"/>
    <x v="2"/>
    <x v="2"/>
    <x v="24"/>
    <n v="8"/>
    <n v="99.080999999999989"/>
    <n v="1.0666666666666667"/>
    <n v="105.68639999999999"/>
    <m/>
    <n v="105.68639999999999"/>
    <n v="105686.39999999999"/>
    <n v="8807.1999999999989"/>
    <s v="UL99001091"/>
    <s v="C2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"/>
    <x v="572"/>
    <x v="524"/>
    <x v="0"/>
    <m/>
    <x v="2"/>
    <x v="1"/>
    <x v="3"/>
    <x v="24"/>
    <n v="4"/>
    <n v="99.080999999999989"/>
    <n v="0.53333333333333333"/>
    <n v="52.843199999999996"/>
    <m/>
    <n v="52.843199999999996"/>
    <n v="52843.199999999997"/>
    <n v="4403.5999999999995"/>
    <s v="UL99001091"/>
    <s v="H5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1"/>
    <x v="573"/>
    <x v="525"/>
    <x v="0"/>
    <m/>
    <x v="2"/>
    <x v="1"/>
    <x v="3"/>
    <x v="24"/>
    <n v="4.5"/>
    <n v="99.081000000000003"/>
    <n v="0.6"/>
    <n v="59.448599999999999"/>
    <m/>
    <n v="59.448599999999999"/>
    <n v="59448.6"/>
    <n v="4954.05"/>
    <s v="UL99001091"/>
    <s v="C6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2"/>
    <x v="574"/>
    <x v="526"/>
    <x v="0"/>
    <m/>
    <x v="2"/>
    <x v="1"/>
    <x v="3"/>
    <x v="24"/>
    <n v="8.5"/>
    <n v="99.080999999999989"/>
    <n v="1.1333333333333333"/>
    <n v="112.29179999999998"/>
    <m/>
    <n v="112.29179999999998"/>
    <n v="112291.79999999997"/>
    <n v="9357.6499999999978"/>
    <s v="UL99001091"/>
    <s v="C4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6"/>
    <x v="575"/>
    <x v="527"/>
    <x v="0"/>
    <m/>
    <x v="2"/>
    <x v="1"/>
    <x v="3"/>
    <x v="24"/>
    <n v="13"/>
    <n v="99.080999999999989"/>
    <n v="1.7333333333333334"/>
    <n v="171.74039999999999"/>
    <m/>
    <n v="171.74039999999999"/>
    <n v="171740.4"/>
    <n v="14311.699999999999"/>
    <s v="UL99001091"/>
    <s v="C1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"/>
    <x v="181"/>
    <x v="528"/>
    <x v="0"/>
    <m/>
    <x v="2"/>
    <x v="2"/>
    <x v="4"/>
    <x v="20"/>
    <n v="3"/>
    <n v="99.080999999999989"/>
    <n v="0.05"/>
    <n v="4.9540499999999996"/>
    <m/>
    <n v="4.9540499999999996"/>
    <n v="4954.0499999999993"/>
    <n v="412.83749999999992"/>
    <s v="UL99001091"/>
    <s v="H5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5"/>
    <x v="576"/>
    <x v="529"/>
    <x v="0"/>
    <m/>
    <x v="2"/>
    <x v="2"/>
    <x v="4"/>
    <x v="20"/>
    <n v="4"/>
    <n v="99.080999999999989"/>
    <n v="6.6666666666666666E-2"/>
    <n v="6.6053999999999995"/>
    <m/>
    <n v="6.6053999999999995"/>
    <n v="6605.4"/>
    <n v="550.44999999999993"/>
    <s v="UL99001091"/>
    <s v="C7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3"/>
    <x v="577"/>
    <x v="530"/>
    <x v="0"/>
    <m/>
    <x v="2"/>
    <x v="2"/>
    <x v="4"/>
    <x v="20"/>
    <n v="10"/>
    <n v="99.080999999999989"/>
    <n v="0.16666666666666666"/>
    <n v="16.513499999999997"/>
    <m/>
    <n v="16.513499999999997"/>
    <n v="16513.499999999996"/>
    <n v="1376.1249999999998"/>
    <s v="UL99001091"/>
    <s v="C3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3"/>
    <x v="578"/>
    <x v="531"/>
    <x v="0"/>
    <m/>
    <x v="2"/>
    <x v="2"/>
    <x v="4"/>
    <x v="20"/>
    <n v="13"/>
    <n v="99.080999999999989"/>
    <n v="0.21666666666666667"/>
    <n v="21.467549999999999"/>
    <m/>
    <n v="21.467549999999999"/>
    <n v="21467.55"/>
    <n v="1788.9624999999999"/>
    <s v="UL99001091"/>
    <s v="C3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5"/>
    <x v="579"/>
    <x v="532"/>
    <x v="0"/>
    <m/>
    <x v="2"/>
    <x v="1"/>
    <x v="5"/>
    <x v="20"/>
    <n v="15"/>
    <n v="99.080999999999989"/>
    <n v="0.25"/>
    <n v="24.770249999999997"/>
    <m/>
    <n v="24.770249999999997"/>
    <n v="24770.249999999996"/>
    <n v="2064.1874999999995"/>
    <s v="UL99001091"/>
    <s v="K7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2"/>
    <x v="580"/>
    <x v="533"/>
    <x v="0"/>
    <m/>
    <x v="2"/>
    <x v="1"/>
    <x v="5"/>
    <x v="20"/>
    <n v="15"/>
    <n v="99.080999999999989"/>
    <n v="0.25"/>
    <n v="24.770249999999997"/>
    <m/>
    <n v="24.770249999999997"/>
    <n v="24770.249999999996"/>
    <n v="2064.1874999999995"/>
    <s v="UL99001091"/>
    <s v="K2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16"/>
    <x v="222"/>
    <x v="534"/>
    <x v="0"/>
    <m/>
    <x v="2"/>
    <x v="2"/>
    <x v="6"/>
    <x v="61"/>
    <n v="30"/>
    <n v="80.194000000000003"/>
    <n v="2.5"/>
    <n v="200.48500000000001"/>
    <m/>
    <n v="200.48500000000001"/>
    <n v="200485"/>
    <n v="16707.083333333332"/>
    <s v="UL99001091"/>
    <s v="C199001091"/>
    <n v="3093"/>
    <n v="3094"/>
    <m/>
    <m/>
    <m/>
    <m/>
    <n v="109"/>
    <m/>
    <n v="2023"/>
    <m/>
    <m/>
    <m/>
    <m/>
    <s v="UL"/>
  </r>
  <r>
    <x v="1"/>
    <x v="12"/>
    <x v="30"/>
    <x v="57"/>
    <x v="2"/>
    <x v="0"/>
    <x v="21"/>
    <x v="581"/>
    <x v="0"/>
    <x v="0"/>
    <m/>
    <x v="1"/>
    <x v="3"/>
    <x v="0"/>
    <x v="0"/>
    <m/>
    <n v="0"/>
    <n v="0"/>
    <n v="0"/>
    <n v="0"/>
    <n v="0"/>
    <n v="0"/>
    <n v="0"/>
    <s v="UL99001091"/>
    <s v="PN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2"/>
    <x v="0"/>
    <x v="21"/>
    <x v="258"/>
    <x v="0"/>
    <x v="0"/>
    <m/>
    <x v="1"/>
    <x v="3"/>
    <x v="0"/>
    <x v="0"/>
    <m/>
    <n v="0"/>
    <n v="0"/>
    <n v="0"/>
    <n v="0"/>
    <n v="0"/>
    <n v="0"/>
    <n v="0"/>
    <s v="UL99001091"/>
    <s v="PN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2"/>
    <x v="0"/>
    <x v="22"/>
    <x v="566"/>
    <x v="518"/>
    <x v="0"/>
    <m/>
    <x v="2"/>
    <x v="1"/>
    <x v="1"/>
    <x v="46"/>
    <n v="12"/>
    <n v="99.080999999999989"/>
    <n v="0.8"/>
    <n v="79.264799999999994"/>
    <m/>
    <n v="79.264799999999994"/>
    <n v="79264.799999999988"/>
    <n v="6605.3999999999987"/>
    <s v="UL99001091"/>
    <s v="C5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2"/>
    <x v="0"/>
    <x v="23"/>
    <x v="567"/>
    <x v="519"/>
    <x v="0"/>
    <m/>
    <x v="2"/>
    <x v="1"/>
    <x v="1"/>
    <x v="46"/>
    <n v="12"/>
    <n v="99.080999999999989"/>
    <n v="0.8"/>
    <n v="79.264799999999994"/>
    <m/>
    <n v="79.264799999999994"/>
    <n v="79264.799999999988"/>
    <n v="6605.3999999999987"/>
    <s v="UL99001091"/>
    <s v="C299001091"/>
    <n v="3093"/>
    <n v="3094"/>
    <s v=" "/>
    <s v=" "/>
    <s v=" "/>
    <s v=" "/>
    <n v="109"/>
    <m/>
    <n v="2023"/>
    <m/>
    <m/>
    <m/>
    <m/>
    <s v="UL"/>
  </r>
  <r>
    <x v="1"/>
    <x v="12"/>
    <x v="30"/>
    <x v="57"/>
    <x v="2"/>
    <x v="0"/>
    <x v="23"/>
    <x v="568"/>
    <x v="520"/>
    <x v="0"/>
    <m/>
    <x v="2"/>
    <x v="1"/>
    <x v="1"/>
    <x v="46"/>
    <n v="6"/>
    <n v="99.080999999999989"/>
    <n v="0.4"/>
    <n v="39.632399999999997"/>
    <m/>
    <n v="39.632399999999997"/>
    <n v="39632.399999999994"/>
    <n v="3302.6999999999994"/>
    <s v="UL99001091"/>
    <s v="C299001091"/>
    <n v="3093"/>
    <n v="3094"/>
    <s v=" "/>
    <s v=" "/>
    <s v=" "/>
    <s v=" "/>
    <n v="109"/>
    <m/>
    <n v="2023"/>
    <m/>
    <m/>
    <m/>
    <m/>
    <s v="UL"/>
  </r>
  <r>
    <x v="0"/>
    <x v="12"/>
    <x v="31"/>
    <x v="58"/>
    <x v="0"/>
    <x v="0"/>
    <x v="21"/>
    <x v="0"/>
    <x v="0"/>
    <x v="0"/>
    <m/>
    <x v="1"/>
    <x v="3"/>
    <x v="0"/>
    <x v="0"/>
    <m/>
    <n v="0"/>
    <n v="0"/>
    <n v="0"/>
    <n v="661"/>
    <n v="661"/>
    <n v="661000"/>
    <n v="55083.333333333336"/>
    <s v="Programövergripande"/>
    <s v="Programövergripande"/>
    <m/>
    <m/>
    <s v=" "/>
    <s v=" "/>
    <s v=" "/>
    <s v=" "/>
    <m/>
    <m/>
    <n v="2023"/>
    <s v="Biomedicin, programmets disp"/>
    <m/>
    <m/>
    <m/>
    <s v="UL"/>
  </r>
  <r>
    <x v="0"/>
    <x v="12"/>
    <x v="31"/>
    <x v="58"/>
    <x v="0"/>
    <x v="0"/>
    <x v="21"/>
    <x v="4"/>
    <x v="0"/>
    <x v="0"/>
    <m/>
    <x v="1"/>
    <x v="3"/>
    <x v="0"/>
    <x v="0"/>
    <m/>
    <n v="0"/>
    <n v="0"/>
    <n v="0"/>
    <n v="292.64"/>
    <n v="292.64"/>
    <n v="292640"/>
    <n v="24386.666666666668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1"/>
    <x v="58"/>
    <x v="0"/>
    <x v="0"/>
    <x v="21"/>
    <x v="104"/>
    <x v="0"/>
    <x v="0"/>
    <m/>
    <x v="1"/>
    <x v="3"/>
    <x v="0"/>
    <x v="0"/>
    <m/>
    <n v="0"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1"/>
    <x v="58"/>
    <x v="0"/>
    <x v="0"/>
    <x v="21"/>
    <x v="5"/>
    <x v="0"/>
    <x v="0"/>
    <m/>
    <x v="1"/>
    <x v="3"/>
    <x v="0"/>
    <x v="0"/>
    <m/>
    <n v="0"/>
    <n v="0"/>
    <n v="0"/>
    <n v="254.26"/>
    <n v="254.26"/>
    <n v="254260"/>
    <n v="21188.333333333332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1"/>
    <x v="58"/>
    <x v="0"/>
    <x v="0"/>
    <x v="4"/>
    <x v="3"/>
    <x v="0"/>
    <x v="0"/>
    <m/>
    <x v="1"/>
    <x v="3"/>
    <x v="0"/>
    <x v="0"/>
    <m/>
    <n v="0"/>
    <n v="0"/>
    <n v="0"/>
    <n v="556.14"/>
    <n v="556.14"/>
    <n v="556140"/>
    <n v="46345"/>
    <s v="Programövergripande"/>
    <s v="Programövergripande"/>
    <m/>
    <m/>
    <s v=" "/>
    <s v=" "/>
    <s v=" "/>
    <s v=" "/>
    <m/>
    <m/>
    <n v="2023"/>
    <m/>
    <m/>
    <m/>
    <m/>
    <s v="UL"/>
  </r>
  <r>
    <x v="1"/>
    <x v="12"/>
    <x v="31"/>
    <x v="58"/>
    <x v="1"/>
    <x v="0"/>
    <x v="12"/>
    <x v="582"/>
    <x v="535"/>
    <x v="0"/>
    <m/>
    <x v="2"/>
    <x v="1"/>
    <x v="1"/>
    <x v="79"/>
    <n v="10.5"/>
    <n v="119.74560000000001"/>
    <n v="5.7750000000000004"/>
    <n v="691.53084000000013"/>
    <m/>
    <n v="691.53084000000013"/>
    <n v="691530.84000000008"/>
    <n v="57627.570000000007"/>
    <s v="UL99001231"/>
    <s v="K2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12"/>
    <x v="582"/>
    <x v="535"/>
    <x v="0"/>
    <m/>
    <x v="2"/>
    <x v="1"/>
    <x v="1"/>
    <x v="48"/>
    <n v="10.5"/>
    <n v="119.74560000000001"/>
    <n v="2.9750000000000001"/>
    <n v="356.24316000000005"/>
    <m/>
    <n v="356.24316000000005"/>
    <n v="356243.16000000003"/>
    <n v="29686.930000000004"/>
    <s v="UL99001231"/>
    <s v="K2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22"/>
    <x v="583"/>
    <x v="536"/>
    <x v="0"/>
    <m/>
    <x v="2"/>
    <x v="1"/>
    <x v="1"/>
    <x v="79"/>
    <n v="7.5"/>
    <n v="99.787999999999997"/>
    <n v="4.125"/>
    <n v="411.62549999999999"/>
    <m/>
    <n v="411.62549999999999"/>
    <n v="411625.5"/>
    <n v="34302.125"/>
    <s v="UL99001231"/>
    <s v="C5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22"/>
    <x v="583"/>
    <x v="536"/>
    <x v="0"/>
    <m/>
    <x v="2"/>
    <x v="1"/>
    <x v="1"/>
    <x v="48"/>
    <n v="7.5"/>
    <n v="99.787999999999997"/>
    <n v="2.125"/>
    <n v="212.04949999999999"/>
    <m/>
    <n v="212.04949999999999"/>
    <n v="212049.5"/>
    <n v="17670.791666666668"/>
    <s v="UL99001231"/>
    <s v="C5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11"/>
    <x v="584"/>
    <x v="537"/>
    <x v="0"/>
    <m/>
    <x v="2"/>
    <x v="1"/>
    <x v="1"/>
    <x v="79"/>
    <n v="7.5"/>
    <n v="99.787999999999997"/>
    <n v="4.125"/>
    <n v="411.62549999999999"/>
    <m/>
    <n v="411.62549999999999"/>
    <n v="411625.5"/>
    <n v="34302.125"/>
    <s v="UL99001231"/>
    <s v="C6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11"/>
    <x v="584"/>
    <x v="537"/>
    <x v="0"/>
    <m/>
    <x v="2"/>
    <x v="1"/>
    <x v="1"/>
    <x v="48"/>
    <n v="7.5"/>
    <n v="99.787999999999997"/>
    <n v="2.125"/>
    <n v="212.04949999999999"/>
    <m/>
    <n v="212.04949999999999"/>
    <n v="212049.5"/>
    <n v="17670.791666666668"/>
    <s v="UL99001231"/>
    <s v="C6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21"/>
    <x v="585"/>
    <x v="99"/>
    <x v="0"/>
    <m/>
    <x v="3"/>
    <x v="1"/>
    <x v="1"/>
    <x v="79"/>
    <n v="4.5"/>
    <n v="74.840999999999994"/>
    <n v="2.4750000000000001"/>
    <n v="185.23147499999999"/>
    <m/>
    <n v="185.23147499999999"/>
    <n v="185231.47499999998"/>
    <n v="15435.956249999997"/>
    <s v="UL99001231"/>
    <s v="PN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21"/>
    <x v="585"/>
    <x v="99"/>
    <x v="0"/>
    <m/>
    <x v="3"/>
    <x v="1"/>
    <x v="1"/>
    <x v="48"/>
    <n v="4.5"/>
    <n v="74.840999999999994"/>
    <n v="1.2749999999999999"/>
    <n v="95.422274999999985"/>
    <m/>
    <n v="95.422274999999985"/>
    <n v="95422.27499999998"/>
    <n v="7951.856249999998"/>
    <s v="UL99001231"/>
    <s v="PN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23"/>
    <x v="586"/>
    <x v="538"/>
    <x v="0"/>
    <m/>
    <x v="5"/>
    <x v="2"/>
    <x v="2"/>
    <x v="43"/>
    <n v="15"/>
    <n v="85.819699999999997"/>
    <n v="6.75"/>
    <n v="579.28297499999996"/>
    <m/>
    <n v="579.28297499999996"/>
    <n v="579282.97499999998"/>
    <n v="48273.581249999996"/>
    <s v="UL99001231"/>
    <s v="C2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23"/>
    <x v="586"/>
    <x v="538"/>
    <x v="0"/>
    <m/>
    <x v="5"/>
    <x v="2"/>
    <x v="2"/>
    <x v="40"/>
    <n v="15"/>
    <n v="85.819699999999997"/>
    <n v="4.5"/>
    <n v="386.18865"/>
    <m/>
    <n v="386.18865"/>
    <n v="386188.65"/>
    <n v="32182.387500000001"/>
    <s v="UL99001231"/>
    <s v="C2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13"/>
    <x v="587"/>
    <x v="539"/>
    <x v="0"/>
    <m/>
    <x v="5"/>
    <x v="2"/>
    <x v="2"/>
    <x v="43"/>
    <n v="7.5"/>
    <n v="99.787999999999997"/>
    <n v="3.375"/>
    <n v="336.78449999999998"/>
    <m/>
    <n v="336.78449999999998"/>
    <n v="336784.5"/>
    <n v="28065.375"/>
    <s v="UL99001231"/>
    <s v="CC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13"/>
    <x v="587"/>
    <x v="539"/>
    <x v="0"/>
    <m/>
    <x v="5"/>
    <x v="2"/>
    <x v="2"/>
    <x v="40"/>
    <n v="7.5"/>
    <n v="99.787999999999997"/>
    <n v="2.25"/>
    <n v="224.523"/>
    <m/>
    <n v="224.523"/>
    <n v="224523"/>
    <n v="18710.25"/>
    <s v="UL99001231"/>
    <s v="CC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22"/>
    <x v="588"/>
    <x v="540"/>
    <x v="0"/>
    <m/>
    <x v="5"/>
    <x v="2"/>
    <x v="2"/>
    <x v="43"/>
    <n v="7.5"/>
    <n v="99.787999999999997"/>
    <n v="3.375"/>
    <n v="336.78449999999998"/>
    <m/>
    <n v="336.78449999999998"/>
    <n v="336784.5"/>
    <n v="28065.375"/>
    <s v="UL99001231"/>
    <s v="C5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22"/>
    <x v="588"/>
    <x v="540"/>
    <x v="0"/>
    <m/>
    <x v="5"/>
    <x v="2"/>
    <x v="2"/>
    <x v="40"/>
    <n v="7.5"/>
    <n v="99.787999999999997"/>
    <n v="2.25"/>
    <n v="224.523"/>
    <m/>
    <n v="224.523"/>
    <n v="224523"/>
    <n v="18710.25"/>
    <s v="UL99001231"/>
    <s v="C5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16"/>
    <x v="589"/>
    <x v="541"/>
    <x v="0"/>
    <m/>
    <x v="2"/>
    <x v="1"/>
    <x v="3"/>
    <x v="43"/>
    <n v="15"/>
    <n v="85.819699999999997"/>
    <n v="6.75"/>
    <n v="579.28297499999996"/>
    <m/>
    <n v="579.28297499999996"/>
    <n v="579282.97499999998"/>
    <n v="48273.581249999996"/>
    <s v="UL99001231"/>
    <s v="C1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16"/>
    <x v="589"/>
    <x v="541"/>
    <x v="0"/>
    <m/>
    <x v="2"/>
    <x v="1"/>
    <x v="3"/>
    <x v="40"/>
    <n v="15"/>
    <n v="85.819699999999997"/>
    <n v="4.5"/>
    <n v="386.18865"/>
    <m/>
    <n v="386.18865"/>
    <n v="386188.65"/>
    <n v="32182.387500000001"/>
    <s v="UL99001231"/>
    <s v="C1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5"/>
    <x v="590"/>
    <x v="542"/>
    <x v="0"/>
    <m/>
    <x v="2"/>
    <x v="1"/>
    <x v="3"/>
    <x v="43"/>
    <n v="3"/>
    <n v="99.787999999999997"/>
    <n v="1.35"/>
    <n v="134.71379999999999"/>
    <m/>
    <n v="134.71379999999999"/>
    <n v="134713.79999999999"/>
    <n v="11226.15"/>
    <s v="UL99001231"/>
    <s v="C7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5"/>
    <x v="590"/>
    <x v="542"/>
    <x v="0"/>
    <m/>
    <x v="2"/>
    <x v="1"/>
    <x v="3"/>
    <x v="40"/>
    <n v="3"/>
    <n v="99.787999999999997"/>
    <n v="0.9"/>
    <n v="89.809200000000004"/>
    <m/>
    <n v="89.809200000000004"/>
    <n v="89809.2"/>
    <n v="7484.0999999999995"/>
    <s v="UL99001231"/>
    <s v="C7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7"/>
    <x v="591"/>
    <x v="543"/>
    <x v="0"/>
    <m/>
    <x v="2"/>
    <x v="1"/>
    <x v="3"/>
    <x v="43"/>
    <n v="6"/>
    <n v="99.787999999999997"/>
    <n v="2.7"/>
    <n v="269.42759999999998"/>
    <m/>
    <n v="269.42759999999998"/>
    <n v="269427.59999999998"/>
    <n v="22452.3"/>
    <s v="UL99001231"/>
    <s v="H2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7"/>
    <x v="591"/>
    <x v="543"/>
    <x v="0"/>
    <m/>
    <x v="2"/>
    <x v="1"/>
    <x v="3"/>
    <x v="40"/>
    <n v="6"/>
    <n v="99.787999999999997"/>
    <n v="1.8"/>
    <n v="179.61840000000001"/>
    <m/>
    <n v="179.61840000000001"/>
    <n v="179618.4"/>
    <n v="14968.199999999999"/>
    <s v="UL99001231"/>
    <s v="H2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21"/>
    <x v="592"/>
    <x v="99"/>
    <x v="0"/>
    <m/>
    <x v="3"/>
    <x v="1"/>
    <x v="3"/>
    <x v="43"/>
    <n v="6"/>
    <n v="24.946999999999999"/>
    <n v="2.7"/>
    <n v="67.356899999999996"/>
    <m/>
    <n v="67.356899999999996"/>
    <n v="67356.899999999994"/>
    <n v="5613.0749999999998"/>
    <s v="UL99001231"/>
    <s v="PN99001231"/>
    <n v="3093"/>
    <n v="3094"/>
    <m/>
    <m/>
    <m/>
    <m/>
    <n v="123"/>
    <m/>
    <n v="2023"/>
    <m/>
    <m/>
    <m/>
    <m/>
    <s v="UL"/>
  </r>
  <r>
    <x v="1"/>
    <x v="12"/>
    <x v="31"/>
    <x v="58"/>
    <x v="2"/>
    <x v="0"/>
    <x v="21"/>
    <x v="592"/>
    <x v="99"/>
    <x v="0"/>
    <m/>
    <x v="3"/>
    <x v="1"/>
    <x v="3"/>
    <x v="40"/>
    <n v="6"/>
    <n v="24.946999999999999"/>
    <n v="1.8"/>
    <n v="44.904600000000002"/>
    <m/>
    <n v="44.904600000000002"/>
    <n v="44904.6"/>
    <n v="3742.0499999999997"/>
    <s v="UL99001231"/>
    <s v="PN99001231"/>
    <n v="3093"/>
    <n v="3094"/>
    <m/>
    <m/>
    <m/>
    <m/>
    <n v="123"/>
    <m/>
    <n v="2023"/>
    <m/>
    <m/>
    <m/>
    <m/>
    <s v="UL"/>
  </r>
  <r>
    <x v="1"/>
    <x v="12"/>
    <x v="31"/>
    <x v="58"/>
    <x v="1"/>
    <x v="0"/>
    <x v="7"/>
    <x v="222"/>
    <x v="544"/>
    <x v="0"/>
    <m/>
    <x v="2"/>
    <x v="2"/>
    <x v="4"/>
    <x v="29"/>
    <n v="30"/>
    <n v="85.819699999999997"/>
    <n v="17"/>
    <n v="1458.9349"/>
    <m/>
    <n v="1458.9349"/>
    <n v="1458934.9"/>
    <n v="121577.90833333333"/>
    <s v="UL99001231"/>
    <s v="H299001231"/>
    <n v="3093"/>
    <n v="3094"/>
    <s v=" "/>
    <s v=" "/>
    <s v=" "/>
    <s v=" "/>
    <n v="123"/>
    <m/>
    <n v="2023"/>
    <m/>
    <m/>
    <m/>
    <m/>
    <s v="UL"/>
  </r>
  <r>
    <x v="1"/>
    <x v="12"/>
    <x v="31"/>
    <x v="58"/>
    <x v="2"/>
    <x v="0"/>
    <x v="7"/>
    <x v="222"/>
    <x v="544"/>
    <x v="0"/>
    <m/>
    <x v="2"/>
    <x v="2"/>
    <x v="4"/>
    <x v="24"/>
    <n v="30"/>
    <n v="85.819699999999997"/>
    <n v="4"/>
    <n v="343.27879999999999"/>
    <m/>
    <n v="343.27879999999999"/>
    <n v="343278.8"/>
    <n v="28606.566666666666"/>
    <s v="UL99001231"/>
    <s v="H299001231"/>
    <n v="3093"/>
    <n v="3094"/>
    <s v=" "/>
    <s v=" "/>
    <s v=" "/>
    <s v=" "/>
    <n v="123"/>
    <m/>
    <n v="2023"/>
    <m/>
    <m/>
    <m/>
    <m/>
    <s v="UL"/>
  </r>
  <r>
    <x v="1"/>
    <x v="12"/>
    <x v="31"/>
    <x v="58"/>
    <x v="1"/>
    <x v="0"/>
    <x v="21"/>
    <x v="10"/>
    <x v="0"/>
    <x v="0"/>
    <m/>
    <x v="3"/>
    <x v="3"/>
    <x v="0"/>
    <x v="61"/>
    <n v="60"/>
    <n v="59.893000000000001"/>
    <n v="5"/>
    <n v="299.46500000000003"/>
    <m/>
    <n v="299.46500000000003"/>
    <n v="299465.00000000006"/>
    <n v="24955.416666666672"/>
    <s v="UL99001231"/>
    <s v="PN99001231"/>
    <n v="3093"/>
    <n v="3094"/>
    <s v=" "/>
    <s v=" "/>
    <s v=" "/>
    <s v=" "/>
    <n v="123"/>
    <m/>
    <n v="2023"/>
    <m/>
    <m/>
    <m/>
    <m/>
    <s v="UL"/>
  </r>
  <r>
    <x v="1"/>
    <x v="12"/>
    <x v="31"/>
    <x v="58"/>
    <x v="2"/>
    <x v="0"/>
    <x v="21"/>
    <x v="258"/>
    <x v="0"/>
    <x v="0"/>
    <m/>
    <x v="1"/>
    <x v="3"/>
    <x v="0"/>
    <x v="0"/>
    <m/>
    <n v="0"/>
    <n v="0"/>
    <n v="0"/>
    <n v="0"/>
    <n v="0"/>
    <n v="0"/>
    <n v="0"/>
    <s v="UL99001231"/>
    <s v="PN99001231"/>
    <n v="3093"/>
    <n v="3094"/>
    <s v=" "/>
    <s v=" "/>
    <s v=" "/>
    <s v=" "/>
    <n v="123"/>
    <m/>
    <n v="2023"/>
    <m/>
    <m/>
    <m/>
    <m/>
    <s v="UL"/>
  </r>
  <r>
    <x v="0"/>
    <x v="12"/>
    <x v="32"/>
    <x v="59"/>
    <x v="0"/>
    <x v="0"/>
    <x v="21"/>
    <x v="0"/>
    <x v="0"/>
    <x v="0"/>
    <m/>
    <x v="1"/>
    <x v="3"/>
    <x v="0"/>
    <x v="0"/>
    <m/>
    <n v="0"/>
    <n v="0"/>
    <n v="0"/>
    <n v="32"/>
    <n v="32"/>
    <n v="32000"/>
    <n v="2666.6666666666665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2"/>
    <x v="59"/>
    <x v="0"/>
    <x v="0"/>
    <x v="21"/>
    <x v="4"/>
    <x v="0"/>
    <x v="0"/>
    <m/>
    <x v="1"/>
    <x v="3"/>
    <x v="0"/>
    <x v="0"/>
    <m/>
    <m/>
    <n v="0"/>
    <n v="0"/>
    <n v="146.32"/>
    <n v="146.32"/>
    <n v="146320"/>
    <n v="12193.333333333334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2"/>
    <x v="59"/>
    <x v="0"/>
    <x v="0"/>
    <x v="21"/>
    <x v="104"/>
    <x v="0"/>
    <x v="0"/>
    <m/>
    <x v="1"/>
    <x v="3"/>
    <x v="0"/>
    <x v="0"/>
    <m/>
    <m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3"/>
    <m/>
    <m/>
    <m/>
    <m/>
    <s v="UL"/>
  </r>
  <r>
    <x v="0"/>
    <x v="12"/>
    <x v="32"/>
    <x v="59"/>
    <x v="0"/>
    <x v="0"/>
    <x v="21"/>
    <x v="5"/>
    <x v="0"/>
    <x v="0"/>
    <m/>
    <x v="1"/>
    <x v="3"/>
    <x v="0"/>
    <x v="0"/>
    <m/>
    <m/>
    <n v="0"/>
    <n v="0"/>
    <n v="49.28"/>
    <n v="49.28"/>
    <n v="49280"/>
    <n v="4106.666666666667"/>
    <s v="Programövergripande"/>
    <s v="Programövergripande"/>
    <m/>
    <m/>
    <s v=" "/>
    <s v=" "/>
    <s v=" "/>
    <s v=" "/>
    <m/>
    <m/>
    <n v="2023"/>
    <m/>
    <m/>
    <m/>
    <m/>
    <s v="UL"/>
  </r>
  <r>
    <x v="1"/>
    <x v="12"/>
    <x v="32"/>
    <x v="59"/>
    <x v="1"/>
    <x v="0"/>
    <x v="17"/>
    <x v="593"/>
    <x v="545"/>
    <x v="0"/>
    <m/>
    <x v="2"/>
    <x v="1"/>
    <x v="1"/>
    <x v="41"/>
    <n v="5"/>
    <n v="99.787999999999997"/>
    <n v="1.6666666666666667"/>
    <n v="166.31333333333333"/>
    <m/>
    <n v="166.31333333333333"/>
    <n v="166313.33333333334"/>
    <n v="13859.444444444445"/>
    <s v="UL99001241"/>
    <s v="K1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1"/>
    <x v="0"/>
    <x v="7"/>
    <x v="594"/>
    <x v="545"/>
    <x v="0"/>
    <m/>
    <x v="2"/>
    <x v="1"/>
    <x v="1"/>
    <x v="41"/>
    <n v="6"/>
    <n v="99.787999999999997"/>
    <n v="2"/>
    <n v="199.57599999999999"/>
    <m/>
    <n v="199.57599999999999"/>
    <n v="199576"/>
    <n v="16631.333333333332"/>
    <s v="UL99001241"/>
    <s v="H2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1"/>
    <x v="0"/>
    <x v="12"/>
    <x v="595"/>
    <x v="545"/>
    <x v="0"/>
    <m/>
    <x v="2"/>
    <x v="1"/>
    <x v="1"/>
    <x v="41"/>
    <n v="13"/>
    <n v="102.8"/>
    <n v="4.333333333333333"/>
    <n v="445.46666666666664"/>
    <m/>
    <n v="445.46666666666664"/>
    <n v="445466.66666666663"/>
    <n v="37122.222222222219"/>
    <s v="UL99001241"/>
    <s v="K2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1"/>
    <x v="0"/>
    <x v="24"/>
    <x v="573"/>
    <x v="545"/>
    <x v="0"/>
    <m/>
    <x v="2"/>
    <x v="1"/>
    <x v="1"/>
    <x v="41"/>
    <n v="6"/>
    <n v="99.787999999999997"/>
    <n v="2"/>
    <n v="199.57599999999999"/>
    <m/>
    <n v="199.57599999999999"/>
    <n v="199576"/>
    <n v="16631.333333333332"/>
    <s v="UL99001241"/>
    <s v="C8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1"/>
    <x v="0"/>
    <x v="7"/>
    <x v="222"/>
    <x v="546"/>
    <x v="0"/>
    <m/>
    <x v="2"/>
    <x v="2"/>
    <x v="4"/>
    <x v="30"/>
    <n v="30"/>
    <n v="85.819699999999997"/>
    <n v="4.5"/>
    <n v="386.18865"/>
    <m/>
    <n v="386.18865"/>
    <n v="386188.65"/>
    <n v="32182.387500000001"/>
    <s v="UL99001241"/>
    <s v="H2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2"/>
    <x v="0"/>
    <x v="17"/>
    <x v="593"/>
    <x v="545"/>
    <x v="0"/>
    <m/>
    <x v="2"/>
    <x v="2"/>
    <x v="1"/>
    <x v="44"/>
    <n v="5"/>
    <n v="99.787999999999997"/>
    <n v="0.83333333333333337"/>
    <n v="83.156666666666666"/>
    <m/>
    <n v="83.156666666666666"/>
    <n v="83156.666666666672"/>
    <n v="6929.7222222222226"/>
    <s v="UL99001241"/>
    <s v="K1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2"/>
    <x v="0"/>
    <x v="7"/>
    <x v="594"/>
    <x v="545"/>
    <x v="0"/>
    <m/>
    <x v="2"/>
    <x v="1"/>
    <x v="1"/>
    <x v="44"/>
    <n v="6"/>
    <n v="99.787999999999997"/>
    <n v="1"/>
    <n v="99.787999999999997"/>
    <m/>
    <n v="99.787999999999997"/>
    <n v="99788"/>
    <n v="8315.6666666666661"/>
    <s v="UL99001241"/>
    <s v="H2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2"/>
    <x v="0"/>
    <x v="12"/>
    <x v="595"/>
    <x v="545"/>
    <x v="0"/>
    <m/>
    <x v="2"/>
    <x v="1"/>
    <x v="1"/>
    <x v="44"/>
    <n v="13"/>
    <n v="102.8"/>
    <n v="2.1666666666666665"/>
    <n v="222.73333333333332"/>
    <m/>
    <n v="222.73333333333332"/>
    <n v="222733.33333333331"/>
    <n v="18561.111111111109"/>
    <s v="UL99001241"/>
    <s v="K2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2"/>
    <x v="0"/>
    <x v="24"/>
    <x v="573"/>
    <x v="545"/>
    <x v="0"/>
    <m/>
    <x v="2"/>
    <x v="1"/>
    <x v="1"/>
    <x v="44"/>
    <n v="6"/>
    <n v="99.787999999999997"/>
    <n v="1"/>
    <n v="99.787999999999997"/>
    <m/>
    <n v="99.787999999999997"/>
    <n v="99788"/>
    <n v="8315.6666666666661"/>
    <s v="UL99001241"/>
    <s v="C899001241"/>
    <n v="3093"/>
    <n v="3094"/>
    <s v=" "/>
    <s v=" "/>
    <s v=" "/>
    <s v=" "/>
    <n v="124"/>
    <m/>
    <n v="2023"/>
    <m/>
    <m/>
    <m/>
    <m/>
    <s v="UL"/>
  </r>
  <r>
    <x v="1"/>
    <x v="12"/>
    <x v="32"/>
    <x v="59"/>
    <x v="2"/>
    <x v="0"/>
    <x v="7"/>
    <x v="222"/>
    <x v="546"/>
    <x v="0"/>
    <m/>
    <x v="2"/>
    <x v="2"/>
    <x v="4"/>
    <x v="61"/>
    <n v="30"/>
    <n v="85.819699999999997"/>
    <n v="2.5"/>
    <n v="214.54925"/>
    <m/>
    <n v="214.54925"/>
    <n v="214549.25"/>
    <n v="17879.104166666668"/>
    <s v="UL99001241"/>
    <s v="H299001241"/>
    <n v="3093"/>
    <n v="3094"/>
    <s v=" "/>
    <s v=" "/>
    <s v=" "/>
    <s v=" "/>
    <n v="124"/>
    <m/>
    <n v="2023"/>
    <m/>
    <m/>
    <m/>
    <m/>
    <s v="UL"/>
  </r>
  <r>
    <x v="0"/>
    <x v="13"/>
    <x v="33"/>
    <x v="60"/>
    <x v="0"/>
    <x v="2"/>
    <x v="21"/>
    <x v="5"/>
    <x v="0"/>
    <x v="0"/>
    <m/>
    <x v="1"/>
    <x v="3"/>
    <x v="0"/>
    <x v="0"/>
    <m/>
    <n v="0"/>
    <n v="0"/>
    <n v="0"/>
    <n v="1428"/>
    <n v="1428"/>
    <n v="1428000"/>
    <n v="119000"/>
    <s v="Programövergripande"/>
    <s v="Programövergripande"/>
    <m/>
    <m/>
    <s v=" "/>
    <s v=" "/>
    <s v=" "/>
    <s v=" "/>
    <m/>
    <m/>
    <n v="2023"/>
    <s v="UL82021901 PN gem instkomp PN+PNO+studrepr"/>
    <m/>
    <m/>
    <m/>
    <s v="UL"/>
  </r>
  <r>
    <x v="0"/>
    <x v="13"/>
    <x v="34"/>
    <x v="60"/>
    <x v="0"/>
    <x v="2"/>
    <x v="21"/>
    <x v="5"/>
    <x v="0"/>
    <x v="0"/>
    <m/>
    <x v="1"/>
    <x v="3"/>
    <x v="0"/>
    <x v="0"/>
    <m/>
    <n v="0"/>
    <n v="0"/>
    <n v="0"/>
    <n v="952"/>
    <n v="952"/>
    <n v="952000"/>
    <n v="79333.333333333328"/>
    <s v="Programövergripande"/>
    <s v="Programövergripande"/>
    <m/>
    <m/>
    <s v=" "/>
    <s v=" "/>
    <s v=" "/>
    <s v=" "/>
    <m/>
    <m/>
    <n v="2023"/>
    <s v="UL82021901 PN gem instkomp PN+PNO+studrepr"/>
    <m/>
    <m/>
    <m/>
    <s v="UL"/>
  </r>
  <r>
    <x v="0"/>
    <x v="13"/>
    <x v="33"/>
    <x v="60"/>
    <x v="0"/>
    <x v="2"/>
    <x v="21"/>
    <x v="104"/>
    <x v="0"/>
    <x v="0"/>
    <m/>
    <x v="1"/>
    <x v="0"/>
    <x v="0"/>
    <x v="0"/>
    <m/>
    <n v="0"/>
    <n v="0"/>
    <n v="0"/>
    <n v="66"/>
    <n v="66"/>
    <n v="66000"/>
    <n v="5500"/>
    <s v="Programövergripande"/>
    <s v="Programövergripande"/>
    <m/>
    <m/>
    <s v=" "/>
    <s v=" "/>
    <s v=" "/>
    <s v=" "/>
    <m/>
    <m/>
    <n v="2023"/>
    <s v="UL82121011 Övergripande uppdrag arvode PD, bitr. PD"/>
    <m/>
    <m/>
    <m/>
    <s v="UL"/>
  </r>
  <r>
    <x v="0"/>
    <x v="13"/>
    <x v="34"/>
    <x v="60"/>
    <x v="0"/>
    <x v="2"/>
    <x v="21"/>
    <x v="104"/>
    <x v="0"/>
    <x v="0"/>
    <m/>
    <x v="1"/>
    <x v="0"/>
    <x v="0"/>
    <x v="0"/>
    <m/>
    <n v="0"/>
    <n v="0"/>
    <n v="0"/>
    <n v="44"/>
    <n v="44"/>
    <n v="44000"/>
    <n v="3666.6666666666665"/>
    <s v="Programövergripande"/>
    <s v="Programövergripande"/>
    <m/>
    <m/>
    <s v=" "/>
    <s v=" "/>
    <s v=" "/>
    <s v=" "/>
    <m/>
    <m/>
    <n v="2023"/>
    <s v="UL82121011 Övergripande uppdrag arvode PD, bitr. PD"/>
    <m/>
    <m/>
    <m/>
    <s v="UL"/>
  </r>
  <r>
    <x v="0"/>
    <x v="13"/>
    <x v="33"/>
    <x v="60"/>
    <x v="0"/>
    <x v="2"/>
    <x v="21"/>
    <x v="4"/>
    <x v="0"/>
    <x v="0"/>
    <m/>
    <x v="1"/>
    <x v="3"/>
    <x v="0"/>
    <x v="0"/>
    <m/>
    <n v="0"/>
    <n v="0"/>
    <n v="0"/>
    <n v="1074"/>
    <n v="1074"/>
    <n v="1074000"/>
    <n v="89500"/>
    <s v="Programövergripande"/>
    <s v="Programövergripande"/>
    <m/>
    <m/>
    <s v=" "/>
    <s v=" "/>
    <s v=" "/>
    <s v=" "/>
    <m/>
    <m/>
    <n v="2023"/>
    <s v="UL82121011 Övergripande uppdrag inst komp PD"/>
    <m/>
    <m/>
    <m/>
    <s v="UL"/>
  </r>
  <r>
    <x v="0"/>
    <x v="13"/>
    <x v="34"/>
    <x v="60"/>
    <x v="0"/>
    <x v="2"/>
    <x v="21"/>
    <x v="4"/>
    <x v="0"/>
    <x v="0"/>
    <m/>
    <x v="1"/>
    <x v="3"/>
    <x v="0"/>
    <x v="0"/>
    <m/>
    <n v="0"/>
    <n v="0"/>
    <n v="0"/>
    <n v="716"/>
    <n v="716"/>
    <n v="716000"/>
    <n v="59666.666666666664"/>
    <s v="Programövergripande"/>
    <s v="Programövergripande"/>
    <m/>
    <m/>
    <s v=" "/>
    <s v=" "/>
    <s v=" "/>
    <s v=" "/>
    <m/>
    <m/>
    <n v="2023"/>
    <s v="UL82121011 Övergripande uppdrag inst komp PD"/>
    <m/>
    <m/>
    <m/>
    <s v="UL"/>
  </r>
  <r>
    <x v="0"/>
    <x v="13"/>
    <x v="34"/>
    <x v="60"/>
    <x v="0"/>
    <x v="2"/>
    <x v="21"/>
    <x v="596"/>
    <x v="0"/>
    <x v="0"/>
    <m/>
    <x v="1"/>
    <x v="3"/>
    <x v="0"/>
    <x v="0"/>
    <m/>
    <n v="0"/>
    <n v="0"/>
    <n v="0"/>
    <n v="120"/>
    <n v="120"/>
    <n v="120000"/>
    <n v="10000"/>
    <s v="Programövergripande"/>
    <s v="Programövergripande"/>
    <m/>
    <m/>
    <m/>
    <m/>
    <m/>
    <m/>
    <m/>
    <m/>
    <n v="2023"/>
    <s v="UL82121011 Övergripande uppdrag introduktion LS och lokaler C3"/>
    <m/>
    <m/>
    <m/>
    <s v="UL"/>
  </r>
  <r>
    <x v="0"/>
    <x v="13"/>
    <x v="33"/>
    <x v="60"/>
    <x v="0"/>
    <x v="3"/>
    <x v="8"/>
    <x v="597"/>
    <x v="0"/>
    <x v="0"/>
    <m/>
    <x v="1"/>
    <x v="0"/>
    <x v="0"/>
    <x v="0"/>
    <m/>
    <n v="0"/>
    <n v="0"/>
    <n v="0"/>
    <n v="54"/>
    <n v="54"/>
    <n v="54000"/>
    <n v="4500"/>
    <s v="Programövergripande"/>
    <s v="Programövergripande"/>
    <m/>
    <m/>
    <s v=" "/>
    <s v=" "/>
    <s v=" "/>
    <s v=" "/>
    <m/>
    <m/>
    <n v="2023"/>
    <s v="UL82121011 Övergripande uppdrag LINK ordf K6"/>
    <m/>
    <m/>
    <m/>
    <s v="UL"/>
  </r>
  <r>
    <x v="0"/>
    <x v="13"/>
    <x v="34"/>
    <x v="60"/>
    <x v="0"/>
    <x v="3"/>
    <x v="8"/>
    <x v="597"/>
    <x v="0"/>
    <x v="0"/>
    <m/>
    <x v="1"/>
    <x v="0"/>
    <x v="0"/>
    <x v="0"/>
    <m/>
    <n v="0"/>
    <n v="0"/>
    <n v="0"/>
    <n v="36"/>
    <n v="36"/>
    <n v="36000"/>
    <n v="3000"/>
    <s v="Programövergripande"/>
    <s v="Programövergripande"/>
    <m/>
    <m/>
    <s v=" "/>
    <s v=" "/>
    <s v=" "/>
    <s v=" "/>
    <m/>
    <m/>
    <n v="2023"/>
    <s v="UL82121011 Övergripande uppdrag LINK ordf K6"/>
    <m/>
    <m/>
    <m/>
    <s v="UL"/>
  </r>
  <r>
    <x v="0"/>
    <x v="13"/>
    <x v="34"/>
    <x v="60"/>
    <x v="0"/>
    <x v="4"/>
    <x v="23"/>
    <x v="598"/>
    <x v="0"/>
    <x v="0"/>
    <m/>
    <x v="1"/>
    <x v="0"/>
    <x v="0"/>
    <x v="0"/>
    <m/>
    <n v="0"/>
    <n v="0"/>
    <n v="0"/>
    <n v="20"/>
    <n v="20"/>
    <n v="20000"/>
    <n v="1666.6666666666667"/>
    <s v="Programövergripande"/>
    <s v="Programövergripande"/>
    <m/>
    <m/>
    <s v=" "/>
    <s v=" "/>
    <s v=" "/>
    <s v=" "/>
    <m/>
    <m/>
    <n v="2023"/>
    <s v="UL82121011 Övergripande uppdrag programstart C2"/>
    <m/>
    <m/>
    <m/>
    <s v="UL"/>
  </r>
  <r>
    <x v="0"/>
    <x v="13"/>
    <x v="34"/>
    <x v="60"/>
    <x v="0"/>
    <x v="5"/>
    <x v="3"/>
    <x v="598"/>
    <x v="0"/>
    <x v="0"/>
    <m/>
    <x v="1"/>
    <x v="0"/>
    <x v="0"/>
    <x v="0"/>
    <m/>
    <n v="0"/>
    <n v="0"/>
    <n v="0"/>
    <n v="80"/>
    <n v="80"/>
    <n v="80000"/>
    <n v="6666.666666666667"/>
    <s v="Programövergripande"/>
    <s v="Programövergripande"/>
    <m/>
    <m/>
    <s v=" "/>
    <s v=" "/>
    <s v=" "/>
    <s v=" "/>
    <m/>
    <m/>
    <n v="2023"/>
    <s v="UL82121011 Övergripande uppdrag programstart C3"/>
    <m/>
    <m/>
    <m/>
    <s v="UL"/>
  </r>
  <r>
    <x v="0"/>
    <x v="13"/>
    <x v="33"/>
    <x v="60"/>
    <x v="0"/>
    <x v="2"/>
    <x v="21"/>
    <x v="176"/>
    <x v="0"/>
    <x v="0"/>
    <m/>
    <x v="1"/>
    <x v="0"/>
    <x v="0"/>
    <x v="0"/>
    <m/>
    <n v="0"/>
    <n v="0"/>
    <n v="0"/>
    <n v="115.616"/>
    <n v="115.616"/>
    <n v="115616"/>
    <n v="9634.6666666666661"/>
    <s v="Programövergripande"/>
    <s v="Programövergripande"/>
    <m/>
    <m/>
    <s v=" "/>
    <s v=" "/>
    <s v=" "/>
    <s v=" "/>
    <m/>
    <m/>
    <n v="2023"/>
    <s v="UL82221011 Driftmedel LINK"/>
    <m/>
    <m/>
    <m/>
    <s v="UL"/>
  </r>
  <r>
    <x v="0"/>
    <x v="13"/>
    <x v="34"/>
    <x v="60"/>
    <x v="0"/>
    <x v="2"/>
    <x v="21"/>
    <x v="176"/>
    <x v="0"/>
    <x v="0"/>
    <m/>
    <x v="1"/>
    <x v="0"/>
    <x v="0"/>
    <x v="0"/>
    <m/>
    <n v="0"/>
    <n v="0"/>
    <n v="0"/>
    <n v="79.078000000000003"/>
    <n v="79.078000000000003"/>
    <n v="79078"/>
    <n v="6589.833333333333"/>
    <s v="Programövergripande"/>
    <s v="Programövergripande"/>
    <m/>
    <m/>
    <s v=" "/>
    <s v=" "/>
    <s v=" "/>
    <s v=" "/>
    <m/>
    <m/>
    <n v="2023"/>
    <s v="UL82221011 Driftmedel LINK"/>
    <m/>
    <m/>
    <m/>
    <s v="UL"/>
  </r>
  <r>
    <x v="0"/>
    <x v="13"/>
    <x v="33"/>
    <x v="60"/>
    <x v="0"/>
    <x v="2"/>
    <x v="21"/>
    <x v="599"/>
    <x v="0"/>
    <x v="0"/>
    <m/>
    <x v="1"/>
    <x v="0"/>
    <x v="0"/>
    <x v="0"/>
    <m/>
    <n v="0"/>
    <n v="0"/>
    <n v="0"/>
    <n v="1554"/>
    <n v="1554"/>
    <n v="1554000"/>
    <n v="129500"/>
    <s v="Programövergripande"/>
    <s v="Programövergripande"/>
    <m/>
    <m/>
    <s v=" "/>
    <s v=" "/>
    <s v=" "/>
    <s v=" "/>
    <m/>
    <m/>
    <n v="2023"/>
    <s v="UL82221011 Driftmedel Tema/strimmor uppdrag (746 tkr MK)"/>
    <m/>
    <m/>
    <m/>
    <s v="UL"/>
  </r>
  <r>
    <x v="0"/>
    <x v="13"/>
    <x v="34"/>
    <x v="60"/>
    <x v="0"/>
    <x v="2"/>
    <x v="21"/>
    <x v="600"/>
    <x v="0"/>
    <x v="0"/>
    <m/>
    <x v="1"/>
    <x v="0"/>
    <x v="0"/>
    <x v="0"/>
    <m/>
    <n v="0"/>
    <n v="0"/>
    <n v="0"/>
    <n v="1540"/>
    <n v="1540"/>
    <n v="1540000"/>
    <n v="128333.33333333333"/>
    <s v="Programövergripande"/>
    <s v="Programövergripande"/>
    <m/>
    <m/>
    <s v=" "/>
    <s v=" "/>
    <s v=" "/>
    <s v=" "/>
    <m/>
    <m/>
    <n v="2023"/>
    <s v="UL82221011 Driftmedel Terminskollegier uppdrag (40 tkr reserv)"/>
    <m/>
    <m/>
    <m/>
    <s v="UL"/>
  </r>
  <r>
    <x v="0"/>
    <x v="13"/>
    <x v="33"/>
    <x v="60"/>
    <x v="0"/>
    <x v="2"/>
    <x v="21"/>
    <x v="0"/>
    <x v="0"/>
    <x v="0"/>
    <m/>
    <x v="1"/>
    <x v="3"/>
    <x v="0"/>
    <x v="0"/>
    <m/>
    <n v="0"/>
    <n v="0"/>
    <n v="0"/>
    <n v="36"/>
    <n v="36"/>
    <n v="36000"/>
    <n v="3000"/>
    <s v="Programövergripande"/>
    <s v="Programövergripande"/>
    <m/>
    <m/>
    <s v=" "/>
    <s v=" "/>
    <s v=" "/>
    <s v=" "/>
    <m/>
    <m/>
    <n v="2023"/>
    <s v="UL82221011 Driftmedel PN/PK div sammankomster"/>
    <m/>
    <m/>
    <m/>
    <s v="UL"/>
  </r>
  <r>
    <x v="0"/>
    <x v="13"/>
    <x v="34"/>
    <x v="60"/>
    <x v="0"/>
    <x v="2"/>
    <x v="21"/>
    <x v="0"/>
    <x v="0"/>
    <x v="0"/>
    <m/>
    <x v="1"/>
    <x v="3"/>
    <x v="0"/>
    <x v="0"/>
    <m/>
    <n v="0"/>
    <n v="0"/>
    <n v="0"/>
    <n v="74"/>
    <n v="74"/>
    <n v="74000"/>
    <n v="6166.666666666667"/>
    <s v="Programövergripande"/>
    <s v="Programövergripande"/>
    <m/>
    <m/>
    <s v=" "/>
    <s v=" "/>
    <s v=" "/>
    <s v=" "/>
    <m/>
    <m/>
    <n v="2023"/>
    <s v="UL82221011 Driftmedel PN/PK div sammankomster (NyA 50k i 2LA21)"/>
    <m/>
    <m/>
    <m/>
    <s v="UL"/>
  </r>
  <r>
    <x v="0"/>
    <x v="13"/>
    <x v="33"/>
    <x v="60"/>
    <x v="0"/>
    <x v="2"/>
    <x v="21"/>
    <x v="601"/>
    <x v="0"/>
    <x v="0"/>
    <m/>
    <x v="1"/>
    <x v="3"/>
    <x v="0"/>
    <x v="0"/>
    <m/>
    <n v="0"/>
    <n v="0"/>
    <n v="0"/>
    <n v="132"/>
    <n v="132"/>
    <n v="132000"/>
    <n v="11000"/>
    <s v="Programövergripande"/>
    <s v="Programövergripande"/>
    <m/>
    <m/>
    <s v=" "/>
    <s v=" "/>
    <s v=" "/>
    <s v=" "/>
    <m/>
    <m/>
    <n v="2023"/>
    <s v="UL82321011 Utv o utv AMEE"/>
    <m/>
    <m/>
    <m/>
    <s v="UL"/>
  </r>
  <r>
    <x v="0"/>
    <x v="13"/>
    <x v="34"/>
    <x v="60"/>
    <x v="0"/>
    <x v="2"/>
    <x v="21"/>
    <x v="601"/>
    <x v="0"/>
    <x v="0"/>
    <m/>
    <x v="1"/>
    <x v="3"/>
    <x v="0"/>
    <x v="0"/>
    <m/>
    <n v="0"/>
    <n v="0"/>
    <n v="0"/>
    <n v="88"/>
    <n v="88"/>
    <n v="88000"/>
    <n v="7333.333333333333"/>
    <s v="Programövergripande"/>
    <s v="Programövergripande"/>
    <m/>
    <m/>
    <s v=" "/>
    <s v=" "/>
    <s v=" "/>
    <s v=" "/>
    <m/>
    <m/>
    <n v="2023"/>
    <s v="UL82321011 Utv o utv AMEE"/>
    <m/>
    <m/>
    <m/>
    <s v="UL"/>
  </r>
  <r>
    <x v="0"/>
    <x v="13"/>
    <x v="34"/>
    <x v="60"/>
    <x v="0"/>
    <x v="2"/>
    <x v="21"/>
    <x v="601"/>
    <x v="0"/>
    <x v="0"/>
    <m/>
    <x v="1"/>
    <x v="3"/>
    <x v="0"/>
    <x v="0"/>
    <m/>
    <n v="0"/>
    <n v="0"/>
    <n v="0"/>
    <n v="196"/>
    <n v="196"/>
    <n v="196000"/>
    <n v="16333.333333333334"/>
    <s v="Programövergripande"/>
    <s v="Programövergripande"/>
    <m/>
    <m/>
    <s v=" "/>
    <s v=" "/>
    <s v=" "/>
    <s v=" "/>
    <m/>
    <m/>
    <n v="2023"/>
    <s v="UL82321011 Utv o utv digitaltstöd, eportfolio, nat PD möte,  internat, frågebank , EPA"/>
    <m/>
    <m/>
    <m/>
    <s v="UL"/>
  </r>
  <r>
    <x v="0"/>
    <x v="13"/>
    <x v="33"/>
    <x v="60"/>
    <x v="0"/>
    <x v="2"/>
    <x v="21"/>
    <x v="601"/>
    <x v="0"/>
    <x v="0"/>
    <m/>
    <x v="1"/>
    <x v="3"/>
    <x v="0"/>
    <x v="0"/>
    <m/>
    <n v="0"/>
    <n v="0"/>
    <n v="0"/>
    <n v="294"/>
    <n v="294"/>
    <n v="294000"/>
    <n v="24500"/>
    <s v="Programövergripande"/>
    <s v="Programövergripande"/>
    <m/>
    <m/>
    <s v=" "/>
    <s v=" "/>
    <s v=" "/>
    <s v=" "/>
    <m/>
    <m/>
    <n v="2023"/>
    <s v="UL82321011 Utv o utv digitaltstöd, eportfolio, nat PD möte,  internat, frågebank , EPA"/>
    <m/>
    <m/>
    <m/>
    <s v="UL"/>
  </r>
  <r>
    <x v="0"/>
    <x v="13"/>
    <x v="33"/>
    <x v="60"/>
    <x v="0"/>
    <x v="2"/>
    <x v="21"/>
    <x v="601"/>
    <x v="0"/>
    <x v="0"/>
    <m/>
    <x v="1"/>
    <x v="3"/>
    <x v="0"/>
    <x v="0"/>
    <m/>
    <n v="0"/>
    <n v="0"/>
    <n v="0"/>
    <n v="66"/>
    <n v="66"/>
    <n v="66000"/>
    <n v="5500"/>
    <s v="Programövergripande"/>
    <s v="Programövergripande"/>
    <m/>
    <m/>
    <s v=" "/>
    <s v=" "/>
    <s v=" "/>
    <s v=" "/>
    <m/>
    <m/>
    <n v="2023"/>
    <s v="UL82321011 Utv o utv IMEX "/>
    <m/>
    <m/>
    <m/>
    <s v="UL"/>
  </r>
  <r>
    <x v="0"/>
    <x v="13"/>
    <x v="34"/>
    <x v="60"/>
    <x v="0"/>
    <x v="2"/>
    <x v="21"/>
    <x v="601"/>
    <x v="0"/>
    <x v="0"/>
    <m/>
    <x v="1"/>
    <x v="3"/>
    <x v="0"/>
    <x v="0"/>
    <m/>
    <n v="0"/>
    <n v="0"/>
    <n v="0"/>
    <n v="44"/>
    <n v="44"/>
    <n v="44000"/>
    <n v="3666.6666666666665"/>
    <s v="Programövergripande"/>
    <s v="Programövergripande"/>
    <m/>
    <m/>
    <s v=" "/>
    <s v=" "/>
    <s v=" "/>
    <s v=" "/>
    <m/>
    <m/>
    <n v="2023"/>
    <s v="UL82321011 Utv o utv IMEX "/>
    <m/>
    <m/>
    <m/>
    <s v="UL"/>
  </r>
  <r>
    <x v="0"/>
    <x v="13"/>
    <x v="33"/>
    <x v="60"/>
    <x v="0"/>
    <x v="2"/>
    <x v="21"/>
    <x v="601"/>
    <x v="0"/>
    <x v="0"/>
    <m/>
    <x v="1"/>
    <x v="3"/>
    <x v="0"/>
    <x v="0"/>
    <m/>
    <n v="0"/>
    <n v="0"/>
    <n v="0"/>
    <n v="36"/>
    <n v="36"/>
    <n v="36000"/>
    <n v="3000"/>
    <s v="Programövergripande"/>
    <s v="Programövergripande"/>
    <m/>
    <m/>
    <s v=" "/>
    <s v=" "/>
    <s v=" "/>
    <s v=" "/>
    <m/>
    <m/>
    <n v="2023"/>
    <s v="UL82321011 Utv o utv nat utbildnmöten, Göteborg"/>
    <m/>
    <m/>
    <m/>
    <s v="UL"/>
  </r>
  <r>
    <x v="0"/>
    <x v="13"/>
    <x v="34"/>
    <x v="60"/>
    <x v="0"/>
    <x v="2"/>
    <x v="21"/>
    <x v="601"/>
    <x v="0"/>
    <x v="0"/>
    <m/>
    <x v="1"/>
    <x v="3"/>
    <x v="0"/>
    <x v="0"/>
    <m/>
    <n v="0"/>
    <n v="0"/>
    <n v="0"/>
    <n v="24"/>
    <n v="24"/>
    <n v="24000"/>
    <n v="2000"/>
    <s v="Programövergripande"/>
    <s v="Programövergripande"/>
    <m/>
    <m/>
    <s v=" "/>
    <s v=" "/>
    <s v=" "/>
    <s v=" "/>
    <m/>
    <m/>
    <n v="2023"/>
    <s v="UL82321011 Utv o utv nat utbildnmöten, Göteborg"/>
    <m/>
    <m/>
    <m/>
    <s v="UL"/>
  </r>
  <r>
    <x v="0"/>
    <x v="13"/>
    <x v="33"/>
    <x v="60"/>
    <x v="0"/>
    <x v="2"/>
    <x v="21"/>
    <x v="601"/>
    <x v="0"/>
    <x v="0"/>
    <m/>
    <x v="1"/>
    <x v="3"/>
    <x v="0"/>
    <x v="0"/>
    <m/>
    <n v="0"/>
    <n v="0"/>
    <n v="0"/>
    <n v="570"/>
    <n v="570"/>
    <n v="570000"/>
    <n v="47500"/>
    <s v="Programövergripande"/>
    <s v="Programövergripande"/>
    <m/>
    <m/>
    <s v=" "/>
    <s v=" "/>
    <s v=" "/>
    <s v=" "/>
    <m/>
    <m/>
    <n v="2023"/>
    <s v="UL82321011 Utv o utv, systemstöd exam OSCE, Qpercom och IntDashboard"/>
    <m/>
    <m/>
    <m/>
    <s v="UL"/>
  </r>
  <r>
    <x v="0"/>
    <x v="13"/>
    <x v="34"/>
    <x v="60"/>
    <x v="0"/>
    <x v="2"/>
    <x v="21"/>
    <x v="601"/>
    <x v="0"/>
    <x v="0"/>
    <m/>
    <x v="1"/>
    <x v="3"/>
    <x v="0"/>
    <x v="0"/>
    <m/>
    <n v="0"/>
    <n v="0"/>
    <n v="0"/>
    <n v="380"/>
    <n v="380"/>
    <n v="380000"/>
    <n v="31666.666666666668"/>
    <s v="Programövergripande"/>
    <s v="Programövergripande"/>
    <m/>
    <m/>
    <s v=" "/>
    <s v=" "/>
    <s v=" "/>
    <s v=" "/>
    <m/>
    <m/>
    <n v="2023"/>
    <s v="UL82321011 Utv o utv, systemstöd exam OSCE, Qpercom och IntDashboard"/>
    <m/>
    <m/>
    <m/>
    <s v="UL"/>
  </r>
  <r>
    <x v="0"/>
    <x v="13"/>
    <x v="33"/>
    <x v="60"/>
    <x v="0"/>
    <x v="2"/>
    <x v="21"/>
    <x v="602"/>
    <x v="0"/>
    <x v="0"/>
    <m/>
    <x v="1"/>
    <x v="3"/>
    <x v="0"/>
    <x v="0"/>
    <m/>
    <n v="0"/>
    <n v="0"/>
    <n v="0"/>
    <n v="990"/>
    <n v="990"/>
    <n v="990000"/>
    <n v="82500"/>
    <s v="Programövergripande"/>
    <s v="Programövergripande"/>
    <m/>
    <m/>
    <s v=" "/>
    <s v=" "/>
    <s v=" "/>
    <s v=" "/>
    <m/>
    <m/>
    <n v="2023"/>
    <s v="UL82421011 PIL drift, ej PH"/>
    <m/>
    <m/>
    <m/>
    <s v="UL"/>
  </r>
  <r>
    <x v="0"/>
    <x v="13"/>
    <x v="34"/>
    <x v="60"/>
    <x v="0"/>
    <x v="2"/>
    <x v="21"/>
    <x v="602"/>
    <x v="0"/>
    <x v="0"/>
    <m/>
    <x v="1"/>
    <x v="3"/>
    <x v="0"/>
    <x v="0"/>
    <m/>
    <n v="0"/>
    <n v="0"/>
    <n v="0"/>
    <n v="660"/>
    <n v="660"/>
    <n v="660000"/>
    <n v="55000"/>
    <s v="Programövergripande"/>
    <s v="Programövergripande"/>
    <m/>
    <m/>
    <s v=" "/>
    <s v=" "/>
    <s v=" "/>
    <s v=" "/>
    <m/>
    <m/>
    <n v="2023"/>
    <s v="UL82421011 PIL drift, ej PH"/>
    <m/>
    <m/>
    <m/>
    <s v="UL"/>
  </r>
  <r>
    <x v="0"/>
    <x v="13"/>
    <x v="0"/>
    <x v="61"/>
    <x v="0"/>
    <x v="0"/>
    <x v="21"/>
    <x v="1"/>
    <x v="99"/>
    <x v="0"/>
    <m/>
    <x v="0"/>
    <x v="3"/>
    <x v="0"/>
    <x v="0"/>
    <m/>
    <n v="0"/>
    <n v="0"/>
    <n v="0"/>
    <n v="65"/>
    <n v="65"/>
    <n v="65000"/>
    <n v="5416.666666666667"/>
    <s v="Programövergripande"/>
    <s v="Programövergripande"/>
    <m/>
    <m/>
    <m/>
    <m/>
    <m/>
    <m/>
    <m/>
    <m/>
    <n v="2023"/>
    <s v="UL82020411 PH/SVL överföring"/>
    <m/>
    <m/>
    <m/>
    <s v="UL"/>
  </r>
  <r>
    <x v="0"/>
    <x v="13"/>
    <x v="0"/>
    <x v="61"/>
    <x v="0"/>
    <x v="0"/>
    <x v="21"/>
    <x v="0"/>
    <x v="0"/>
    <x v="0"/>
    <m/>
    <x v="0"/>
    <x v="0"/>
    <x v="0"/>
    <x v="0"/>
    <m/>
    <n v="0"/>
    <n v="0"/>
    <n v="0"/>
    <n v="30"/>
    <n v="30"/>
    <n v="30000"/>
    <n v="2500"/>
    <s v="Programövergripande"/>
    <s v="Programövergripande"/>
    <m/>
    <m/>
    <s v=" "/>
    <s v=" "/>
    <s v=" "/>
    <s v=" "/>
    <m/>
    <m/>
    <n v="2023"/>
    <s v="UL82020411 PH/SVL överföring"/>
    <m/>
    <m/>
    <m/>
    <s v="UL"/>
  </r>
  <r>
    <x v="1"/>
    <x v="13"/>
    <x v="0"/>
    <x v="61"/>
    <x v="1"/>
    <x v="6"/>
    <x v="4"/>
    <x v="603"/>
    <x v="547"/>
    <x v="0"/>
    <m/>
    <x v="0"/>
    <x v="1"/>
    <x v="1"/>
    <x v="77"/>
    <n v="30"/>
    <n v="282.10300000000001"/>
    <n v="12"/>
    <n v="3385.2359999999999"/>
    <m/>
    <n v="3385.2359999999999"/>
    <n v="3385236"/>
    <n v="282103"/>
    <s v="UL99000411"/>
    <s v="H799000411"/>
    <n v="3564"/>
    <n v="3564"/>
    <s v=" "/>
    <s v=" "/>
    <s v=" "/>
    <s v=" "/>
    <n v="41"/>
    <m/>
    <n v="2023"/>
    <m/>
    <m/>
    <m/>
    <m/>
    <s v="UL"/>
  </r>
  <r>
    <x v="1"/>
    <x v="13"/>
    <x v="0"/>
    <x v="61"/>
    <x v="1"/>
    <x v="7"/>
    <x v="10"/>
    <x v="604"/>
    <x v="548"/>
    <x v="0"/>
    <m/>
    <x v="0"/>
    <x v="2"/>
    <x v="2"/>
    <x v="77"/>
    <n v="4.5"/>
    <n v="127.672"/>
    <n v="1.8"/>
    <n v="229.80959999999999"/>
    <m/>
    <n v="229.80959999999999"/>
    <n v="229809.59999999998"/>
    <n v="19150.8"/>
    <s v="UL99000411"/>
    <s v="K999000411"/>
    <n v="3564"/>
    <n v="3564"/>
    <s v=" "/>
    <s v=" "/>
    <s v=" "/>
    <s v=" "/>
    <n v="41"/>
    <m/>
    <n v="2023"/>
    <m/>
    <m/>
    <m/>
    <m/>
    <s v="UL"/>
  </r>
  <r>
    <x v="1"/>
    <x v="13"/>
    <x v="0"/>
    <x v="61"/>
    <x v="1"/>
    <x v="6"/>
    <x v="4"/>
    <x v="605"/>
    <x v="549"/>
    <x v="0"/>
    <m/>
    <x v="0"/>
    <x v="2"/>
    <x v="2"/>
    <x v="77"/>
    <n v="25.5"/>
    <n v="282.10300000000001"/>
    <n v="10.199999999999999"/>
    <n v="2877.4505999999997"/>
    <m/>
    <n v="2877.4505999999997"/>
    <n v="2877450.5999999996"/>
    <n v="239787.54999999996"/>
    <s v="UL99000411"/>
    <s v="H799000411"/>
    <n v="3564"/>
    <n v="3564"/>
    <s v=" "/>
    <s v=" "/>
    <s v=" "/>
    <s v=" "/>
    <n v="41"/>
    <m/>
    <n v="2023"/>
    <m/>
    <m/>
    <m/>
    <m/>
    <s v="UL"/>
  </r>
  <r>
    <x v="1"/>
    <x v="13"/>
    <x v="33"/>
    <x v="60"/>
    <x v="1"/>
    <x v="8"/>
    <x v="24"/>
    <x v="606"/>
    <x v="550"/>
    <x v="0"/>
    <m/>
    <x v="2"/>
    <x v="2"/>
    <x v="5"/>
    <x v="83"/>
    <n v="4.5"/>
    <n v="97.959699999999998"/>
    <n v="10.199999999999999"/>
    <n v="999.18893999999989"/>
    <n v="0"/>
    <n v="999.18893999999989"/>
    <n v="999188.94"/>
    <n v="83265.744999999995"/>
    <s v="UL99001011"/>
    <s v="C899001011"/>
    <n v="3093"/>
    <n v="3094"/>
    <s v=" "/>
    <s v=" "/>
    <s v=" "/>
    <s v=" "/>
    <n v="101"/>
    <m/>
    <n v="2023"/>
    <m/>
    <m/>
    <n v="99.663849999999996"/>
    <m/>
    <s v="UL"/>
  </r>
  <r>
    <x v="1"/>
    <x v="13"/>
    <x v="33"/>
    <x v="60"/>
    <x v="1"/>
    <x v="9"/>
    <x v="19"/>
    <x v="607"/>
    <x v="551"/>
    <x v="3"/>
    <m/>
    <x v="2"/>
    <x v="2"/>
    <x v="5"/>
    <x v="83"/>
    <n v="19.5"/>
    <n v="106.4817"/>
    <n v="11.05"/>
    <n v="1176.622785"/>
    <n v="0"/>
    <n v="1176.622785"/>
    <n v="1176622.7849999999"/>
    <n v="98051.898749999993"/>
    <s v="UL99001011"/>
    <s v="S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9"/>
    <x v="1"/>
    <x v="607"/>
    <x v="551"/>
    <x v="3"/>
    <m/>
    <x v="2"/>
    <x v="2"/>
    <x v="5"/>
    <x v="83"/>
    <n v="1.2"/>
    <n v="106.4817"/>
    <n v="0.67999999999999994"/>
    <n v="72.407556"/>
    <n v="0"/>
    <n v="72.407556"/>
    <n v="72407.555999999997"/>
    <n v="6033.9629999999997"/>
    <s v="UL99001011"/>
    <s v="H599001011"/>
    <n v="3093"/>
    <n v="3094"/>
    <s v=" "/>
    <s v=" "/>
    <s v=" "/>
    <s v=" "/>
    <n v="101"/>
    <m/>
    <n v="2023"/>
    <s v="farmakologi"/>
    <m/>
    <n v="108.33029999999999"/>
    <m/>
    <s v="UL"/>
  </r>
  <r>
    <x v="1"/>
    <x v="13"/>
    <x v="33"/>
    <x v="60"/>
    <x v="1"/>
    <x v="9"/>
    <x v="4"/>
    <x v="607"/>
    <x v="551"/>
    <x v="3"/>
    <m/>
    <x v="2"/>
    <x v="2"/>
    <x v="5"/>
    <x v="83"/>
    <n v="0.6"/>
    <n v="106.4817"/>
    <n v="0.33999999999999997"/>
    <n v="36.203778"/>
    <n v="0"/>
    <n v="36.203778"/>
    <n v="36203.777999999998"/>
    <n v="3016.9814999999999"/>
    <s v="UL99001011"/>
    <s v="H799001011"/>
    <n v="3093"/>
    <n v="3094"/>
    <s v=" "/>
    <s v=" "/>
    <s v=" "/>
    <s v=" "/>
    <n v="101"/>
    <m/>
    <n v="2023"/>
    <s v="infektion"/>
    <m/>
    <n v="108.33029999999999"/>
    <m/>
    <s v="UL"/>
  </r>
  <r>
    <x v="1"/>
    <x v="13"/>
    <x v="33"/>
    <x v="60"/>
    <x v="1"/>
    <x v="9"/>
    <x v="9"/>
    <x v="607"/>
    <x v="551"/>
    <x v="3"/>
    <m/>
    <x v="2"/>
    <x v="2"/>
    <x v="5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9"/>
    <x v="12"/>
    <x v="607"/>
    <x v="551"/>
    <x v="3"/>
    <m/>
    <x v="2"/>
    <x v="2"/>
    <x v="5"/>
    <x v="83"/>
    <n v="0.3"/>
    <n v="106.4817"/>
    <n v="0.16999999999999998"/>
    <n v="18.101889"/>
    <m/>
    <n v="18.101889"/>
    <n v="18101.888999999999"/>
    <n v="1508.4907499999999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9"/>
    <x v="6"/>
    <x v="607"/>
    <x v="551"/>
    <x v="3"/>
    <m/>
    <x v="2"/>
    <x v="2"/>
    <x v="5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6"/>
    <x v="12"/>
    <x v="608"/>
    <x v="552"/>
    <x v="3"/>
    <m/>
    <x v="2"/>
    <x v="2"/>
    <x v="5"/>
    <x v="83"/>
    <n v="0.3"/>
    <n v="106.4817"/>
    <n v="0.16999999999999998"/>
    <n v="18.101889"/>
    <n v="0"/>
    <n v="18.101889"/>
    <n v="18101.888999999999"/>
    <n v="1508.4907499999999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6"/>
    <x v="6"/>
    <x v="608"/>
    <x v="552"/>
    <x v="3"/>
    <m/>
    <x v="2"/>
    <x v="2"/>
    <x v="5"/>
    <x v="83"/>
    <n v="0.45"/>
    <n v="106.4817"/>
    <n v="0.255"/>
    <n v="27.1528335"/>
    <n v="0"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6"/>
    <x v="4"/>
    <x v="608"/>
    <x v="552"/>
    <x v="3"/>
    <m/>
    <x v="2"/>
    <x v="2"/>
    <x v="5"/>
    <x v="83"/>
    <n v="20.100000000000001"/>
    <n v="106.4817"/>
    <n v="11.390000000000002"/>
    <n v="1212.8265630000003"/>
    <n v="0"/>
    <n v="1212.8265630000003"/>
    <n v="1212826.5630000003"/>
    <n v="101068.88025000003"/>
    <s v="UL99001011"/>
    <s v="H799001011"/>
    <n v="3093"/>
    <n v="3094"/>
    <s v=" "/>
    <s v=" "/>
    <s v=" "/>
    <s v=" "/>
    <n v="101"/>
    <m/>
    <n v="2023"/>
    <s v="inf 0,6"/>
    <m/>
    <n v="108.33029999999999"/>
    <m/>
    <s v="UL"/>
  </r>
  <r>
    <x v="1"/>
    <x v="13"/>
    <x v="33"/>
    <x v="60"/>
    <x v="1"/>
    <x v="6"/>
    <x v="1"/>
    <x v="608"/>
    <x v="552"/>
    <x v="3"/>
    <m/>
    <x v="2"/>
    <x v="2"/>
    <x v="5"/>
    <x v="83"/>
    <n v="1.2"/>
    <n v="106.4817"/>
    <n v="0.67999999999999994"/>
    <n v="72.407556"/>
    <m/>
    <n v="72.407556"/>
    <n v="72407.555999999997"/>
    <n v="6033.9629999999997"/>
    <s v="UL99001011"/>
    <s v="H599001011"/>
    <n v="3093"/>
    <n v="3094"/>
    <s v=" "/>
    <s v=" "/>
    <s v=" "/>
    <s v=" "/>
    <n v="101"/>
    <m/>
    <n v="2023"/>
    <s v="farmakologi"/>
    <m/>
    <n v="108.33029999999999"/>
    <m/>
    <s v="UL"/>
  </r>
  <r>
    <x v="1"/>
    <x v="13"/>
    <x v="33"/>
    <x v="60"/>
    <x v="1"/>
    <x v="6"/>
    <x v="9"/>
    <x v="608"/>
    <x v="552"/>
    <x v="3"/>
    <m/>
    <x v="2"/>
    <x v="2"/>
    <x v="5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2,25+Ger1,2"/>
    <m/>
    <n v="108.33029999999999"/>
    <m/>
    <s v="UL"/>
  </r>
  <r>
    <x v="1"/>
    <x v="13"/>
    <x v="33"/>
    <x v="60"/>
    <x v="1"/>
    <x v="10"/>
    <x v="18"/>
    <x v="608"/>
    <x v="553"/>
    <x v="3"/>
    <m/>
    <x v="2"/>
    <x v="2"/>
    <x v="5"/>
    <x v="83"/>
    <n v="19.5"/>
    <n v="106.4817"/>
    <n v="11.05"/>
    <n v="1176.622785"/>
    <n v="0"/>
    <n v="1176.622785"/>
    <n v="1176622.7849999999"/>
    <n v="98051.898749999993"/>
    <s v="UL99001011"/>
    <s v="D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0"/>
    <x v="12"/>
    <x v="608"/>
    <x v="553"/>
    <x v="3"/>
    <m/>
    <x v="2"/>
    <x v="2"/>
    <x v="5"/>
    <x v="83"/>
    <n v="2.1"/>
    <n v="106.4817"/>
    <n v="1.1900000000000002"/>
    <n v="126.71322300000003"/>
    <n v="0"/>
    <n v="126.71322300000003"/>
    <n v="126713.22300000003"/>
    <n v="10559.435250000002"/>
    <s v="UL99001011"/>
    <s v="K299001011"/>
    <n v="3093"/>
    <n v="3094"/>
    <s v=" "/>
    <s v=" "/>
    <s v=" "/>
    <s v=" "/>
    <n v="101"/>
    <m/>
    <n v="2023"/>
    <s v="hud 0,3+inf 0,6+farm 1,2"/>
    <m/>
    <n v="108.33029999999999"/>
    <m/>
    <s v="UL"/>
  </r>
  <r>
    <x v="1"/>
    <x v="13"/>
    <x v="33"/>
    <x v="60"/>
    <x v="1"/>
    <x v="10"/>
    <x v="9"/>
    <x v="608"/>
    <x v="553"/>
    <x v="3"/>
    <m/>
    <x v="2"/>
    <x v="2"/>
    <x v="5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2,25+Ger1,2"/>
    <m/>
    <n v="108.33029999999999"/>
    <m/>
    <s v="UL"/>
  </r>
  <r>
    <x v="1"/>
    <x v="13"/>
    <x v="33"/>
    <x v="60"/>
    <x v="1"/>
    <x v="10"/>
    <x v="6"/>
    <x v="608"/>
    <x v="553"/>
    <x v="3"/>
    <m/>
    <x v="2"/>
    <x v="2"/>
    <x v="5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1"/>
    <x v="9"/>
    <x v="608"/>
    <x v="554"/>
    <x v="3"/>
    <m/>
    <x v="2"/>
    <x v="2"/>
    <x v="5"/>
    <x v="83"/>
    <n v="3.45"/>
    <n v="106.4817"/>
    <n v="1.9550000000000003"/>
    <n v="208.17172350000004"/>
    <n v="0"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2,25+Ger1,2"/>
    <m/>
    <n v="108.33029999999999"/>
    <m/>
    <s v="UL"/>
  </r>
  <r>
    <x v="1"/>
    <x v="13"/>
    <x v="33"/>
    <x v="60"/>
    <x v="1"/>
    <x v="11"/>
    <x v="17"/>
    <x v="608"/>
    <x v="554"/>
    <x v="3"/>
    <m/>
    <x v="2"/>
    <x v="2"/>
    <x v="5"/>
    <x v="83"/>
    <n v="1.65"/>
    <n v="106.4817"/>
    <n v="0.93499999999999994"/>
    <n v="99.560389499999999"/>
    <n v="0"/>
    <n v="99.560389499999999"/>
    <n v="99560.389500000005"/>
    <n v="8296.699125000001"/>
    <s v="UL99001011"/>
    <s v="K199001011"/>
    <n v="3093"/>
    <n v="3094"/>
    <s v=" "/>
    <s v=" "/>
    <s v=" "/>
    <s v=" "/>
    <n v="101"/>
    <m/>
    <n v="2023"/>
    <s v="endokrinologi"/>
    <m/>
    <n v="108.33029999999999"/>
    <m/>
    <s v="UL"/>
  </r>
  <r>
    <x v="1"/>
    <x v="13"/>
    <x v="33"/>
    <x v="60"/>
    <x v="1"/>
    <x v="11"/>
    <x v="12"/>
    <x v="608"/>
    <x v="554"/>
    <x v="3"/>
    <m/>
    <x v="2"/>
    <x v="2"/>
    <x v="5"/>
    <x v="83"/>
    <n v="19.95"/>
    <n v="106.4817"/>
    <n v="11.305"/>
    <n v="1203.7756185000001"/>
    <n v="0"/>
    <n v="1203.7756185000001"/>
    <n v="1203775.6185000001"/>
    <n v="100314.634875"/>
    <s v="UL99001011"/>
    <s v="K299001011"/>
    <n v="3093"/>
    <n v="3094"/>
    <s v=" "/>
    <s v=" "/>
    <s v=" "/>
    <s v=" "/>
    <n v="101"/>
    <m/>
    <n v="2023"/>
    <s v="hud 0,3+inf 0,6+farm 1,2"/>
    <m/>
    <n v="108.33029999999999"/>
    <m/>
    <s v="UL"/>
  </r>
  <r>
    <x v="1"/>
    <x v="13"/>
    <x v="33"/>
    <x v="60"/>
    <x v="1"/>
    <x v="11"/>
    <x v="6"/>
    <x v="608"/>
    <x v="554"/>
    <x v="3"/>
    <m/>
    <x v="2"/>
    <x v="2"/>
    <x v="5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19"/>
    <x v="607"/>
    <x v="551"/>
    <x v="3"/>
    <m/>
    <x v="2"/>
    <x v="2"/>
    <x v="6"/>
    <x v="84"/>
    <n v="8.5500000000000007"/>
    <n v="106.4817"/>
    <n v="5.2368750000000004"/>
    <n v="557.63135268750011"/>
    <n v="0"/>
    <n v="557.63135268750011"/>
    <n v="557631.35268750007"/>
    <n v="46469.279390625008"/>
    <s v="UL99001011"/>
    <s v="S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9"/>
    <x v="9"/>
    <x v="607"/>
    <x v="551"/>
    <x v="3"/>
    <m/>
    <x v="2"/>
    <x v="2"/>
    <x v="6"/>
    <x v="84"/>
    <n v="3.45"/>
    <n v="106.4817"/>
    <n v="2.1131250000000001"/>
    <n v="225.00914231250002"/>
    <n v="0"/>
    <n v="225.00914231250002"/>
    <n v="225009.14231250001"/>
    <n v="18750.761859375001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9"/>
    <x v="6"/>
    <x v="607"/>
    <x v="551"/>
    <x v="3"/>
    <m/>
    <x v="2"/>
    <x v="2"/>
    <x v="6"/>
    <x v="84"/>
    <n v="0.45"/>
    <n v="106.4817"/>
    <n v="0.27562500000000001"/>
    <n v="29.349018562500003"/>
    <n v="0"/>
    <n v="29.349018562500003"/>
    <n v="29349.018562500001"/>
    <n v="2445.7515468750003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4"/>
    <x v="607"/>
    <x v="551"/>
    <x v="3"/>
    <m/>
    <x v="2"/>
    <x v="2"/>
    <x v="6"/>
    <x v="84"/>
    <n v="5.4"/>
    <n v="106.4817"/>
    <n v="3.3075000000000001"/>
    <n v="352.18822275000002"/>
    <m/>
    <n v="352.18822275000002"/>
    <n v="352188.22275000002"/>
    <n v="29349.018562500001"/>
    <s v="UL99001011"/>
    <s v="H799001011"/>
    <n v="3093"/>
    <n v="3094"/>
    <s v=" "/>
    <s v=" "/>
    <s v=" "/>
    <s v=" "/>
    <n v="101"/>
    <m/>
    <n v="2023"/>
    <s v="infektion"/>
    <m/>
    <n v="108.33029999999999"/>
    <m/>
    <s v="UL"/>
  </r>
  <r>
    <x v="1"/>
    <x v="13"/>
    <x v="33"/>
    <x v="60"/>
    <x v="1"/>
    <x v="9"/>
    <x v="12"/>
    <x v="607"/>
    <x v="551"/>
    <x v="3"/>
    <m/>
    <x v="2"/>
    <x v="2"/>
    <x v="6"/>
    <x v="84"/>
    <n v="4.6500000000000004"/>
    <n v="106.4817"/>
    <n v="2.8481250000000005"/>
    <n v="303.27319181250004"/>
    <m/>
    <n v="303.27319181250004"/>
    <n v="303273.19181250007"/>
    <n v="25272.765984375004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6"/>
    <x v="4"/>
    <x v="608"/>
    <x v="552"/>
    <x v="3"/>
    <m/>
    <x v="2"/>
    <x v="2"/>
    <x v="6"/>
    <x v="84"/>
    <n v="13.95"/>
    <n v="106.4817"/>
    <n v="8.5443750000000005"/>
    <n v="909.81957543750013"/>
    <n v="0"/>
    <n v="909.81957543750013"/>
    <n v="909819.57543750014"/>
    <n v="75818.297953125017"/>
    <s v="UL99001011"/>
    <s v="H799001011"/>
    <n v="3093"/>
    <n v="3094"/>
    <s v=" "/>
    <s v=" "/>
    <s v=" "/>
    <s v=" "/>
    <n v="101"/>
    <m/>
    <n v="2023"/>
    <s v="inf 5,4"/>
    <m/>
    <n v="108.33029999999999"/>
    <m/>
    <s v="UL"/>
  </r>
  <r>
    <x v="1"/>
    <x v="13"/>
    <x v="33"/>
    <x v="60"/>
    <x v="1"/>
    <x v="6"/>
    <x v="12"/>
    <x v="608"/>
    <x v="552"/>
    <x v="3"/>
    <m/>
    <x v="2"/>
    <x v="2"/>
    <x v="6"/>
    <x v="84"/>
    <n v="4.6500000000000004"/>
    <n v="106.4817"/>
    <n v="2.8481250000000005"/>
    <n v="303.27319181250004"/>
    <n v="0"/>
    <n v="303.27319181250004"/>
    <n v="303273.19181250007"/>
    <n v="25272.765984375004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6"/>
    <x v="9"/>
    <x v="608"/>
    <x v="552"/>
    <x v="3"/>
    <m/>
    <x v="2"/>
    <x v="2"/>
    <x v="6"/>
    <x v="84"/>
    <n v="3.45"/>
    <n v="106.4817"/>
    <n v="2.1131250000000001"/>
    <n v="225.00914231250002"/>
    <m/>
    <n v="225.00914231250002"/>
    <n v="225009.14231250001"/>
    <n v="18750.761859375001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6"/>
    <x v="6"/>
    <x v="608"/>
    <x v="552"/>
    <x v="3"/>
    <m/>
    <x v="2"/>
    <x v="2"/>
    <x v="6"/>
    <x v="84"/>
    <n v="0.45"/>
    <n v="106.4817"/>
    <n v="0.27562500000000001"/>
    <n v="29.349018562500003"/>
    <m/>
    <n v="29.349018562500003"/>
    <n v="29349.018562500001"/>
    <n v="2445.7515468750003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8"/>
    <x v="608"/>
    <x v="553"/>
    <x v="3"/>
    <m/>
    <x v="2"/>
    <x v="2"/>
    <x v="6"/>
    <x v="84"/>
    <n v="8.5500000000000007"/>
    <n v="106.4817"/>
    <n v="5.2368750000000004"/>
    <n v="557.63135268750011"/>
    <n v="0"/>
    <n v="557.63135268750011"/>
    <n v="557631.35268750007"/>
    <n v="46469.279390625008"/>
    <s v="UL99001011"/>
    <s v="D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0"/>
    <x v="9"/>
    <x v="608"/>
    <x v="553"/>
    <x v="3"/>
    <m/>
    <x v="2"/>
    <x v="2"/>
    <x v="6"/>
    <x v="84"/>
    <n v="3.45"/>
    <n v="106.4817"/>
    <n v="2.1131250000000001"/>
    <n v="225.00914231250002"/>
    <m/>
    <n v="225.00914231250002"/>
    <n v="225009.14231250001"/>
    <n v="18750.761859375001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10"/>
    <x v="6"/>
    <x v="608"/>
    <x v="553"/>
    <x v="3"/>
    <m/>
    <x v="2"/>
    <x v="2"/>
    <x v="6"/>
    <x v="84"/>
    <n v="0.45"/>
    <n v="106.4817"/>
    <n v="0.27562500000000001"/>
    <n v="29.349018562500003"/>
    <m/>
    <n v="29.349018562500003"/>
    <n v="29349.018562500001"/>
    <n v="2445.7515468750003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2"/>
    <x v="608"/>
    <x v="553"/>
    <x v="3"/>
    <m/>
    <x v="2"/>
    <x v="2"/>
    <x v="6"/>
    <x v="84"/>
    <n v="10.050000000000001"/>
    <n v="106.4817"/>
    <n v="6.1556250000000006"/>
    <n v="655.46141456250007"/>
    <m/>
    <n v="655.46141456250007"/>
    <n v="655461.41456250008"/>
    <n v="54621.784546875009"/>
    <s v="UL99001011"/>
    <s v="K299001011"/>
    <n v="3093"/>
    <n v="3094"/>
    <s v=" "/>
    <s v=" "/>
    <s v=" "/>
    <s v=" "/>
    <n v="101"/>
    <m/>
    <n v="2023"/>
    <s v="hud 4,65 + inf 5,4"/>
    <m/>
    <n v="108.33029999999999"/>
    <m/>
    <s v="UL"/>
  </r>
  <r>
    <x v="1"/>
    <x v="13"/>
    <x v="33"/>
    <x v="60"/>
    <x v="1"/>
    <x v="11"/>
    <x v="12"/>
    <x v="608"/>
    <x v="554"/>
    <x v="3"/>
    <m/>
    <x v="2"/>
    <x v="2"/>
    <x v="6"/>
    <x v="84"/>
    <n v="17.55"/>
    <n v="106.4817"/>
    <n v="10.749374999999999"/>
    <n v="1144.6117239374998"/>
    <n v="0"/>
    <n v="1144.6117239374998"/>
    <n v="1144611.7239374998"/>
    <n v="95384.310328124979"/>
    <s v="UL99001011"/>
    <s v="K2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1"/>
    <x v="17"/>
    <x v="608"/>
    <x v="554"/>
    <x v="3"/>
    <m/>
    <x v="2"/>
    <x v="2"/>
    <x v="6"/>
    <x v="84"/>
    <n v="1.05"/>
    <n v="106.4817"/>
    <n v="0.64312499999999995"/>
    <n v="68.481043312499992"/>
    <n v="0"/>
    <n v="68.481043312499992"/>
    <n v="68481.043312499998"/>
    <n v="5706.7536093749995"/>
    <s v="UL99001011"/>
    <s v="K199001011"/>
    <n v="3093"/>
    <n v="3094"/>
    <s v=" "/>
    <s v=" "/>
    <s v=" "/>
    <s v=" "/>
    <n v="101"/>
    <m/>
    <n v="2023"/>
    <s v="endokrinologi"/>
    <m/>
    <n v="108.33029999999999"/>
    <m/>
    <s v="UL"/>
  </r>
  <r>
    <x v="1"/>
    <x v="13"/>
    <x v="33"/>
    <x v="60"/>
    <x v="1"/>
    <x v="11"/>
    <x v="9"/>
    <x v="608"/>
    <x v="554"/>
    <x v="3"/>
    <m/>
    <x v="2"/>
    <x v="2"/>
    <x v="6"/>
    <x v="84"/>
    <n v="3.45"/>
    <n v="106.4817"/>
    <n v="2.1131250000000001"/>
    <n v="225.00914231250002"/>
    <m/>
    <n v="225.00914231250002"/>
    <n v="225009.14231250001"/>
    <n v="18750.761859375001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11"/>
    <x v="6"/>
    <x v="608"/>
    <x v="554"/>
    <x v="3"/>
    <m/>
    <x v="2"/>
    <x v="2"/>
    <x v="6"/>
    <x v="84"/>
    <n v="0.45"/>
    <n v="106.4817"/>
    <n v="0.27562500000000001"/>
    <n v="29.349018562500003"/>
    <m/>
    <n v="29.349018562500003"/>
    <n v="29349.018562500001"/>
    <n v="2445.7515468750003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19"/>
    <x v="607"/>
    <x v="551"/>
    <x v="3"/>
    <m/>
    <x v="2"/>
    <x v="1"/>
    <x v="6"/>
    <x v="83"/>
    <n v="8.5500000000000007"/>
    <n v="106.4817"/>
    <n v="4.8450000000000006"/>
    <n v="515.90383650000012"/>
    <n v="0"/>
    <n v="515.90383650000012"/>
    <n v="515903.83650000015"/>
    <n v="42991.986375000015"/>
    <s v="UL99001011"/>
    <s v="S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9"/>
    <x v="9"/>
    <x v="607"/>
    <x v="551"/>
    <x v="3"/>
    <m/>
    <x v="2"/>
    <x v="1"/>
    <x v="6"/>
    <x v="83"/>
    <n v="3.45"/>
    <n v="106.4817"/>
    <n v="1.9550000000000003"/>
    <n v="208.17172350000004"/>
    <n v="0"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9"/>
    <x v="6"/>
    <x v="607"/>
    <x v="551"/>
    <x v="3"/>
    <m/>
    <x v="2"/>
    <x v="1"/>
    <x v="6"/>
    <x v="83"/>
    <n v="0.45"/>
    <n v="106.4817"/>
    <n v="0.255"/>
    <n v="27.1528335"/>
    <n v="0"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4"/>
    <x v="607"/>
    <x v="551"/>
    <x v="3"/>
    <m/>
    <x v="2"/>
    <x v="1"/>
    <x v="6"/>
    <x v="83"/>
    <n v="5.4"/>
    <n v="106.4817"/>
    <n v="3.0600000000000005"/>
    <n v="325.83400200000005"/>
    <m/>
    <n v="325.83400200000005"/>
    <n v="325834.00200000004"/>
    <n v="27152.833500000004"/>
    <s v="UL99001011"/>
    <s v="H799001011"/>
    <n v="3093"/>
    <n v="3094"/>
    <s v=" "/>
    <s v=" "/>
    <s v=" "/>
    <s v=" "/>
    <n v="101"/>
    <m/>
    <n v="2023"/>
    <s v="infektion"/>
    <m/>
    <n v="108.33029999999999"/>
    <m/>
    <s v="UL"/>
  </r>
  <r>
    <x v="1"/>
    <x v="13"/>
    <x v="33"/>
    <x v="60"/>
    <x v="1"/>
    <x v="9"/>
    <x v="12"/>
    <x v="607"/>
    <x v="551"/>
    <x v="3"/>
    <m/>
    <x v="2"/>
    <x v="1"/>
    <x v="6"/>
    <x v="83"/>
    <n v="4.6500000000000004"/>
    <n v="106.4817"/>
    <n v="2.6350000000000002"/>
    <n v="280.57927950000004"/>
    <m/>
    <n v="280.57927950000004"/>
    <n v="280579.27950000006"/>
    <n v="23381.606625000004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6"/>
    <x v="4"/>
    <x v="608"/>
    <x v="552"/>
    <x v="3"/>
    <m/>
    <x v="2"/>
    <x v="1"/>
    <x v="6"/>
    <x v="83"/>
    <n v="13.95"/>
    <n v="106.4817"/>
    <n v="7.9049999999999994"/>
    <n v="841.73783849999995"/>
    <n v="0"/>
    <n v="841.73783849999995"/>
    <n v="841737.83849999995"/>
    <n v="70144.819875000001"/>
    <s v="UL99001011"/>
    <s v="H799001011"/>
    <n v="3093"/>
    <n v="3094"/>
    <s v=" "/>
    <s v=" "/>
    <s v=" "/>
    <s v=" "/>
    <n v="101"/>
    <m/>
    <n v="2023"/>
    <s v="inf 5,4"/>
    <m/>
    <n v="108.33029999999999"/>
    <m/>
    <s v="UL"/>
  </r>
  <r>
    <x v="1"/>
    <x v="13"/>
    <x v="33"/>
    <x v="60"/>
    <x v="1"/>
    <x v="6"/>
    <x v="12"/>
    <x v="608"/>
    <x v="552"/>
    <x v="3"/>
    <m/>
    <x v="2"/>
    <x v="1"/>
    <x v="6"/>
    <x v="83"/>
    <n v="4.6500000000000004"/>
    <n v="106.4817"/>
    <n v="2.6350000000000002"/>
    <n v="280.57927950000004"/>
    <n v="0"/>
    <n v="280.57927950000004"/>
    <n v="280579.27950000006"/>
    <n v="23381.606625000004"/>
    <s v="UL99001011"/>
    <s v="K299001011"/>
    <n v="3093"/>
    <n v="3094"/>
    <s v=" "/>
    <s v=" "/>
    <s v=" "/>
    <s v=" "/>
    <n v="101"/>
    <m/>
    <n v="2023"/>
    <s v="hud"/>
    <m/>
    <n v="108.33029999999999"/>
    <m/>
    <s v="UL"/>
  </r>
  <r>
    <x v="1"/>
    <x v="13"/>
    <x v="33"/>
    <x v="60"/>
    <x v="1"/>
    <x v="6"/>
    <x v="9"/>
    <x v="608"/>
    <x v="552"/>
    <x v="3"/>
    <m/>
    <x v="2"/>
    <x v="1"/>
    <x v="6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6"/>
    <x v="6"/>
    <x v="608"/>
    <x v="552"/>
    <x v="3"/>
    <m/>
    <x v="2"/>
    <x v="1"/>
    <x v="6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8"/>
    <x v="608"/>
    <x v="553"/>
    <x v="3"/>
    <m/>
    <x v="2"/>
    <x v="1"/>
    <x v="6"/>
    <x v="83"/>
    <n v="8.5500000000000007"/>
    <n v="106.4817"/>
    <n v="4.8450000000000006"/>
    <n v="515.90383650000012"/>
    <n v="0"/>
    <n v="515.90383650000012"/>
    <n v="515903.83650000015"/>
    <n v="42991.986375000015"/>
    <s v="UL99001011"/>
    <s v="D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0"/>
    <x v="9"/>
    <x v="608"/>
    <x v="553"/>
    <x v="3"/>
    <m/>
    <x v="2"/>
    <x v="1"/>
    <x v="6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10"/>
    <x v="6"/>
    <x v="608"/>
    <x v="553"/>
    <x v="3"/>
    <m/>
    <x v="2"/>
    <x v="1"/>
    <x v="6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2"/>
    <x v="608"/>
    <x v="553"/>
    <x v="3"/>
    <m/>
    <x v="2"/>
    <x v="1"/>
    <x v="6"/>
    <x v="83"/>
    <n v="10.050000000000001"/>
    <n v="106.4817"/>
    <n v="5.6950000000000012"/>
    <n v="606.41328150000015"/>
    <m/>
    <n v="606.41328150000015"/>
    <n v="606413.28150000016"/>
    <n v="50534.440125000016"/>
    <s v="UL99001011"/>
    <s v="K299001011"/>
    <n v="3093"/>
    <n v="3094"/>
    <s v=" "/>
    <s v=" "/>
    <s v=" "/>
    <s v=" "/>
    <n v="101"/>
    <m/>
    <n v="2023"/>
    <s v="hud 4,65 + inf 5,4"/>
    <m/>
    <n v="108.33029999999999"/>
    <m/>
    <s v="UL"/>
  </r>
  <r>
    <x v="1"/>
    <x v="13"/>
    <x v="33"/>
    <x v="60"/>
    <x v="1"/>
    <x v="11"/>
    <x v="12"/>
    <x v="608"/>
    <x v="554"/>
    <x v="3"/>
    <m/>
    <x v="2"/>
    <x v="1"/>
    <x v="6"/>
    <x v="83"/>
    <n v="17.55"/>
    <n v="106.4817"/>
    <n v="9.9450000000000003"/>
    <n v="1058.9605065000001"/>
    <n v="0"/>
    <n v="1058.9605065000001"/>
    <n v="1058960.5065000001"/>
    <n v="88246.708875000011"/>
    <s v="UL99001011"/>
    <s v="K2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1"/>
    <x v="17"/>
    <x v="608"/>
    <x v="554"/>
    <x v="3"/>
    <m/>
    <x v="2"/>
    <x v="1"/>
    <x v="6"/>
    <x v="83"/>
    <n v="1.05"/>
    <n v="106.4817"/>
    <n v="0.59500000000000008"/>
    <n v="63.356611500000014"/>
    <n v="0"/>
    <n v="63.356611500000014"/>
    <n v="63356.611500000014"/>
    <n v="5279.7176250000011"/>
    <s v="UL99001011"/>
    <s v="K199001011"/>
    <n v="3093"/>
    <n v="3094"/>
    <s v=" "/>
    <s v=" "/>
    <s v=" "/>
    <s v=" "/>
    <n v="101"/>
    <m/>
    <n v="2023"/>
    <s v="endokrinologi"/>
    <m/>
    <n v="108.33029999999999"/>
    <m/>
    <s v="UL"/>
  </r>
  <r>
    <x v="1"/>
    <x v="13"/>
    <x v="33"/>
    <x v="60"/>
    <x v="1"/>
    <x v="11"/>
    <x v="9"/>
    <x v="608"/>
    <x v="554"/>
    <x v="3"/>
    <m/>
    <x v="2"/>
    <x v="1"/>
    <x v="6"/>
    <x v="83"/>
    <n v="3.45"/>
    <n v="106.4817"/>
    <n v="1.9550000000000003"/>
    <n v="208.17172350000004"/>
    <m/>
    <n v="208.17172350000004"/>
    <n v="208171.72350000005"/>
    <n v="17347.643625000004"/>
    <s v="UL99001011"/>
    <s v="H199001011"/>
    <n v="3093"/>
    <n v="3094"/>
    <s v=" "/>
    <s v=" "/>
    <s v=" "/>
    <s v=" "/>
    <n v="101"/>
    <m/>
    <n v="2023"/>
    <s v="PV 2,25+ger 1,2"/>
    <m/>
    <n v="108.33029999999999"/>
    <m/>
    <s v="UL"/>
  </r>
  <r>
    <x v="1"/>
    <x v="13"/>
    <x v="33"/>
    <x v="60"/>
    <x v="1"/>
    <x v="11"/>
    <x v="6"/>
    <x v="608"/>
    <x v="554"/>
    <x v="3"/>
    <m/>
    <x v="2"/>
    <x v="1"/>
    <x v="6"/>
    <x v="83"/>
    <n v="0.45"/>
    <n v="106.4817"/>
    <n v="0.255"/>
    <n v="27.1528335"/>
    <m/>
    <n v="27.1528335"/>
    <n v="27152.833500000001"/>
    <n v="2262.7361249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2"/>
    <x v="17"/>
    <x v="609"/>
    <x v="555"/>
    <x v="3"/>
    <m/>
    <x v="2"/>
    <x v="2"/>
    <x v="7"/>
    <x v="85"/>
    <n v="20.02"/>
    <n v="106.4817"/>
    <n v="11.094416666666666"/>
    <n v="1181.352347175"/>
    <n v="0"/>
    <n v="1181.352347175"/>
    <n v="1181352.347175"/>
    <n v="98446.028931249995"/>
    <s v="UL99001011"/>
    <s v="K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2"/>
    <x v="3"/>
    <x v="609"/>
    <x v="555"/>
    <x v="3"/>
    <m/>
    <x v="2"/>
    <x v="2"/>
    <x v="7"/>
    <x v="85"/>
    <n v="2.7"/>
    <n v="106.4817"/>
    <n v="1.4962500000000001"/>
    <n v="159.323243625"/>
    <n v="0"/>
    <n v="159.323243625"/>
    <n v="159323.243625"/>
    <n v="13276.93696875"/>
    <s v="UL99001011"/>
    <s v="C399001011"/>
    <n v="3093"/>
    <n v="3094"/>
    <s v=" "/>
    <s v=" "/>
    <s v=" "/>
    <s v=" "/>
    <n v="101"/>
    <m/>
    <n v="2023"/>
    <s v="anestesi"/>
    <m/>
    <n v="108.33029999999999"/>
    <m/>
    <s v="UL"/>
  </r>
  <r>
    <x v="1"/>
    <x v="13"/>
    <x v="33"/>
    <x v="60"/>
    <x v="1"/>
    <x v="12"/>
    <x v="15"/>
    <x v="609"/>
    <x v="555"/>
    <x v="3"/>
    <m/>
    <x v="2"/>
    <x v="2"/>
    <x v="7"/>
    <x v="85"/>
    <n v="2.48"/>
    <n v="106.4817"/>
    <n v="1.3743333333333332"/>
    <n v="146.34134969999999"/>
    <n v="0"/>
    <n v="146.34134969999999"/>
    <n v="146341.34969999999"/>
    <n v="12195.112475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2"/>
    <x v="9"/>
    <x v="609"/>
    <x v="555"/>
    <x v="3"/>
    <m/>
    <x v="2"/>
    <x v="2"/>
    <x v="7"/>
    <x v="85"/>
    <n v="1.5"/>
    <n v="106.4817"/>
    <n v="0.83125000000000004"/>
    <n v="88.512913125000011"/>
    <n v="0"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2"/>
    <x v="6"/>
    <x v="609"/>
    <x v="555"/>
    <x v="3"/>
    <m/>
    <x v="2"/>
    <x v="2"/>
    <x v="7"/>
    <x v="85"/>
    <n v="0.3"/>
    <n v="106.4817"/>
    <n v="0.16624999999999998"/>
    <n v="17.702582624999998"/>
    <n v="0"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8"/>
    <x v="609"/>
    <x v="556"/>
    <x v="3"/>
    <m/>
    <x v="2"/>
    <x v="2"/>
    <x v="7"/>
    <x v="85"/>
    <n v="22.72"/>
    <n v="106.4817"/>
    <n v="12.590666666666666"/>
    <n v="1340.6755908"/>
    <n v="0"/>
    <n v="1340.6755908"/>
    <n v="1340675.5908000001"/>
    <n v="111722.96590000001"/>
    <s v="UL99001011"/>
    <s v="D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0"/>
    <x v="15"/>
    <x v="609"/>
    <x v="556"/>
    <x v="3"/>
    <m/>
    <x v="2"/>
    <x v="2"/>
    <x v="7"/>
    <x v="85"/>
    <n v="2.48"/>
    <n v="106.4817"/>
    <n v="1.3743333333333332"/>
    <n v="146.34134969999999"/>
    <n v="0"/>
    <n v="146.34134969999999"/>
    <n v="146341.34969999999"/>
    <n v="12195.112475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0"/>
    <x v="9"/>
    <x v="609"/>
    <x v="556"/>
    <x v="3"/>
    <m/>
    <x v="2"/>
    <x v="2"/>
    <x v="7"/>
    <x v="85"/>
    <n v="1.5"/>
    <n v="106.4817"/>
    <n v="0.83125000000000004"/>
    <n v="88.512913125000011"/>
    <n v="0"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0"/>
    <x v="6"/>
    <x v="609"/>
    <x v="556"/>
    <x v="3"/>
    <m/>
    <x v="2"/>
    <x v="2"/>
    <x v="7"/>
    <x v="85"/>
    <n v="0.3"/>
    <n v="106.4817"/>
    <n v="0.16624999999999998"/>
    <n v="17.702582624999998"/>
    <n v="0"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19"/>
    <x v="609"/>
    <x v="557"/>
    <x v="3"/>
    <m/>
    <x v="2"/>
    <x v="2"/>
    <x v="7"/>
    <x v="85"/>
    <n v="22.72"/>
    <n v="106.4817"/>
    <n v="12.590666666666666"/>
    <n v="1340.6755908"/>
    <n v="0"/>
    <n v="1340.6755908"/>
    <n v="1340675.5908000001"/>
    <n v="111722.96590000001"/>
    <s v="UL99001011"/>
    <s v="S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9"/>
    <x v="15"/>
    <x v="609"/>
    <x v="557"/>
    <x v="3"/>
    <m/>
    <x v="2"/>
    <x v="2"/>
    <x v="7"/>
    <x v="85"/>
    <n v="2.48"/>
    <n v="106.4817"/>
    <n v="1.3743333333333332"/>
    <n v="146.34134969999999"/>
    <m/>
    <n v="146.34134969999999"/>
    <n v="146341.34969999999"/>
    <n v="12195.112475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9"/>
    <x v="9"/>
    <x v="609"/>
    <x v="557"/>
    <x v="3"/>
    <m/>
    <x v="2"/>
    <x v="2"/>
    <x v="7"/>
    <x v="85"/>
    <n v="1.5"/>
    <n v="106.4817"/>
    <n v="0.83125000000000004"/>
    <n v="88.512913125000011"/>
    <m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9"/>
    <x v="6"/>
    <x v="609"/>
    <x v="557"/>
    <x v="3"/>
    <m/>
    <x v="2"/>
    <x v="2"/>
    <x v="7"/>
    <x v="85"/>
    <n v="0.3"/>
    <n v="106.4817"/>
    <n v="0.16624999999999998"/>
    <n v="17.702582624999998"/>
    <m/>
    <n v="17.702582624999998"/>
    <n v="17702.582624999999"/>
    <n v="1475.2152187499998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3"/>
    <x v="6"/>
    <x v="609"/>
    <x v="558"/>
    <x v="3"/>
    <m/>
    <x v="2"/>
    <x v="2"/>
    <x v="7"/>
    <x v="85"/>
    <n v="23.02"/>
    <n v="106.4817"/>
    <n v="12.756916666666665"/>
    <n v="1358.3781734249999"/>
    <n v="0"/>
    <n v="1358.3781734249999"/>
    <n v="1358378.1734249999"/>
    <n v="113198.18111875"/>
    <s v="UL99001011"/>
    <s v="H999001011"/>
    <n v="3093"/>
    <n v="3094"/>
    <s v=" "/>
    <s v=" "/>
    <s v=" "/>
    <s v=" "/>
    <n v="101"/>
    <m/>
    <n v="2023"/>
    <s v="PU 0,3"/>
    <m/>
    <n v="108.33029999999999"/>
    <m/>
    <s v="UL"/>
  </r>
  <r>
    <x v="1"/>
    <x v="13"/>
    <x v="33"/>
    <x v="60"/>
    <x v="1"/>
    <x v="13"/>
    <x v="15"/>
    <x v="609"/>
    <x v="558"/>
    <x v="3"/>
    <m/>
    <x v="2"/>
    <x v="2"/>
    <x v="7"/>
    <x v="85"/>
    <n v="2.48"/>
    <n v="106.4817"/>
    <n v="1.3743333333333332"/>
    <n v="146.34134969999999"/>
    <m/>
    <n v="146.34134969999999"/>
    <n v="146341.34969999999"/>
    <n v="12195.112475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3"/>
    <x v="9"/>
    <x v="609"/>
    <x v="558"/>
    <x v="3"/>
    <m/>
    <x v="2"/>
    <x v="2"/>
    <x v="7"/>
    <x v="85"/>
    <n v="1.5"/>
    <n v="106.4817"/>
    <n v="0.83125000000000004"/>
    <n v="88.512913125000011"/>
    <m/>
    <n v="88.512913125000011"/>
    <n v="88512.913125000006"/>
    <n v="7376.076093750000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2"/>
    <x v="17"/>
    <x v="609"/>
    <x v="555"/>
    <x v="3"/>
    <m/>
    <x v="2"/>
    <x v="1"/>
    <x v="7"/>
    <x v="86"/>
    <n v="20.02"/>
    <n v="106.4817"/>
    <n v="11.928583333333334"/>
    <n v="1270.175831925"/>
    <n v="0"/>
    <n v="1270.175831925"/>
    <n v="1270175.8319250001"/>
    <n v="105847.98599375"/>
    <s v="UL99001011"/>
    <s v="K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2"/>
    <x v="3"/>
    <x v="609"/>
    <x v="555"/>
    <x v="3"/>
    <m/>
    <x v="2"/>
    <x v="1"/>
    <x v="7"/>
    <x v="86"/>
    <n v="2.7"/>
    <n v="106.4817"/>
    <n v="1.6087500000000001"/>
    <n v="171.30243487500002"/>
    <n v="0"/>
    <n v="171.30243487500002"/>
    <n v="171302.43487500001"/>
    <n v="14275.202906250001"/>
    <s v="UL99001011"/>
    <s v="C399001011"/>
    <n v="3093"/>
    <n v="3094"/>
    <s v=" "/>
    <s v=" "/>
    <s v=" "/>
    <s v=" "/>
    <n v="101"/>
    <m/>
    <n v="2023"/>
    <s v="anestesi"/>
    <m/>
    <n v="108.33029999999999"/>
    <m/>
    <s v="UL"/>
  </r>
  <r>
    <x v="1"/>
    <x v="13"/>
    <x v="33"/>
    <x v="60"/>
    <x v="1"/>
    <x v="12"/>
    <x v="15"/>
    <x v="609"/>
    <x v="555"/>
    <x v="3"/>
    <m/>
    <x v="2"/>
    <x v="1"/>
    <x v="7"/>
    <x v="86"/>
    <n v="2.48"/>
    <n v="106.4817"/>
    <n v="1.4776666666666667"/>
    <n v="157.34445870000002"/>
    <n v="0"/>
    <n v="157.34445870000002"/>
    <n v="157344.45870000002"/>
    <n v="13112.038225000002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2"/>
    <x v="9"/>
    <x v="609"/>
    <x v="555"/>
    <x v="3"/>
    <m/>
    <x v="2"/>
    <x v="1"/>
    <x v="7"/>
    <x v="86"/>
    <n v="1.5"/>
    <n v="106.4817"/>
    <n v="0.89375000000000004"/>
    <n v="95.168019375000014"/>
    <n v="0"/>
    <n v="95.168019375000014"/>
    <n v="95168.019375000018"/>
    <n v="7930.6682812500012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2"/>
    <x v="6"/>
    <x v="609"/>
    <x v="555"/>
    <x v="3"/>
    <m/>
    <x v="2"/>
    <x v="1"/>
    <x v="7"/>
    <x v="86"/>
    <n v="0.3"/>
    <n v="106.4817"/>
    <n v="0.17874999999999999"/>
    <n v="19.033603875000001"/>
    <n v="0"/>
    <n v="19.033603875000001"/>
    <n v="19033.603875000001"/>
    <n v="1586.1336562500001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0"/>
    <x v="18"/>
    <x v="609"/>
    <x v="556"/>
    <x v="3"/>
    <m/>
    <x v="2"/>
    <x v="1"/>
    <x v="7"/>
    <x v="86"/>
    <n v="22.72"/>
    <n v="106.4817"/>
    <n v="13.537333333333333"/>
    <n v="1441.4782668"/>
    <n v="0"/>
    <n v="1441.4782668"/>
    <n v="1441478.2668000001"/>
    <n v="120123.18890000001"/>
    <s v="UL99001011"/>
    <s v="D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0"/>
    <x v="15"/>
    <x v="609"/>
    <x v="556"/>
    <x v="3"/>
    <m/>
    <x v="2"/>
    <x v="1"/>
    <x v="7"/>
    <x v="86"/>
    <n v="2.48"/>
    <n v="106.4817"/>
    <n v="1.4776666666666667"/>
    <n v="157.34445870000002"/>
    <n v="0"/>
    <n v="157.34445870000002"/>
    <n v="157344.45870000002"/>
    <n v="13112.038225000002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0"/>
    <x v="9"/>
    <x v="609"/>
    <x v="556"/>
    <x v="3"/>
    <m/>
    <x v="2"/>
    <x v="1"/>
    <x v="7"/>
    <x v="86"/>
    <n v="1.5"/>
    <n v="106.4817"/>
    <n v="0.89375000000000004"/>
    <n v="95.168019375000014"/>
    <n v="0"/>
    <n v="95.168019375000014"/>
    <n v="95168.019375000018"/>
    <n v="7930.6682812500012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0"/>
    <x v="6"/>
    <x v="609"/>
    <x v="556"/>
    <x v="3"/>
    <m/>
    <x v="2"/>
    <x v="1"/>
    <x v="7"/>
    <x v="86"/>
    <n v="0.3"/>
    <n v="106.4817"/>
    <n v="0.17874999999999999"/>
    <n v="19.033603875000001"/>
    <n v="0"/>
    <n v="19.033603875000001"/>
    <n v="19033.603875000001"/>
    <n v="1586.1336562500001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9"/>
    <x v="19"/>
    <x v="609"/>
    <x v="557"/>
    <x v="3"/>
    <m/>
    <x v="2"/>
    <x v="1"/>
    <x v="7"/>
    <x v="86"/>
    <n v="22.72"/>
    <n v="106.4817"/>
    <n v="13.537333333333333"/>
    <n v="1441.4782668"/>
    <n v="0"/>
    <n v="1441.4782668"/>
    <n v="1441478.2668000001"/>
    <n v="120123.18890000001"/>
    <s v="UL99001011"/>
    <s v="S1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9"/>
    <x v="15"/>
    <x v="609"/>
    <x v="557"/>
    <x v="3"/>
    <m/>
    <x v="2"/>
    <x v="1"/>
    <x v="7"/>
    <x v="86"/>
    <n v="2.48"/>
    <n v="106.4817"/>
    <n v="1.4776666666666667"/>
    <n v="157.34445870000002"/>
    <m/>
    <n v="157.34445870000002"/>
    <n v="157344.45870000002"/>
    <n v="13112.038225000002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9"/>
    <x v="9"/>
    <x v="609"/>
    <x v="557"/>
    <x v="3"/>
    <m/>
    <x v="2"/>
    <x v="1"/>
    <x v="7"/>
    <x v="86"/>
    <n v="1.5"/>
    <n v="106.4817"/>
    <n v="0.89375000000000004"/>
    <n v="95.168019375000014"/>
    <m/>
    <n v="95.168019375000014"/>
    <n v="95168.019375000018"/>
    <n v="7930.6682812500012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9"/>
    <x v="6"/>
    <x v="609"/>
    <x v="557"/>
    <x v="3"/>
    <m/>
    <x v="2"/>
    <x v="1"/>
    <x v="7"/>
    <x v="86"/>
    <n v="0.3"/>
    <n v="106.4817"/>
    <n v="0.17874999999999999"/>
    <n v="19.033603875000001"/>
    <m/>
    <n v="19.033603875000001"/>
    <n v="19033.603875000001"/>
    <n v="1586.1336562500001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3"/>
    <x v="6"/>
    <x v="609"/>
    <x v="558"/>
    <x v="3"/>
    <m/>
    <x v="2"/>
    <x v="1"/>
    <x v="7"/>
    <x v="86"/>
    <n v="23.02"/>
    <n v="106.4817"/>
    <n v="13.716083333333334"/>
    <n v="1460.5118706750002"/>
    <n v="0"/>
    <n v="1460.5118706750002"/>
    <n v="1460511.8706750001"/>
    <n v="121709.32255625002"/>
    <s v="UL99001011"/>
    <s v="H999001011"/>
    <n v="3093"/>
    <n v="3094"/>
    <s v=" "/>
    <s v=" "/>
    <s v=" "/>
    <s v=" "/>
    <n v="101"/>
    <m/>
    <n v="2023"/>
    <s v="PU 0,3"/>
    <m/>
    <n v="108.33029999999999"/>
    <m/>
    <s v="UL"/>
  </r>
  <r>
    <x v="1"/>
    <x v="13"/>
    <x v="33"/>
    <x v="60"/>
    <x v="1"/>
    <x v="13"/>
    <x v="15"/>
    <x v="609"/>
    <x v="558"/>
    <x v="3"/>
    <m/>
    <x v="2"/>
    <x v="1"/>
    <x v="7"/>
    <x v="86"/>
    <n v="2.48"/>
    <n v="106.4817"/>
    <n v="1.4776666666666667"/>
    <n v="157.34445870000002"/>
    <n v="0"/>
    <n v="157.34445870000002"/>
    <n v="157344.45870000002"/>
    <n v="13112.038225000002"/>
    <s v="UL99001011"/>
    <s v="K799001011"/>
    <n v="3093"/>
    <n v="3094"/>
    <s v=" "/>
    <s v=" "/>
    <s v=" "/>
    <s v=" "/>
    <n v="101"/>
    <m/>
    <n v="2023"/>
    <s v="onk+rättsmed"/>
    <m/>
    <n v="108.33029999999999"/>
    <m/>
    <s v="UL"/>
  </r>
  <r>
    <x v="1"/>
    <x v="13"/>
    <x v="33"/>
    <x v="60"/>
    <x v="1"/>
    <x v="13"/>
    <x v="9"/>
    <x v="609"/>
    <x v="558"/>
    <x v="3"/>
    <m/>
    <x v="2"/>
    <x v="1"/>
    <x v="7"/>
    <x v="86"/>
    <n v="1.5"/>
    <n v="106.4817"/>
    <n v="0.89375000000000004"/>
    <n v="95.168019375000014"/>
    <m/>
    <n v="95.168019375000014"/>
    <n v="95168.019375000018"/>
    <n v="7930.6682812500012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8"/>
    <x v="24"/>
    <x v="610"/>
    <x v="559"/>
    <x v="0"/>
    <m/>
    <x v="2"/>
    <x v="2"/>
    <x v="8"/>
    <x v="87"/>
    <n v="29.7"/>
    <n v="106.4817"/>
    <n v="80.684999999999988"/>
    <n v="8591.4759644999995"/>
    <n v="0"/>
    <n v="8591.4759644999995"/>
    <n v="8591475.9644999988"/>
    <n v="715956.3303749999"/>
    <s v="UL99001011"/>
    <s v="C8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8"/>
    <x v="6"/>
    <x v="610"/>
    <x v="559"/>
    <x v="0"/>
    <m/>
    <x v="2"/>
    <x v="2"/>
    <x v="8"/>
    <x v="87"/>
    <n v="0.3"/>
    <n v="106.4817"/>
    <n v="0.81499999999999995"/>
    <n v="86.782585499999996"/>
    <n v="0"/>
    <n v="86.782585499999996"/>
    <n v="86782.585500000001"/>
    <n v="7231.8821250000001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8"/>
    <x v="24"/>
    <x v="610"/>
    <x v="559"/>
    <x v="0"/>
    <m/>
    <x v="2"/>
    <x v="1"/>
    <x v="8"/>
    <x v="85"/>
    <n v="29.7"/>
    <n v="106.4817"/>
    <n v="65.834999999999994"/>
    <n v="7010.2227194999996"/>
    <n v="0"/>
    <n v="7010.2227194999996"/>
    <n v="7010222.7194999997"/>
    <n v="584185.22662500001"/>
    <s v="UL99001011"/>
    <s v="C8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8"/>
    <x v="6"/>
    <x v="610"/>
    <x v="559"/>
    <x v="0"/>
    <m/>
    <x v="2"/>
    <x v="1"/>
    <x v="8"/>
    <x v="85"/>
    <n v="0.3"/>
    <n v="106.4817"/>
    <n v="0.66499999999999992"/>
    <n v="70.810330499999992"/>
    <n v="0"/>
    <n v="70.810330499999992"/>
    <n v="70810.330499999996"/>
    <n v="5900.8608749999994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4"/>
    <x v="14"/>
    <x v="611"/>
    <x v="560"/>
    <x v="0"/>
    <m/>
    <x v="2"/>
    <x v="2"/>
    <x v="9"/>
    <x v="88"/>
    <n v="19.649999999999999"/>
    <n v="106.4817"/>
    <n v="53.71"/>
    <n v="5719.1321070000004"/>
    <n v="0"/>
    <n v="5719.1321070000004"/>
    <n v="5719132.1070000008"/>
    <n v="476594.34225000005"/>
    <s v="UL99001011"/>
    <s v="K899001011"/>
    <n v="3093"/>
    <n v="3094"/>
    <s v=" "/>
    <s v=" "/>
    <s v=" "/>
    <s v=" "/>
    <n v="101"/>
    <m/>
    <n v="2023"/>
    <s v="neuro7,5 + psyk 12,15"/>
    <m/>
    <n v="108.33029999999999"/>
    <m/>
    <s v="UL"/>
  </r>
  <r>
    <x v="1"/>
    <x v="13"/>
    <x v="33"/>
    <x v="60"/>
    <x v="1"/>
    <x v="14"/>
    <x v="14"/>
    <x v="611"/>
    <x v="560"/>
    <x v="4"/>
    <m/>
    <x v="2"/>
    <x v="2"/>
    <x v="9"/>
    <x v="88"/>
    <n v="4.05"/>
    <n v="106.4817"/>
    <n v="9.9629999999999992"/>
    <n v="1060.8771770999999"/>
    <n v="0"/>
    <n v="1060.8771770999999"/>
    <n v="1060877.1771"/>
    <n v="88406.431425000002"/>
    <s v="UL99001011"/>
    <s v="K899001011"/>
    <n v="3093"/>
    <n v="3094"/>
    <s v=" "/>
    <s v=" "/>
    <s v=" "/>
    <s v=" "/>
    <n v="101"/>
    <m/>
    <n v="2023"/>
    <s v="ögon"/>
    <m/>
    <n v="108.33029999999999"/>
    <m/>
    <s v="UL"/>
  </r>
  <r>
    <x v="1"/>
    <x v="13"/>
    <x v="33"/>
    <x v="60"/>
    <x v="1"/>
    <x v="14"/>
    <x v="19"/>
    <x v="611"/>
    <x v="560"/>
    <x v="5"/>
    <m/>
    <x v="2"/>
    <x v="2"/>
    <x v="9"/>
    <x v="88"/>
    <n v="4.05"/>
    <n v="106.4817"/>
    <n v="1.107"/>
    <n v="117.87524190000001"/>
    <n v="0"/>
    <n v="117.87524190000001"/>
    <n v="117875.24190000001"/>
    <n v="9822.9368250000007"/>
    <s v="UL99001011"/>
    <s v="S199001011"/>
    <n v="3093"/>
    <n v="3094"/>
    <s v=" "/>
    <s v=" "/>
    <s v=" "/>
    <s v=" "/>
    <n v="101"/>
    <m/>
    <n v="2023"/>
    <s v="ögon"/>
    <m/>
    <n v="108.33029999999999"/>
    <m/>
    <s v="UL"/>
  </r>
  <r>
    <x v="1"/>
    <x v="13"/>
    <x v="33"/>
    <x v="60"/>
    <x v="1"/>
    <x v="14"/>
    <x v="6"/>
    <x v="611"/>
    <x v="560"/>
    <x v="0"/>
    <m/>
    <x v="2"/>
    <x v="2"/>
    <x v="9"/>
    <x v="88"/>
    <n v="4.8"/>
    <n v="106.4817"/>
    <n v="13.12"/>
    <n v="1397.039904"/>
    <n v="0"/>
    <n v="1397.039904"/>
    <n v="1397039.9039999999"/>
    <n v="116419.99199999998"/>
    <s v="UL99001011"/>
    <s v="H999001011"/>
    <n v="3093"/>
    <n v="3094"/>
    <s v=" "/>
    <s v=" "/>
    <s v=" "/>
    <s v=" "/>
    <n v="101"/>
    <m/>
    <n v="2023"/>
    <s v="ÖNH 4,05 +PU 0,75"/>
    <m/>
    <n v="108.33029999999999"/>
    <m/>
    <s v="UL"/>
  </r>
  <r>
    <x v="1"/>
    <x v="13"/>
    <x v="33"/>
    <x v="60"/>
    <x v="1"/>
    <x v="14"/>
    <x v="9"/>
    <x v="611"/>
    <x v="560"/>
    <x v="0"/>
    <m/>
    <x v="2"/>
    <x v="2"/>
    <x v="9"/>
    <x v="88"/>
    <n v="1.5"/>
    <n v="106.4817"/>
    <n v="4.0999999999999996"/>
    <n v="436.57496999999995"/>
    <n v="0"/>
    <n v="436.57496999999995"/>
    <n v="436574.97"/>
    <n v="36381.24749999999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4"/>
    <x v="14"/>
    <x v="611"/>
    <x v="560"/>
    <x v="0"/>
    <m/>
    <x v="2"/>
    <x v="1"/>
    <x v="9"/>
    <x v="89"/>
    <n v="19.649999999999999"/>
    <n v="106.4817"/>
    <n v="53.054999999999993"/>
    <n v="5649.3865934999994"/>
    <n v="0"/>
    <n v="5649.3865934999994"/>
    <n v="5649386.5934999995"/>
    <n v="470782.21612499998"/>
    <s v="UL99001011"/>
    <s v="K899001011"/>
    <n v="3093"/>
    <n v="3094"/>
    <s v=" "/>
    <s v=" "/>
    <s v=" "/>
    <s v=" "/>
    <n v="101"/>
    <m/>
    <n v="2023"/>
    <s v="neuro7,5 + psyk 12,15"/>
    <m/>
    <n v="108.33029999999999"/>
    <m/>
    <s v="UL"/>
  </r>
  <r>
    <x v="1"/>
    <x v="13"/>
    <x v="33"/>
    <x v="60"/>
    <x v="1"/>
    <x v="14"/>
    <x v="14"/>
    <x v="611"/>
    <x v="560"/>
    <x v="4"/>
    <m/>
    <x v="2"/>
    <x v="1"/>
    <x v="9"/>
    <x v="89"/>
    <n v="4.05"/>
    <n v="106.4817"/>
    <n v="9.8414999999999999"/>
    <n v="1047.9396505500001"/>
    <n v="0"/>
    <n v="1047.9396505500001"/>
    <n v="1047939.6505500001"/>
    <n v="87328.304212500007"/>
    <s v="UL99001011"/>
    <s v="K899001011"/>
    <n v="3093"/>
    <n v="3094"/>
    <s v=" "/>
    <s v=" "/>
    <s v=" "/>
    <s v=" "/>
    <n v="101"/>
    <m/>
    <n v="2023"/>
    <s v="ögon"/>
    <m/>
    <n v="108.33029999999999"/>
    <m/>
    <s v="UL"/>
  </r>
  <r>
    <x v="1"/>
    <x v="13"/>
    <x v="33"/>
    <x v="60"/>
    <x v="1"/>
    <x v="14"/>
    <x v="19"/>
    <x v="611"/>
    <x v="560"/>
    <x v="5"/>
    <m/>
    <x v="2"/>
    <x v="1"/>
    <x v="9"/>
    <x v="89"/>
    <n v="4.05"/>
    <n v="106.4817"/>
    <n v="1.0935000000000001"/>
    <n v="116.43773895000002"/>
    <n v="0"/>
    <n v="116.43773895000002"/>
    <n v="116437.73895000003"/>
    <n v="9703.1449125000017"/>
    <s v="UL99001011"/>
    <s v="S199001011"/>
    <n v="3093"/>
    <n v="3094"/>
    <s v=" "/>
    <s v=" "/>
    <s v=" "/>
    <s v=" "/>
    <n v="101"/>
    <m/>
    <n v="2023"/>
    <s v="ögon"/>
    <m/>
    <n v="108.33029999999999"/>
    <m/>
    <s v="UL"/>
  </r>
  <r>
    <x v="1"/>
    <x v="13"/>
    <x v="33"/>
    <x v="60"/>
    <x v="1"/>
    <x v="14"/>
    <x v="6"/>
    <x v="611"/>
    <x v="560"/>
    <x v="0"/>
    <m/>
    <x v="2"/>
    <x v="1"/>
    <x v="9"/>
    <x v="89"/>
    <n v="4.8"/>
    <n v="106.4817"/>
    <n v="12.96"/>
    <n v="1380.0028320000001"/>
    <n v="0"/>
    <n v="1380.0028320000001"/>
    <n v="1380002.8320000002"/>
    <n v="115000.23600000002"/>
    <s v="UL99001011"/>
    <s v="H999001011"/>
    <n v="3093"/>
    <n v="3094"/>
    <s v=" "/>
    <s v=" "/>
    <s v=" "/>
    <s v=" "/>
    <n v="101"/>
    <m/>
    <n v="2023"/>
    <s v="ÖNH 4,05 +PU 0,75"/>
    <m/>
    <n v="108.33029999999999"/>
    <m/>
    <s v="UL"/>
  </r>
  <r>
    <x v="1"/>
    <x v="13"/>
    <x v="33"/>
    <x v="60"/>
    <x v="1"/>
    <x v="14"/>
    <x v="9"/>
    <x v="611"/>
    <x v="560"/>
    <x v="0"/>
    <m/>
    <x v="2"/>
    <x v="1"/>
    <x v="9"/>
    <x v="89"/>
    <n v="1.5"/>
    <n v="106.4817"/>
    <n v="4.05"/>
    <n v="431.25088499999998"/>
    <n v="0"/>
    <n v="431.25088499999998"/>
    <n v="431250.88500000001"/>
    <n v="35937.573750000003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3"/>
    <x v="8"/>
    <x v="612"/>
    <x v="561"/>
    <x v="0"/>
    <m/>
    <x v="2"/>
    <x v="2"/>
    <x v="10"/>
    <x v="90"/>
    <n v="1.2"/>
    <n v="106.4817"/>
    <n v="3.14"/>
    <n v="334.35253800000004"/>
    <n v="0"/>
    <n v="334.35253800000004"/>
    <n v="334352.53800000006"/>
    <n v="27862.711500000005"/>
    <s v="UL99001011"/>
    <s v="K699001011"/>
    <n v="3093"/>
    <n v="3094"/>
    <s v=" "/>
    <s v=" "/>
    <s v=" "/>
    <s v=" "/>
    <n v="101"/>
    <m/>
    <n v="2023"/>
    <s v="pedkir "/>
    <m/>
    <n v="108.33029999999999"/>
    <m/>
    <s v="UL"/>
  </r>
  <r>
    <x v="1"/>
    <x v="13"/>
    <x v="33"/>
    <x v="60"/>
    <x v="1"/>
    <x v="3"/>
    <x v="17"/>
    <x v="612"/>
    <x v="561"/>
    <x v="0"/>
    <m/>
    <x v="2"/>
    <x v="2"/>
    <x v="10"/>
    <x v="90"/>
    <n v="1.5"/>
    <n v="106.4817"/>
    <n v="3.9249999999999998"/>
    <n v="417.94067250000001"/>
    <n v="0"/>
    <n v="417.94067250000001"/>
    <n v="417940.67249999999"/>
    <n v="34828.389374999999"/>
    <s v="UL99001011"/>
    <s v="K199001011"/>
    <n v="3093"/>
    <n v="3094"/>
    <s v=" "/>
    <s v=" "/>
    <s v=" "/>
    <s v=" "/>
    <n v="101"/>
    <m/>
    <n v="2023"/>
    <s v="genetik"/>
    <m/>
    <n v="108.33029999999999"/>
    <m/>
    <s v="UL"/>
  </r>
  <r>
    <x v="1"/>
    <x v="13"/>
    <x v="33"/>
    <x v="60"/>
    <x v="1"/>
    <x v="3"/>
    <x v="18"/>
    <x v="612"/>
    <x v="561"/>
    <x v="3"/>
    <m/>
    <x v="2"/>
    <x v="2"/>
    <x v="10"/>
    <x v="90"/>
    <n v="10.199999999999999"/>
    <n v="106.4817"/>
    <n v="6.6724999999999994"/>
    <n v="710.49914324999997"/>
    <n v="0"/>
    <n v="710.49914324999997"/>
    <n v="710499.14324999996"/>
    <n v="59208.261937499999"/>
    <s v="UL99001011"/>
    <s v="D1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6"/>
    <x v="612"/>
    <x v="561"/>
    <x v="3"/>
    <m/>
    <x v="2"/>
    <x v="2"/>
    <x v="10"/>
    <x v="90"/>
    <n v="10.199999999999999"/>
    <n v="106.4817"/>
    <n v="6.6724999999999994"/>
    <n v="710.49914324999997"/>
    <n v="0"/>
    <n v="710.49914324999997"/>
    <n v="710499.14324999996"/>
    <n v="59208.261937499999"/>
    <s v="UL99001011"/>
    <s v="H9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8"/>
    <x v="612"/>
    <x v="561"/>
    <x v="3"/>
    <m/>
    <x v="2"/>
    <x v="2"/>
    <x v="10"/>
    <x v="90"/>
    <n v="10.199999999999999"/>
    <n v="106.4817"/>
    <n v="6.6724999999999994"/>
    <n v="710.49914324999997"/>
    <n v="0"/>
    <n v="710.49914324999997"/>
    <n v="710499.14324999996"/>
    <n v="59208.261937499999"/>
    <s v="UL99001011"/>
    <s v="K6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19"/>
    <x v="612"/>
    <x v="561"/>
    <x v="3"/>
    <m/>
    <x v="2"/>
    <x v="2"/>
    <x v="10"/>
    <x v="90"/>
    <n v="10.199999999999999"/>
    <n v="106.4817"/>
    <n v="6.6724999999999994"/>
    <n v="710.49914324999997"/>
    <n v="0"/>
    <n v="710.49914324999997"/>
    <n v="710499.14324999996"/>
    <n v="59208.261937499999"/>
    <s v="UL99001011"/>
    <s v="S1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6"/>
    <x v="612"/>
    <x v="561"/>
    <x v="6"/>
    <m/>
    <x v="2"/>
    <x v="2"/>
    <x v="10"/>
    <x v="90"/>
    <n v="7.95"/>
    <n v="106.4817"/>
    <n v="6.9334732500000005"/>
    <n v="738.28801856452503"/>
    <n v="0"/>
    <n v="738.28801856452503"/>
    <n v="738288.01856452506"/>
    <n v="61524.001547043757"/>
    <s v="UL99001011"/>
    <s v="H9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8"/>
    <x v="612"/>
    <x v="561"/>
    <x v="6"/>
    <m/>
    <x v="2"/>
    <x v="2"/>
    <x v="10"/>
    <x v="90"/>
    <n v="7.95"/>
    <n v="106.4817"/>
    <n v="6.9334732500000005"/>
    <n v="738.28801856452503"/>
    <n v="0"/>
    <n v="738.28801856452503"/>
    <n v="738288.01856452506"/>
    <n v="61524.001547043757"/>
    <s v="UL99001011"/>
    <s v="K6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19"/>
    <x v="612"/>
    <x v="561"/>
    <x v="6"/>
    <m/>
    <x v="2"/>
    <x v="2"/>
    <x v="10"/>
    <x v="90"/>
    <n v="7.95"/>
    <n v="106.4817"/>
    <n v="6.9334732500000005"/>
    <n v="738.28801856452503"/>
    <n v="0"/>
    <n v="738.28801856452503"/>
    <n v="738288.01856452506"/>
    <n v="61524.001547043757"/>
    <s v="UL99001011"/>
    <s v="S1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6"/>
    <x v="612"/>
    <x v="561"/>
    <x v="0"/>
    <m/>
    <x v="2"/>
    <x v="2"/>
    <x v="10"/>
    <x v="90"/>
    <n v="0.6"/>
    <n v="106.4817"/>
    <n v="1.57"/>
    <n v="167.17626900000002"/>
    <n v="0"/>
    <n v="167.17626900000002"/>
    <n v="167176.26900000003"/>
    <n v="13931.355750000002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3"/>
    <x v="14"/>
    <x v="612"/>
    <x v="561"/>
    <x v="0"/>
    <m/>
    <x v="2"/>
    <x v="2"/>
    <x v="10"/>
    <x v="90"/>
    <n v="1.05"/>
    <n v="106.4817"/>
    <n v="2.7475000000000001"/>
    <n v="292.55847075000003"/>
    <m/>
    <n v="292.55847075000003"/>
    <n v="292558.47075000004"/>
    <n v="24379.872562500004"/>
    <s v="UL99001011"/>
    <s v="K899001011"/>
    <n v="3093"/>
    <n v="3094"/>
    <m/>
    <m/>
    <m/>
    <m/>
    <n v="101"/>
    <m/>
    <n v="2023"/>
    <s v="pedpsyk"/>
    <m/>
    <m/>
    <m/>
    <s v="UL"/>
  </r>
  <r>
    <x v="1"/>
    <x v="13"/>
    <x v="33"/>
    <x v="60"/>
    <x v="1"/>
    <x v="3"/>
    <x v="8"/>
    <x v="612"/>
    <x v="561"/>
    <x v="0"/>
    <m/>
    <x v="2"/>
    <x v="1"/>
    <x v="10"/>
    <x v="88"/>
    <n v="1.2"/>
    <n v="106.4817"/>
    <n v="3.28"/>
    <n v="349.25997599999999"/>
    <n v="0"/>
    <n v="349.25997599999999"/>
    <n v="349259.97599999997"/>
    <n v="29104.997999999996"/>
    <s v="UL99001011"/>
    <s v="K699001011"/>
    <n v="3093"/>
    <n v="3094"/>
    <s v=" "/>
    <s v=" "/>
    <s v=" "/>
    <s v=" "/>
    <n v="101"/>
    <m/>
    <n v="2023"/>
    <s v="pedkir "/>
    <m/>
    <n v="108.33029999999999"/>
    <m/>
    <s v="UL"/>
  </r>
  <r>
    <x v="1"/>
    <x v="13"/>
    <x v="33"/>
    <x v="60"/>
    <x v="1"/>
    <x v="3"/>
    <x v="17"/>
    <x v="612"/>
    <x v="561"/>
    <x v="0"/>
    <m/>
    <x v="2"/>
    <x v="1"/>
    <x v="10"/>
    <x v="88"/>
    <n v="1.5"/>
    <n v="106.4817"/>
    <n v="4.0999999999999996"/>
    <n v="436.57496999999995"/>
    <n v="0"/>
    <n v="436.57496999999995"/>
    <n v="436574.97"/>
    <n v="36381.247499999998"/>
    <s v="UL99001011"/>
    <s v="K199001011"/>
    <n v="3093"/>
    <n v="3094"/>
    <s v=" "/>
    <s v=" "/>
    <s v=" "/>
    <s v=" "/>
    <n v="101"/>
    <m/>
    <n v="2023"/>
    <s v="genetik"/>
    <m/>
    <n v="108.33029999999999"/>
    <m/>
    <s v="UL"/>
  </r>
  <r>
    <x v="1"/>
    <x v="13"/>
    <x v="33"/>
    <x v="60"/>
    <x v="1"/>
    <x v="3"/>
    <x v="18"/>
    <x v="612"/>
    <x v="561"/>
    <x v="3"/>
    <m/>
    <x v="2"/>
    <x v="1"/>
    <x v="10"/>
    <x v="88"/>
    <n v="10.199999999999999"/>
    <n v="106.4817"/>
    <n v="6.97"/>
    <n v="742.17744900000002"/>
    <n v="0"/>
    <n v="742.17744900000002"/>
    <n v="742177.44900000002"/>
    <n v="61848.120750000002"/>
    <s v="UL99001011"/>
    <s v="D1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8"/>
    <x v="612"/>
    <x v="561"/>
    <x v="3"/>
    <m/>
    <x v="2"/>
    <x v="1"/>
    <x v="10"/>
    <x v="88"/>
    <n v="10.199999999999999"/>
    <n v="106.4817"/>
    <n v="6.97"/>
    <n v="742.17744900000002"/>
    <n v="0"/>
    <n v="742.17744900000002"/>
    <n v="742177.44900000002"/>
    <n v="61848.120750000002"/>
    <s v="UL99001011"/>
    <s v="K6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19"/>
    <x v="612"/>
    <x v="561"/>
    <x v="3"/>
    <m/>
    <x v="2"/>
    <x v="1"/>
    <x v="10"/>
    <x v="88"/>
    <n v="10.199999999999999"/>
    <n v="106.4817"/>
    <n v="6.97"/>
    <n v="742.17744900000002"/>
    <n v="0"/>
    <n v="742.17744900000002"/>
    <n v="742177.44900000002"/>
    <n v="61848.120750000002"/>
    <s v="UL99001011"/>
    <s v="S1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6"/>
    <x v="612"/>
    <x v="561"/>
    <x v="3"/>
    <m/>
    <x v="2"/>
    <x v="1"/>
    <x v="10"/>
    <x v="88"/>
    <n v="10.199999999999999"/>
    <n v="106.4817"/>
    <n v="6.97"/>
    <n v="742.17744900000002"/>
    <n v="0"/>
    <n v="742.17744900000002"/>
    <n v="742177.44900000002"/>
    <n v="61848.120750000002"/>
    <s v="UL99001011"/>
    <s v="H999001011"/>
    <n v="3093"/>
    <n v="3094"/>
    <s v=" "/>
    <s v=" "/>
    <s v=" "/>
    <s v=" "/>
    <n v="101"/>
    <m/>
    <n v="2023"/>
    <s v="gyn/obst"/>
    <m/>
    <n v="108.33029999999999"/>
    <m/>
    <s v="UL"/>
  </r>
  <r>
    <x v="1"/>
    <x v="13"/>
    <x v="33"/>
    <x v="60"/>
    <x v="1"/>
    <x v="3"/>
    <x v="6"/>
    <x v="612"/>
    <x v="561"/>
    <x v="6"/>
    <m/>
    <x v="2"/>
    <x v="1"/>
    <x v="10"/>
    <x v="88"/>
    <n v="7.95"/>
    <n v="106.4817"/>
    <n v="7.2426089999999999"/>
    <n v="771.20531875530003"/>
    <n v="0"/>
    <n v="771.20531875530003"/>
    <n v="771205.31875530002"/>
    <n v="64267.109896275004"/>
    <s v="UL99001011"/>
    <s v="H9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19"/>
    <x v="612"/>
    <x v="561"/>
    <x v="6"/>
    <m/>
    <x v="2"/>
    <x v="1"/>
    <x v="10"/>
    <x v="88"/>
    <n v="7.95"/>
    <n v="106.4817"/>
    <n v="7.2426089999999999"/>
    <n v="771.20531875530003"/>
    <n v="0"/>
    <n v="771.20531875530003"/>
    <n v="771205.31875530002"/>
    <n v="64267.109896275004"/>
    <s v="UL99001011"/>
    <s v="S1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8"/>
    <x v="612"/>
    <x v="561"/>
    <x v="6"/>
    <m/>
    <x v="2"/>
    <x v="1"/>
    <x v="10"/>
    <x v="88"/>
    <n v="7.95"/>
    <n v="106.4817"/>
    <n v="7.2426089999999999"/>
    <n v="771.20531875530003"/>
    <n v="0"/>
    <n v="771.20531875530003"/>
    <n v="771205.31875530002"/>
    <n v="64267.109896275004"/>
    <s v="UL99001011"/>
    <s v="K699001011"/>
    <n v="3093"/>
    <n v="3094"/>
    <s v=" "/>
    <s v=" "/>
    <s v=" "/>
    <s v=" "/>
    <n v="101"/>
    <m/>
    <n v="2023"/>
    <s v="pediatrik"/>
    <m/>
    <n v="108.33029999999999"/>
    <m/>
    <s v="UL"/>
  </r>
  <r>
    <x v="1"/>
    <x v="13"/>
    <x v="33"/>
    <x v="60"/>
    <x v="1"/>
    <x v="3"/>
    <x v="6"/>
    <x v="612"/>
    <x v="561"/>
    <x v="0"/>
    <m/>
    <x v="2"/>
    <x v="1"/>
    <x v="10"/>
    <x v="88"/>
    <n v="0.6"/>
    <n v="106.4817"/>
    <n v="1.64"/>
    <n v="174.629988"/>
    <n v="0"/>
    <n v="174.629988"/>
    <n v="174629.98799999998"/>
    <n v="14552.498999999998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3"/>
    <x v="14"/>
    <x v="612"/>
    <x v="561"/>
    <x v="0"/>
    <m/>
    <x v="2"/>
    <x v="1"/>
    <x v="10"/>
    <x v="88"/>
    <n v="1.05"/>
    <n v="106.4817"/>
    <n v="2.87"/>
    <n v="305.60247900000002"/>
    <m/>
    <n v="305.60247900000002"/>
    <n v="305602.47899999999"/>
    <n v="25466.873250000001"/>
    <s v="UL99001011"/>
    <s v="K899001011"/>
    <n v="3093"/>
    <n v="3094"/>
    <m/>
    <m/>
    <m/>
    <m/>
    <n v="101"/>
    <m/>
    <n v="2023"/>
    <s v="pedpsyk"/>
    <m/>
    <m/>
    <m/>
    <s v="UL"/>
  </r>
  <r>
    <x v="1"/>
    <x v="13"/>
    <x v="33"/>
    <x v="60"/>
    <x v="1"/>
    <x v="15"/>
    <x v="6"/>
    <x v="613"/>
    <x v="562"/>
    <x v="0"/>
    <m/>
    <x v="2"/>
    <x v="2"/>
    <x v="12"/>
    <x v="84"/>
    <n v="0.3"/>
    <n v="106.4817"/>
    <n v="0.73499999999999999"/>
    <n v="78.264049499999999"/>
    <m/>
    <n v="78.264049499999999"/>
    <n v="78264.049499999994"/>
    <n v="6522.0041249999995"/>
    <s v="UL99001011"/>
    <s v="H999001011"/>
    <n v="3093"/>
    <n v="3094"/>
    <m/>
    <m/>
    <m/>
    <m/>
    <n v="101"/>
    <m/>
    <n v="2023"/>
    <s v="PU"/>
    <m/>
    <n v="137.57971014399999"/>
    <m/>
    <s v="UL"/>
  </r>
  <r>
    <x v="1"/>
    <x v="13"/>
    <x v="33"/>
    <x v="60"/>
    <x v="1"/>
    <x v="15"/>
    <x v="9"/>
    <x v="613"/>
    <x v="562"/>
    <x v="0"/>
    <m/>
    <x v="2"/>
    <x v="2"/>
    <x v="12"/>
    <x v="84"/>
    <n v="2.7"/>
    <n v="138.4273"/>
    <n v="6.6150000000000002"/>
    <n v="915.69658950000007"/>
    <n v="0"/>
    <n v="915.69658950000007"/>
    <n v="915696.58950000012"/>
    <n v="76308.049125000005"/>
    <s v="UL99001011"/>
    <s v="H199001011"/>
    <n v="3093"/>
    <n v="3094"/>
    <s v=" "/>
    <s v=" "/>
    <s v=" "/>
    <s v=" "/>
    <n v="101"/>
    <m/>
    <n v="2023"/>
    <m/>
    <m/>
    <n v="137.57971014399999"/>
    <m/>
    <s v="UL"/>
  </r>
  <r>
    <x v="1"/>
    <x v="13"/>
    <x v="33"/>
    <x v="60"/>
    <x v="1"/>
    <x v="16"/>
    <x v="11"/>
    <x v="614"/>
    <x v="563"/>
    <x v="0"/>
    <m/>
    <x v="2"/>
    <x v="2"/>
    <x v="12"/>
    <x v="84"/>
    <n v="4.8"/>
    <n v="106.4817"/>
    <n v="11.76"/>
    <n v="1252.224792"/>
    <n v="0"/>
    <n v="1252.224792"/>
    <n v="1252224.7919999999"/>
    <n v="104352.06599999999"/>
    <s v="UL99001011"/>
    <s v="C6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6"/>
    <x v="10"/>
    <x v="614"/>
    <x v="563"/>
    <x v="0"/>
    <m/>
    <x v="2"/>
    <x v="2"/>
    <x v="12"/>
    <x v="84"/>
    <n v="2.7"/>
    <n v="106.4817"/>
    <n v="6.6150000000000002"/>
    <n v="704.37644550000005"/>
    <n v="0"/>
    <n v="704.37644550000005"/>
    <n v="704376.44550000003"/>
    <n v="58698.037125000003"/>
    <s v="UL99001011"/>
    <s v="K9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6"/>
    <x v="9"/>
    <x v="614"/>
    <x v="563"/>
    <x v="0"/>
    <m/>
    <x v="2"/>
    <x v="2"/>
    <x v="12"/>
    <x v="84"/>
    <n v="3"/>
    <n v="106.4817"/>
    <n v="7.35"/>
    <n v="782.64049499999999"/>
    <n v="0"/>
    <n v="782.64049499999999"/>
    <n v="782640.495"/>
    <n v="65220.041250000002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6"/>
    <x v="6"/>
    <x v="614"/>
    <x v="563"/>
    <x v="0"/>
    <m/>
    <x v="2"/>
    <x v="2"/>
    <x v="12"/>
    <x v="84"/>
    <n v="1.5"/>
    <n v="106.4817"/>
    <n v="3.6749999999999998"/>
    <n v="391.32024749999999"/>
    <n v="0"/>
    <n v="391.32024749999999"/>
    <n v="391320.2475"/>
    <n v="32610.020625000001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15"/>
    <x v="6"/>
    <x v="613"/>
    <x v="562"/>
    <x v="0"/>
    <m/>
    <x v="2"/>
    <x v="1"/>
    <x v="12"/>
    <x v="90"/>
    <n v="0.3"/>
    <n v="106.4817"/>
    <n v="0.78500000000000003"/>
    <n v="83.58813450000001"/>
    <m/>
    <n v="83.58813450000001"/>
    <n v="83588.134500000015"/>
    <n v="6965.6778750000012"/>
    <s v="UL99001011"/>
    <s v="H999001011"/>
    <n v="3093"/>
    <n v="3094"/>
    <m/>
    <m/>
    <m/>
    <m/>
    <n v="101"/>
    <m/>
    <n v="2023"/>
    <s v="PU"/>
    <m/>
    <n v="137.57971014399999"/>
    <m/>
    <s v="UL"/>
  </r>
  <r>
    <x v="1"/>
    <x v="13"/>
    <x v="33"/>
    <x v="60"/>
    <x v="1"/>
    <x v="15"/>
    <x v="9"/>
    <x v="613"/>
    <x v="562"/>
    <x v="0"/>
    <m/>
    <x v="2"/>
    <x v="1"/>
    <x v="12"/>
    <x v="90"/>
    <n v="2.7"/>
    <n v="138.4273"/>
    <n v="7.0650000000000004"/>
    <n v="977.98887450000007"/>
    <n v="0"/>
    <n v="977.98887450000007"/>
    <n v="977988.87450000003"/>
    <n v="81499.072874999998"/>
    <s v="UL99001011"/>
    <s v="H199001011"/>
    <n v="3093"/>
    <n v="3094"/>
    <s v=" "/>
    <s v=" "/>
    <s v=" "/>
    <s v=" "/>
    <n v="101"/>
    <m/>
    <n v="2023"/>
    <m/>
    <m/>
    <n v="137.57971014399999"/>
    <m/>
    <s v="UL"/>
  </r>
  <r>
    <x v="1"/>
    <x v="13"/>
    <x v="33"/>
    <x v="60"/>
    <x v="1"/>
    <x v="16"/>
    <x v="11"/>
    <x v="614"/>
    <x v="563"/>
    <x v="0"/>
    <m/>
    <x v="2"/>
    <x v="1"/>
    <x v="12"/>
    <x v="90"/>
    <n v="4.8"/>
    <n v="106.4817"/>
    <n v="12.56"/>
    <n v="1337.4101520000002"/>
    <n v="0"/>
    <n v="1337.4101520000002"/>
    <n v="1337410.1520000002"/>
    <n v="111450.84600000002"/>
    <s v="UL99001011"/>
    <s v="C6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6"/>
    <x v="10"/>
    <x v="614"/>
    <x v="563"/>
    <x v="0"/>
    <m/>
    <x v="2"/>
    <x v="1"/>
    <x v="12"/>
    <x v="90"/>
    <n v="2.7"/>
    <n v="106.4817"/>
    <n v="7.0650000000000004"/>
    <n v="752.2932105000001"/>
    <n v="0"/>
    <n v="752.2932105000001"/>
    <n v="752293.21050000004"/>
    <n v="62691.100875000004"/>
    <s v="UL99001011"/>
    <s v="K999001011"/>
    <n v="3093"/>
    <n v="3094"/>
    <s v=" "/>
    <s v=" "/>
    <s v=" "/>
    <s v=" "/>
    <n v="101"/>
    <m/>
    <n v="2023"/>
    <m/>
    <m/>
    <n v="108.33029999999999"/>
    <m/>
    <s v="UL"/>
  </r>
  <r>
    <x v="1"/>
    <x v="13"/>
    <x v="33"/>
    <x v="60"/>
    <x v="1"/>
    <x v="16"/>
    <x v="9"/>
    <x v="614"/>
    <x v="563"/>
    <x v="0"/>
    <m/>
    <x v="2"/>
    <x v="1"/>
    <x v="12"/>
    <x v="90"/>
    <n v="3"/>
    <n v="106.4817"/>
    <n v="7.85"/>
    <n v="835.88134500000001"/>
    <n v="0"/>
    <n v="835.88134500000001"/>
    <n v="835881.34499999997"/>
    <n v="69656.778749999998"/>
    <s v="UL99001011"/>
    <s v="H199001011"/>
    <n v="3093"/>
    <n v="3094"/>
    <s v=" "/>
    <s v=" "/>
    <s v=" "/>
    <s v=" "/>
    <n v="101"/>
    <m/>
    <n v="2023"/>
    <s v="PV"/>
    <m/>
    <n v="108.33029999999999"/>
    <m/>
    <s v="UL"/>
  </r>
  <r>
    <x v="1"/>
    <x v="13"/>
    <x v="33"/>
    <x v="60"/>
    <x v="1"/>
    <x v="16"/>
    <x v="6"/>
    <x v="614"/>
    <x v="563"/>
    <x v="0"/>
    <m/>
    <x v="2"/>
    <x v="1"/>
    <x v="12"/>
    <x v="90"/>
    <n v="1.5"/>
    <n v="106.4817"/>
    <n v="3.9249999999999998"/>
    <n v="417.94067250000001"/>
    <n v="0"/>
    <n v="417.94067250000001"/>
    <n v="417940.67249999999"/>
    <n v="34828.389374999999"/>
    <s v="UL99001011"/>
    <s v="H999001011"/>
    <n v="3093"/>
    <n v="3094"/>
    <s v=" "/>
    <s v=" "/>
    <s v=" "/>
    <s v=" "/>
    <n v="101"/>
    <m/>
    <n v="2023"/>
    <s v="PU"/>
    <m/>
    <n v="108.33029999999999"/>
    <m/>
    <s v="UL"/>
  </r>
  <r>
    <x v="1"/>
    <x v="13"/>
    <x v="33"/>
    <x v="60"/>
    <x v="1"/>
    <x v="2"/>
    <x v="21"/>
    <x v="615"/>
    <x v="0"/>
    <x v="0"/>
    <m/>
    <x v="3"/>
    <x v="2"/>
    <x v="6"/>
    <x v="84"/>
    <n v="7.5"/>
    <n v="93.703500000000005"/>
    <n v="18.375"/>
    <n v="1721.8018125000001"/>
    <n v="0"/>
    <n v="1721.8018125000001"/>
    <n v="1721801.8125"/>
    <n v="143483.484375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1"/>
    <x v="6"/>
    <x v="83"/>
    <n v="7.5"/>
    <n v="93.703500000000005"/>
    <n v="17"/>
    <n v="1592.9595000000002"/>
    <n v="0"/>
    <n v="1592.9595000000002"/>
    <n v="1592959.5000000002"/>
    <n v="132746.62500000003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2"/>
    <x v="7"/>
    <x v="85"/>
    <n v="3"/>
    <n v="93.703500000000005"/>
    <n v="6.65"/>
    <n v="623.12827500000003"/>
    <n v="0"/>
    <n v="623.12827500000003"/>
    <n v="623128.27500000002"/>
    <n v="51927.356250000004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1"/>
    <x v="7"/>
    <x v="86"/>
    <n v="3"/>
    <n v="93.703500000000005"/>
    <n v="7.15"/>
    <n v="669.98002500000007"/>
    <n v="0"/>
    <n v="669.98002500000007"/>
    <n v="669980.02500000002"/>
    <n v="55831.668750000004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2"/>
    <x v="10"/>
    <x v="90"/>
    <n v="7.5"/>
    <n v="93.703500000000005"/>
    <n v="19.625"/>
    <n v="1838.9311875000001"/>
    <n v="0"/>
    <n v="1838.9311875000001"/>
    <n v="1838931.1875"/>
    <n v="153244.265625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1"/>
    <x v="10"/>
    <x v="88"/>
    <n v="7.5"/>
    <n v="93.703500000000005"/>
    <n v="20.5"/>
    <n v="1920.9217500000002"/>
    <n v="0"/>
    <n v="1920.9217500000002"/>
    <n v="1920921.7500000002"/>
    <n v="160076.81250000003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2"/>
    <x v="12"/>
    <x v="84"/>
    <n v="15"/>
    <n v="93.703500000000005"/>
    <n v="36.75"/>
    <n v="3443.6036250000002"/>
    <n v="0"/>
    <n v="3443.6036250000002"/>
    <n v="3443603.625"/>
    <n v="286966.96875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5"/>
    <x v="0"/>
    <x v="0"/>
    <m/>
    <x v="3"/>
    <x v="1"/>
    <x v="12"/>
    <x v="90"/>
    <n v="15"/>
    <n v="93.703500000000005"/>
    <n v="39.25"/>
    <n v="3677.8623750000002"/>
    <n v="0"/>
    <n v="3677.8623750000002"/>
    <n v="3677862.375"/>
    <n v="306488.53125"/>
    <s v="UL99001011"/>
    <s v="PN99001011"/>
    <n v="3093"/>
    <n v="3094"/>
    <s v=" "/>
    <s v=" "/>
    <s v=" "/>
    <s v=" "/>
    <n v="101"/>
    <m/>
    <n v="2023"/>
    <s v="UL10110001 SVK kurser"/>
    <m/>
    <n v="95.330650000000006"/>
    <m/>
    <s v="UL"/>
  </r>
  <r>
    <x v="1"/>
    <x v="13"/>
    <x v="33"/>
    <x v="60"/>
    <x v="1"/>
    <x v="2"/>
    <x v="21"/>
    <x v="616"/>
    <x v="0"/>
    <x v="0"/>
    <m/>
    <x v="1"/>
    <x v="0"/>
    <x v="0"/>
    <x v="0"/>
    <m/>
    <n v="0"/>
    <n v="0"/>
    <n v="0"/>
    <n v="1870"/>
    <n v="1870"/>
    <n v="1870000"/>
    <n v="155833.33333333334"/>
    <s v="UL99001011"/>
    <s v="PN99001011"/>
    <n v="3093"/>
    <n v="3094"/>
    <s v=" "/>
    <s v=" "/>
    <s v=" "/>
    <s v=" "/>
    <n v="101"/>
    <m/>
    <n v="2023"/>
    <s v="UL10111001 SVK admin, SR+drift"/>
    <m/>
    <m/>
    <m/>
    <s v="UL"/>
  </r>
  <r>
    <x v="1"/>
    <x v="13"/>
    <x v="33"/>
    <x v="60"/>
    <x v="1"/>
    <x v="2"/>
    <x v="21"/>
    <x v="10"/>
    <x v="0"/>
    <x v="0"/>
    <m/>
    <x v="3"/>
    <x v="0"/>
    <x v="0"/>
    <x v="7"/>
    <n v="60"/>
    <n v="80"/>
    <n v="30"/>
    <n v="2400"/>
    <m/>
    <n v="2400"/>
    <n v="2400000"/>
    <n v="200000"/>
    <s v="UL99001011"/>
    <s v="PN99001011"/>
    <n v="3093"/>
    <n v="3094"/>
    <s v=" "/>
    <s v=" "/>
    <s v=" "/>
    <s v=" "/>
    <n v="101"/>
    <m/>
    <n v="2023"/>
    <s v="UL10112001 Inres stud, klin rot"/>
    <m/>
    <n v="80"/>
    <m/>
    <s v="UL"/>
  </r>
  <r>
    <x v="1"/>
    <x v="13"/>
    <x v="33"/>
    <x v="60"/>
    <x v="1"/>
    <x v="2"/>
    <x v="21"/>
    <x v="617"/>
    <x v="0"/>
    <x v="0"/>
    <m/>
    <x v="1"/>
    <x v="0"/>
    <x v="0"/>
    <x v="0"/>
    <n v="60"/>
    <n v="0"/>
    <n v="0"/>
    <n v="0"/>
    <n v="300"/>
    <n v="300"/>
    <n v="300000"/>
    <n v="25000"/>
    <s v="UL99001011"/>
    <s v="PN99001011"/>
    <n v="3093"/>
    <n v="3094"/>
    <s v=" "/>
    <s v=" "/>
    <s v=" "/>
    <s v=" "/>
    <n v="101"/>
    <m/>
    <n v="2023"/>
    <s v="UL10112001 Inres stud, komp eng kurs"/>
    <m/>
    <m/>
    <m/>
    <s v="UL"/>
  </r>
  <r>
    <x v="1"/>
    <x v="13"/>
    <x v="33"/>
    <x v="60"/>
    <x v="1"/>
    <x v="2"/>
    <x v="21"/>
    <x v="618"/>
    <x v="0"/>
    <x v="0"/>
    <m/>
    <x v="1"/>
    <x v="3"/>
    <x v="0"/>
    <x v="0"/>
    <m/>
    <n v="0"/>
    <n v="0"/>
    <n v="0"/>
    <n v="678"/>
    <n v="678"/>
    <n v="678000"/>
    <n v="56500"/>
    <s v="UL99001011"/>
    <s v="PN99001011"/>
    <n v="3093"/>
    <n v="3094"/>
    <s v=" "/>
    <s v=" "/>
    <s v=" "/>
    <s v=" "/>
    <n v="101"/>
    <m/>
    <n v="2023"/>
    <s v="UL10113001 Övr utb uppdrag, core faciliteter"/>
    <m/>
    <m/>
    <m/>
    <s v="UL"/>
  </r>
  <r>
    <x v="1"/>
    <x v="13"/>
    <x v="34"/>
    <x v="60"/>
    <x v="1"/>
    <x v="2"/>
    <x v="21"/>
    <x v="618"/>
    <x v="0"/>
    <x v="0"/>
    <m/>
    <x v="1"/>
    <x v="3"/>
    <x v="0"/>
    <x v="0"/>
    <m/>
    <n v="0"/>
    <n v="0"/>
    <n v="0"/>
    <n v="3500.1979999999999"/>
    <n v="3500.1979999999999"/>
    <n v="3500198"/>
    <n v="291683.16666666669"/>
    <s v="UL99001011"/>
    <s v="PN99001011"/>
    <n v="3093"/>
    <n v="3094"/>
    <s v=" "/>
    <s v=" "/>
    <s v=" "/>
    <s v=" "/>
    <n v="101"/>
    <m/>
    <n v="2023"/>
    <s v="UL10113001 Övr utb uppdrag, core faciliteter 2LA21 (resurskrävande aktivitet)"/>
    <m/>
    <m/>
    <m/>
    <s v="UL"/>
  </r>
  <r>
    <x v="1"/>
    <x v="13"/>
    <x v="33"/>
    <x v="60"/>
    <x v="1"/>
    <x v="2"/>
    <x v="21"/>
    <x v="619"/>
    <x v="0"/>
    <x v="0"/>
    <m/>
    <x v="1"/>
    <x v="0"/>
    <x v="0"/>
    <x v="0"/>
    <m/>
    <n v="0"/>
    <n v="0"/>
    <n v="0"/>
    <n v="1200"/>
    <n v="1200"/>
    <n v="1200000"/>
    <n v="100000"/>
    <s v="UL99001011"/>
    <s v="PN99001011"/>
    <n v="3093"/>
    <n v="3094"/>
    <s v=" "/>
    <s v=" "/>
    <s v=" "/>
    <s v=" "/>
    <n v="101"/>
    <m/>
    <n v="2023"/>
    <s v="UL10114001 Ersättning till kursansvarig institution"/>
    <m/>
    <m/>
    <m/>
    <s v="UL"/>
  </r>
  <r>
    <x v="1"/>
    <x v="13"/>
    <x v="34"/>
    <x v="60"/>
    <x v="1"/>
    <x v="5"/>
    <x v="3"/>
    <x v="620"/>
    <x v="564"/>
    <x v="0"/>
    <m/>
    <x v="2"/>
    <x v="1"/>
    <x v="1"/>
    <x v="91"/>
    <n v="12"/>
    <n v="98.317999999999998"/>
    <n v="38.799999999999997"/>
    <n v="3814.7383999999997"/>
    <m/>
    <n v="3814.7383999999997"/>
    <n v="3814738.4"/>
    <n v="317894.86666666664"/>
    <s v="UL99001011"/>
    <s v="C3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5"/>
    <x v="3"/>
    <x v="620"/>
    <x v="564"/>
    <x v="0"/>
    <m/>
    <x v="2"/>
    <x v="2"/>
    <x v="1"/>
    <x v="91"/>
    <n v="12"/>
    <n v="98.317999999999998"/>
    <n v="38.799999999999997"/>
    <n v="3814.7383999999997"/>
    <m/>
    <n v="3814.7383999999997"/>
    <n v="3814738.4"/>
    <n v="317894.86666666664"/>
    <s v="UL99001011"/>
    <s v="C3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4"/>
    <x v="23"/>
    <x v="621"/>
    <x v="565"/>
    <x v="0"/>
    <m/>
    <x v="2"/>
    <x v="1"/>
    <x v="1"/>
    <x v="91"/>
    <n v="18"/>
    <n v="98.317999999999998"/>
    <n v="58.2"/>
    <n v="5722.1076000000003"/>
    <m/>
    <n v="5722.1076000000003"/>
    <n v="5722107.6000000006"/>
    <n v="476842.30000000005"/>
    <s v="UL99001011"/>
    <s v="C2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4"/>
    <x v="23"/>
    <x v="621"/>
    <x v="565"/>
    <x v="0"/>
    <m/>
    <x v="2"/>
    <x v="2"/>
    <x v="1"/>
    <x v="91"/>
    <n v="18"/>
    <n v="98.317999999999998"/>
    <n v="58.2"/>
    <n v="5722.1076000000003"/>
    <m/>
    <n v="5722.1076000000003"/>
    <n v="5722107.6000000006"/>
    <n v="476842.30000000005"/>
    <s v="UL99001011"/>
    <s v="C2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7"/>
    <x v="2"/>
    <x v="622"/>
    <x v="566"/>
    <x v="0"/>
    <m/>
    <x v="2"/>
    <x v="1"/>
    <x v="2"/>
    <x v="92"/>
    <n v="18"/>
    <n v="101.401"/>
    <n v="52.5"/>
    <n v="5323.5524999999998"/>
    <m/>
    <n v="5323.5524999999998"/>
    <n v="5323552.5"/>
    <n v="443629.375"/>
    <s v="UL99001011"/>
    <s v="C4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7"/>
    <x v="2"/>
    <x v="622"/>
    <x v="566"/>
    <x v="0"/>
    <m/>
    <x v="2"/>
    <x v="2"/>
    <x v="2"/>
    <x v="92"/>
    <n v="18"/>
    <n v="101.401"/>
    <n v="52.5"/>
    <n v="5323.5524999999998"/>
    <m/>
    <n v="5323.5524999999998"/>
    <n v="5323552.5"/>
    <n v="443629.375"/>
    <s v="UL99001011"/>
    <s v="C4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7"/>
    <x v="2"/>
    <x v="623"/>
    <x v="567"/>
    <x v="0"/>
    <m/>
    <x v="2"/>
    <x v="1"/>
    <x v="2"/>
    <x v="92"/>
    <n v="12"/>
    <n v="101.401"/>
    <n v="35"/>
    <n v="3549.0349999999999"/>
    <m/>
    <n v="3549.0349999999999"/>
    <n v="3549035"/>
    <n v="295752.91666666669"/>
    <s v="UL99001011"/>
    <s v="C4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7"/>
    <x v="2"/>
    <x v="623"/>
    <x v="567"/>
    <x v="0"/>
    <m/>
    <x v="2"/>
    <x v="2"/>
    <x v="2"/>
    <x v="92"/>
    <n v="12"/>
    <n v="101.401"/>
    <n v="35"/>
    <n v="3549.0349999999999"/>
    <m/>
    <n v="3549.0349999999999"/>
    <n v="3549035"/>
    <n v="295752.91666666669"/>
    <s v="UL99001011"/>
    <s v="C4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5"/>
    <x v="3"/>
    <x v="624"/>
    <x v="568"/>
    <x v="0"/>
    <m/>
    <x v="2"/>
    <x v="1"/>
    <x v="3"/>
    <x v="93"/>
    <n v="30"/>
    <n v="105.185"/>
    <n v="85"/>
    <n v="8940.7250000000004"/>
    <m/>
    <n v="8940.7250000000004"/>
    <n v="8940725"/>
    <n v="745060.41666666663"/>
    <s v="UL99001011"/>
    <s v="C3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5"/>
    <x v="3"/>
    <x v="624"/>
    <x v="568"/>
    <x v="0"/>
    <m/>
    <x v="2"/>
    <x v="2"/>
    <x v="3"/>
    <x v="94"/>
    <n v="30"/>
    <n v="105.185"/>
    <n v="79"/>
    <n v="8309.6149999999998"/>
    <m/>
    <n v="8309.6149999999998"/>
    <n v="8309615"/>
    <n v="692467.91666666663"/>
    <s v="UL99001011"/>
    <s v="C3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8"/>
    <x v="16"/>
    <x v="625"/>
    <x v="569"/>
    <x v="0"/>
    <m/>
    <x v="2"/>
    <x v="1"/>
    <x v="4"/>
    <x v="95"/>
    <n v="7.5"/>
    <n v="105.185"/>
    <n v="19.25"/>
    <n v="2024.81125"/>
    <m/>
    <n v="2024.81125"/>
    <n v="2024811.25"/>
    <n v="168734.27083333334"/>
    <s v="UL99001011"/>
    <s v="C1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8"/>
    <x v="16"/>
    <x v="625"/>
    <x v="569"/>
    <x v="0"/>
    <m/>
    <x v="2"/>
    <x v="2"/>
    <x v="4"/>
    <x v="96"/>
    <n v="7.5"/>
    <n v="105.185"/>
    <n v="16.25"/>
    <n v="1709.2562500000001"/>
    <m/>
    <n v="1709.2562500000001"/>
    <n v="1709256.2500000002"/>
    <n v="142438.02083333334"/>
    <s v="UL99001011"/>
    <s v="C1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0"/>
    <x v="18"/>
    <x v="626"/>
    <x v="570"/>
    <x v="0"/>
    <m/>
    <x v="2"/>
    <x v="1"/>
    <x v="4"/>
    <x v="95"/>
    <n v="22.5"/>
    <n v="109.798"/>
    <n v="57.75"/>
    <n v="6340.8344999999999"/>
    <m/>
    <n v="6340.8344999999999"/>
    <n v="6340834.5"/>
    <n v="528402.875"/>
    <s v="UL99001011"/>
    <s v="D1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0"/>
    <x v="18"/>
    <x v="626"/>
    <x v="570"/>
    <x v="0"/>
    <m/>
    <x v="2"/>
    <x v="2"/>
    <x v="4"/>
    <x v="96"/>
    <n v="22.5"/>
    <n v="109.798"/>
    <n v="48.75"/>
    <n v="5352.6525000000001"/>
    <m/>
    <n v="5352.6525000000001"/>
    <n v="5352652.5"/>
    <n v="446054.375"/>
    <s v="UL99001011"/>
    <s v="D1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1"/>
    <x v="12"/>
    <x v="627"/>
    <x v="545"/>
    <x v="3"/>
    <m/>
    <x v="2"/>
    <x v="1"/>
    <x v="5"/>
    <x v="96"/>
    <n v="30"/>
    <n v="101.401"/>
    <n v="16.25"/>
    <n v="1647.7662499999999"/>
    <m/>
    <n v="1647.7662499999999"/>
    <n v="1647766.25"/>
    <n v="137313.85416666666"/>
    <s v="UL99001011"/>
    <s v="K2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6"/>
    <x v="4"/>
    <x v="627"/>
    <x v="545"/>
    <x v="3"/>
    <m/>
    <x v="2"/>
    <x v="1"/>
    <x v="5"/>
    <x v="96"/>
    <n v="30"/>
    <n v="101.401"/>
    <n v="16.25"/>
    <n v="1647.7662499999999"/>
    <m/>
    <n v="1647.7662499999999"/>
    <n v="1647766.25"/>
    <n v="137313.85416666666"/>
    <s v="UL99001011"/>
    <s v="H7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10"/>
    <x v="18"/>
    <x v="627"/>
    <x v="545"/>
    <x v="3"/>
    <m/>
    <x v="2"/>
    <x v="1"/>
    <x v="5"/>
    <x v="96"/>
    <n v="30"/>
    <n v="101.401"/>
    <n v="16.25"/>
    <n v="1647.7662499999999"/>
    <m/>
    <n v="1647.7662499999999"/>
    <n v="1647766.25"/>
    <n v="137313.85416666666"/>
    <s v="UL99001011"/>
    <s v="D199001011"/>
    <n v="3093"/>
    <n v="3094"/>
    <m/>
    <m/>
    <m/>
    <m/>
    <n v="101"/>
    <m/>
    <n v="2023"/>
    <m/>
    <m/>
    <m/>
    <m/>
    <s v="UL"/>
  </r>
  <r>
    <x v="1"/>
    <x v="13"/>
    <x v="34"/>
    <x v="60"/>
    <x v="1"/>
    <x v="9"/>
    <x v="19"/>
    <x v="627"/>
    <x v="545"/>
    <x v="3"/>
    <m/>
    <x v="2"/>
    <x v="1"/>
    <x v="5"/>
    <x v="96"/>
    <n v="30"/>
    <n v="101.401"/>
    <n v="16.25"/>
    <n v="1647.7662499999999"/>
    <m/>
    <n v="1647.7662499999999"/>
    <n v="1647766.25"/>
    <n v="137313.85416666666"/>
    <s v="UL99001011"/>
    <s v="S199001011"/>
    <n v="3093"/>
    <n v="3094"/>
    <m/>
    <m/>
    <m/>
    <m/>
    <n v="101"/>
    <m/>
    <n v="2023"/>
    <m/>
    <m/>
    <m/>
    <m/>
    <s v="UL"/>
  </r>
  <r>
    <x v="2"/>
    <x v="11"/>
    <x v="29"/>
    <x v="56"/>
    <x v="3"/>
    <x v="0"/>
    <x v="20"/>
    <x v="565"/>
    <x v="99"/>
    <x v="2"/>
    <m/>
    <x v="5"/>
    <x v="3"/>
    <x v="0"/>
    <x v="0"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A37230-D723-4669-A03B-F3059CAF728D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48" firstHeaderRow="1" firstDataRow="2" firstDataCol="6" rowPageCount="1" colPageCount="1"/>
  <pivotFields count="39">
    <pivotField axis="axisRow" compact="0" outline="0" showAll="0">
      <items count="4">
        <item n="Programövergripande" x="0"/>
        <item n="Utbildningsuppdrag" x="1"/>
        <item x="2"/>
        <item t="default"/>
      </items>
    </pivotField>
    <pivotField axis="axisPage" compact="0" outline="0" multipleItemSelectionAllowed="1" showAll="0" defaultSubtotal="0">
      <items count="14">
        <item x="1"/>
        <item h="1" x="0"/>
        <item h="1" x="10"/>
        <item h="1" x="2"/>
        <item h="1" x="3"/>
        <item h="1" x="4"/>
        <item h="1" x="5"/>
        <item h="1" x="6"/>
        <item h="1" x="7"/>
        <item h="1" x="8"/>
        <item h="1" x="9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x="22"/>
        <item x="26"/>
        <item x="5"/>
        <item x="6"/>
        <item x="23"/>
        <item x="30"/>
        <item x="0"/>
        <item x="27"/>
        <item x="33"/>
        <item x="34"/>
        <item x="13"/>
        <item x="7"/>
        <item x="8"/>
        <item x="10"/>
        <item x="18"/>
        <item x="15"/>
        <item x="31"/>
        <item x="11"/>
        <item x="16"/>
        <item x="17"/>
        <item x="12"/>
        <item x="32"/>
        <item x="4"/>
        <item x="14"/>
        <item x="9"/>
        <item x="19"/>
        <item x="20"/>
        <item x="21"/>
        <item x="1"/>
        <item x="28"/>
        <item x="24"/>
        <item x="25"/>
        <item x="2"/>
        <item x="3"/>
        <item x="29"/>
        <item t="default"/>
      </items>
    </pivotField>
    <pivotField compact="0" outline="0" showAll="0"/>
    <pivotField name="Anslag/studie-avgifter" axis="axisRow" compact="0" outline="0" showAll="0">
      <items count="5">
        <item x="0"/>
        <item x="1"/>
        <item x="3"/>
        <item x="2"/>
        <item t="default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7"/>
        <item x="0"/>
        <item x="1"/>
        <item x="2"/>
        <item x="3"/>
        <item x="4"/>
        <item x="5"/>
        <item x="6"/>
        <item x="9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30">
    <i>
      <x v="22"/>
      <x/>
      <x/>
      <x/>
      <x/>
      <x v="46"/>
    </i>
    <i r="5">
      <x v="90"/>
    </i>
    <i r="5">
      <x v="212"/>
    </i>
    <i r="5">
      <x v="418"/>
    </i>
    <i t="default" r="3">
      <x/>
    </i>
    <i t="default" r="2">
      <x/>
    </i>
    <i t="default" r="1">
      <x/>
    </i>
    <i r="1">
      <x v="1"/>
      <x v="1"/>
      <x/>
      <x v="450"/>
      <x v="116"/>
    </i>
    <i r="4">
      <x v="519"/>
      <x v="258"/>
    </i>
    <i r="4">
      <x v="520"/>
      <x v="307"/>
    </i>
    <i r="4">
      <x v="521"/>
      <x v="259"/>
    </i>
    <i r="4">
      <x v="522"/>
      <x v="260"/>
    </i>
    <i r="4">
      <x v="523"/>
      <x v="319"/>
    </i>
    <i r="4">
      <x v="524"/>
      <x v="410"/>
    </i>
    <i r="4">
      <x v="570"/>
      <x v="571"/>
    </i>
    <i t="default" r="3">
      <x/>
    </i>
    <i t="default" r="2">
      <x v="1"/>
    </i>
    <i r="2">
      <x v="3"/>
      <x/>
      <x v="450"/>
      <x v="116"/>
    </i>
    <i r="4">
      <x v="519"/>
      <x v="258"/>
    </i>
    <i r="4">
      <x v="520"/>
      <x v="307"/>
    </i>
    <i r="4">
      <x v="521"/>
      <x v="259"/>
    </i>
    <i r="4">
      <x v="522"/>
      <x v="260"/>
    </i>
    <i r="4">
      <x v="523"/>
      <x v="319"/>
    </i>
    <i r="4">
      <x v="524"/>
      <x v="410"/>
    </i>
    <i r="4">
      <x v="570"/>
      <x v="571"/>
    </i>
    <i t="default" r="3">
      <x/>
    </i>
    <i t="default" r="2">
      <x v="3"/>
    </i>
    <i t="default" r="1">
      <x v="1"/>
    </i>
    <i t="default"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1"/>
  </dataFields>
  <formats count="18">
    <format dxfId="385">
      <pivotArea type="all" dataOnly="0" outline="0" fieldPosition="0"/>
    </format>
    <format dxfId="384">
      <pivotArea field="8" type="button" dataOnly="0" labelOnly="1" outline="0" axis="axisRow" fieldPosition="4"/>
    </format>
    <format dxfId="383">
      <pivotArea dataOnly="0" labelOnly="1" grandRow="1" outline="0" fieldPosition="0"/>
    </format>
    <format dxfId="382">
      <pivotArea dataOnly="0" labelOnly="1" outline="0" fieldPosition="0">
        <references count="1">
          <reference field="7" count="0"/>
        </references>
      </pivotArea>
    </format>
    <format dxfId="381">
      <pivotArea dataOnly="0" labelOnly="1" outline="0" fieldPosition="0">
        <references count="1">
          <reference field="7" count="0"/>
        </references>
      </pivotArea>
    </format>
    <format dxfId="380">
      <pivotArea dataOnly="0" labelOnly="1" outline="0" fieldPosition="0">
        <references count="1">
          <reference field="8" count="0"/>
        </references>
      </pivotArea>
    </format>
    <format dxfId="379">
      <pivotArea field="2" type="button" dataOnly="0" labelOnly="1" outline="0" axis="axisRow" fieldPosition="0"/>
    </format>
    <format dxfId="378">
      <pivotArea field="7" type="button" dataOnly="0" labelOnly="1" outline="0" axis="axisRow" fieldPosition="5"/>
    </format>
    <format dxfId="377">
      <pivotArea field="8" type="button" dataOnly="0" labelOnly="1" outline="0" axis="axisRow" fieldPosition="4"/>
    </format>
    <format dxfId="37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75">
      <pivotArea dataOnly="0" labelOnly="1" outline="0" fieldPosition="0">
        <references count="1">
          <reference field="0" count="0"/>
        </references>
      </pivotArea>
    </format>
    <format dxfId="374">
      <pivotArea outline="0" fieldPosition="0">
        <references count="1">
          <reference field="4294967294" count="1">
            <x v="0"/>
          </reference>
        </references>
      </pivotArea>
    </format>
    <format dxfId="373">
      <pivotArea field="6" type="button" dataOnly="0" labelOnly="1" outline="0" axis="axisRow" fieldPosition="3"/>
    </format>
    <format dxfId="372">
      <pivotArea field="5" type="button" dataOnly="0" labelOnly="1" outline="0"/>
    </format>
    <format dxfId="371">
      <pivotArea dataOnly="0" labelOnly="1" outline="0" fieldPosition="0">
        <references count="1">
          <reference field="2" count="0"/>
        </references>
      </pivotArea>
    </format>
    <format dxfId="370">
      <pivotArea field="4" type="button" dataOnly="0" labelOnly="1" outline="0" axis="axisRow" fieldPosition="2"/>
    </format>
    <format dxfId="36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68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8E194E-1DC8-4A07-BE3C-1FEBDE250D1C}" name="Pivottabell1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7:H23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2"/>
        <item h="1" x="0"/>
        <item h="1" x="10"/>
        <item h="1" x="1"/>
        <item h="1" x="3"/>
        <item h="1" x="4"/>
        <item h="1" x="5"/>
        <item h="1" x="6"/>
        <item h="1" x="7"/>
        <item h="1" x="8"/>
        <item h="1" x="9"/>
        <item h="1" x="12"/>
        <item h="1" x="13"/>
        <item h="1" x="11"/>
      </items>
    </pivotField>
    <pivotField compact="0" outline="0" showAll="0">
      <items count="36">
        <item h="1" x="5"/>
        <item x="0"/>
        <item h="1" x="1"/>
        <item h="1" x="2"/>
        <item h="1" x="3"/>
        <item h="1" x="26"/>
        <item h="1" x="27"/>
        <item h="1" x="28"/>
        <item h="1" x="4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30"/>
        <item h="1" x="31"/>
        <item h="1" x="32"/>
        <item h="1" x="33"/>
        <item h="1" x="34"/>
        <item h="1" x="29"/>
        <item t="default"/>
      </items>
    </pivotField>
    <pivotField axis="axisRow" compact="0" outline="0" showAll="0">
      <items count="63">
        <item h="1" x="5"/>
        <item x="6"/>
        <item h="1" x="0"/>
        <item h="1" x="1"/>
        <item h="1" x="2"/>
        <item h="1" x="3"/>
        <item h="1" x="53"/>
        <item h="1" x="54"/>
        <item h="1" x="55"/>
        <item h="1" x="4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7"/>
        <item h="1" x="58"/>
        <item h="1" x="59"/>
        <item h="1" x="60"/>
        <item h="1" x="61"/>
        <item h="1" x="56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1"/>
        <item x="8"/>
        <item x="0"/>
        <item x="2"/>
        <item x="3"/>
        <item x="4"/>
        <item x="5"/>
        <item x="6"/>
        <item x="9"/>
        <item x="7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0"/>
        <item x="10"/>
        <item x="115"/>
        <item x="106"/>
        <item x="113"/>
        <item x="118"/>
        <item x="119"/>
        <item x="121"/>
        <item x="122"/>
        <item x="3"/>
        <item x="4"/>
        <item x="104"/>
        <item x="111"/>
        <item x="116"/>
        <item x="107"/>
        <item x="109"/>
        <item x="108"/>
        <item x="110"/>
        <item x="112"/>
        <item x="114"/>
        <item x="123"/>
        <item x="120"/>
        <item x="105"/>
        <item x="117"/>
        <item x="1"/>
        <item x="2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195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96"/>
        <item x="97"/>
        <item x="98"/>
        <item x="99"/>
        <item x="100"/>
        <item x="101"/>
        <item x="10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5">
    <i>
      <x v="1"/>
      <x/>
      <x v="1"/>
      <x/>
      <x/>
    </i>
    <i r="4">
      <x v="3"/>
    </i>
    <i r="4">
      <x v="13"/>
    </i>
    <i r="3">
      <x v="570"/>
      <x v="23"/>
    </i>
    <i t="default" r="1">
      <x/>
    </i>
    <i r="1">
      <x v="1"/>
      <x/>
      <x v="551"/>
      <x v="21"/>
    </i>
    <i r="2">
      <x v="1"/>
      <x/>
      <x v="2"/>
    </i>
    <i r="3">
      <x v="547"/>
      <x v="5"/>
    </i>
    <i r="3">
      <x v="548"/>
      <x v="7"/>
    </i>
    <i r="3">
      <x v="549"/>
      <x v="8"/>
    </i>
    <i r="3">
      <x v="550"/>
      <x v="6"/>
    </i>
    <i r="3">
      <x v="570"/>
      <x v="20"/>
    </i>
    <i t="default" r="1">
      <x v="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9" numFmtId="2"/>
    <dataField name=" Total ers tkr" fld="20" baseField="0" baseItem="0" numFmtId="1"/>
  </dataFields>
  <formats count="16">
    <format dxfId="207">
      <pivotArea type="all" dataOnly="0" outline="0" fieldPosition="0"/>
    </format>
    <format dxfId="206">
      <pivotArea field="8" type="button" dataOnly="0" labelOnly="1" outline="0" axis="axisRow" fieldPosition="3"/>
    </format>
    <format dxfId="205">
      <pivotArea dataOnly="0" labelOnly="1" grandRow="1" outline="0" fieldPosition="0"/>
    </format>
    <format dxfId="204">
      <pivotArea dataOnly="0" labelOnly="1" outline="0" fieldPosition="0">
        <references count="1">
          <reference field="7" count="0"/>
        </references>
      </pivotArea>
    </format>
    <format dxfId="203">
      <pivotArea dataOnly="0" labelOnly="1" outline="0" fieldPosition="0">
        <references count="1">
          <reference field="7" count="0"/>
        </references>
      </pivotArea>
    </format>
    <format dxfId="202">
      <pivotArea field="2" type="button" dataOnly="0" labelOnly="1" outline="0"/>
    </format>
    <format dxfId="201">
      <pivotArea field="7" type="button" dataOnly="0" labelOnly="1" outline="0" axis="axisRow" fieldPosition="4"/>
    </format>
    <format dxfId="200">
      <pivotArea field="8" type="button" dataOnly="0" labelOnly="1" outline="0" axis="axisRow" fieldPosition="3"/>
    </format>
    <format dxfId="19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8">
      <pivotArea dataOnly="0" labelOnly="1" outline="0" fieldPosition="0">
        <references count="1">
          <reference field="0" count="0"/>
        </references>
      </pivotArea>
    </format>
    <format dxfId="197">
      <pivotArea dataOnly="0" labelOnly="1" outline="0" fieldPosition="0">
        <references count="1">
          <reference field="3" count="0"/>
        </references>
      </pivotArea>
    </format>
    <format dxfId="196">
      <pivotArea field="6" type="button" dataOnly="0" labelOnly="1" outline="0" axis="axisRow" fieldPosition="2"/>
    </format>
    <format dxfId="195">
      <pivotArea field="3" type="button" dataOnly="0" labelOnly="1" outline="0" axis="axisRow" fieldPosition="0"/>
    </format>
    <format dxfId="19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93">
      <pivotArea outline="0" fieldPosition="0">
        <references count="1">
          <reference field="4294967294" count="1" selected="0">
            <x v="2"/>
          </reference>
        </references>
      </pivotArea>
    </format>
    <format dxfId="192">
      <pivotArea outline="0" fieldPosition="0">
        <references count="6">
          <reference field="4294967294" count="1" selected="0">
            <x v="2"/>
          </reference>
          <reference field="0" count="1" selected="0">
            <x v="1"/>
          </reference>
          <reference field="3" count="0" selected="0"/>
          <reference field="6" count="1" selected="0">
            <x v="1"/>
          </reference>
          <reference field="7" count="1" selected="0">
            <x v="5"/>
          </reference>
          <reference field="8" count="1" selected="0">
            <x v="547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966DBE-9B29-43D2-A904-7ED22CB681A2}" name="Pivottabell12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H95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0"/>
        <item h="1" x="10"/>
        <item h="1" x="1"/>
        <item h="1" x="2"/>
        <item x="3"/>
        <item h="1" x="4"/>
        <item h="1" x="5"/>
        <item h="1" x="6"/>
        <item h="1" x="7"/>
        <item h="1" x="8"/>
        <item h="1" x="9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x="22"/>
        <item x="26"/>
        <item x="5"/>
        <item x="6"/>
        <item x="23"/>
        <item x="30"/>
        <item x="0"/>
        <item x="27"/>
        <item x="33"/>
        <item x="34"/>
        <item x="13"/>
        <item x="7"/>
        <item x="8"/>
        <item x="10"/>
        <item x="18"/>
        <item x="15"/>
        <item x="31"/>
        <item x="11"/>
        <item x="16"/>
        <item x="17"/>
        <item x="12"/>
        <item x="32"/>
        <item x="4"/>
        <item x="14"/>
        <item x="9"/>
        <item x="19"/>
        <item x="20"/>
        <item x="21"/>
        <item x="1"/>
        <item x="28"/>
        <item x="24"/>
        <item x="25"/>
        <item x="2"/>
        <item x="3"/>
        <item x="29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9"/>
        <item x="1"/>
        <item x="0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10"/>
        <item x="123"/>
        <item x="103"/>
        <item x="115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04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195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120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81">
    <i>
      <x v="3"/>
      <x/>
      <x v="1"/>
      <x/>
      <x v="210"/>
    </i>
    <i r="4">
      <x v="211"/>
    </i>
    <i r="4">
      <x v="212"/>
    </i>
    <i r="4">
      <x v="213"/>
    </i>
    <i r="4">
      <x v="214"/>
    </i>
    <i r="4">
      <x v="215"/>
    </i>
    <i r="4">
      <x v="216"/>
    </i>
    <i r="4">
      <x v="217"/>
    </i>
    <i t="default" r="1">
      <x/>
    </i>
    <i r="1">
      <x v="1"/>
      <x/>
      <x v="78"/>
      <x v="226"/>
    </i>
    <i r="2">
      <x v="1"/>
      <x/>
      <x/>
    </i>
    <i r="4">
      <x v="2"/>
    </i>
    <i r="4">
      <x v="3"/>
    </i>
    <i r="4">
      <x v="238"/>
    </i>
    <i r="3">
      <x v="45"/>
      <x v="218"/>
    </i>
    <i r="3">
      <x v="46"/>
      <x v="249"/>
    </i>
    <i r="3">
      <x v="47"/>
      <x v="219"/>
    </i>
    <i r="3">
      <x v="48"/>
      <x v="220"/>
    </i>
    <i r="3">
      <x v="49"/>
      <x v="221"/>
    </i>
    <i r="3">
      <x v="50"/>
      <x v="252"/>
    </i>
    <i r="3">
      <x v="51"/>
      <x v="222"/>
    </i>
    <i r="3">
      <x v="52"/>
      <x v="223"/>
    </i>
    <i r="3">
      <x v="53"/>
      <x v="225"/>
    </i>
    <i r="3">
      <x v="54"/>
      <x v="224"/>
    </i>
    <i r="3">
      <x v="55"/>
      <x v="234"/>
    </i>
    <i r="3">
      <x v="56"/>
      <x v="227"/>
    </i>
    <i r="3">
      <x v="57"/>
      <x v="229"/>
    </i>
    <i r="3">
      <x v="58"/>
      <x v="228"/>
    </i>
    <i r="3">
      <x v="59"/>
      <x v="243"/>
    </i>
    <i r="3">
      <x v="60"/>
      <x v="242"/>
    </i>
    <i r="3">
      <x v="61"/>
      <x v="241"/>
    </i>
    <i r="3">
      <x v="62"/>
      <x v="240"/>
    </i>
    <i r="3">
      <x v="63"/>
      <x v="235"/>
    </i>
    <i r="3">
      <x v="64"/>
      <x v="236"/>
    </i>
    <i r="3">
      <x v="65"/>
      <x v="251"/>
    </i>
    <i r="3">
      <x v="66"/>
      <x v="250"/>
    </i>
    <i r="3">
      <x v="67"/>
      <x v="232"/>
    </i>
    <i r="3">
      <x v="68"/>
      <x v="230"/>
    </i>
    <i r="3">
      <x v="69"/>
      <x v="231"/>
    </i>
    <i r="3">
      <x v="70"/>
      <x v="247"/>
    </i>
    <i r="3">
      <x v="71"/>
      <x v="245"/>
    </i>
    <i r="3">
      <x v="72"/>
      <x v="246"/>
    </i>
    <i r="3">
      <x v="73"/>
      <x v="244"/>
    </i>
    <i r="3">
      <x v="74"/>
      <x v="233"/>
    </i>
    <i r="3">
      <x v="75"/>
      <x v="239"/>
    </i>
    <i r="3">
      <x v="76"/>
      <x v="237"/>
    </i>
    <i r="3">
      <x v="77"/>
      <x v="248"/>
    </i>
    <i r="3">
      <x v="570"/>
      <x v="1"/>
    </i>
    <i t="default" r="1">
      <x v="1"/>
    </i>
    <i t="default">
      <x v="3"/>
    </i>
    <i>
      <x v="11"/>
      <x/>
      <x v="1"/>
      <x/>
      <x v="216"/>
    </i>
    <i r="4">
      <x v="259"/>
    </i>
    <i r="4">
      <x v="260"/>
    </i>
    <i r="4">
      <x v="261"/>
    </i>
    <i r="4">
      <x v="262"/>
    </i>
    <i t="default" r="1">
      <x/>
    </i>
    <i r="1">
      <x v="1"/>
      <x v="1"/>
      <x v="569"/>
      <x v="253"/>
    </i>
    <i r="4">
      <x v="254"/>
    </i>
    <i r="4">
      <x v="255"/>
    </i>
    <i r="4">
      <x v="256"/>
    </i>
    <i r="4">
      <x v="257"/>
    </i>
    <i r="4">
      <x v="258"/>
    </i>
    <i t="default" r="1">
      <x v="1"/>
    </i>
    <i t="default">
      <x v="11"/>
    </i>
    <i>
      <x v="12"/>
      <x/>
      <x v="1"/>
      <x/>
      <x v="216"/>
    </i>
    <i r="4">
      <x v="259"/>
    </i>
    <i r="4">
      <x v="260"/>
    </i>
    <i r="4">
      <x v="263"/>
    </i>
    <i t="default" r="1">
      <x/>
    </i>
    <i r="1">
      <x v="1"/>
      <x v="1"/>
      <x v="434"/>
      <x v="264"/>
    </i>
    <i r="3">
      <x v="435"/>
      <x v="265"/>
    </i>
    <i r="3">
      <x v="436"/>
      <x v="266"/>
    </i>
    <i r="3">
      <x v="437"/>
      <x v="267"/>
    </i>
    <i r="3">
      <x v="438"/>
      <x v="270"/>
    </i>
    <i r="3">
      <x v="439"/>
      <x v="268"/>
    </i>
    <i r="3">
      <x v="440"/>
      <x v="271"/>
    </i>
    <i r="3">
      <x v="441"/>
      <x v="269"/>
    </i>
    <i r="3">
      <x v="442"/>
      <x v="272"/>
    </i>
    <i t="default" r="1">
      <x v="1"/>
    </i>
    <i t="default"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61" numFmtId="4"/>
    <dataField name=" Håp-ers tkr" fld="16" subtotal="average" baseField="7" baseItem="45" numFmtId="2"/>
    <dataField name=" Total ers tkr" fld="20" baseField="0" baseItem="0" numFmtId="1"/>
  </dataFields>
  <formats count="18">
    <format dxfId="191">
      <pivotArea type="all" dataOnly="0" outline="0" fieldPosition="0"/>
    </format>
    <format dxfId="190">
      <pivotArea field="8" type="button" dataOnly="0" labelOnly="1" outline="0" axis="axisRow" fieldPosition="3"/>
    </format>
    <format dxfId="189">
      <pivotArea dataOnly="0" labelOnly="1" grandRow="1" outline="0" fieldPosition="0"/>
    </format>
    <format dxfId="188">
      <pivotArea dataOnly="0" labelOnly="1" outline="0" fieldPosition="0">
        <references count="1">
          <reference field="7" count="0"/>
        </references>
      </pivotArea>
    </format>
    <format dxfId="187">
      <pivotArea dataOnly="0" labelOnly="1" outline="0" fieldPosition="0">
        <references count="1">
          <reference field="7" count="0"/>
        </references>
      </pivotArea>
    </format>
    <format dxfId="186">
      <pivotArea dataOnly="0" labelOnly="1" outline="0" fieldPosition="0">
        <references count="1">
          <reference field="8" count="0"/>
        </references>
      </pivotArea>
    </format>
    <format dxfId="185">
      <pivotArea field="2" type="button" dataOnly="0" labelOnly="1" outline="0" axis="axisRow" fieldPosition="0"/>
    </format>
    <format dxfId="184">
      <pivotArea field="7" type="button" dataOnly="0" labelOnly="1" outline="0" axis="axisRow" fieldPosition="4"/>
    </format>
    <format dxfId="183">
      <pivotArea field="8" type="button" dataOnly="0" labelOnly="1" outline="0" axis="axisRow" fieldPosition="3"/>
    </format>
    <format dxfId="18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1">
      <pivotArea dataOnly="0" labelOnly="1" outline="0" fieldPosition="0">
        <references count="1">
          <reference field="0" count="0"/>
        </references>
      </pivotArea>
    </format>
    <format dxfId="180">
      <pivotArea dataOnly="0" labelOnly="1" outline="0" fieldPosition="0">
        <references count="1">
          <reference field="2" count="0"/>
        </references>
      </pivotArea>
    </format>
    <format dxfId="179">
      <pivotArea outline="0" fieldPosition="0">
        <references count="1">
          <reference field="4294967294" count="1">
            <x v="0"/>
          </reference>
        </references>
      </pivotArea>
    </format>
    <format dxfId="178">
      <pivotArea field="6" type="button" dataOnly="0" labelOnly="1" outline="0" axis="axisRow" fieldPosition="2"/>
    </format>
    <format dxfId="177">
      <pivotArea outline="0" fieldPosition="0">
        <references count="1">
          <reference field="4294967294" count="1" selected="0">
            <x v="1"/>
          </reference>
        </references>
      </pivotArea>
    </format>
    <format dxfId="176">
      <pivotArea type="topRight" dataOnly="0" labelOnly="1" outline="0" fieldPosition="0"/>
    </format>
    <format dxfId="17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4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0ACB27-785F-4C96-B77F-3A726A9A6039}" name="Pivottabell1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8:I144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0"/>
        <item x="10"/>
        <item x="1"/>
        <item x="2"/>
        <item x="3"/>
        <item x="4"/>
        <item x="5"/>
        <item x="6"/>
        <item x="7"/>
        <item x="8"/>
        <item x="9"/>
        <item x="12"/>
        <item x="13"/>
        <item x="11"/>
      </items>
    </pivotField>
    <pivotField axis="axisRow" compact="0" outline="0" showAll="0">
      <items count="36">
        <item h="1" x="0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x="15"/>
        <item x="16"/>
        <item x="17"/>
        <item h="1" x="18"/>
        <item h="1" x="19"/>
        <item h="1" x="20"/>
        <item h="1" x="21"/>
        <item h="1" x="22"/>
        <item h="1" x="23"/>
        <item h="1" x="24"/>
        <item h="1" x="25"/>
        <item h="1" x="30"/>
        <item h="1" x="31"/>
        <item h="1" x="32"/>
        <item h="1" x="33"/>
        <item h="1" x="34"/>
        <item h="1" x="29"/>
        <item t="default"/>
      </items>
    </pivotField>
    <pivotField compact="0" outline="0" showAll="0"/>
    <pivotField axis="axisRow" compact="0" outline="0" showAll="0">
      <items count="5">
        <item x="0"/>
        <item x="1"/>
        <item x="3"/>
        <item x="2"/>
        <item t="default"/>
      </items>
    </pivotField>
    <pivotField compact="0" outline="0" showAll="0" defaultSubtotal="0"/>
    <pivotField name="Kurs-ansvarig inst" axis="axisRow" compact="0" outline="0" showAll="0">
      <items count="26">
        <item x="5"/>
        <item x="3"/>
        <item x="0"/>
        <item x="1"/>
        <item x="2"/>
        <item x="4"/>
        <item x="6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25">
    <i>
      <x v="18"/>
      <x/>
      <x/>
      <x/>
      <x/>
      <x v="46"/>
    </i>
    <i r="5">
      <x v="90"/>
    </i>
    <i r="5">
      <x v="213"/>
    </i>
    <i r="5">
      <x v="418"/>
    </i>
    <i r="5">
      <x v="561"/>
    </i>
    <i t="default" r="3">
      <x/>
    </i>
    <i t="default" r="2">
      <x/>
    </i>
    <i t="default" r="1">
      <x/>
    </i>
    <i r="1">
      <x v="1"/>
      <x v="1"/>
      <x/>
      <x/>
      <x v="208"/>
    </i>
    <i r="5">
      <x v="571"/>
    </i>
    <i r="4">
      <x v="468"/>
      <x v="60"/>
    </i>
    <i r="4">
      <x v="469"/>
      <x v="205"/>
    </i>
    <i r="4">
      <x v="470"/>
      <x v="252"/>
    </i>
    <i r="4">
      <x v="471"/>
      <x v="425"/>
    </i>
    <i r="4">
      <x v="472"/>
      <x v="280"/>
    </i>
    <i r="4">
      <x v="473"/>
      <x v="480"/>
    </i>
    <i r="4">
      <x v="474"/>
      <x v="396"/>
    </i>
    <i r="4">
      <x v="475"/>
      <x v="253"/>
    </i>
    <i r="4">
      <x v="476"/>
      <x v="281"/>
    </i>
    <i r="4">
      <x v="477"/>
      <x v="2"/>
    </i>
    <i r="4">
      <x v="478"/>
      <x v="394"/>
    </i>
    <i r="4">
      <x v="479"/>
      <x v="108"/>
    </i>
    <i r="4">
      <x v="480"/>
      <x v="393"/>
    </i>
    <i t="default" r="3">
      <x/>
    </i>
    <i t="default" r="2">
      <x v="1"/>
    </i>
    <i r="2">
      <x v="3"/>
      <x/>
      <x/>
      <x v="482"/>
    </i>
    <i r="5">
      <x v="571"/>
    </i>
    <i r="4">
      <x v="468"/>
      <x v="60"/>
    </i>
    <i r="4">
      <x v="469"/>
      <x v="205"/>
    </i>
    <i r="4">
      <x v="470"/>
      <x v="252"/>
    </i>
    <i r="4">
      <x v="471"/>
      <x v="425"/>
    </i>
    <i r="4">
      <x v="472"/>
      <x v="280"/>
    </i>
    <i r="4">
      <x v="473"/>
      <x v="480"/>
    </i>
    <i r="4">
      <x v="474"/>
      <x v="396"/>
    </i>
    <i r="4">
      <x v="475"/>
      <x v="253"/>
    </i>
    <i r="4">
      <x v="476"/>
      <x v="281"/>
    </i>
    <i r="4">
      <x v="477"/>
      <x v="2"/>
    </i>
    <i r="4">
      <x v="478"/>
      <x v="394"/>
    </i>
    <i r="4">
      <x v="479"/>
      <x v="108"/>
    </i>
    <i r="4">
      <x v="480"/>
      <x v="393"/>
    </i>
    <i t="default" r="3">
      <x/>
    </i>
    <i t="default" r="2">
      <x v="3"/>
    </i>
    <i t="default" r="1">
      <x v="1"/>
    </i>
    <i t="default">
      <x v="18"/>
    </i>
    <i>
      <x v="19"/>
      <x/>
      <x/>
      <x/>
      <x/>
      <x v="46"/>
    </i>
    <i r="5">
      <x v="90"/>
    </i>
    <i r="5">
      <x v="212"/>
    </i>
    <i r="5">
      <x v="418"/>
    </i>
    <i r="5">
      <x v="561"/>
    </i>
    <i t="default" r="3">
      <x/>
    </i>
    <i t="default" r="2">
      <x/>
    </i>
    <i t="default" r="1">
      <x/>
    </i>
    <i r="1">
      <x v="1"/>
      <x v="1"/>
      <x/>
      <x/>
      <x v="208"/>
    </i>
    <i r="4">
      <x v="505"/>
      <x v="228"/>
    </i>
    <i r="4">
      <x v="506"/>
      <x v="189"/>
    </i>
    <i r="4">
      <x v="507"/>
      <x v="197"/>
    </i>
    <i r="4">
      <x v="508"/>
      <x v="391"/>
    </i>
    <i r="4">
      <x v="509"/>
      <x v="175"/>
    </i>
    <i r="4">
      <x v="510"/>
      <x v="194"/>
    </i>
    <i r="4">
      <x v="511"/>
      <x v="94"/>
    </i>
    <i r="4">
      <x v="512"/>
      <x v="187"/>
    </i>
    <i r="4">
      <x v="513"/>
      <x v="477"/>
    </i>
    <i r="4">
      <x v="514"/>
      <x v="43"/>
    </i>
    <i r="4">
      <x v="515"/>
      <x v="44"/>
    </i>
    <i r="4">
      <x v="516"/>
      <x v="42"/>
    </i>
    <i r="4">
      <x v="517"/>
      <x v="602"/>
    </i>
    <i r="4">
      <x v="518"/>
      <x v="115"/>
    </i>
    <i t="default" r="3">
      <x/>
    </i>
    <i t="default" r="2">
      <x v="1"/>
    </i>
    <i r="2">
      <x v="3"/>
      <x/>
      <x/>
      <x v="483"/>
    </i>
    <i r="4">
      <x v="505"/>
      <x v="228"/>
    </i>
    <i r="4">
      <x v="506"/>
      <x v="189"/>
    </i>
    <i r="4">
      <x v="507"/>
      <x v="197"/>
    </i>
    <i r="4">
      <x v="508"/>
      <x v="391"/>
    </i>
    <i r="4">
      <x v="509"/>
      <x v="175"/>
    </i>
    <i r="4">
      <x v="510"/>
      <x v="194"/>
    </i>
    <i r="4">
      <x v="511"/>
      <x v="94"/>
    </i>
    <i r="4">
      <x v="512"/>
      <x v="187"/>
    </i>
    <i r="4">
      <x v="513"/>
      <x v="477"/>
    </i>
    <i r="4">
      <x v="514"/>
      <x v="43"/>
    </i>
    <i r="4">
      <x v="515"/>
      <x v="44"/>
    </i>
    <i r="4">
      <x v="516"/>
      <x v="42"/>
    </i>
    <i r="4">
      <x v="517"/>
      <x v="602"/>
    </i>
    <i r="4">
      <x v="518"/>
      <x v="115"/>
    </i>
    <i t="default" r="3">
      <x/>
    </i>
    <i t="default" r="2">
      <x v="3"/>
    </i>
    <i t="default" r="1">
      <x v="1"/>
    </i>
    <i t="default">
      <x v="19"/>
    </i>
    <i>
      <x v="20"/>
      <x/>
      <x/>
      <x/>
      <x/>
      <x v="46"/>
    </i>
    <i r="5">
      <x v="212"/>
    </i>
    <i r="5">
      <x v="418"/>
    </i>
    <i r="5">
      <x v="561"/>
    </i>
    <i r="4">
      <x v="570"/>
      <x v="90"/>
    </i>
    <i t="default" r="3">
      <x/>
    </i>
    <i t="default" r="2">
      <x/>
    </i>
    <i t="default" r="1">
      <x/>
    </i>
    <i r="1">
      <x v="1"/>
      <x v="1"/>
      <x/>
      <x/>
      <x v="208"/>
    </i>
    <i r="4">
      <x v="537"/>
      <x v="192"/>
    </i>
    <i r="4">
      <x v="538"/>
      <x v="207"/>
    </i>
    <i r="4">
      <x v="539"/>
      <x v="617"/>
    </i>
    <i r="4">
      <x v="540"/>
      <x v="113"/>
    </i>
    <i r="4">
      <x v="541"/>
      <x v="575"/>
    </i>
    <i r="4">
      <x v="542"/>
      <x v="475"/>
    </i>
    <i r="4">
      <x v="543"/>
      <x v="3"/>
    </i>
    <i r="4">
      <x v="544"/>
      <x v="586"/>
    </i>
    <i t="default" r="3">
      <x/>
    </i>
    <i r="3">
      <x v="1"/>
      <x v="545"/>
      <x v="177"/>
    </i>
    <i t="default" r="3">
      <x v="1"/>
    </i>
    <i t="default" r="2">
      <x v="1"/>
    </i>
    <i r="2">
      <x v="3"/>
      <x/>
      <x/>
      <x v="481"/>
    </i>
    <i r="4">
      <x v="537"/>
      <x v="192"/>
    </i>
    <i r="4">
      <x v="538"/>
      <x v="207"/>
    </i>
    <i r="4">
      <x v="539"/>
      <x v="617"/>
    </i>
    <i r="4">
      <x v="540"/>
      <x v="113"/>
    </i>
    <i r="4">
      <x v="541"/>
      <x v="575"/>
    </i>
    <i r="4">
      <x v="542"/>
      <x v="475"/>
    </i>
    <i r="4">
      <x v="543"/>
      <x v="3"/>
    </i>
    <i r="4">
      <x v="544"/>
      <x v="586"/>
    </i>
    <i t="default" r="3">
      <x/>
    </i>
    <i r="3">
      <x v="1"/>
      <x v="545"/>
      <x v="177"/>
    </i>
    <i t="default" r="3">
      <x v="1"/>
    </i>
    <i t="default" r="2">
      <x v="3"/>
    </i>
    <i t="default" r="1">
      <x v="1"/>
    </i>
    <i t="default"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 Antal håp" fld="17" baseField="5" baseItem="565" numFmtId="2"/>
    <dataField name=" Håp-ers tkr" fld="16" subtotal="average" baseField="7" baseItem="32" numFmtId="2"/>
    <dataField name=" Total ers tkr" fld="20" baseField="0" baseItem="0" numFmtId="1"/>
  </dataFields>
  <formats count="17">
    <format dxfId="173">
      <pivotArea type="all" dataOnly="0" outline="0" fieldPosition="0"/>
    </format>
    <format dxfId="172">
      <pivotArea field="8" type="button" dataOnly="0" labelOnly="1" outline="0" axis="axisRow" fieldPosition="4"/>
    </format>
    <format dxfId="171">
      <pivotArea dataOnly="0" labelOnly="1" grandRow="1" outline="0" fieldPosition="0"/>
    </format>
    <format dxfId="170">
      <pivotArea dataOnly="0" labelOnly="1" outline="0" fieldPosition="0">
        <references count="1">
          <reference field="7" count="0"/>
        </references>
      </pivotArea>
    </format>
    <format dxfId="169">
      <pivotArea dataOnly="0" labelOnly="1" outline="0" fieldPosition="0">
        <references count="1">
          <reference field="2" count="0"/>
        </references>
      </pivotArea>
    </format>
    <format dxfId="168">
      <pivotArea dataOnly="0" labelOnly="1" outline="0" fieldPosition="0">
        <references count="1">
          <reference field="2" count="0"/>
        </references>
      </pivotArea>
    </format>
    <format dxfId="167">
      <pivotArea dataOnly="0" labelOnly="1" outline="0" fieldPosition="0">
        <references count="1">
          <reference field="7" count="0"/>
        </references>
      </pivotArea>
    </format>
    <format dxfId="166">
      <pivotArea dataOnly="0" labelOnly="1" outline="0" fieldPosition="0">
        <references count="1">
          <reference field="8" count="0"/>
        </references>
      </pivotArea>
    </format>
    <format dxfId="165">
      <pivotArea field="2" type="button" dataOnly="0" labelOnly="1" outline="0" axis="axisRow" fieldPosition="0"/>
    </format>
    <format dxfId="164">
      <pivotArea field="7" type="button" dataOnly="0" labelOnly="1" outline="0" axis="axisRow" fieldPosition="5"/>
    </format>
    <format dxfId="163">
      <pivotArea field="8" type="button" dataOnly="0" labelOnly="1" outline="0" axis="axisRow" fieldPosition="4"/>
    </format>
    <format dxfId="1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1">
      <pivotArea dataOnly="0" labelOnly="1" outline="0" fieldPosition="0">
        <references count="1">
          <reference field="0" count="0"/>
        </references>
      </pivotArea>
    </format>
    <format dxfId="160">
      <pivotArea field="6" type="button" dataOnly="0" labelOnly="1" outline="0" axis="axisRow" fieldPosition="3"/>
    </format>
    <format dxfId="159">
      <pivotArea outline="0" fieldPosition="0">
        <references count="1">
          <reference field="4294967294" count="1" selected="0">
            <x v="1"/>
          </reference>
        </references>
      </pivotArea>
    </format>
    <format dxfId="15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57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6E0118-C0A2-407B-987E-F2658AD96539}" name="Pivottabell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H126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9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x="22"/>
        <item h="1" x="26"/>
        <item h="1" x="5"/>
        <item h="1" x="6"/>
        <item x="23"/>
        <item h="1" x="30"/>
        <item h="1" x="0"/>
        <item h="1" x="27"/>
        <item h="1" x="33"/>
        <item h="1"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h="1" x="9"/>
        <item h="1" x="19"/>
        <item h="1" x="20"/>
        <item h="1" x="21"/>
        <item h="1" x="1"/>
        <item h="1" x="28"/>
        <item x="24"/>
        <item h="1" x="25"/>
        <item h="1" x="2"/>
        <item h="1" x="3"/>
        <item h="1" x="29"/>
        <item t="default"/>
      </items>
    </pivotField>
    <pivotField compact="0" outline="0" showAll="0"/>
    <pivotField compact="0" outline="0" showAll="0" defaultSubtotal="0"/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3"/>
        <item x="2"/>
        <item x="5"/>
        <item x="18"/>
        <item x="9"/>
        <item x="1"/>
        <item x="17"/>
        <item x="8"/>
        <item x="14"/>
        <item x="19"/>
        <item x="0"/>
        <item x="4"/>
        <item x="6"/>
        <item x="7"/>
        <item x="10"/>
        <item x="11"/>
        <item x="12"/>
        <item x="13"/>
        <item x="15"/>
        <item x="16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409"/>
        <item x="410"/>
        <item x="420"/>
        <item x="421"/>
        <item x="364"/>
        <item x="365"/>
        <item x="372"/>
        <item x="386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402"/>
        <item x="403"/>
        <item x="379"/>
        <item x="404"/>
        <item x="405"/>
        <item x="383"/>
        <item x="406"/>
        <item x="413"/>
        <item x="428"/>
        <item x="407"/>
        <item x="369"/>
        <item x="408"/>
        <item x="384"/>
        <item x="370"/>
        <item x="371"/>
        <item x="385"/>
        <item x="339"/>
        <item x="340"/>
        <item x="341"/>
        <item x="348"/>
        <item x="349"/>
        <item x="350"/>
        <item x="338"/>
        <item x="342"/>
        <item x="343"/>
        <item x="344"/>
        <item x="345"/>
        <item x="346"/>
        <item x="347"/>
        <item x="99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110">
    <i>
      <x/>
      <x/>
      <x v="4"/>
      <x/>
      <x v="46"/>
    </i>
    <i r="4">
      <x v="90"/>
    </i>
    <i r="4">
      <x v="212"/>
    </i>
    <i r="4">
      <x v="418"/>
    </i>
    <i r="4">
      <x v="559"/>
    </i>
    <i r="4">
      <x v="604"/>
    </i>
    <i t="default" r="2">
      <x v="4"/>
    </i>
    <i t="default" r="1">
      <x/>
    </i>
    <i r="1">
      <x v="1"/>
      <x v="4"/>
      <x/>
      <x v="208"/>
    </i>
    <i r="4">
      <x v="567"/>
    </i>
    <i r="4">
      <x v="603"/>
    </i>
    <i r="3">
      <x v="1"/>
      <x v="173"/>
    </i>
    <i r="3">
      <x v="3"/>
      <x v="185"/>
    </i>
    <i r="3">
      <x v="4"/>
      <x v="298"/>
    </i>
    <i r="3">
      <x v="6"/>
      <x v="261"/>
    </i>
    <i r="3">
      <x v="7"/>
      <x v="309"/>
    </i>
    <i r="3">
      <x v="8"/>
      <x v="388"/>
    </i>
    <i r="3">
      <x v="9"/>
      <x v="28"/>
    </i>
    <i r="3">
      <x v="10"/>
      <x v="29"/>
    </i>
    <i r="3">
      <x v="11"/>
      <x v="30"/>
    </i>
    <i r="3">
      <x v="12"/>
      <x v="78"/>
    </i>
    <i r="3">
      <x v="13"/>
      <x v="20"/>
    </i>
    <i r="3">
      <x v="14"/>
      <x v="585"/>
    </i>
    <i r="3">
      <x v="15"/>
      <x v="374"/>
    </i>
    <i r="3">
      <x v="16"/>
      <x v="222"/>
    </i>
    <i r="3">
      <x v="17"/>
      <x v="106"/>
    </i>
    <i r="3">
      <x v="18"/>
      <x v="299"/>
    </i>
    <i r="3">
      <x v="133"/>
      <x v="450"/>
    </i>
    <i t="default" r="2">
      <x v="4"/>
    </i>
    <i r="2">
      <x v="5"/>
      <x v="2"/>
      <x v="14"/>
    </i>
    <i t="default" r="2">
      <x v="5"/>
    </i>
    <i r="2">
      <x v="8"/>
      <x v="5"/>
      <x v="432"/>
    </i>
    <i t="default" r="2">
      <x v="8"/>
    </i>
    <i t="default" r="1">
      <x v="1"/>
    </i>
    <i t="default">
      <x/>
    </i>
    <i>
      <x v="4"/>
      <x/>
      <x v="4"/>
      <x/>
      <x v="46"/>
    </i>
    <i r="4">
      <x v="90"/>
    </i>
    <i r="4">
      <x v="212"/>
    </i>
    <i r="4">
      <x v="418"/>
    </i>
    <i r="4">
      <x v="559"/>
    </i>
    <i r="4">
      <x v="604"/>
    </i>
    <i t="default" r="2">
      <x v="4"/>
    </i>
    <i t="default" r="1">
      <x/>
    </i>
    <i r="1">
      <x v="1"/>
      <x/>
      <x v="19"/>
      <x v="520"/>
    </i>
    <i r="3">
      <x v="23"/>
      <x v="511"/>
    </i>
    <i r="3">
      <x v="41"/>
      <x v="519"/>
    </i>
    <i t="default" r="2">
      <x/>
    </i>
    <i r="2">
      <x v="1"/>
      <x v="22"/>
      <x v="518"/>
    </i>
    <i t="default" r="2">
      <x v="1"/>
    </i>
    <i r="2">
      <x v="3"/>
      <x v="33"/>
      <x v="509"/>
    </i>
    <i t="default" r="2">
      <x v="3"/>
    </i>
    <i r="2">
      <x v="4"/>
      <x/>
      <x v="208"/>
    </i>
    <i r="4">
      <x v="450"/>
    </i>
    <i r="4">
      <x v="603"/>
    </i>
    <i r="3">
      <x v="20"/>
      <x v="517"/>
    </i>
    <i r="3">
      <x v="21"/>
      <x v="521"/>
    </i>
    <i r="3">
      <x v="24"/>
      <x v="512"/>
    </i>
    <i r="3">
      <x v="27"/>
      <x v="513"/>
    </i>
    <i r="3">
      <x v="28"/>
      <x v="504"/>
    </i>
    <i r="3">
      <x v="30"/>
      <x v="524"/>
    </i>
    <i r="3">
      <x v="31"/>
      <x v="514"/>
    </i>
    <i r="3">
      <x v="32"/>
      <x v="502"/>
    </i>
    <i r="3">
      <x v="34"/>
      <x v="507"/>
    </i>
    <i r="3">
      <x v="35"/>
      <x v="505"/>
    </i>
    <i r="3">
      <x v="37"/>
      <x v="523"/>
    </i>
    <i r="3">
      <x v="38"/>
      <x v="503"/>
    </i>
    <i r="3">
      <x v="39"/>
      <x v="522"/>
    </i>
    <i r="3">
      <x v="40"/>
      <x v="516"/>
    </i>
    <i t="default" r="2">
      <x v="4"/>
    </i>
    <i r="2">
      <x v="5"/>
      <x v="26"/>
      <x v="510"/>
    </i>
    <i t="default" r="2">
      <x v="5"/>
    </i>
    <i r="2">
      <x v="6"/>
      <x v="29"/>
      <x v="508"/>
    </i>
    <i t="default" r="2">
      <x v="6"/>
    </i>
    <i r="2">
      <x v="8"/>
      <x v="25"/>
      <x v="515"/>
    </i>
    <i r="3">
      <x v="36"/>
      <x v="506"/>
    </i>
    <i t="default" r="2">
      <x v="8"/>
    </i>
    <i t="default" r="1">
      <x v="1"/>
    </i>
    <i t="default">
      <x v="4"/>
    </i>
    <i>
      <x v="30"/>
      <x/>
      <x v="4"/>
      <x/>
      <x v="46"/>
    </i>
    <i r="4">
      <x v="90"/>
    </i>
    <i r="4">
      <x v="212"/>
    </i>
    <i r="4">
      <x v="418"/>
    </i>
    <i r="4">
      <x v="559"/>
    </i>
    <i r="4">
      <x v="604"/>
    </i>
    <i t="default" r="2">
      <x v="4"/>
    </i>
    <i t="default" r="1">
      <x/>
    </i>
    <i r="1">
      <x v="1"/>
      <x v="2"/>
      <x v="49"/>
      <x v="274"/>
    </i>
    <i t="default" r="2">
      <x v="2"/>
    </i>
    <i r="2">
      <x v="4"/>
      <x/>
      <x v="208"/>
    </i>
    <i r="4">
      <x v="451"/>
    </i>
    <i r="4">
      <x v="572"/>
    </i>
    <i r="4">
      <x v="603"/>
    </i>
    <i r="3">
      <x v="42"/>
      <x v="466"/>
    </i>
    <i r="3">
      <x v="44"/>
      <x v="150"/>
    </i>
    <i r="3">
      <x v="45"/>
      <x v="616"/>
    </i>
    <i r="3">
      <x v="46"/>
      <x v="614"/>
    </i>
    <i r="3">
      <x v="47"/>
      <x v="615"/>
    </i>
    <i r="3">
      <x v="48"/>
      <x v="610"/>
    </i>
    <i r="4">
      <x v="613"/>
    </i>
    <i r="3">
      <x v="50"/>
      <x v="612"/>
    </i>
    <i r="3">
      <x v="51"/>
      <x v="151"/>
    </i>
    <i r="3">
      <x v="52"/>
      <x v="611"/>
    </i>
    <i r="3">
      <x v="53"/>
      <x v="221"/>
    </i>
    <i r="3">
      <x v="54"/>
      <x v="118"/>
    </i>
    <i t="default" r="2">
      <x v="4"/>
    </i>
    <i r="2">
      <x v="5"/>
      <x v="43"/>
      <x v="14"/>
    </i>
    <i t="default" r="2">
      <x v="5"/>
    </i>
    <i t="default" r="1">
      <x v="1"/>
    </i>
    <i t="default">
      <x v="3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45" numFmtId="2"/>
    <dataField name=" Total ers tkr" fld="20" baseField="0" baseItem="0" numFmtId="1"/>
  </dataFields>
  <formats count="23">
    <format dxfId="156">
      <pivotArea type="all" dataOnly="0" outline="0" fieldPosition="0"/>
    </format>
    <format dxfId="155">
      <pivotArea field="8" type="button" dataOnly="0" labelOnly="1" outline="0" axis="axisRow" fieldPosition="3"/>
    </format>
    <format dxfId="154">
      <pivotArea dataOnly="0" labelOnly="1" grandRow="1" outline="0" fieldPosition="0"/>
    </format>
    <format dxfId="153">
      <pivotArea dataOnly="0" labelOnly="1" outline="0" fieldPosition="0">
        <references count="1">
          <reference field="7" count="0"/>
        </references>
      </pivotArea>
    </format>
    <format dxfId="152">
      <pivotArea dataOnly="0" labelOnly="1" outline="0" fieldPosition="0">
        <references count="1">
          <reference field="7" count="0"/>
        </references>
      </pivotArea>
    </format>
    <format dxfId="151">
      <pivotArea dataOnly="0" labelOnly="1" outline="0" fieldPosition="0">
        <references count="1">
          <reference field="8" count="0"/>
        </references>
      </pivotArea>
    </format>
    <format dxfId="150">
      <pivotArea field="2" type="button" dataOnly="0" labelOnly="1" outline="0" axis="axisRow" fieldPosition="0"/>
    </format>
    <format dxfId="149">
      <pivotArea field="7" type="button" dataOnly="0" labelOnly="1" outline="0" axis="axisRow" fieldPosition="4"/>
    </format>
    <format dxfId="148">
      <pivotArea field="8" type="button" dataOnly="0" labelOnly="1" outline="0" axis="axisRow" fieldPosition="3"/>
    </format>
    <format dxfId="14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6">
      <pivotArea dataOnly="0" labelOnly="1" outline="0" fieldPosition="0">
        <references count="1">
          <reference field="0" count="0"/>
        </references>
      </pivotArea>
    </format>
    <format dxfId="145">
      <pivotArea outline="0" fieldPosition="0">
        <references count="1">
          <reference field="4294967294" count="1">
            <x v="0"/>
          </reference>
        </references>
      </pivotArea>
    </format>
    <format dxfId="144">
      <pivotArea field="6" type="button" dataOnly="0" labelOnly="1" outline="0" axis="axisRow" fieldPosition="2"/>
    </format>
    <format dxfId="143">
      <pivotArea field="5" type="button" dataOnly="0" labelOnly="1" outline="0"/>
    </format>
    <format dxfId="142">
      <pivotArea outline="0" fieldPosition="0">
        <references count="1">
          <reference field="4294967294" count="1" selected="0">
            <x v="1"/>
          </reference>
        </references>
      </pivotArea>
    </format>
    <format dxfId="141">
      <pivotArea outline="0" fieldPosition="0">
        <references count="1">
          <reference field="4294967294" count="1" selected="0">
            <x v="1"/>
          </reference>
        </references>
      </pivotArea>
    </format>
    <format dxfId="140">
      <pivotArea type="topRight" dataOnly="0" labelOnly="1" outline="0" fieldPosition="0"/>
    </format>
    <format dxfId="1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8">
      <pivotArea outline="0" fieldPosition="0">
        <references count="1">
          <reference field="4294967294" count="1" selected="0">
            <x v="2"/>
          </reference>
        </references>
      </pivotArea>
    </format>
    <format dxfId="137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6"/>
          </reference>
        </references>
      </pivotArea>
    </format>
    <format dxfId="136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0"/>
          </reference>
          <reference field="7" count="1">
            <x v="511"/>
          </reference>
          <reference field="8" count="1" selected="0">
            <x v="23"/>
          </reference>
        </references>
      </pivotArea>
    </format>
    <format dxfId="135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4"/>
          </reference>
          <reference field="7" count="1">
            <x v="517"/>
          </reference>
          <reference field="8" count="1" selected="0">
            <x v="20"/>
          </reference>
        </references>
      </pivotArea>
    </format>
    <format dxfId="134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6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095B06-2A56-47F2-B914-84F4949B5E49}" name="Pivottabell4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4" firstHeaderRow="1" firstDataRow="2" firstDataCol="5" rowPageCount="1" colPageCount="1"/>
  <pivotFields count="39">
    <pivotField axis="axisRow" compact="0" outline="0" showAll="0" defaultSubtotal="0">
      <items count="3">
        <item x="0"/>
        <item x="1"/>
        <item x="2"/>
      </items>
    </pivotField>
    <pivotField axis="axisPage" compact="0" outline="0" multipleItemSelectionAllowed="1" showAll="0" defaultSubtotal="0">
      <items count="14"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x="9"/>
        <item h="1" x="12"/>
        <item h="1" x="13"/>
        <item h="1" x="11"/>
      </items>
    </pivotField>
    <pivotField compact="0" outline="0" showAll="0">
      <items count="36">
        <item x="0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30"/>
        <item h="1" x="31"/>
        <item h="1" x="32"/>
        <item h="1" x="33"/>
        <item h="1" x="34"/>
        <item h="1" x="29"/>
        <item t="default"/>
      </items>
    </pivotField>
    <pivotField axis="axisRow" compact="0" outline="0" showAll="0">
      <items count="63">
        <item h="1" x="0"/>
        <item h="1" x="1"/>
        <item h="1" x="2"/>
        <item h="1" x="3"/>
        <item h="1" x="53"/>
        <item h="1" x="54"/>
        <item h="1" x="55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7"/>
        <item h="1" x="58"/>
        <item h="1" x="59"/>
        <item h="1" x="60"/>
        <item h="1" x="61"/>
        <item h="1" x="56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3"/>
        <item x="2"/>
        <item x="5"/>
        <item x="9"/>
        <item x="1"/>
        <item x="8"/>
        <item x="14"/>
        <item x="0"/>
        <item x="4"/>
        <item x="6"/>
        <item x="7"/>
        <item x="10"/>
        <item x="11"/>
        <item x="12"/>
        <item x="13"/>
        <item x="15"/>
        <item x="16"/>
        <item x="17"/>
        <item x="18"/>
        <item x="19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0"/>
        <item x="195"/>
        <item x="10"/>
        <item x="33"/>
        <item x="359"/>
        <item x="115"/>
        <item x="123"/>
        <item x="3"/>
        <item x="5"/>
        <item x="4"/>
        <item x="201"/>
        <item x="120"/>
        <item x="338"/>
        <item x="1"/>
        <item x="2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04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5">
    <i>
      <x v="39"/>
      <x/>
      <x v="3"/>
      <x/>
      <x/>
    </i>
    <i r="4">
      <x v="7"/>
    </i>
    <i r="4">
      <x v="8"/>
    </i>
    <i r="4">
      <x v="9"/>
    </i>
    <i r="3">
      <x v="570"/>
      <x v="429"/>
    </i>
    <i r="1">
      <x v="1"/>
      <x v="2"/>
      <x v="567"/>
      <x v="479"/>
    </i>
    <i r="2">
      <x v="3"/>
      <x v="561"/>
      <x v="471"/>
    </i>
    <i r="3">
      <x v="562"/>
      <x v="475"/>
    </i>
    <i r="3">
      <x v="564"/>
      <x v="476"/>
    </i>
    <i r="3">
      <x v="565"/>
      <x v="477"/>
    </i>
    <i r="3">
      <x v="566"/>
      <x v="478"/>
    </i>
    <i r="3">
      <x v="570"/>
      <x v="5"/>
    </i>
    <i r="2">
      <x v="4"/>
      <x v="563"/>
      <x v="11"/>
    </i>
    <i t="default">
      <x v="3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6" numFmtId="2"/>
    <dataField name=" Total ers tkr" fld="20" baseField="0" baseItem="0" numFmtId="1"/>
  </dataFields>
  <formats count="15">
    <format dxfId="133">
      <pivotArea type="all" dataOnly="0" outline="0" fieldPosition="0"/>
    </format>
    <format dxfId="132">
      <pivotArea field="8" type="button" dataOnly="0" labelOnly="1" outline="0" axis="axisRow" fieldPosition="3"/>
    </format>
    <format dxfId="131">
      <pivotArea dataOnly="0" labelOnly="1" grandRow="1" outline="0" fieldPosition="0"/>
    </format>
    <format dxfId="130">
      <pivotArea dataOnly="0" labelOnly="1" outline="0" fieldPosition="0">
        <references count="1">
          <reference field="7" count="0"/>
        </references>
      </pivotArea>
    </format>
    <format dxfId="129">
      <pivotArea dataOnly="0" labelOnly="1" outline="0" fieldPosition="0">
        <references count="1">
          <reference field="7" count="0"/>
        </references>
      </pivotArea>
    </format>
    <format dxfId="128">
      <pivotArea field="2" type="button" dataOnly="0" labelOnly="1" outline="0"/>
    </format>
    <format dxfId="127">
      <pivotArea field="7" type="button" dataOnly="0" labelOnly="1" outline="0" axis="axisRow" fieldPosition="4"/>
    </format>
    <format dxfId="126">
      <pivotArea field="8" type="button" dataOnly="0" labelOnly="1" outline="0" axis="axisRow" fieldPosition="3"/>
    </format>
    <format dxfId="1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4">
      <pivotArea dataOnly="0" labelOnly="1" outline="0" fieldPosition="0">
        <references count="1">
          <reference field="0" count="0"/>
        </references>
      </pivotArea>
    </format>
    <format dxfId="123">
      <pivotArea dataOnly="0" labelOnly="1" outline="0" fieldPosition="0">
        <references count="1">
          <reference field="3" count="0"/>
        </references>
      </pivotArea>
    </format>
    <format dxfId="122">
      <pivotArea field="6" type="button" dataOnly="0" labelOnly="1" outline="0" axis="axisRow" fieldPosition="2"/>
    </format>
    <format dxfId="121">
      <pivotArea outline="0" fieldPosition="0">
        <references count="1">
          <reference field="4294967294" count="1" selected="0">
            <x v="1"/>
          </reference>
        </references>
      </pivotArea>
    </format>
    <format dxfId="12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19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877621-79AF-43FE-BB7D-3EA4D0283E71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3" firstHeaderRow="1" firstDataRow="2" firstDataCol="5" rowPageCount="1" colPageCount="1"/>
  <pivotFields count="39">
    <pivotField axis="axisRow" compact="0" outline="0" showAll="0" defaultSubtotal="0">
      <items count="3">
        <item x="0"/>
        <item x="1"/>
        <item x="2"/>
      </items>
    </pivotField>
    <pivotField axis="axisPage" compact="0" outline="0" multipleItemSelectionAllowed="1" showAll="0" defaultSubtotal="0">
      <items count="14">
        <item x="9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12"/>
        <item h="1" x="13"/>
        <item h="1" x="11"/>
      </items>
    </pivotField>
    <pivotField compact="0" outline="0" showAll="0">
      <items count="36">
        <item h="1" x="22"/>
        <item h="1" x="24"/>
        <item h="1" x="25"/>
        <item x="0"/>
        <item h="1" x="23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30"/>
        <item h="1" x="31"/>
        <item h="1" x="32"/>
        <item h="1" x="33"/>
        <item h="1" x="34"/>
        <item h="1" x="29"/>
        <item t="default"/>
      </items>
    </pivotField>
    <pivotField axis="axisRow" compact="0" outline="0" showAll="0">
      <items count="63">
        <item h="1" x="34"/>
        <item h="1" x="35"/>
        <item x="37"/>
        <item h="1" x="36"/>
        <item h="1" x="38"/>
        <item h="1" x="39"/>
        <item h="1" x="41"/>
        <item h="1" x="51"/>
        <item h="1" x="45"/>
        <item h="1" x="50"/>
        <item h="1" x="46"/>
        <item h="1" x="47"/>
        <item h="1" x="48"/>
        <item h="1" x="42"/>
        <item h="1" x="43"/>
        <item h="1" x="52"/>
        <item h="1" x="49"/>
        <item h="1" x="44"/>
        <item h="1" x="40"/>
        <item h="1" x="0"/>
        <item h="1" x="1"/>
        <item h="1" x="2"/>
        <item h="1" x="3"/>
        <item h="1" x="53"/>
        <item h="1" x="54"/>
        <item h="1" x="55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57"/>
        <item h="1" x="58"/>
        <item h="1" x="59"/>
        <item h="1" x="60"/>
        <item h="1" x="61"/>
        <item h="1" x="56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5">
        <item x="3"/>
        <item x="2"/>
        <item x="5"/>
        <item x="18"/>
        <item x="9"/>
        <item x="1"/>
        <item x="17"/>
        <item x="8"/>
        <item x="14"/>
        <item x="19"/>
        <item x="0"/>
        <item x="4"/>
        <item x="6"/>
        <item x="7"/>
        <item x="10"/>
        <item x="11"/>
        <item x="12"/>
        <item x="13"/>
        <item x="15"/>
        <item x="16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414"/>
        <item x="415"/>
        <item x="423"/>
        <item x="421"/>
        <item x="0"/>
        <item x="363"/>
        <item x="195"/>
        <item x="436"/>
        <item x="444"/>
        <item x="10"/>
        <item x="468"/>
        <item x="476"/>
        <item x="427"/>
        <item x="428"/>
        <item x="429"/>
        <item x="464"/>
        <item x="465"/>
        <item x="431"/>
        <item x="422"/>
        <item x="33"/>
        <item x="350"/>
        <item x="435"/>
        <item x="359"/>
        <item x="401"/>
        <item x="348"/>
        <item x="400"/>
        <item x="361"/>
        <item x="443"/>
        <item x="478"/>
        <item x="477"/>
        <item x="407"/>
        <item x="459"/>
        <item x="437"/>
        <item x="364"/>
        <item x="380"/>
        <item x="357"/>
        <item x="356"/>
        <item x="115"/>
        <item x="362"/>
        <item x="347"/>
        <item x="349"/>
        <item x="411"/>
        <item x="413"/>
        <item x="432"/>
        <item x="433"/>
        <item x="418"/>
        <item x="460"/>
        <item x="453"/>
        <item x="417"/>
        <item x="419"/>
        <item x="434"/>
        <item x="461"/>
        <item x="360"/>
        <item x="355"/>
        <item x="123"/>
        <item x="358"/>
        <item x="352"/>
        <item x="353"/>
        <item x="354"/>
        <item x="369"/>
        <item x="387"/>
        <item x="386"/>
        <item x="370"/>
        <item x="371"/>
        <item x="372"/>
        <item x="373"/>
        <item x="374"/>
        <item x="381"/>
        <item x="382"/>
        <item x="365"/>
        <item x="375"/>
        <item x="383"/>
        <item x="384"/>
        <item x="366"/>
        <item x="378"/>
        <item x="475"/>
        <item x="438"/>
        <item x="439"/>
        <item x="445"/>
        <item x="449"/>
        <item x="450"/>
        <item x="452"/>
        <item x="454"/>
        <item x="455"/>
        <item x="458"/>
        <item x="463"/>
        <item x="389"/>
        <item x="398"/>
        <item x="391"/>
        <item x="3"/>
        <item x="5"/>
        <item x="4"/>
        <item x="201"/>
        <item x="345"/>
        <item x="346"/>
        <item x="351"/>
        <item x="367"/>
        <item x="368"/>
        <item x="379"/>
        <item x="392"/>
        <item x="396"/>
        <item x="388"/>
        <item x="403"/>
        <item x="402"/>
        <item x="467"/>
        <item x="430"/>
        <item x="466"/>
        <item x="416"/>
        <item x="404"/>
        <item x="405"/>
        <item x="406"/>
        <item x="408"/>
        <item x="409"/>
        <item x="479"/>
        <item x="390"/>
        <item x="397"/>
        <item x="399"/>
        <item x="410"/>
        <item x="412"/>
        <item x="446"/>
        <item x="424"/>
        <item x="426"/>
        <item x="447"/>
        <item x="376"/>
        <item x="377"/>
        <item x="385"/>
        <item x="120"/>
        <item x="393"/>
        <item x="394"/>
        <item x="395"/>
        <item x="440"/>
        <item x="441"/>
        <item x="469"/>
        <item x="472"/>
        <item x="481"/>
        <item x="473"/>
        <item x="474"/>
        <item x="480"/>
        <item x="420"/>
        <item x="338"/>
        <item x="470"/>
        <item x="442"/>
        <item x="471"/>
        <item x="425"/>
        <item x="448"/>
        <item x="462"/>
        <item x="451"/>
        <item x="456"/>
        <item x="457"/>
        <item x="1"/>
        <item x="2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104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4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4">
    <i>
      <x v="2"/>
      <x/>
      <x v="4"/>
      <x/>
      <x v="4"/>
    </i>
    <i r="4">
      <x v="89"/>
    </i>
    <i r="4">
      <x v="91"/>
    </i>
    <i r="3">
      <x v="570"/>
      <x v="90"/>
    </i>
    <i r="4">
      <x v="93"/>
    </i>
    <i r="1">
      <x v="1"/>
      <x v="4"/>
      <x/>
      <x v="37"/>
    </i>
    <i r="3">
      <x v="552"/>
      <x v="86"/>
    </i>
    <i r="3">
      <x v="553"/>
      <x v="114"/>
    </i>
    <i r="3">
      <x v="554"/>
      <x v="88"/>
    </i>
    <i r="3">
      <x v="555"/>
      <x v="115"/>
    </i>
    <i r="3">
      <x v="556"/>
      <x v="87"/>
    </i>
    <i r="3">
      <x v="557"/>
      <x v="116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2" numFmtId="2"/>
    <dataField name=" Total ers tkr" fld="20" baseField="0" baseItem="0" numFmtId="1"/>
  </dataFields>
  <formats count="14">
    <format dxfId="118">
      <pivotArea type="all" dataOnly="0" outline="0" fieldPosition="0"/>
    </format>
    <format dxfId="117">
      <pivotArea field="8" type="button" dataOnly="0" labelOnly="1" outline="0" axis="axisRow" fieldPosition="3"/>
    </format>
    <format dxfId="116">
      <pivotArea dataOnly="0" labelOnly="1" grandRow="1" outline="0" fieldPosition="0"/>
    </format>
    <format dxfId="115">
      <pivotArea dataOnly="0" labelOnly="1" outline="0" fieldPosition="0">
        <references count="1">
          <reference field="7" count="0"/>
        </references>
      </pivotArea>
    </format>
    <format dxfId="114">
      <pivotArea dataOnly="0" labelOnly="1" outline="0" fieldPosition="0">
        <references count="1">
          <reference field="7" count="0"/>
        </references>
      </pivotArea>
    </format>
    <format dxfId="113">
      <pivotArea field="2" type="button" dataOnly="0" labelOnly="1" outline="0"/>
    </format>
    <format dxfId="112">
      <pivotArea field="7" type="button" dataOnly="0" labelOnly="1" outline="0" axis="axisRow" fieldPosition="4"/>
    </format>
    <format dxfId="111">
      <pivotArea field="8" type="button" dataOnly="0" labelOnly="1" outline="0" axis="axisRow" fieldPosition="3"/>
    </format>
    <format dxfId="1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9">
      <pivotArea dataOnly="0" labelOnly="1" outline="0" fieldPosition="0">
        <references count="1">
          <reference field="0" count="0"/>
        </references>
      </pivotArea>
    </format>
    <format dxfId="108">
      <pivotArea dataOnly="0" labelOnly="1" outline="0" fieldPosition="0">
        <references count="1">
          <reference field="3" count="0"/>
        </references>
      </pivotArea>
    </format>
    <format dxfId="107">
      <pivotArea field="6" type="button" dataOnly="0" labelOnly="1" outline="0" axis="axisRow" fieldPosition="2"/>
    </format>
    <format dxfId="10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05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5814E5-2A9B-4630-B748-89DAD3603EA1}" name="Pivottabell2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131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9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h="1" x="22"/>
        <item h="1" x="26"/>
        <item h="1" x="5"/>
        <item h="1" x="6"/>
        <item h="1" x="23"/>
        <item h="1" x="30"/>
        <item h="1" x="0"/>
        <item h="1" x="27"/>
        <item h="1" x="33"/>
        <item h="1"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h="1" x="9"/>
        <item h="1" x="19"/>
        <item h="1" x="20"/>
        <item h="1" x="21"/>
        <item h="1" x="1"/>
        <item h="1" x="28"/>
        <item h="1" x="24"/>
        <item x="25"/>
        <item h="1" x="2"/>
        <item h="1" x="3"/>
        <item h="1" x="29"/>
        <item t="default"/>
      </items>
    </pivotField>
    <pivotField axis="axisRow" compact="0" outline="0" showAll="0">
      <items count="63">
        <item x="34"/>
        <item x="35"/>
        <item x="36"/>
        <item x="38"/>
        <item x="39"/>
        <item x="41"/>
        <item x="51"/>
        <item x="45"/>
        <item x="50"/>
        <item x="46"/>
        <item x="47"/>
        <item x="48"/>
        <item x="42"/>
        <item x="43"/>
        <item x="52"/>
        <item x="49"/>
        <item x="44"/>
        <item x="37"/>
        <item x="40"/>
        <item x="0"/>
        <item x="1"/>
        <item x="2"/>
        <item x="3"/>
        <item x="53"/>
        <item x="54"/>
        <item x="55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7"/>
        <item x="58"/>
        <item x="59"/>
        <item x="60"/>
        <item x="61"/>
        <item x="56"/>
        <item t="default"/>
      </items>
    </pivotField>
    <pivotField compact="0" outline="0" showAll="0" defaultSubtotal="0"/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 defaultSubtotal="0">
      <items count="25">
        <item x="3"/>
        <item x="2"/>
        <item x="5"/>
        <item x="18"/>
        <item x="9"/>
        <item x="1"/>
        <item x="17"/>
        <item x="8"/>
        <item x="14"/>
        <item x="19"/>
        <item x="0"/>
        <item x="4"/>
        <item x="6"/>
        <item x="7"/>
        <item x="10"/>
        <item x="11"/>
        <item x="12"/>
        <item x="13"/>
        <item x="15"/>
        <item x="16"/>
        <item x="21"/>
        <item x="22"/>
        <item x="23"/>
        <item x="24"/>
        <item x="20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3"/>
    <field x="0"/>
    <field x="6"/>
    <field x="8"/>
    <field x="7"/>
  </rowFields>
  <rowItems count="119">
    <i>
      <x v="31"/>
      <x v="5"/>
      <x/>
      <x v="4"/>
      <x/>
      <x v="46"/>
    </i>
    <i r="5">
      <x v="90"/>
    </i>
    <i r="5">
      <x v="212"/>
    </i>
    <i r="5">
      <x v="418"/>
    </i>
    <i r="5">
      <x v="559"/>
    </i>
    <i r="5">
      <x v="604"/>
    </i>
    <i t="default" r="2">
      <x/>
    </i>
    <i r="2">
      <x v="1"/>
      <x v="4"/>
      <x/>
      <x v="450"/>
    </i>
    <i r="5">
      <x v="603"/>
    </i>
    <i t="default" r="2">
      <x v="1"/>
    </i>
    <i t="default" r="1">
      <x v="5"/>
    </i>
    <i r="1">
      <x v="6"/>
      <x v="1"/>
      <x v="5"/>
      <x v="353"/>
      <x v="290"/>
    </i>
    <i r="3">
      <x v="9"/>
      <x v="208"/>
      <x v="338"/>
    </i>
    <i r="4">
      <x v="209"/>
      <x v="339"/>
    </i>
    <i r="4">
      <x v="210"/>
      <x v="594"/>
    </i>
    <i r="4">
      <x v="211"/>
      <x v="119"/>
    </i>
    <i t="default" r="2">
      <x v="1"/>
    </i>
    <i t="default" r="1">
      <x v="6"/>
    </i>
    <i r="1">
      <x v="7"/>
      <x v="1"/>
      <x v="4"/>
      <x v="212"/>
      <x v="17"/>
    </i>
    <i r="4">
      <x v="213"/>
      <x v="18"/>
    </i>
    <i r="4">
      <x v="214"/>
      <x v="19"/>
    </i>
    <i r="4">
      <x v="215"/>
      <x v="120"/>
    </i>
    <i r="4">
      <x v="352"/>
      <x v="594"/>
    </i>
    <i r="3">
      <x v="5"/>
      <x v="353"/>
      <x v="290"/>
    </i>
    <i t="default" r="2">
      <x v="1"/>
    </i>
    <i t="default" r="1">
      <x v="7"/>
    </i>
    <i r="1">
      <x v="8"/>
      <x v="1"/>
      <x v="4"/>
      <x v="224"/>
      <x v="121"/>
    </i>
    <i r="4">
      <x v="230"/>
      <x v="327"/>
    </i>
    <i r="4">
      <x v="231"/>
      <x v="329"/>
    </i>
    <i r="4">
      <x v="232"/>
      <x v="330"/>
    </i>
    <i r="4">
      <x v="233"/>
      <x v="594"/>
    </i>
    <i r="3">
      <x v="7"/>
      <x v="225"/>
      <x v="121"/>
    </i>
    <i r="4">
      <x v="226"/>
      <x v="328"/>
    </i>
    <i r="4">
      <x v="227"/>
      <x v="578"/>
    </i>
    <i r="4">
      <x v="228"/>
      <x v="337"/>
    </i>
    <i r="4">
      <x v="229"/>
      <x v="336"/>
    </i>
    <i t="default" r="2">
      <x v="1"/>
    </i>
    <i t="default" r="1">
      <x v="8"/>
    </i>
    <i r="1">
      <x v="9"/>
      <x v="1"/>
      <x v="4"/>
      <x v="235"/>
      <x v="186"/>
    </i>
    <i r="4">
      <x v="236"/>
      <x v="122"/>
    </i>
    <i r="4">
      <x v="237"/>
      <x v="526"/>
    </i>
    <i r="5">
      <x v="527"/>
    </i>
    <i r="4">
      <x v="238"/>
      <x v="579"/>
    </i>
    <i r="4">
      <x v="239"/>
      <x/>
    </i>
    <i r="5">
      <x v="577"/>
    </i>
    <i r="4">
      <x v="240"/>
      <x v="4"/>
    </i>
    <i r="4">
      <x v="352"/>
      <x v="594"/>
    </i>
    <i r="4">
      <x v="355"/>
      <x v="343"/>
    </i>
    <i r="3">
      <x v="5"/>
      <x v="234"/>
      <x v="145"/>
    </i>
    <i r="4">
      <x v="241"/>
      <x v="144"/>
    </i>
    <i t="default" r="2">
      <x v="1"/>
    </i>
    <i t="default" r="1">
      <x v="9"/>
    </i>
    <i r="1">
      <x v="10"/>
      <x v="1"/>
      <x v="4"/>
      <x v="242"/>
      <x v="331"/>
    </i>
    <i r="4">
      <x v="243"/>
      <x v="332"/>
    </i>
    <i r="4">
      <x v="244"/>
      <x v="333"/>
    </i>
    <i r="4">
      <x v="245"/>
      <x v="123"/>
    </i>
    <i r="4">
      <x v="352"/>
      <x v="594"/>
    </i>
    <i r="3">
      <x v="5"/>
      <x v="353"/>
      <x v="290"/>
    </i>
    <i t="default" r="2">
      <x v="1"/>
    </i>
    <i t="default" r="1">
      <x v="10"/>
    </i>
    <i r="1">
      <x v="11"/>
      <x v="1"/>
      <x v="4"/>
      <x v="246"/>
      <x v="124"/>
    </i>
    <i r="4">
      <x v="351"/>
      <x v="397"/>
    </i>
    <i r="4">
      <x v="352"/>
      <x v="594"/>
    </i>
    <i r="3">
      <x v="9"/>
      <x v="247"/>
      <x v="291"/>
    </i>
    <i r="4">
      <x v="248"/>
      <x v="334"/>
    </i>
    <i r="4">
      <x v="249"/>
      <x v="392"/>
    </i>
    <i t="default" r="2">
      <x v="1"/>
    </i>
    <i t="default" r="1">
      <x v="11"/>
    </i>
    <i r="1">
      <x v="12"/>
      <x v="1"/>
      <x v="4"/>
      <x/>
      <x v="567"/>
    </i>
    <i r="4">
      <x v="308"/>
      <x v="125"/>
    </i>
    <i r="4">
      <x v="351"/>
      <x v="397"/>
    </i>
    <i r="4">
      <x v="352"/>
      <x v="594"/>
    </i>
    <i r="3">
      <x v="9"/>
      <x v="309"/>
      <x v="292"/>
    </i>
    <i r="4">
      <x v="310"/>
      <x v="335"/>
    </i>
    <i r="4">
      <x v="311"/>
      <x v="125"/>
    </i>
    <i t="default" r="2">
      <x v="1"/>
    </i>
    <i t="default" r="1">
      <x v="12"/>
    </i>
    <i r="1">
      <x v="13"/>
      <x v="1"/>
      <x v="4"/>
      <x/>
      <x v="568"/>
    </i>
    <i r="4">
      <x v="312"/>
      <x v="70"/>
    </i>
    <i r="4">
      <x v="313"/>
      <x v="580"/>
    </i>
    <i r="4">
      <x v="314"/>
      <x v="398"/>
    </i>
    <i r="4">
      <x v="315"/>
      <x v="105"/>
    </i>
    <i r="5">
      <x v="126"/>
    </i>
    <i r="5">
      <x v="127"/>
    </i>
    <i r="4">
      <x v="316"/>
      <x v="71"/>
    </i>
    <i r="5">
      <x v="72"/>
    </i>
    <i r="4">
      <x v="317"/>
      <x v="445"/>
    </i>
    <i r="4">
      <x v="352"/>
      <x v="595"/>
    </i>
    <i r="5">
      <x v="596"/>
    </i>
    <i t="default" r="2">
      <x v="1"/>
    </i>
    <i t="default" r="1">
      <x v="13"/>
    </i>
    <i r="1">
      <x v="14"/>
      <x v="1"/>
      <x v="5"/>
      <x v="318"/>
      <x v="289"/>
    </i>
    <i r="3">
      <x v="9"/>
      <x v="319"/>
      <x v="128"/>
    </i>
    <i r="4">
      <x v="320"/>
      <x v="346"/>
    </i>
    <i r="4">
      <x v="321"/>
      <x v="347"/>
    </i>
    <i r="4">
      <x v="322"/>
      <x v="348"/>
    </i>
    <i r="4">
      <x v="354"/>
      <x v="593"/>
    </i>
    <i t="default" r="2">
      <x v="1"/>
    </i>
    <i t="default" r="1">
      <x v="14"/>
    </i>
    <i r="1">
      <x v="15"/>
      <x v="1"/>
      <x v="4"/>
      <x v="346"/>
      <x v="190"/>
    </i>
    <i r="4">
      <x v="347"/>
      <x v="340"/>
    </i>
    <i r="4">
      <x v="348"/>
      <x v="342"/>
    </i>
    <i r="4">
      <x v="349"/>
      <x v="129"/>
    </i>
    <i r="4">
      <x v="350"/>
      <x v="275"/>
    </i>
    <i r="4">
      <x v="352"/>
      <x v="594"/>
    </i>
    <i r="4">
      <x v="355"/>
      <x v="343"/>
    </i>
    <i t="default" r="2">
      <x v="1"/>
    </i>
    <i t="default" r="1">
      <x v="15"/>
    </i>
    <i r="1">
      <x v="16"/>
      <x v="1"/>
      <x v="4"/>
      <x/>
      <x v="567"/>
    </i>
    <i r="4">
      <x v="419"/>
      <x v="325"/>
    </i>
    <i r="4">
      <x v="420"/>
      <x v="130"/>
    </i>
    <i r="4">
      <x v="421"/>
      <x v="184"/>
    </i>
    <i r="4">
      <x v="422"/>
      <x v="57"/>
    </i>
    <i r="4">
      <x v="423"/>
      <x v="344"/>
    </i>
    <i r="4">
      <x v="424"/>
      <x v="471"/>
    </i>
    <i t="default" r="2">
      <x v="1"/>
    </i>
    <i t="default" r="1">
      <x v="16"/>
    </i>
    <i t="default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94" numFmtId="4"/>
    <dataField name=" Total ers tkr" fld="20" baseField="0" baseItem="0" numFmtId="1"/>
  </dataFields>
  <formats count="18">
    <format dxfId="104">
      <pivotArea type="all" dataOnly="0" outline="0" fieldPosition="0"/>
    </format>
    <format dxfId="103">
      <pivotArea field="8" type="button" dataOnly="0" labelOnly="1" outline="0" axis="axisRow" fieldPosition="4"/>
    </format>
    <format dxfId="102">
      <pivotArea dataOnly="0" labelOnly="1" grandRow="1" outline="0" fieldPosition="0"/>
    </format>
    <format dxfId="101">
      <pivotArea dataOnly="0" labelOnly="1" outline="0" fieldPosition="0">
        <references count="1">
          <reference field="7" count="0"/>
        </references>
      </pivotArea>
    </format>
    <format dxfId="100">
      <pivotArea dataOnly="0" labelOnly="1" outline="0" fieldPosition="0">
        <references count="1">
          <reference field="7" count="0"/>
        </references>
      </pivotArea>
    </format>
    <format dxfId="99">
      <pivotArea dataOnly="0" labelOnly="1" outline="0" fieldPosition="0">
        <references count="1">
          <reference field="8" count="0"/>
        </references>
      </pivotArea>
    </format>
    <format dxfId="98">
      <pivotArea field="2" type="button" dataOnly="0" labelOnly="1" outline="0" axis="axisRow" fieldPosition="0"/>
    </format>
    <format dxfId="97">
      <pivotArea field="7" type="button" dataOnly="0" labelOnly="1" outline="0" axis="axisRow" fieldPosition="5"/>
    </format>
    <format dxfId="96">
      <pivotArea field="8" type="button" dataOnly="0" labelOnly="1" outline="0" axis="axisRow" fieldPosition="4"/>
    </format>
    <format dxfId="9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4">
      <pivotArea dataOnly="0" labelOnly="1" outline="0" fieldPosition="0">
        <references count="1">
          <reference field="0" count="0"/>
        </references>
      </pivotArea>
    </format>
    <format dxfId="93">
      <pivotArea outline="0" fieldPosition="0">
        <references count="1">
          <reference field="4294967294" count="1">
            <x v="0"/>
          </reference>
        </references>
      </pivotArea>
    </format>
    <format dxfId="92">
      <pivotArea field="6" type="button" dataOnly="0" labelOnly="1" outline="0" axis="axisRow" fieldPosition="3"/>
    </format>
    <format dxfId="91">
      <pivotArea field="5" type="button" dataOnly="0" labelOnly="1" outline="0"/>
    </format>
    <format dxfId="90">
      <pivotArea outline="0" fieldPosition="0">
        <references count="1">
          <reference field="4294967294" count="1" selected="0">
            <x v="1"/>
          </reference>
        </references>
      </pivotArea>
    </format>
    <format dxfId="8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87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078808-6B70-4788-9B61-550988DF251C}" name="Pivottabell6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1:I184" firstHeaderRow="1" firstDataRow="2" firstDataCol="6" rowPageCount="1" colPageCount="1"/>
  <pivotFields count="39">
    <pivotField name="Rubrik, budgetblad"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12"/>
        <item h="1" x="13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1"/>
      </items>
    </pivotField>
    <pivotField axis="axisRow" compact="0" outline="0" showAll="0">
      <items count="36">
        <item x="30"/>
        <item x="31"/>
        <item x="32"/>
        <item h="1" x="33"/>
        <item h="1" x="34"/>
        <item h="1" x="0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9"/>
        <item t="default"/>
      </items>
    </pivotField>
    <pivotField compact="0" outline="0" showAll="0"/>
    <pivotField name="Anslag/ studieavgift" axis="axisRow" compact="0" outline="0" showAll="0">
      <items count="5">
        <item x="0"/>
        <item x="1"/>
        <item x="3"/>
        <item x="2"/>
        <item t="default"/>
      </items>
    </pivotField>
    <pivotField compact="0" outline="0" showAll="0" defaultSubtotal="0"/>
    <pivotField name="Kurs-ansvarig inst" axis="axisRow" compact="0" outline="0" showAll="0">
      <items count="26">
        <item x="16"/>
        <item x="23"/>
        <item x="3"/>
        <item x="2"/>
        <item x="11"/>
        <item x="5"/>
        <item x="13"/>
        <item x="7"/>
        <item x="1"/>
        <item x="12"/>
        <item x="15"/>
        <item x="21"/>
        <item x="4"/>
        <item x="22"/>
        <item x="17"/>
        <item x="24"/>
        <item x="8"/>
        <item x="10"/>
        <item x="19"/>
        <item x="9"/>
        <item x="6"/>
        <item x="18"/>
        <item x="14"/>
        <item x="0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62">
    <i>
      <x/>
      <x/>
      <x/>
      <x/>
      <x/>
      <x v="418"/>
    </i>
    <i t="default" r="3">
      <x/>
    </i>
    <i r="3">
      <x v="11"/>
      <x/>
      <x v="46"/>
    </i>
    <i r="5">
      <x v="90"/>
    </i>
    <i r="5">
      <x v="212"/>
    </i>
    <i r="5">
      <x v="562"/>
    </i>
    <i t="default" r="3">
      <x v="11"/>
    </i>
    <i t="default" r="2">
      <x/>
    </i>
    <i t="default" r="1">
      <x/>
    </i>
    <i r="1">
      <x v="1"/>
      <x v="1"/>
      <x/>
      <x v="80"/>
      <x v="103"/>
    </i>
    <i r="4">
      <x v="87"/>
      <x v="202"/>
    </i>
    <i t="default" r="3">
      <x/>
    </i>
    <i r="3">
      <x v="1"/>
      <x v="79"/>
      <x v="64"/>
    </i>
    <i r="4">
      <x v="81"/>
      <x v="224"/>
    </i>
    <i r="4">
      <x v="82"/>
      <x v="7"/>
    </i>
    <i r="4">
      <x v="85"/>
      <x v="233"/>
    </i>
    <i t="default" r="3">
      <x v="1"/>
    </i>
    <i r="3">
      <x v="2"/>
      <x v="91"/>
      <x v="146"/>
    </i>
    <i r="4">
      <x v="92"/>
      <x v="154"/>
    </i>
    <i t="default" r="3">
      <x v="2"/>
    </i>
    <i r="3">
      <x v="3"/>
      <x v="88"/>
      <x v="317"/>
    </i>
    <i t="default" r="3">
      <x v="3"/>
    </i>
    <i r="3">
      <x v="4"/>
      <x v="89"/>
      <x v="67"/>
    </i>
    <i t="default" r="3">
      <x v="4"/>
    </i>
    <i r="3">
      <x v="5"/>
      <x v="90"/>
      <x v="276"/>
    </i>
    <i t="default" r="3">
      <x v="5"/>
    </i>
    <i r="3">
      <x v="7"/>
      <x v="84"/>
      <x v="168"/>
    </i>
    <i t="default" r="3">
      <x v="7"/>
    </i>
    <i r="3">
      <x v="8"/>
      <x v="86"/>
      <x v="618"/>
    </i>
    <i r="4">
      <x v="93"/>
      <x v="387"/>
    </i>
    <i t="default" r="3">
      <x v="8"/>
    </i>
    <i r="3">
      <x v="9"/>
      <x v="94"/>
      <x v="305"/>
    </i>
    <i t="default" r="3">
      <x v="9"/>
    </i>
    <i r="3">
      <x v="10"/>
      <x v="95"/>
      <x v="306"/>
    </i>
    <i t="default" r="3">
      <x v="10"/>
    </i>
    <i r="3">
      <x v="11"/>
      <x/>
      <x v="77"/>
    </i>
    <i r="5">
      <x v="208"/>
    </i>
    <i t="default" r="3">
      <x v="11"/>
    </i>
    <i r="3">
      <x v="13"/>
      <x v="83"/>
      <x v="75"/>
    </i>
    <i t="default" r="3">
      <x v="13"/>
    </i>
    <i t="default" r="2">
      <x v="1"/>
    </i>
    <i r="2">
      <x v="3"/>
      <x/>
      <x v="80"/>
      <x v="103"/>
    </i>
    <i r="4">
      <x v="87"/>
      <x v="202"/>
    </i>
    <i t="default" r="3">
      <x/>
    </i>
    <i r="3">
      <x v="1"/>
      <x v="79"/>
      <x v="64"/>
    </i>
    <i r="4">
      <x v="81"/>
      <x v="224"/>
    </i>
    <i r="4">
      <x v="82"/>
      <x v="7"/>
    </i>
    <i r="4">
      <x v="85"/>
      <x v="233"/>
    </i>
    <i t="default" r="3">
      <x v="1"/>
    </i>
    <i r="3">
      <x v="2"/>
      <x v="91"/>
      <x v="146"/>
    </i>
    <i r="4">
      <x v="92"/>
      <x v="154"/>
    </i>
    <i t="default" r="3">
      <x v="2"/>
    </i>
    <i r="3">
      <x v="3"/>
      <x v="88"/>
      <x v="317"/>
    </i>
    <i t="default" r="3">
      <x v="3"/>
    </i>
    <i r="3">
      <x v="4"/>
      <x v="89"/>
      <x v="67"/>
    </i>
    <i t="default" r="3">
      <x v="4"/>
    </i>
    <i r="3">
      <x v="5"/>
      <x v="90"/>
      <x v="276"/>
    </i>
    <i t="default" r="3">
      <x v="5"/>
    </i>
    <i r="3">
      <x v="7"/>
      <x v="84"/>
      <x v="168"/>
    </i>
    <i t="default" r="3">
      <x v="7"/>
    </i>
    <i r="3">
      <x v="8"/>
      <x v="86"/>
      <x v="618"/>
    </i>
    <i r="4">
      <x v="93"/>
      <x v="387"/>
    </i>
    <i t="default" r="3">
      <x v="8"/>
    </i>
    <i r="3">
      <x v="9"/>
      <x v="94"/>
      <x v="305"/>
    </i>
    <i t="default" r="3">
      <x v="9"/>
    </i>
    <i r="3">
      <x v="10"/>
      <x v="95"/>
      <x v="306"/>
    </i>
    <i t="default" r="3">
      <x v="10"/>
    </i>
    <i r="3">
      <x v="11"/>
      <x/>
      <x v="77"/>
    </i>
    <i r="5">
      <x v="482"/>
    </i>
    <i t="default" r="3">
      <x v="11"/>
    </i>
    <i r="3">
      <x v="13"/>
      <x v="83"/>
      <x v="75"/>
    </i>
    <i t="default" r="3">
      <x v="13"/>
    </i>
    <i t="default" r="2">
      <x v="3"/>
    </i>
    <i t="default" r="1">
      <x v="1"/>
    </i>
    <i t="default">
      <x/>
    </i>
    <i>
      <x v="1"/>
      <x/>
      <x/>
      <x v="11"/>
      <x/>
      <x v="46"/>
    </i>
    <i r="5">
      <x v="90"/>
    </i>
    <i r="5">
      <x v="212"/>
    </i>
    <i r="5">
      <x v="562"/>
    </i>
    <i t="default" r="3">
      <x v="11"/>
    </i>
    <i r="3">
      <x v="12"/>
      <x/>
      <x v="418"/>
    </i>
    <i t="default" r="3">
      <x v="12"/>
    </i>
    <i t="default" r="2">
      <x/>
    </i>
    <i t="default" r="1">
      <x/>
    </i>
    <i r="1">
      <x v="1"/>
      <x v="1"/>
      <x/>
      <x v="466"/>
      <x v="41"/>
    </i>
    <i t="default" r="3">
      <x/>
    </i>
    <i r="3">
      <x v="1"/>
      <x v="461"/>
      <x v="40"/>
    </i>
    <i t="default" r="3">
      <x v="1"/>
    </i>
    <i r="3">
      <x v="4"/>
      <x v="459"/>
      <x v="544"/>
    </i>
    <i t="default" r="3">
      <x v="4"/>
    </i>
    <i r="3">
      <x v="5"/>
      <x v="465"/>
      <x v="59"/>
    </i>
    <i t="default" r="3">
      <x v="5"/>
    </i>
    <i r="3">
      <x v="6"/>
      <x v="462"/>
      <x v="61"/>
    </i>
    <i t="default" r="3">
      <x v="6"/>
    </i>
    <i r="3">
      <x v="7"/>
      <x v="464"/>
      <x v="66"/>
    </i>
    <i r="4">
      <x v="467"/>
      <x v="103"/>
    </i>
    <i t="default" r="3">
      <x v="7"/>
    </i>
    <i r="3">
      <x v="9"/>
      <x v="458"/>
      <x v="39"/>
    </i>
    <i t="default" r="3">
      <x v="9"/>
    </i>
    <i r="3">
      <x v="11"/>
      <x/>
      <x v="208"/>
    </i>
    <i r="4">
      <x v="570"/>
      <x v="573"/>
    </i>
    <i r="5">
      <x v="574"/>
    </i>
    <i t="default" r="3">
      <x v="11"/>
    </i>
    <i r="3">
      <x v="13"/>
      <x v="460"/>
      <x v="62"/>
    </i>
    <i r="4">
      <x v="463"/>
      <x v="550"/>
    </i>
    <i t="default" r="3">
      <x v="13"/>
    </i>
    <i t="default" r="2">
      <x v="1"/>
    </i>
    <i r="2">
      <x v="3"/>
      <x/>
      <x v="466"/>
      <x v="41"/>
    </i>
    <i t="default" r="3">
      <x/>
    </i>
    <i r="3">
      <x v="1"/>
      <x v="461"/>
      <x v="40"/>
    </i>
    <i t="default" r="3">
      <x v="1"/>
    </i>
    <i r="3">
      <x v="4"/>
      <x v="459"/>
      <x v="544"/>
    </i>
    <i t="default" r="3">
      <x v="4"/>
    </i>
    <i r="3">
      <x v="5"/>
      <x v="465"/>
      <x v="59"/>
    </i>
    <i t="default" r="3">
      <x v="5"/>
    </i>
    <i r="3">
      <x v="6"/>
      <x v="462"/>
      <x v="61"/>
    </i>
    <i t="default" r="3">
      <x v="6"/>
    </i>
    <i r="3">
      <x v="7"/>
      <x v="464"/>
      <x v="66"/>
    </i>
    <i r="4">
      <x v="467"/>
      <x v="103"/>
    </i>
    <i t="default" r="3">
      <x v="7"/>
    </i>
    <i r="3">
      <x v="9"/>
      <x v="458"/>
      <x v="39"/>
    </i>
    <i t="default" r="3">
      <x v="9"/>
    </i>
    <i r="3">
      <x v="11"/>
      <x/>
      <x v="482"/>
    </i>
    <i r="4">
      <x v="570"/>
      <x v="573"/>
    </i>
    <i r="5">
      <x v="574"/>
    </i>
    <i t="default" r="3">
      <x v="11"/>
    </i>
    <i r="3">
      <x v="13"/>
      <x v="460"/>
      <x v="62"/>
    </i>
    <i r="4">
      <x v="463"/>
      <x v="550"/>
    </i>
    <i t="default" r="3">
      <x v="13"/>
    </i>
    <i t="default" r="2">
      <x v="3"/>
    </i>
    <i t="default" r="1">
      <x v="1"/>
    </i>
    <i t="default">
      <x v="1"/>
    </i>
    <i>
      <x v="2"/>
      <x/>
      <x/>
      <x v="11"/>
      <x/>
      <x v="46"/>
    </i>
    <i r="5">
      <x v="90"/>
    </i>
    <i r="5">
      <x v="212"/>
    </i>
    <i r="5">
      <x v="562"/>
    </i>
    <i t="default" r="3">
      <x v="11"/>
    </i>
    <i t="default" r="2">
      <x/>
    </i>
    <i t="default" r="1">
      <x/>
    </i>
    <i r="1">
      <x v="1"/>
      <x v="1"/>
      <x v="7"/>
      <x v="546"/>
      <x v="103"/>
    </i>
    <i r="4">
      <x v="568"/>
      <x v="549"/>
    </i>
    <i t="default" r="3">
      <x v="7"/>
    </i>
    <i r="3">
      <x v="9"/>
      <x v="568"/>
      <x v="262"/>
    </i>
    <i t="default" r="3">
      <x v="9"/>
    </i>
    <i r="3">
      <x v="14"/>
      <x v="568"/>
      <x v="304"/>
    </i>
    <i t="default" r="3">
      <x v="14"/>
    </i>
    <i r="3">
      <x v="15"/>
      <x v="568"/>
      <x v="67"/>
    </i>
    <i t="default" r="3">
      <x v="15"/>
    </i>
    <i t="default" r="2">
      <x v="1"/>
    </i>
    <i r="2">
      <x v="3"/>
      <x v="7"/>
      <x v="546"/>
      <x v="103"/>
    </i>
    <i r="4">
      <x v="568"/>
      <x v="549"/>
    </i>
    <i t="default" r="3">
      <x v="7"/>
    </i>
    <i r="3">
      <x v="9"/>
      <x v="568"/>
      <x v="262"/>
    </i>
    <i t="default" r="3">
      <x v="9"/>
    </i>
    <i r="3">
      <x v="14"/>
      <x v="568"/>
      <x v="304"/>
    </i>
    <i t="default" r="3">
      <x v="14"/>
    </i>
    <i r="3">
      <x v="15"/>
      <x v="568"/>
      <x v="67"/>
    </i>
    <i t="default" r="3">
      <x v="15"/>
    </i>
    <i t="default" r="2">
      <x v="3"/>
    </i>
    <i t="default" r="1">
      <x v="1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5" numFmtId="2"/>
    <dataField name=" Total ers tkr" fld="20" baseField="0" baseItem="0" numFmtId="1"/>
  </dataFields>
  <formats count="18">
    <format dxfId="86">
      <pivotArea type="all" dataOnly="0" outline="0" fieldPosition="0"/>
    </format>
    <format dxfId="85">
      <pivotArea field="8" type="button" dataOnly="0" labelOnly="1" outline="0" axis="axisRow" fieldPosition="4"/>
    </format>
    <format dxfId="84">
      <pivotArea dataOnly="0" labelOnly="1" grandRow="1" outline="0" fieldPosition="0"/>
    </format>
    <format dxfId="83">
      <pivotArea dataOnly="0" labelOnly="1" outline="0" fieldPosition="0">
        <references count="1">
          <reference field="7" count="0"/>
        </references>
      </pivotArea>
    </format>
    <format dxfId="82">
      <pivotArea dataOnly="0" labelOnly="1" outline="0" fieldPosition="0">
        <references count="1">
          <reference field="8" count="0"/>
        </references>
      </pivotArea>
    </format>
    <format dxfId="81">
      <pivotArea field="2" type="button" dataOnly="0" labelOnly="1" outline="0" axis="axisRow" fieldPosition="0"/>
    </format>
    <format dxfId="80">
      <pivotArea field="7" type="button" dataOnly="0" labelOnly="1" outline="0" axis="axisRow" fieldPosition="5"/>
    </format>
    <format dxfId="79">
      <pivotArea field="8" type="button" dataOnly="0" labelOnly="1" outline="0" axis="axisRow" fieldPosition="4"/>
    </format>
    <format dxfId="7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7">
      <pivotArea dataOnly="0" labelOnly="1" outline="0" fieldPosition="0">
        <references count="1">
          <reference field="0" count="0"/>
        </references>
      </pivotArea>
    </format>
    <format dxfId="76">
      <pivotArea field="0" type="button" dataOnly="0" labelOnly="1" outline="0" axis="axisRow" fieldPosition="1"/>
    </format>
    <format dxfId="75">
      <pivotArea dataOnly="0" labelOnly="1" outline="0" fieldPosition="0">
        <references count="1">
          <reference field="7" count="0"/>
        </references>
      </pivotArea>
    </format>
    <format dxfId="74">
      <pivotArea dataOnly="0" labelOnly="1" outline="0" fieldPosition="0">
        <references count="1">
          <reference field="2" count="0"/>
        </references>
      </pivotArea>
    </format>
    <format dxfId="73">
      <pivotArea field="4" type="button" dataOnly="0" labelOnly="1" outline="0" axis="axisRow" fieldPosition="2"/>
    </format>
    <format dxfId="72">
      <pivotArea field="6" type="button" dataOnly="0" labelOnly="1" outline="0" axis="axisRow" fieldPosition="3"/>
    </format>
    <format dxfId="71">
      <pivotArea outline="0" fieldPosition="0">
        <references count="1">
          <reference field="4294967294" count="1" selected="0">
            <x v="1"/>
          </reference>
        </references>
      </pivotArea>
    </format>
    <format dxfId="7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69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64BD37-FA98-413E-99F3-356761893263}" name="Pivottabell9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H151" firstHeaderRow="1" firstDataRow="2" firstDataCol="5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13"/>
        <item h="1" x="12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1"/>
      </items>
    </pivotField>
    <pivotField axis="axisRow" compact="0" outline="0" multipleItemSelectionAllowed="1" showAll="0" sortType="ascending">
      <items count="36">
        <item h="1" x="22"/>
        <item h="1" x="26"/>
        <item h="1" x="5"/>
        <item h="1" x="6"/>
        <item h="1" x="23"/>
        <item h="1" x="30"/>
        <item h="1" x="0"/>
        <item h="1" x="27"/>
        <item x="33"/>
        <item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h="1" x="9"/>
        <item h="1" x="19"/>
        <item h="1" x="20"/>
        <item h="1" x="21"/>
        <item h="1" x="1"/>
        <item h="1" x="28"/>
        <item h="1" x="24"/>
        <item h="1" x="25"/>
        <item h="1" x="2"/>
        <item h="1" x="3"/>
        <item h="1" x="29"/>
        <item t="default"/>
      </items>
    </pivotField>
    <pivotField compact="0" outline="0" showAll="0"/>
    <pivotField compact="0" outline="0" showAll="0" defaultSubtotal="0"/>
    <pivotField name=" Kursansvarig inst" compact="0" outline="0" showAll="0" defaultSubtotal="0"/>
    <pivotField name="Inst, tolftedel" axis="axisRow" compact="0" outline="0" showAll="0">
      <items count="26">
        <item x="16"/>
        <item x="23"/>
        <item x="3"/>
        <item x="2"/>
        <item x="11"/>
        <item x="24"/>
        <item x="18"/>
        <item x="9"/>
        <item x="1"/>
        <item x="4"/>
        <item x="6"/>
        <item x="17"/>
        <item x="12"/>
        <item x="8"/>
        <item x="15"/>
        <item x="14"/>
        <item x="10"/>
        <item x="19"/>
        <item x="21"/>
        <item x="22"/>
        <item x="7"/>
        <item x="5"/>
        <item x="13"/>
        <item x="0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131">
    <i>
      <x v="8"/>
      <x/>
      <x v="13"/>
      <x/>
      <x v="101"/>
    </i>
    <i t="default" r="2">
      <x v="13"/>
    </i>
    <i r="2">
      <x v="18"/>
      <x/>
      <x v="46"/>
    </i>
    <i r="4">
      <x v="90"/>
    </i>
    <i r="4">
      <x v="212"/>
    </i>
    <i r="4">
      <x v="220"/>
    </i>
    <i r="4">
      <x v="430"/>
    </i>
    <i r="4">
      <x v="525"/>
    </i>
    <i r="4">
      <x v="562"/>
    </i>
    <i r="4">
      <x v="564"/>
    </i>
    <i t="default" r="2">
      <x v="18"/>
    </i>
    <i t="default" r="1">
      <x/>
    </i>
    <i r="1">
      <x v="1"/>
      <x v="2"/>
      <x v="304"/>
      <x v="242"/>
    </i>
    <i t="default" r="2">
      <x v="2"/>
    </i>
    <i r="2">
      <x v="4"/>
      <x v="298"/>
      <x v="183"/>
    </i>
    <i t="default" r="2">
      <x v="4"/>
    </i>
    <i r="2">
      <x v="5"/>
      <x v="294"/>
      <x v="293"/>
    </i>
    <i r="3">
      <x v="295"/>
      <x v="104"/>
    </i>
    <i t="default" r="2">
      <x v="5"/>
    </i>
    <i r="2">
      <x v="6"/>
      <x v="299"/>
      <x v="243"/>
    </i>
    <i r="3">
      <x v="302"/>
      <x v="239"/>
    </i>
    <i r="3">
      <x v="305"/>
      <x v="242"/>
    </i>
    <i t="default" r="2">
      <x v="6"/>
    </i>
    <i r="2">
      <x v="7"/>
      <x v="296"/>
      <x v="217"/>
    </i>
    <i r="3">
      <x v="297"/>
      <x v="244"/>
    </i>
    <i r="3">
      <x v="298"/>
      <x v="183"/>
    </i>
    <i r="3">
      <x v="300"/>
      <x v="240"/>
    </i>
    <i r="3">
      <x v="301"/>
      <x v="239"/>
    </i>
    <i r="3">
      <x v="302"/>
      <x v="239"/>
    </i>
    <i r="3">
      <x v="303"/>
      <x v="239"/>
    </i>
    <i r="3">
      <x v="304"/>
      <x v="242"/>
    </i>
    <i r="3">
      <x v="305"/>
      <x v="242"/>
    </i>
    <i r="3">
      <x v="306"/>
      <x v="242"/>
    </i>
    <i r="3">
      <x v="307"/>
      <x v="242"/>
    </i>
    <i t="default" r="2">
      <x v="7"/>
    </i>
    <i r="2">
      <x v="8"/>
      <x v="300"/>
      <x v="240"/>
    </i>
    <i r="3">
      <x v="301"/>
      <x v="239"/>
    </i>
    <i t="default" r="2">
      <x v="8"/>
    </i>
    <i r="2">
      <x v="9"/>
      <x v="300"/>
      <x v="240"/>
    </i>
    <i r="3">
      <x v="301"/>
      <x v="239"/>
    </i>
    <i t="default" r="2">
      <x v="9"/>
    </i>
    <i r="2">
      <x v="10"/>
      <x v="295"/>
      <x v="104"/>
    </i>
    <i r="3">
      <x v="296"/>
      <x v="217"/>
    </i>
    <i r="3">
      <x v="297"/>
      <x v="244"/>
    </i>
    <i r="3">
      <x v="298"/>
      <x v="183"/>
    </i>
    <i r="3">
      <x v="299"/>
      <x v="243"/>
    </i>
    <i r="3">
      <x v="300"/>
      <x v="240"/>
    </i>
    <i r="3">
      <x v="301"/>
      <x v="239"/>
    </i>
    <i r="3">
      <x v="302"/>
      <x v="239"/>
    </i>
    <i r="3">
      <x v="303"/>
      <x v="239"/>
    </i>
    <i r="3">
      <x v="304"/>
      <x v="242"/>
    </i>
    <i r="3">
      <x v="305"/>
      <x v="242"/>
    </i>
    <i r="3">
      <x v="306"/>
      <x v="242"/>
    </i>
    <i r="3">
      <x v="307"/>
      <x v="242"/>
    </i>
    <i t="default" r="2">
      <x v="10"/>
    </i>
    <i r="2">
      <x v="11"/>
      <x v="299"/>
      <x v="243"/>
    </i>
    <i r="3">
      <x v="303"/>
      <x v="239"/>
    </i>
    <i r="3">
      <x v="304"/>
      <x v="242"/>
    </i>
    <i t="default" r="2">
      <x v="11"/>
    </i>
    <i r="2">
      <x v="12"/>
      <x v="300"/>
      <x v="240"/>
    </i>
    <i r="3">
      <x v="301"/>
      <x v="239"/>
    </i>
    <i r="3">
      <x v="302"/>
      <x v="239"/>
    </i>
    <i r="3">
      <x v="303"/>
      <x v="239"/>
    </i>
    <i t="default" r="2">
      <x v="12"/>
    </i>
    <i r="2">
      <x v="13"/>
      <x v="299"/>
      <x v="243"/>
    </i>
    <i t="default" r="2">
      <x v="13"/>
    </i>
    <i r="2">
      <x v="14"/>
      <x v="304"/>
      <x v="242"/>
    </i>
    <i r="3">
      <x v="305"/>
      <x v="242"/>
    </i>
    <i r="3">
      <x v="306"/>
      <x v="242"/>
    </i>
    <i r="3">
      <x v="307"/>
      <x v="242"/>
    </i>
    <i t="default" r="2">
      <x v="14"/>
    </i>
    <i r="2">
      <x v="15"/>
      <x v="297"/>
      <x v="244"/>
    </i>
    <i r="3">
      <x v="299"/>
      <x v="243"/>
    </i>
    <i t="default" r="2">
      <x v="15"/>
    </i>
    <i r="2">
      <x v="16"/>
      <x v="298"/>
      <x v="183"/>
    </i>
    <i t="default" r="2">
      <x v="16"/>
    </i>
    <i r="2">
      <x v="17"/>
      <x v="297"/>
      <x v="244"/>
    </i>
    <i r="3">
      <x v="299"/>
      <x v="243"/>
    </i>
    <i r="3">
      <x v="300"/>
      <x v="240"/>
    </i>
    <i r="3">
      <x v="306"/>
      <x v="242"/>
    </i>
    <i t="default" r="2">
      <x v="17"/>
    </i>
    <i r="2">
      <x v="18"/>
      <x/>
      <x v="102"/>
    </i>
    <i r="4">
      <x v="140"/>
    </i>
    <i r="4">
      <x v="208"/>
    </i>
    <i r="4">
      <x v="486"/>
    </i>
    <i r="4">
      <x v="487"/>
    </i>
    <i r="4">
      <x v="626"/>
    </i>
    <i t="default" r="2">
      <x v="18"/>
    </i>
    <i t="default" r="1">
      <x v="1"/>
    </i>
    <i t="default">
      <x v="8"/>
    </i>
    <i>
      <x v="9"/>
      <x/>
      <x v="1"/>
      <x/>
      <x v="99"/>
    </i>
    <i t="default" r="2">
      <x v="1"/>
    </i>
    <i r="2">
      <x v="2"/>
      <x/>
      <x v="99"/>
    </i>
    <i t="default" r="2">
      <x v="2"/>
    </i>
    <i r="2">
      <x v="13"/>
      <x/>
      <x v="101"/>
    </i>
    <i t="default" r="2">
      <x v="13"/>
    </i>
    <i r="2">
      <x v="18"/>
      <x/>
      <x v="46"/>
    </i>
    <i r="4">
      <x v="90"/>
    </i>
    <i r="4">
      <x v="100"/>
    </i>
    <i r="4">
      <x v="212"/>
    </i>
    <i r="4">
      <x v="220"/>
    </i>
    <i r="4">
      <x v="430"/>
    </i>
    <i r="4">
      <x v="539"/>
    </i>
    <i r="4">
      <x v="562"/>
    </i>
    <i r="4">
      <x v="564"/>
    </i>
    <i t="default" r="2">
      <x v="18"/>
    </i>
    <i t="default" r="1">
      <x/>
    </i>
    <i r="1">
      <x v="1"/>
      <x/>
      <x v="255"/>
      <x v="56"/>
    </i>
    <i t="default" r="2">
      <x/>
    </i>
    <i r="2">
      <x v="1"/>
      <x v="251"/>
      <x v="52"/>
    </i>
    <i t="default" r="2">
      <x v="1"/>
    </i>
    <i r="2">
      <x v="2"/>
      <x v="250"/>
      <x v="51"/>
    </i>
    <i r="3">
      <x v="254"/>
      <x v="55"/>
    </i>
    <i t="default" r="2">
      <x v="2"/>
    </i>
    <i r="2">
      <x v="3"/>
      <x v="252"/>
      <x v="53"/>
    </i>
    <i r="3">
      <x v="253"/>
      <x v="54"/>
    </i>
    <i t="default" r="2">
      <x v="3"/>
    </i>
    <i r="2">
      <x v="6"/>
      <x v="256"/>
      <x v="287"/>
    </i>
    <i r="3">
      <x v="568"/>
      <x v="241"/>
    </i>
    <i t="default" r="2">
      <x v="6"/>
    </i>
    <i r="2">
      <x v="9"/>
      <x v="568"/>
      <x v="241"/>
    </i>
    <i t="default" r="2">
      <x v="9"/>
    </i>
    <i r="2">
      <x v="12"/>
      <x v="568"/>
      <x v="241"/>
    </i>
    <i t="default" r="2">
      <x v="12"/>
    </i>
    <i r="2">
      <x v="17"/>
      <x v="568"/>
      <x v="241"/>
    </i>
    <i t="default" r="2">
      <x v="17"/>
    </i>
    <i r="2">
      <x v="18"/>
      <x/>
      <x v="626"/>
    </i>
    <i t="default" r="2">
      <x v="18"/>
    </i>
    <i t="default" r="1">
      <x v="1"/>
    </i>
    <i t="default"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195" numFmtId="4"/>
    <dataField name=" Håp-ers tkr" fld="16" subtotal="average" baseField="6" baseItem="8" numFmtId="4"/>
    <dataField name=" Total ers tkr" fld="20" baseField="0" baseItem="0" numFmtId="1"/>
  </dataFields>
  <formats count="17">
    <format dxfId="68">
      <pivotArea type="all" dataOnly="0" outline="0" fieldPosition="0"/>
    </format>
    <format dxfId="67">
      <pivotArea field="8" type="button" dataOnly="0" labelOnly="1" outline="0" axis="axisRow" fieldPosition="3"/>
    </format>
    <format dxfId="66">
      <pivotArea dataOnly="0" labelOnly="1" grandRow="1" outline="0" fieldPosition="0"/>
    </format>
    <format dxfId="65">
      <pivotArea dataOnly="0" labelOnly="1" outline="0" fieldPosition="0">
        <references count="1">
          <reference field="7" count="0"/>
        </references>
      </pivotArea>
    </format>
    <format dxfId="64">
      <pivotArea dataOnly="0" labelOnly="1" outline="0" fieldPosition="0">
        <references count="1">
          <reference field="7" count="0"/>
        </references>
      </pivotArea>
    </format>
    <format dxfId="63">
      <pivotArea dataOnly="0" labelOnly="1" outline="0" fieldPosition="0">
        <references count="1">
          <reference field="8" count="0"/>
        </references>
      </pivotArea>
    </format>
    <format dxfId="62">
      <pivotArea field="2" type="button" dataOnly="0" labelOnly="1" outline="0" axis="axisRow" fieldPosition="0"/>
    </format>
    <format dxfId="61">
      <pivotArea field="7" type="button" dataOnly="0" labelOnly="1" outline="0" axis="axisRow" fieldPosition="4"/>
    </format>
    <format dxfId="60">
      <pivotArea field="8" type="button" dataOnly="0" labelOnly="1" outline="0" axis="axisRow" fieldPosition="3"/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dataOnly="0" labelOnly="1" outline="0" fieldPosition="0">
        <references count="1">
          <reference field="0" count="0"/>
        </references>
      </pivotArea>
    </format>
    <format dxfId="57">
      <pivotArea outline="0" fieldPosition="0">
        <references count="1">
          <reference field="4294967294" count="1">
            <x v="0"/>
          </reference>
        </references>
      </pivotArea>
    </format>
    <format dxfId="56">
      <pivotArea field="6" type="button" dataOnly="0" labelOnly="1" outline="0" axis="axisRow" fieldPosition="2"/>
    </format>
    <format dxfId="55">
      <pivotArea outline="0" fieldPosition="0">
        <references count="1">
          <reference field="4294967294" count="1" selected="0">
            <x v="1"/>
          </reference>
        </references>
      </pivotArea>
    </format>
    <format dxfId="5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53">
      <pivotArea outline="0" fieldPosition="0">
        <references count="1">
          <reference field="4294967294" count="1" selected="0">
            <x v="2"/>
          </reference>
        </references>
      </pivotArea>
    </format>
    <format dxfId="52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8"/>
          </reference>
          <reference field="6" count="1" selected="0">
            <x v="18"/>
          </reference>
          <reference field="7" count="1">
            <x v="140"/>
          </reference>
          <reference field="8" count="1" selected="0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0494FD-8530-47D4-AD0B-A2D19380D6C5}" name="Pivottabell11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7:G18" firstHeaderRow="1" firstDataRow="2" firstDataCol="4" rowPageCount="1" colPageCount="1"/>
  <pivotFields count="39">
    <pivotField axis="axisRow" compact="0" outline="0" showAll="0" defaultSubtotal="0">
      <items count="3">
        <item x="0"/>
        <item x="1"/>
        <item x="2"/>
      </items>
    </pivotField>
    <pivotField axis="axisPage" compact="0" outline="0" multipleItemSelectionAllowed="1" showAll="0" defaultSubtotal="0">
      <items count="14">
        <item x="13"/>
        <item h="1" x="12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1"/>
      </items>
    </pivotField>
    <pivotField axis="axisRow" compact="0" outline="0" showAll="0">
      <items count="36">
        <item x="0"/>
        <item h="1" x="33"/>
        <item h="1" x="34"/>
        <item h="1" x="30"/>
        <item h="1" x="31"/>
        <item h="1" x="32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9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axis="axisRow" compact="0" outline="0" showAll="0">
      <items count="26">
        <item x="16"/>
        <item x="23"/>
        <item x="3"/>
        <item x="2"/>
        <item x="11"/>
        <item x="24"/>
        <item x="18"/>
        <item x="9"/>
        <item x="1"/>
        <item x="4"/>
        <item x="6"/>
        <item x="17"/>
        <item x="12"/>
        <item x="8"/>
        <item x="15"/>
        <item x="14"/>
        <item x="10"/>
        <item x="21"/>
        <item x="19"/>
        <item x="22"/>
        <item x="7"/>
        <item x="5"/>
        <item x="13"/>
        <item x="0"/>
        <item x="20"/>
        <item t="default"/>
      </items>
    </pivotField>
    <pivotField axis="axisRow" compact="0" outline="0" showAll="0" defaultSubtotal="0">
      <items count="628">
        <item x="0"/>
        <item x="10"/>
        <item x="176"/>
        <item x="602"/>
        <item x="615"/>
        <item x="1"/>
        <item x="598"/>
        <item x="597"/>
        <item x="619"/>
        <item x="617"/>
        <item x="616"/>
        <item x="606"/>
        <item x="609"/>
        <item x="601"/>
        <item x="604"/>
        <item x="607"/>
        <item x="608"/>
        <item x="610"/>
        <item x="613"/>
        <item x="611"/>
        <item x="614"/>
        <item x="612"/>
        <item x="603"/>
        <item x="605"/>
        <item x="5"/>
        <item x="4"/>
        <item x="104"/>
        <item x="620"/>
        <item x="621"/>
        <item x="622"/>
        <item x="623"/>
        <item x="624"/>
        <item x="596"/>
        <item x="599"/>
        <item x="625"/>
        <item x="626"/>
        <item x="627"/>
        <item x="618"/>
        <item x="600"/>
        <item x="3"/>
        <item x="566"/>
        <item x="567"/>
        <item x="568"/>
        <item x="569"/>
        <item x="570"/>
        <item x="571"/>
        <item x="572"/>
        <item x="573"/>
        <item x="574"/>
        <item x="575"/>
        <item x="181"/>
        <item x="576"/>
        <item x="577"/>
        <item x="578"/>
        <item x="579"/>
        <item x="580"/>
        <item x="222"/>
        <item x="581"/>
        <item x="258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2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123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195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120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115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5"/>
      </items>
    </pivotField>
    <pivotField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0"/>
    <field x="6"/>
    <field x="7"/>
  </rowFields>
  <rowItems count="10">
    <i>
      <x/>
      <x/>
      <x v="17"/>
      <x/>
    </i>
    <i r="3">
      <x v="5"/>
    </i>
    <i t="default" r="2">
      <x v="17"/>
    </i>
    <i r="1">
      <x v="1"/>
      <x v="9"/>
      <x v="22"/>
    </i>
    <i r="3">
      <x v="23"/>
    </i>
    <i t="default" r="2">
      <x v="9"/>
    </i>
    <i r="2">
      <x v="16"/>
      <x v="14"/>
    </i>
    <i t="default" r="2">
      <x v="16"/>
    </i>
    <i t="default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0" numFmtId="2"/>
    <dataField name=" Total ers tkr" fld="20" baseField="0" baseItem="0"/>
  </dataFields>
  <formats count="14">
    <format dxfId="51">
      <pivotArea type="all" dataOnly="0" outline="0" fieldPosition="0"/>
    </format>
    <format dxfId="50">
      <pivotArea field="8" type="button" dataOnly="0" labelOnly="1" outline="0"/>
    </format>
    <format dxfId="49">
      <pivotArea dataOnly="0" labelOnly="1" grandRow="1" outline="0" fieldPosition="0"/>
    </format>
    <format dxfId="48">
      <pivotArea dataOnly="0" labelOnly="1" outline="0" fieldPosition="0">
        <references count="1">
          <reference field="7" count="0"/>
        </references>
      </pivotArea>
    </format>
    <format dxfId="47">
      <pivotArea dataOnly="0" labelOnly="1" outline="0" fieldPosition="0">
        <references count="1">
          <reference field="7" count="0"/>
        </references>
      </pivotArea>
    </format>
    <format dxfId="46">
      <pivotArea field="2" type="button" dataOnly="0" labelOnly="1" outline="0" axis="axisRow" fieldPosition="0"/>
    </format>
    <format dxfId="45">
      <pivotArea field="7" type="button" dataOnly="0" labelOnly="1" outline="0" axis="axisRow" fieldPosition="3"/>
    </format>
    <format dxfId="44">
      <pivotArea field="8" type="button" dataOnly="0" labelOnly="1" outline="0"/>
    </format>
    <format dxfId="4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2">
      <pivotArea dataOnly="0" labelOnly="1" outline="0" fieldPosition="0">
        <references count="1">
          <reference field="0" count="1">
            <x v="1"/>
          </reference>
        </references>
      </pivotArea>
    </format>
    <format dxfId="41">
      <pivotArea dataOnly="0" labelOnly="1" outline="0" fieldPosition="0">
        <references count="1">
          <reference field="0" count="1">
            <x v="0"/>
          </reference>
        </references>
      </pivotArea>
    </format>
    <format dxfId="40">
      <pivotArea dataOnly="0" labelOnly="1" outline="0" fieldPosition="0">
        <references count="1">
          <reference field="2" count="0"/>
        </references>
      </pivotArea>
    </format>
    <format dxfId="39">
      <pivotArea outline="0" fieldPosition="0">
        <references count="1">
          <reference field="4294967294" count="1" selected="0">
            <x v="1"/>
          </reference>
        </references>
      </pivotArea>
    </format>
    <format dxfId="38">
      <pivotArea outline="0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7542D5-C426-4E7A-9172-EFD5C8643926}" name="Pivottabell4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49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x="10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x="22"/>
        <item x="26"/>
        <item x="5"/>
        <item x="6"/>
        <item x="23"/>
        <item x="30"/>
        <item x="0"/>
        <item x="27"/>
        <item x="33"/>
        <item x="34"/>
        <item x="13"/>
        <item x="7"/>
        <item x="8"/>
        <item x="10"/>
        <item x="18"/>
        <item x="15"/>
        <item x="31"/>
        <item x="11"/>
        <item x="16"/>
        <item x="17"/>
        <item x="12"/>
        <item x="32"/>
        <item x="4"/>
        <item x="14"/>
        <item x="9"/>
        <item x="19"/>
        <item x="20"/>
        <item x="21"/>
        <item x="1"/>
        <item x="28"/>
        <item x="24"/>
        <item x="25"/>
        <item x="2"/>
        <item x="3"/>
        <item x="29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9"/>
        <item x="1"/>
        <item x="6"/>
        <item x="5"/>
        <item x="0"/>
        <item x="2"/>
        <item x="3"/>
        <item x="4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33">
    <i>
      <x v="1"/>
      <x/>
      <x/>
      <x v="2"/>
      <x/>
      <x v="46"/>
    </i>
    <i r="5">
      <x v="90"/>
    </i>
    <i r="5">
      <x v="212"/>
    </i>
    <i r="5">
      <x v="418"/>
    </i>
    <i r="5">
      <x v="562"/>
    </i>
    <i t="default" r="3">
      <x v="2"/>
    </i>
    <i t="default" r="1">
      <x/>
    </i>
    <i r="1">
      <x v="1"/>
      <x v="1"/>
      <x v="2"/>
      <x/>
      <x v="450"/>
    </i>
    <i r="5">
      <x v="571"/>
    </i>
    <i r="4">
      <x v="19"/>
      <x v="198"/>
    </i>
    <i r="4">
      <x v="20"/>
      <x v="107"/>
    </i>
    <i r="4">
      <x v="21"/>
      <x v="399"/>
    </i>
    <i r="4">
      <x v="22"/>
      <x v="401"/>
    </i>
    <i r="4">
      <x v="23"/>
      <x v="403"/>
    </i>
    <i r="4">
      <x v="24"/>
      <x v="405"/>
    </i>
    <i r="4">
      <x v="25"/>
      <x v="495"/>
    </i>
    <i r="4">
      <x v="26"/>
      <x v="581"/>
    </i>
    <i r="4">
      <x v="27"/>
      <x v="582"/>
    </i>
    <i r="4">
      <x v="28"/>
      <x v="464"/>
    </i>
    <i r="4">
      <x v="29"/>
      <x v="48"/>
    </i>
    <i r="4">
      <x v="30"/>
      <x v="37"/>
    </i>
    <i r="4">
      <x v="31"/>
      <x v="583"/>
    </i>
    <i r="4">
      <x v="32"/>
      <x v="432"/>
    </i>
    <i r="4">
      <x v="33"/>
      <x v="153"/>
    </i>
    <i r="4">
      <x v="34"/>
      <x v="584"/>
    </i>
    <i r="4">
      <x v="35"/>
      <x v="576"/>
    </i>
    <i r="4">
      <x v="36"/>
      <x v="35"/>
    </i>
    <i r="4">
      <x v="37"/>
      <x v="313"/>
    </i>
    <i r="4">
      <x v="38"/>
      <x v="234"/>
    </i>
    <i r="4">
      <x v="39"/>
      <x v="38"/>
    </i>
    <i r="4">
      <x v="40"/>
      <x v="235"/>
    </i>
    <i r="4">
      <x v="41"/>
      <x v="501"/>
    </i>
    <i r="4">
      <x v="42"/>
      <x v="236"/>
    </i>
    <i r="4">
      <x v="43"/>
      <x v="199"/>
    </i>
    <i r="4">
      <x v="44"/>
      <x v="36"/>
    </i>
    <i t="default" r="3">
      <x v="2"/>
    </i>
    <i t="default" r="1">
      <x v="1"/>
    </i>
    <i t="default">
      <x v="1"/>
    </i>
    <i>
      <x v="7"/>
      <x/>
      <x/>
      <x v="2"/>
      <x/>
      <x v="46"/>
    </i>
    <i r="5">
      <x v="90"/>
    </i>
    <i r="5">
      <x v="212"/>
    </i>
    <i r="5">
      <x v="418"/>
    </i>
    <i r="5">
      <x v="562"/>
    </i>
    <i t="default" r="3">
      <x v="2"/>
    </i>
    <i t="default" r="1">
      <x/>
    </i>
    <i r="1">
      <x v="1"/>
      <x v="1"/>
      <x v="2"/>
      <x/>
      <x v="208"/>
    </i>
    <i r="5">
      <x v="450"/>
    </i>
    <i r="5">
      <x v="463"/>
    </i>
    <i r="5">
      <x v="571"/>
    </i>
    <i r="4">
      <x v="257"/>
      <x v="470"/>
    </i>
    <i r="4">
      <x v="258"/>
      <x v="114"/>
    </i>
    <i r="4">
      <x v="259"/>
      <x v="433"/>
    </i>
    <i r="4">
      <x v="260"/>
      <x v="254"/>
    </i>
    <i r="4">
      <x v="261"/>
      <x v="476"/>
    </i>
    <i r="4">
      <x v="262"/>
      <x v="499"/>
    </i>
    <i r="4">
      <x v="263"/>
      <x v="320"/>
    </i>
    <i r="4">
      <x v="264"/>
      <x v="283"/>
    </i>
    <i r="4">
      <x v="265"/>
      <x v="555"/>
    </i>
    <i r="4">
      <x v="266"/>
      <x v="249"/>
    </i>
    <i r="4">
      <x v="267"/>
      <x v="12"/>
    </i>
    <i r="4">
      <x v="268"/>
      <x v="284"/>
    </i>
    <i r="4">
      <x v="269"/>
      <x v="477"/>
    </i>
    <i r="4">
      <x v="270"/>
      <x v="422"/>
    </i>
    <i r="4">
      <x v="271"/>
      <x v="250"/>
    </i>
    <i r="4">
      <x v="272"/>
      <x v="150"/>
    </i>
    <i r="4">
      <x v="273"/>
      <x v="625"/>
    </i>
    <i r="4">
      <x v="274"/>
      <x v="162"/>
    </i>
    <i r="4">
      <x v="275"/>
      <x v="164"/>
    </i>
    <i r="4">
      <x v="276"/>
      <x v="282"/>
    </i>
    <i r="4">
      <x v="277"/>
      <x v="399"/>
    </i>
    <i r="4">
      <x v="278"/>
      <x v="540"/>
    </i>
    <i r="4">
      <x v="279"/>
      <x v="401"/>
    </i>
    <i r="4">
      <x v="280"/>
      <x v="494"/>
    </i>
    <i r="4">
      <x v="281"/>
      <x v="403"/>
    </i>
    <i r="4">
      <x v="282"/>
      <x v="497"/>
    </i>
    <i r="4">
      <x v="283"/>
      <x v="496"/>
    </i>
    <i r="4">
      <x v="284"/>
      <x v="405"/>
    </i>
    <i r="4">
      <x v="285"/>
      <x v="285"/>
    </i>
    <i r="4">
      <x v="286"/>
      <x v="456"/>
    </i>
    <i r="4">
      <x v="287"/>
      <x v="457"/>
    </i>
    <i r="4">
      <x v="288"/>
      <x v="286"/>
    </i>
    <i r="4">
      <x v="289"/>
      <x v="407"/>
    </i>
    <i r="4">
      <x v="290"/>
      <x v="92"/>
    </i>
    <i r="4">
      <x v="291"/>
      <x v="93"/>
    </i>
    <i r="4">
      <x v="292"/>
      <x v="408"/>
    </i>
    <i r="4">
      <x v="293"/>
      <x v="498"/>
    </i>
    <i t="default" r="3">
      <x v="2"/>
    </i>
    <i t="default" r="1">
      <x v="1"/>
    </i>
    <i t="default">
      <x v="7"/>
    </i>
    <i>
      <x v="29"/>
      <x/>
      <x/>
      <x v="2"/>
      <x/>
      <x v="46"/>
    </i>
    <i r="5">
      <x v="90"/>
    </i>
    <i r="5">
      <x v="212"/>
    </i>
    <i r="5">
      <x v="418"/>
    </i>
    <i r="5">
      <x v="562"/>
    </i>
    <i r="5">
      <x v="624"/>
    </i>
    <i t="default" r="3">
      <x v="2"/>
    </i>
    <i t="default" r="1">
      <x/>
    </i>
    <i r="1">
      <x v="1"/>
      <x v="1"/>
      <x/>
      <x v="157"/>
      <x v="472"/>
    </i>
    <i t="default" r="3">
      <x/>
    </i>
    <i r="3">
      <x v="1"/>
      <x v="170"/>
      <x v="142"/>
    </i>
    <i t="default" r="3">
      <x v="1"/>
    </i>
    <i r="3">
      <x v="2"/>
      <x/>
      <x v="208"/>
    </i>
    <i r="5">
      <x v="571"/>
    </i>
    <i r="5">
      <x v="603"/>
    </i>
    <i r="4">
      <x v="145"/>
      <x v="453"/>
    </i>
    <i r="4">
      <x v="146"/>
      <x v="442"/>
    </i>
    <i r="4">
      <x v="147"/>
      <x v="454"/>
    </i>
    <i r="4">
      <x v="148"/>
      <x v="455"/>
    </i>
    <i r="4">
      <x v="149"/>
      <x v="437"/>
    </i>
    <i r="4">
      <x v="150"/>
      <x v="443"/>
    </i>
    <i r="4">
      <x v="151"/>
      <x v="438"/>
    </i>
    <i r="4">
      <x v="152"/>
      <x v="444"/>
    </i>
    <i r="4">
      <x v="153"/>
      <x v="439"/>
    </i>
    <i r="4">
      <x v="154"/>
      <x v="440"/>
    </i>
    <i r="4">
      <x v="156"/>
      <x v="15"/>
    </i>
    <i r="4">
      <x v="158"/>
      <x v="134"/>
    </i>
    <i r="4">
      <x v="159"/>
      <x v="474"/>
    </i>
    <i r="4">
      <x v="160"/>
      <x v="16"/>
    </i>
    <i r="4">
      <x v="161"/>
      <x v="441"/>
    </i>
    <i r="4">
      <x v="162"/>
      <x v="598"/>
    </i>
    <i r="4">
      <x v="163"/>
      <x v="599"/>
    </i>
    <i r="4">
      <x v="164"/>
      <x v="597"/>
    </i>
    <i r="4">
      <x v="165"/>
      <x v="600"/>
    </i>
    <i r="4">
      <x v="166"/>
      <x v="436"/>
    </i>
    <i r="4">
      <x v="167"/>
      <x v="465"/>
    </i>
    <i r="4">
      <x v="168"/>
      <x v="473"/>
    </i>
    <i r="4">
      <x v="169"/>
      <x v="5"/>
    </i>
    <i t="default" r="3">
      <x v="2"/>
    </i>
    <i r="3">
      <x v="3"/>
      <x v="155"/>
      <x v="389"/>
    </i>
    <i t="default" r="3">
      <x v="3"/>
    </i>
    <i t="default" r="1">
      <x v="1"/>
    </i>
    <i t="default"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6" baseItem="213" numFmtId="4"/>
    <dataField name=" Håp-ers tkr" fld="16" subtotal="average" baseField="7" baseItem="41" numFmtId="4"/>
    <dataField name=" Total ers tkr" fld="20" baseField="0" baseItem="0" numFmtId="1"/>
  </dataFields>
  <formats count="17">
    <format dxfId="367">
      <pivotArea type="all" dataOnly="0" outline="0" fieldPosition="0"/>
    </format>
    <format dxfId="366">
      <pivotArea field="8" type="button" dataOnly="0" labelOnly="1" outline="0" axis="axisRow" fieldPosition="4"/>
    </format>
    <format dxfId="365">
      <pivotArea dataOnly="0" labelOnly="1" grandRow="1" outline="0" fieldPosition="0"/>
    </format>
    <format dxfId="364">
      <pivotArea dataOnly="0" labelOnly="1" outline="0" fieldPosition="0">
        <references count="1">
          <reference field="7" count="0"/>
        </references>
      </pivotArea>
    </format>
    <format dxfId="363">
      <pivotArea dataOnly="0" labelOnly="1" outline="0" fieldPosition="0">
        <references count="1">
          <reference field="7" count="0"/>
        </references>
      </pivotArea>
    </format>
    <format dxfId="362">
      <pivotArea dataOnly="0" labelOnly="1" outline="0" fieldPosition="0">
        <references count="1">
          <reference field="8" count="0"/>
        </references>
      </pivotArea>
    </format>
    <format dxfId="361">
      <pivotArea field="2" type="button" dataOnly="0" labelOnly="1" outline="0" axis="axisRow" fieldPosition="0"/>
    </format>
    <format dxfId="360">
      <pivotArea field="7" type="button" dataOnly="0" labelOnly="1" outline="0" axis="axisRow" fieldPosition="5"/>
    </format>
    <format dxfId="359">
      <pivotArea field="8" type="button" dataOnly="0" labelOnly="1" outline="0" axis="axisRow" fieldPosition="4"/>
    </format>
    <format dxfId="35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7">
      <pivotArea dataOnly="0" labelOnly="1" outline="0" fieldPosition="0">
        <references count="1">
          <reference field="0" count="0"/>
        </references>
      </pivotArea>
    </format>
    <format dxfId="356">
      <pivotArea outline="0" fieldPosition="0">
        <references count="1">
          <reference field="4294967294" count="1">
            <x v="0"/>
          </reference>
        </references>
      </pivotArea>
    </format>
    <format dxfId="355">
      <pivotArea field="6" type="button" dataOnly="0" labelOnly="1" outline="0" axis="axisRow" fieldPosition="3"/>
    </format>
    <format dxfId="354">
      <pivotArea field="5" type="button" dataOnly="0" labelOnly="1" outline="0"/>
    </format>
    <format dxfId="353">
      <pivotArea dataOnly="0" labelOnly="1" outline="0" fieldPosition="0">
        <references count="1">
          <reference field="8" count="0"/>
        </references>
      </pivotArea>
    </format>
    <format dxfId="352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51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2231FC-B6A5-43B7-B9DF-C58A9DB41A03}" name="Pivottabell8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4:I73" firstHeaderRow="1" firstDataRow="2" firstDataCol="5" rowPageCount="1" colPageCount="1"/>
  <pivotFields count="39">
    <pivotField axis="axisRow" compact="0" outline="0" showAll="0">
      <items count="4">
        <item h="1" x="0"/>
        <item x="1"/>
        <item h="1" x="2"/>
        <item t="default"/>
      </items>
    </pivotField>
    <pivotField axis="axisPage" compact="0" outline="0" multipleItemSelectionAllowed="1" showAll="0" defaultSubtotal="0">
      <items count="14">
        <item x="13"/>
        <item h="1" x="12"/>
        <item h="1"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1"/>
      </items>
    </pivotField>
    <pivotField axis="axisRow" compact="0" outline="0" multipleItemSelectionAllowed="1" showAll="0" sortType="ascending">
      <items count="36">
        <item h="1" x="22"/>
        <item h="1" x="26"/>
        <item h="1" x="5"/>
        <item h="1" x="6"/>
        <item h="1" x="23"/>
        <item h="1" x="30"/>
        <item h="1" x="0"/>
        <item h="1" x="27"/>
        <item x="33"/>
        <item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h="1" x="9"/>
        <item h="1" x="19"/>
        <item h="1" x="20"/>
        <item h="1" x="21"/>
        <item h="1" x="1"/>
        <item h="1" x="28"/>
        <item h="1" x="24"/>
        <item h="1" x="25"/>
        <item h="1" x="2"/>
        <item h="1" x="3"/>
        <item h="1" x="29"/>
        <item t="default"/>
      </items>
    </pivotField>
    <pivotField compact="0" outline="0" showAll="0"/>
    <pivotField compact="0" outline="0" showAll="0" defaultSubtotal="0"/>
    <pivotField name=" Kursansvarig inst" axis="axisRow" compact="0" outline="0" showAll="0">
      <items count="20">
        <item x="4"/>
        <item x="5"/>
        <item x="17"/>
        <item x="16"/>
        <item x="8"/>
        <item x="10"/>
        <item x="15"/>
        <item x="6"/>
        <item x="13"/>
        <item x="12"/>
        <item x="11"/>
        <item x="3"/>
        <item x="14"/>
        <item x="9"/>
        <item x="0"/>
        <item x="2"/>
        <item x="7"/>
        <item x="18"/>
        <item x="1"/>
        <item t="default"/>
      </items>
    </pivotField>
    <pivotField compact="0" outline="0" showAll="0" defaultSubtotal="0"/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/>
    <pivotField compact="0" outline="0" showAll="0"/>
  </pivotFields>
  <rowFields count="5">
    <field x="2"/>
    <field x="0"/>
    <field x="5"/>
    <field x="8"/>
    <field x="7"/>
  </rowFields>
  <rowItems count="58">
    <i>
      <x v="8"/>
      <x v="1"/>
      <x v="3"/>
      <x v="298"/>
      <x v="183"/>
    </i>
    <i t="default" r="2">
      <x v="3"/>
    </i>
    <i r="2">
      <x v="4"/>
      <x v="294"/>
      <x v="293"/>
    </i>
    <i r="3">
      <x v="295"/>
      <x v="104"/>
    </i>
    <i t="default" r="2">
      <x v="4"/>
    </i>
    <i r="2">
      <x v="5"/>
      <x v="302"/>
      <x v="239"/>
    </i>
    <i r="3">
      <x v="305"/>
      <x v="242"/>
    </i>
    <i t="default" r="2">
      <x v="5"/>
    </i>
    <i r="2">
      <x v="6"/>
      <x v="296"/>
      <x v="217"/>
    </i>
    <i t="default" r="2">
      <x v="6"/>
    </i>
    <i r="2">
      <x v="7"/>
      <x v="301"/>
      <x v="239"/>
    </i>
    <i t="default" r="2">
      <x v="7"/>
    </i>
    <i r="2">
      <x v="8"/>
      <x v="307"/>
      <x v="242"/>
    </i>
    <i t="default" r="2">
      <x v="8"/>
    </i>
    <i r="2">
      <x v="9"/>
      <x v="304"/>
      <x v="242"/>
    </i>
    <i t="default" r="2">
      <x v="9"/>
    </i>
    <i r="2">
      <x v="10"/>
      <x v="303"/>
      <x v="239"/>
    </i>
    <i t="default" r="2">
      <x v="10"/>
    </i>
    <i r="2">
      <x v="11"/>
      <x v="299"/>
      <x v="243"/>
    </i>
    <i t="default" r="2">
      <x v="11"/>
    </i>
    <i r="2">
      <x v="12"/>
      <x v="297"/>
      <x v="244"/>
    </i>
    <i t="default" r="2">
      <x v="12"/>
    </i>
    <i r="2">
      <x v="13"/>
      <x v="300"/>
      <x v="240"/>
    </i>
    <i r="3">
      <x v="306"/>
      <x v="242"/>
    </i>
    <i t="default" r="2">
      <x v="13"/>
    </i>
    <i r="2">
      <x v="15"/>
      <x/>
      <x v="102"/>
    </i>
    <i r="4">
      <x v="140"/>
    </i>
    <i r="4">
      <x v="208"/>
    </i>
    <i r="4">
      <x v="486"/>
    </i>
    <i r="4">
      <x v="487"/>
    </i>
    <i r="4">
      <x v="626"/>
    </i>
    <i t="default" r="2">
      <x v="15"/>
    </i>
    <i t="default" r="1">
      <x v="1"/>
    </i>
    <i t="default">
      <x v="8"/>
    </i>
    <i>
      <x v="9"/>
      <x v="1"/>
      <x/>
      <x v="251"/>
      <x v="52"/>
    </i>
    <i t="default" r="2">
      <x/>
    </i>
    <i r="2">
      <x v="1"/>
      <x v="250"/>
      <x v="51"/>
    </i>
    <i r="3">
      <x v="254"/>
      <x v="55"/>
    </i>
    <i t="default" r="2">
      <x v="1"/>
    </i>
    <i r="2">
      <x v="2"/>
      <x v="252"/>
      <x v="53"/>
    </i>
    <i r="3">
      <x v="253"/>
      <x v="54"/>
    </i>
    <i t="default" r="2">
      <x v="2"/>
    </i>
    <i r="2">
      <x v="5"/>
      <x v="256"/>
      <x v="287"/>
    </i>
    <i r="3">
      <x v="568"/>
      <x v="241"/>
    </i>
    <i t="default" r="2">
      <x v="5"/>
    </i>
    <i r="2">
      <x v="7"/>
      <x v="568"/>
      <x v="241"/>
    </i>
    <i t="default" r="2">
      <x v="7"/>
    </i>
    <i r="2">
      <x v="10"/>
      <x v="568"/>
      <x v="241"/>
    </i>
    <i t="default" r="2">
      <x v="10"/>
    </i>
    <i r="2">
      <x v="13"/>
      <x v="568"/>
      <x v="241"/>
    </i>
    <i t="default" r="2">
      <x v="13"/>
    </i>
    <i r="2">
      <x v="15"/>
      <x/>
      <x v="626"/>
    </i>
    <i t="default" r="2">
      <x v="15"/>
    </i>
    <i r="2">
      <x v="17"/>
      <x v="255"/>
      <x v="56"/>
    </i>
    <i t="default" r="2">
      <x v="17"/>
    </i>
    <i t="default" r="1">
      <x v="1"/>
    </i>
    <i t="default"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 Antal håp" fld="17" baseField="8" baseItem="195" numFmtId="4"/>
    <dataField name=" Håp-ers tkr" fld="16" subtotal="average" baseField="7" baseItem="3" numFmtId="4"/>
    <dataField name=" Snitt-håp, tkr" fld="36" subtotal="average" baseField="7" baseItem="728" numFmtId="2"/>
    <dataField name=" Total ers tkr" fld="20" baseField="0" baseItem="0" numFmtId="1"/>
  </dataFields>
  <formats count="17">
    <format dxfId="37">
      <pivotArea type="all" dataOnly="0" outline="0" fieldPosition="0"/>
    </format>
    <format dxfId="36">
      <pivotArea field="8" type="button" dataOnly="0" labelOnly="1" outline="0" axis="axisRow" fieldPosition="3"/>
    </format>
    <format dxfId="35">
      <pivotArea dataOnly="0" labelOnly="1" grandRow="1" outline="0" fieldPosition="0"/>
    </format>
    <format dxfId="34">
      <pivotArea dataOnly="0" labelOnly="1" outline="0" fieldPosition="0">
        <references count="1">
          <reference field="7" count="0"/>
        </references>
      </pivotArea>
    </format>
    <format dxfId="33">
      <pivotArea dataOnly="0" labelOnly="1" outline="0" fieldPosition="0">
        <references count="1">
          <reference field="7" count="0"/>
        </references>
      </pivotArea>
    </format>
    <format dxfId="32">
      <pivotArea dataOnly="0" labelOnly="1" outline="0" fieldPosition="0">
        <references count="1">
          <reference field="8" count="0"/>
        </references>
      </pivotArea>
    </format>
    <format dxfId="31">
      <pivotArea field="2" type="button" dataOnly="0" labelOnly="1" outline="0" axis="axisRow" fieldPosition="0"/>
    </format>
    <format dxfId="30">
      <pivotArea field="7" type="button" dataOnly="0" labelOnly="1" outline="0" axis="axisRow" fieldPosition="4"/>
    </format>
    <format dxfId="29">
      <pivotArea field="8" type="button" dataOnly="0" labelOnly="1" outline="0" axis="axisRow" fieldPosition="3"/>
    </format>
    <format dxfId="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outline="0" fieldPosition="0">
        <references count="1">
          <reference field="4294967294" count="1">
            <x v="0"/>
          </reference>
        </references>
      </pivotArea>
    </format>
    <format dxfId="25">
      <pivotArea outline="0" fieldPosition="0">
        <references count="1">
          <reference field="4294967294" count="1">
            <x v="2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">
      <pivotArea outline="0" fieldPosition="0">
        <references count="1">
          <reference field="4294967294" count="1" selected="0">
            <x v="1"/>
          </reference>
        </references>
      </pivotArea>
    </format>
    <format dxfId="22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1">
      <pivotArea outline="0" fieldPosition="0">
        <references count="1">
          <reference field="4294967294" count="1" selected="0">
            <x v="3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A133E7-67E1-4C93-8883-D6A366CF39FF}" name="Pivottabell4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4" indent="0" compact="0" compactData="0" gridDropZones="1" multipleFieldFilters="0">
  <location ref="A3:E60" firstHeaderRow="2" firstDataRow="2" firstDataCol="4"/>
  <pivotFields count="39">
    <pivotField compact="0" outline="0" showAll="0"/>
    <pivotField compact="0" outline="0" showAll="0" defaultSubtotal="0"/>
    <pivotField axis="axisRow" compact="0" outline="0" showAll="0">
      <items count="36">
        <item h="1" x="0"/>
        <item x="33"/>
        <item x="34"/>
        <item h="1" x="30"/>
        <item h="1" x="31"/>
        <item h="1" x="32"/>
        <item h="1" x="1"/>
        <item h="1" x="2"/>
        <item h="1" x="3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9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axis="axisRow" compact="0" outline="0" showAll="0" defaultSubtotal="0">
      <items count="7">
        <item x="5"/>
        <item x="3"/>
        <item x="6"/>
        <item x="4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/>
    <pivotField axis="axisRow" compact="0" outline="0" showAll="0">
      <items count="5">
        <item x="1"/>
        <item x="2"/>
        <item x="3"/>
        <item x="0"/>
        <item t="default"/>
      </items>
    </pivotField>
    <pivotField axis="axisRow" compact="0" outline="0" showAll="0">
      <items count="14">
        <item x="1"/>
        <item x="2"/>
        <item x="3"/>
        <item x="4"/>
        <item x="5"/>
        <item x="6"/>
        <item x="7"/>
        <item x="8"/>
        <item x="9"/>
        <item x="10"/>
        <item x="12"/>
        <item x="0"/>
        <item x="11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13"/>
    <field x="9"/>
    <field x="12"/>
  </rowFields>
  <rowItems count="56">
    <i>
      <x v="1"/>
      <x v="4"/>
      <x v="1"/>
      <x v="1"/>
    </i>
    <i r="2">
      <x v="4"/>
      <x v="1"/>
    </i>
    <i t="default" r="1">
      <x v="4"/>
    </i>
    <i r="1">
      <x v="5"/>
      <x v="1"/>
      <x/>
    </i>
    <i r="3">
      <x v="1"/>
    </i>
    <i r="2">
      <x v="4"/>
      <x/>
    </i>
    <i r="3">
      <x v="1"/>
    </i>
    <i t="default" r="1">
      <x v="5"/>
    </i>
    <i r="1">
      <x v="6"/>
      <x v="1"/>
      <x/>
    </i>
    <i r="3">
      <x v="1"/>
    </i>
    <i r="2">
      <x v="4"/>
      <x/>
    </i>
    <i r="3">
      <x v="1"/>
    </i>
    <i t="default" r="1">
      <x v="6"/>
    </i>
    <i r="1">
      <x v="7"/>
      <x v="4"/>
      <x/>
    </i>
    <i r="3">
      <x v="1"/>
    </i>
    <i t="default" r="1">
      <x v="7"/>
    </i>
    <i r="1">
      <x v="8"/>
      <x/>
      <x/>
    </i>
    <i r="3">
      <x v="1"/>
    </i>
    <i r="2">
      <x v="3"/>
      <x/>
    </i>
    <i r="3">
      <x v="1"/>
    </i>
    <i r="2">
      <x v="4"/>
      <x/>
    </i>
    <i r="3">
      <x v="1"/>
    </i>
    <i t="default" r="1">
      <x v="8"/>
    </i>
    <i r="1">
      <x v="9"/>
      <x v="1"/>
      <x/>
    </i>
    <i r="3">
      <x v="1"/>
    </i>
    <i r="2">
      <x v="2"/>
      <x/>
    </i>
    <i r="3">
      <x v="1"/>
    </i>
    <i r="2">
      <x v="4"/>
      <x/>
    </i>
    <i r="3">
      <x v="1"/>
    </i>
    <i t="default" r="1">
      <x v="9"/>
    </i>
    <i r="1">
      <x v="10"/>
      <x v="4"/>
      <x/>
    </i>
    <i r="3">
      <x v="1"/>
    </i>
    <i t="default" r="1">
      <x v="10"/>
    </i>
    <i r="1">
      <x v="11"/>
      <x v="4"/>
      <x v="2"/>
    </i>
    <i r="3">
      <x v="3"/>
    </i>
    <i t="default" r="1">
      <x v="11"/>
    </i>
    <i t="default">
      <x v="1"/>
    </i>
    <i>
      <x v="2"/>
      <x/>
      <x v="4"/>
      <x/>
    </i>
    <i r="3">
      <x v="1"/>
    </i>
    <i t="default" r="1">
      <x/>
    </i>
    <i r="1">
      <x v="1"/>
      <x v="4"/>
      <x/>
    </i>
    <i r="3">
      <x v="1"/>
    </i>
    <i t="default" r="1">
      <x v="1"/>
    </i>
    <i r="1">
      <x v="2"/>
      <x v="4"/>
      <x/>
    </i>
    <i r="3">
      <x v="1"/>
    </i>
    <i t="default" r="1">
      <x v="2"/>
    </i>
    <i r="1">
      <x v="3"/>
      <x v="4"/>
      <x/>
    </i>
    <i r="3">
      <x v="1"/>
    </i>
    <i t="default" r="1">
      <x v="3"/>
    </i>
    <i r="1">
      <x v="4"/>
      <x v="1"/>
      <x/>
    </i>
    <i t="default" r="1">
      <x v="4"/>
    </i>
    <i r="1">
      <x v="11"/>
      <x v="4"/>
      <x v="2"/>
    </i>
    <i r="3">
      <x v="3"/>
    </i>
    <i t="default" r="1">
      <x v="11"/>
    </i>
    <i t="default">
      <x v="2"/>
    </i>
    <i t="grand">
      <x/>
    </i>
  </rowItems>
  <colItems count="1">
    <i/>
  </colItems>
  <dataFields count="1">
    <dataField name="Summa av Kurslängd hp" fld="15" baseField="1" baseItem="10" numFmtId="2"/>
  </dataFields>
  <formats count="1">
    <format dxfId="2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2B5EFF-55D3-4825-B6BD-97E56B94A1F9}" name="Pivottabell10" cacheId="0" applyNumberFormats="0" applyBorderFormats="0" applyFontFormats="0" applyPatternFormats="0" applyAlignmentFormats="0" applyWidthHeightFormats="1" dataCaption="Värden" updatedVersion="8" minRefreshableVersion="3" showDrill="0" rowGrandTotals="0" itemPrintTitles="1" createdVersion="4" indent="0" compact="0" compactData="0" gridDropZones="1" multipleFieldFilters="0">
  <location ref="A5:J1085" firstHeaderRow="1" firstDataRow="2" firstDataCol="8" rowPageCount="1" colPageCount="1"/>
  <pivotFields count="39">
    <pivotField compact="0" outline="0" showAll="0"/>
    <pivotField compact="0" outline="0" showAll="0" defaultSubtotal="0"/>
    <pivotField axis="axisRow" compact="0" outline="0" multipleItemSelectionAllowed="1" showAll="0">
      <items count="36">
        <item x="0"/>
        <item x="33"/>
        <item x="34"/>
        <item x="30"/>
        <item x="31"/>
        <item x="32"/>
        <item x="1"/>
        <item x="2"/>
        <item x="3"/>
        <item x="26"/>
        <item x="27"/>
        <item x="2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9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name="Inst, tolftedel" axis="axisRow" compact="0" outline="0" showAll="0" defaultSubtotal="0">
      <items count="25">
        <item x="16"/>
        <item x="23"/>
        <item x="3"/>
        <item x="2"/>
        <item x="11"/>
        <item x="24"/>
        <item x="18"/>
        <item x="9"/>
        <item x="1"/>
        <item x="4"/>
        <item x="6"/>
        <item x="17"/>
        <item x="12"/>
        <item x="8"/>
        <item x="15"/>
        <item x="14"/>
        <item x="10"/>
        <item x="19"/>
        <item x="21"/>
        <item x="22"/>
        <item x="7"/>
        <item x="5"/>
        <item x="13"/>
        <item x="0"/>
        <item x="20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 Andel av kurs" axis="axisRow" compact="0" outline="0" showAll="0" defaultSubtotal="0">
      <items count="7">
        <item x="5"/>
        <item x="3"/>
        <item x="6"/>
        <item x="4"/>
        <item x="0"/>
        <item x="1"/>
        <item x="2"/>
      </items>
    </pivotField>
    <pivotField compact="0" outline="0" showAll="0" defaultSubtotal="0"/>
    <pivotField axis="axisPage" compact="0" outline="0" multipleItemSelectionAllowed="1" showAll="0">
      <items count="7">
        <item x="2"/>
        <item h="1" x="1"/>
        <item x="3"/>
        <item h="1" x="0"/>
        <item h="1" x="5"/>
        <item h="1" x="4"/>
        <item t="default"/>
      </items>
    </pivotField>
    <pivotField axis="axisRow" compact="0" outline="0" showAll="0" sortType="descending" defaultSubtotal="0">
      <items count="4">
        <item h="1" x="3"/>
        <item x="2"/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">
        <item x="1"/>
        <item x="2"/>
        <item x="3"/>
        <item x="4"/>
        <item x="5"/>
        <item x="6"/>
        <item x="7"/>
        <item x="8"/>
        <item x="9"/>
        <item x="10"/>
        <item x="12"/>
        <item x="0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98">
        <item x="0"/>
        <item x="22"/>
        <item x="86"/>
        <item x="92"/>
        <item x="41"/>
        <item x="91"/>
        <item x="93"/>
        <item x="94"/>
        <item x="95"/>
        <item x="96"/>
        <item x="83"/>
        <item x="84"/>
        <item x="85"/>
        <item x="87"/>
        <item x="88"/>
        <item x="89"/>
        <item x="90"/>
        <item x="7"/>
        <item x="77"/>
        <item x="37"/>
        <item x="81"/>
        <item x="25"/>
        <item x="82"/>
        <item x="26"/>
        <item x="29"/>
        <item x="24"/>
        <item x="20"/>
        <item x="61"/>
        <item x="46"/>
        <item x="79"/>
        <item x="48"/>
        <item x="43"/>
        <item x="40"/>
        <item x="30"/>
        <item x="44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38"/>
        <item x="78"/>
        <item x="66"/>
        <item x="32"/>
        <item x="60"/>
        <item x="23"/>
        <item x="27"/>
        <item x="28"/>
        <item x="31"/>
        <item x="33"/>
        <item x="34"/>
        <item x="35"/>
        <item x="36"/>
        <item x="39"/>
        <item x="42"/>
        <item x="45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2"/>
        <item x="63"/>
        <item x="64"/>
        <item x="65"/>
        <item x="67"/>
        <item x="68"/>
        <item x="69"/>
        <item x="70"/>
        <item x="71"/>
        <item x="72"/>
        <item x="73"/>
        <item x="74"/>
        <item x="75"/>
        <item x="76"/>
        <item x="80"/>
        <item t="default"/>
      </items>
    </pivotField>
    <pivotField dataField="1"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8">
    <field x="2"/>
    <field x="6"/>
    <field x="8"/>
    <field x="7"/>
    <field x="13"/>
    <field x="12"/>
    <field x="9"/>
    <field x="14"/>
  </rowFields>
  <rowItems count="1079">
    <i>
      <x v="1"/>
      <x v="2"/>
      <x v="304"/>
      <x v="242"/>
      <x v="6"/>
      <x v="1"/>
      <x v="1"/>
      <x v="12"/>
    </i>
    <i r="5">
      <x v="2"/>
      <x v="1"/>
      <x v="2"/>
    </i>
    <i r="1">
      <x v="4"/>
      <x v="298"/>
      <x v="183"/>
      <x v="10"/>
      <x v="1"/>
      <x v="4"/>
      <x v="11"/>
    </i>
    <i r="5">
      <x v="2"/>
      <x v="4"/>
      <x v="16"/>
    </i>
    <i r="1">
      <x v="5"/>
      <x v="294"/>
      <x v="293"/>
      <x v="4"/>
      <x v="1"/>
      <x v="4"/>
      <x v="10"/>
    </i>
    <i r="2">
      <x v="295"/>
      <x v="104"/>
      <x v="7"/>
      <x v="1"/>
      <x v="4"/>
      <x v="13"/>
    </i>
    <i r="5">
      <x v="2"/>
      <x v="4"/>
      <x v="12"/>
    </i>
    <i r="1">
      <x v="6"/>
      <x v="299"/>
      <x v="243"/>
      <x v="9"/>
      <x v="1"/>
      <x v="1"/>
      <x v="16"/>
    </i>
    <i r="5">
      <x v="2"/>
      <x v="1"/>
      <x v="14"/>
    </i>
    <i r="2">
      <x v="302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5"/>
      <x v="242"/>
      <x v="6"/>
      <x v="1"/>
      <x v="1"/>
      <x v="12"/>
    </i>
    <i r="5">
      <x v="2"/>
      <x v="1"/>
      <x v="2"/>
    </i>
    <i r="1">
      <x v="7"/>
      <x v="296"/>
      <x v="217"/>
      <x v="10"/>
      <x v="1"/>
      <x v="4"/>
      <x v="11"/>
    </i>
    <i r="5">
      <x v="2"/>
      <x v="4"/>
      <x v="16"/>
    </i>
    <i r="2">
      <x v="297"/>
      <x v="244"/>
      <x v="8"/>
      <x v="1"/>
      <x v="4"/>
      <x v="14"/>
    </i>
    <i r="5">
      <x v="2"/>
      <x v="4"/>
      <x v="15"/>
    </i>
    <i r="2">
      <x v="298"/>
      <x v="183"/>
      <x v="10"/>
      <x v="1"/>
      <x v="4"/>
      <x v="11"/>
    </i>
    <i r="5">
      <x v="2"/>
      <x v="4"/>
      <x v="16"/>
    </i>
    <i r="2">
      <x v="300"/>
      <x v="240"/>
      <x v="4"/>
      <x v="1"/>
      <x v="1"/>
      <x v="10"/>
    </i>
    <i r="4">
      <x v="5"/>
      <x v="1"/>
      <x v="1"/>
      <x v="11"/>
    </i>
    <i r="5">
      <x v="2"/>
      <x v="1"/>
      <x v="10"/>
    </i>
    <i r="2">
      <x v="301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2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3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4"/>
      <x v="242"/>
      <x v="6"/>
      <x v="1"/>
      <x v="1"/>
      <x v="12"/>
    </i>
    <i r="5">
      <x v="2"/>
      <x v="1"/>
      <x v="2"/>
    </i>
    <i r="2">
      <x v="305"/>
      <x v="242"/>
      <x v="6"/>
      <x v="1"/>
      <x v="1"/>
      <x v="12"/>
    </i>
    <i r="5">
      <x v="2"/>
      <x v="1"/>
      <x v="2"/>
    </i>
    <i r="2">
      <x v="306"/>
      <x v="242"/>
      <x v="6"/>
      <x v="1"/>
      <x v="1"/>
      <x v="12"/>
    </i>
    <i r="5">
      <x v="2"/>
      <x v="1"/>
      <x v="2"/>
    </i>
    <i r="2">
      <x v="307"/>
      <x v="242"/>
      <x v="6"/>
      <x v="1"/>
      <x v="1"/>
      <x v="12"/>
    </i>
    <i r="5">
      <x v="2"/>
      <x v="1"/>
      <x v="2"/>
    </i>
    <i r="1">
      <x v="8"/>
      <x v="300"/>
      <x v="240"/>
      <x v="4"/>
      <x v="1"/>
      <x v="1"/>
      <x v="10"/>
    </i>
    <i r="2">
      <x v="301"/>
      <x v="239"/>
      <x v="4"/>
      <x v="1"/>
      <x v="1"/>
      <x v="10"/>
    </i>
    <i r="1">
      <x v="9"/>
      <x v="300"/>
      <x v="240"/>
      <x v="4"/>
      <x v="1"/>
      <x v="1"/>
      <x v="10"/>
    </i>
    <i r="4">
      <x v="5"/>
      <x v="1"/>
      <x v="1"/>
      <x v="11"/>
    </i>
    <i r="5">
      <x v="2"/>
      <x v="1"/>
      <x v="10"/>
    </i>
    <i r="2">
      <x v="301"/>
      <x v="239"/>
      <x v="4"/>
      <x v="1"/>
      <x v="1"/>
      <x v="10"/>
    </i>
    <i r="4">
      <x v="5"/>
      <x v="1"/>
      <x v="1"/>
      <x v="11"/>
    </i>
    <i r="5">
      <x v="2"/>
      <x v="1"/>
      <x v="10"/>
    </i>
    <i r="1">
      <x v="10"/>
      <x v="295"/>
      <x v="104"/>
      <x v="7"/>
      <x v="1"/>
      <x v="4"/>
      <x v="13"/>
    </i>
    <i r="5">
      <x v="2"/>
      <x v="4"/>
      <x v="12"/>
    </i>
    <i r="2">
      <x v="296"/>
      <x v="217"/>
      <x v="10"/>
      <x v="1"/>
      <x v="4"/>
      <x v="11"/>
    </i>
    <i r="5">
      <x v="2"/>
      <x v="4"/>
      <x v="16"/>
    </i>
    <i r="2">
      <x v="297"/>
      <x v="244"/>
      <x v="8"/>
      <x v="1"/>
      <x v="4"/>
      <x v="14"/>
    </i>
    <i r="5">
      <x v="2"/>
      <x v="4"/>
      <x v="15"/>
    </i>
    <i r="2">
      <x v="298"/>
      <x v="183"/>
      <x v="10"/>
      <x v="1"/>
      <x v="4"/>
      <x v="11"/>
    </i>
    <i r="5">
      <x v="2"/>
      <x v="4"/>
      <x v="16"/>
    </i>
    <i r="2">
      <x v="299"/>
      <x v="243"/>
      <x v="9"/>
      <x v="1"/>
      <x v="1"/>
      <x v="16"/>
    </i>
    <i r="6">
      <x v="2"/>
      <x v="16"/>
    </i>
    <i r="6">
      <x v="4"/>
      <x v="16"/>
    </i>
    <i r="5">
      <x v="2"/>
      <x v="1"/>
      <x v="14"/>
    </i>
    <i r="6">
      <x v="2"/>
      <x v="14"/>
    </i>
    <i r="6">
      <x v="4"/>
      <x v="14"/>
    </i>
    <i r="2">
      <x v="300"/>
      <x v="240"/>
      <x v="4"/>
      <x v="1"/>
      <x v="1"/>
      <x v="10"/>
    </i>
    <i r="4">
      <x v="5"/>
      <x v="1"/>
      <x v="1"/>
      <x v="11"/>
    </i>
    <i r="5">
      <x v="2"/>
      <x v="1"/>
      <x v="10"/>
    </i>
    <i r="2">
      <x v="301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2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3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4"/>
      <x v="242"/>
      <x v="6"/>
      <x v="1"/>
      <x v="1"/>
      <x v="12"/>
    </i>
    <i r="5">
      <x v="2"/>
      <x v="1"/>
      <x v="2"/>
    </i>
    <i r="2">
      <x v="305"/>
      <x v="242"/>
      <x v="6"/>
      <x v="1"/>
      <x v="1"/>
      <x v="12"/>
    </i>
    <i r="5">
      <x v="2"/>
      <x v="1"/>
      <x v="2"/>
    </i>
    <i r="2">
      <x v="306"/>
      <x v="242"/>
      <x v="6"/>
      <x v="1"/>
      <x v="1"/>
      <x v="12"/>
    </i>
    <i r="5">
      <x v="2"/>
      <x v="1"/>
      <x v="2"/>
    </i>
    <i r="2">
      <x v="307"/>
      <x v="242"/>
      <x v="6"/>
      <x v="1"/>
      <x v="1"/>
      <x v="12"/>
    </i>
    <i r="5">
      <x v="2"/>
      <x v="1"/>
      <x v="2"/>
    </i>
    <i r="1">
      <x v="11"/>
      <x v="299"/>
      <x v="243"/>
      <x v="9"/>
      <x v="1"/>
      <x v="4"/>
      <x v="16"/>
    </i>
    <i r="5">
      <x v="2"/>
      <x v="4"/>
      <x v="14"/>
    </i>
    <i r="2">
      <x v="303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4"/>
      <x v="242"/>
      <x v="6"/>
      <x v="1"/>
      <x v="1"/>
      <x v="12"/>
    </i>
    <i r="5">
      <x v="2"/>
      <x v="1"/>
      <x v="2"/>
    </i>
    <i r="1">
      <x v="12"/>
      <x v="300"/>
      <x v="240"/>
      <x v="4"/>
      <x v="1"/>
      <x v="1"/>
      <x v="10"/>
    </i>
    <i r="4">
      <x v="5"/>
      <x v="1"/>
      <x v="1"/>
      <x v="11"/>
    </i>
    <i r="5">
      <x v="2"/>
      <x v="1"/>
      <x v="10"/>
    </i>
    <i r="2">
      <x v="301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2"/>
      <x v="239"/>
      <x v="4"/>
      <x v="1"/>
      <x v="1"/>
      <x v="10"/>
    </i>
    <i r="4">
      <x v="5"/>
      <x v="1"/>
      <x v="1"/>
      <x v="11"/>
    </i>
    <i r="5">
      <x v="2"/>
      <x v="1"/>
      <x v="10"/>
    </i>
    <i r="2">
      <x v="303"/>
      <x v="239"/>
      <x v="4"/>
      <x v="1"/>
      <x v="1"/>
      <x v="10"/>
    </i>
    <i r="4">
      <x v="5"/>
      <x v="1"/>
      <x v="1"/>
      <x v="11"/>
    </i>
    <i r="5">
      <x v="2"/>
      <x v="1"/>
      <x v="10"/>
    </i>
    <i r="1">
      <x v="13"/>
      <x v="299"/>
      <x v="243"/>
      <x v="9"/>
      <x v="1"/>
      <x v="1"/>
      <x v="16"/>
    </i>
    <i r="6">
      <x v="2"/>
      <x v="16"/>
    </i>
    <i r="6">
      <x v="4"/>
      <x v="16"/>
    </i>
    <i r="5">
      <x v="2"/>
      <x v="1"/>
      <x v="14"/>
    </i>
    <i r="6">
      <x v="2"/>
      <x v="14"/>
    </i>
    <i r="6">
      <x v="4"/>
      <x v="14"/>
    </i>
    <i r="1">
      <x v="14"/>
      <x v="304"/>
      <x v="242"/>
      <x v="6"/>
      <x v="1"/>
      <x v="1"/>
      <x v="12"/>
    </i>
    <i r="5">
      <x v="2"/>
      <x v="1"/>
      <x v="2"/>
    </i>
    <i r="2">
      <x v="305"/>
      <x v="242"/>
      <x v="6"/>
      <x v="1"/>
      <x v="1"/>
      <x v="12"/>
    </i>
    <i r="5">
      <x v="2"/>
      <x v="1"/>
      <x v="2"/>
    </i>
    <i r="2">
      <x v="306"/>
      <x v="242"/>
      <x v="6"/>
      <x v="1"/>
      <x v="1"/>
      <x v="12"/>
    </i>
    <i r="5">
      <x v="2"/>
      <x v="1"/>
      <x v="2"/>
    </i>
    <i r="2">
      <x v="307"/>
      <x v="242"/>
      <x v="6"/>
      <x v="1"/>
      <x v="1"/>
      <x v="12"/>
    </i>
    <i r="5">
      <x v="2"/>
      <x v="1"/>
      <x v="2"/>
    </i>
    <i r="1">
      <x v="15"/>
      <x v="297"/>
      <x v="244"/>
      <x v="8"/>
      <x v="1"/>
      <x v="3"/>
      <x v="14"/>
    </i>
    <i r="6">
      <x v="4"/>
      <x v="14"/>
    </i>
    <i r="5">
      <x v="2"/>
      <x v="3"/>
      <x v="15"/>
    </i>
    <i r="6">
      <x v="4"/>
      <x v="15"/>
    </i>
    <i r="2">
      <x v="299"/>
      <x v="243"/>
      <x v="9"/>
      <x v="1"/>
      <x v="4"/>
      <x v="16"/>
    </i>
    <i r="5">
      <x v="2"/>
      <x v="4"/>
      <x v="14"/>
    </i>
    <i r="1">
      <x v="16"/>
      <x v="298"/>
      <x v="183"/>
      <x v="10"/>
      <x v="1"/>
      <x v="4"/>
      <x v="11"/>
    </i>
    <i r="5">
      <x v="2"/>
      <x v="4"/>
      <x v="16"/>
    </i>
    <i r="1">
      <x v="17"/>
      <x v="297"/>
      <x v="244"/>
      <x v="8"/>
      <x v="1"/>
      <x/>
      <x v="14"/>
    </i>
    <i r="5">
      <x v="2"/>
      <x/>
      <x v="15"/>
    </i>
    <i r="2">
      <x v="299"/>
      <x v="243"/>
      <x v="9"/>
      <x v="1"/>
      <x v="1"/>
      <x v="16"/>
    </i>
    <i r="6">
      <x v="2"/>
      <x v="16"/>
    </i>
    <i r="5">
      <x v="2"/>
      <x v="1"/>
      <x v="14"/>
    </i>
    <i r="6">
      <x v="2"/>
      <x v="14"/>
    </i>
    <i r="2">
      <x v="300"/>
      <x v="240"/>
      <x v="4"/>
      <x v="1"/>
      <x v="1"/>
      <x v="10"/>
    </i>
    <i r="4">
      <x v="5"/>
      <x v="1"/>
      <x v="1"/>
      <x v="11"/>
    </i>
    <i r="5">
      <x v="2"/>
      <x v="1"/>
      <x v="10"/>
    </i>
    <i r="2">
      <x v="306"/>
      <x v="242"/>
      <x v="6"/>
      <x v="1"/>
      <x v="1"/>
      <x v="12"/>
    </i>
    <i r="5">
      <x v="2"/>
      <x v="1"/>
      <x v="2"/>
    </i>
    <i r="1">
      <x v="18"/>
      <x/>
      <x v="486"/>
      <x v="5"/>
      <x v="1"/>
      <x v="4"/>
      <x v="11"/>
    </i>
    <i r="5">
      <x v="2"/>
      <x v="4"/>
      <x v="10"/>
    </i>
    <i r="4">
      <x v="6"/>
      <x v="1"/>
      <x v="4"/>
      <x v="12"/>
    </i>
    <i r="5">
      <x v="2"/>
      <x v="4"/>
      <x v="2"/>
    </i>
    <i r="4">
      <x v="9"/>
      <x v="1"/>
      <x v="4"/>
      <x v="16"/>
    </i>
    <i r="5">
      <x v="2"/>
      <x v="4"/>
      <x v="14"/>
    </i>
    <i r="4">
      <x v="10"/>
      <x v="1"/>
      <x v="4"/>
      <x v="11"/>
    </i>
    <i r="5">
      <x v="2"/>
      <x v="4"/>
      <x v="16"/>
    </i>
    <i t="default">
      <x v="1"/>
    </i>
    <i>
      <x v="2"/>
      <x/>
      <x v="255"/>
      <x v="56"/>
      <x v="3"/>
      <x v="1"/>
      <x v="4"/>
      <x v="9"/>
    </i>
    <i r="5">
      <x v="2"/>
      <x v="4"/>
      <x v="8"/>
    </i>
    <i r="1">
      <x v="1"/>
      <x v="251"/>
      <x v="52"/>
      <x/>
      <x v="1"/>
      <x v="4"/>
      <x v="5"/>
    </i>
    <i r="5">
      <x v="2"/>
      <x v="4"/>
      <x v="5"/>
    </i>
    <i r="1">
      <x v="2"/>
      <x v="250"/>
      <x v="51"/>
      <x/>
      <x v="1"/>
      <x v="4"/>
      <x v="5"/>
    </i>
    <i r="5">
      <x v="2"/>
      <x v="4"/>
      <x v="5"/>
    </i>
    <i r="2">
      <x v="254"/>
      <x v="55"/>
      <x v="2"/>
      <x v="1"/>
      <x v="4"/>
      <x v="7"/>
    </i>
    <i r="5">
      <x v="2"/>
      <x v="4"/>
      <x v="6"/>
    </i>
    <i r="1">
      <x v="3"/>
      <x v="252"/>
      <x v="53"/>
      <x v="1"/>
      <x v="1"/>
      <x v="4"/>
      <x v="3"/>
    </i>
    <i r="5">
      <x v="2"/>
      <x v="4"/>
      <x v="3"/>
    </i>
    <i r="2">
      <x v="253"/>
      <x v="54"/>
      <x v="1"/>
      <x v="1"/>
      <x v="4"/>
      <x v="3"/>
    </i>
    <i r="5">
      <x v="2"/>
      <x v="4"/>
      <x v="3"/>
    </i>
    <i r="1">
      <x v="6"/>
      <x v="256"/>
      <x v="287"/>
      <x v="3"/>
      <x v="1"/>
      <x v="4"/>
      <x v="9"/>
    </i>
    <i r="5">
      <x v="2"/>
      <x v="4"/>
      <x v="8"/>
    </i>
    <i r="2">
      <x v="568"/>
      <x v="241"/>
      <x v="4"/>
      <x v="2"/>
      <x v="1"/>
      <x v="9"/>
    </i>
    <i r="1">
      <x v="9"/>
      <x v="568"/>
      <x v="241"/>
      <x v="4"/>
      <x v="2"/>
      <x v="1"/>
      <x v="9"/>
    </i>
    <i r="1">
      <x v="12"/>
      <x v="568"/>
      <x v="241"/>
      <x v="4"/>
      <x v="2"/>
      <x v="1"/>
      <x v="9"/>
    </i>
    <i r="1">
      <x v="17"/>
      <x v="568"/>
      <x v="241"/>
      <x v="4"/>
      <x v="2"/>
      <x v="1"/>
      <x v="9"/>
    </i>
    <i t="default">
      <x v="2"/>
    </i>
    <i>
      <x v="3"/>
      <x/>
      <x v="80"/>
      <x v="103"/>
      <x v="5"/>
      <x v="1"/>
      <x v="4"/>
      <x v="24"/>
    </i>
    <i r="7">
      <x v="27"/>
    </i>
    <i r="2">
      <x v="87"/>
      <x v="202"/>
      <x v="2"/>
      <x v="2"/>
      <x v="4"/>
      <x v="21"/>
    </i>
    <i r="7">
      <x v="25"/>
    </i>
    <i r="1">
      <x v="1"/>
      <x v="79"/>
      <x v="64"/>
      <x v="1"/>
      <x v="1"/>
      <x v="4"/>
      <x v="20"/>
    </i>
    <i r="7">
      <x v="25"/>
    </i>
    <i r="2">
      <x v="81"/>
      <x v="224"/>
      <x/>
      <x v="2"/>
      <x v="4"/>
      <x v="19"/>
    </i>
    <i r="7">
      <x v="28"/>
    </i>
    <i r="2">
      <x v="82"/>
      <x v="7"/>
      <x/>
      <x v="2"/>
      <x v="4"/>
      <x v="19"/>
    </i>
    <i r="7">
      <x v="28"/>
    </i>
    <i r="2">
      <x v="85"/>
      <x v="233"/>
      <x v="1"/>
      <x v="1"/>
      <x v="4"/>
      <x v="20"/>
    </i>
    <i r="7">
      <x v="25"/>
    </i>
    <i r="1">
      <x v="2"/>
      <x v="91"/>
      <x v="146"/>
      <x v="3"/>
      <x v="1"/>
      <x v="4"/>
      <x v="22"/>
    </i>
    <i r="7">
      <x v="26"/>
    </i>
    <i r="2">
      <x v="92"/>
      <x v="154"/>
      <x v="3"/>
      <x v="1"/>
      <x v="4"/>
      <x v="22"/>
    </i>
    <i r="7">
      <x v="26"/>
    </i>
    <i r="1">
      <x v="3"/>
      <x v="88"/>
      <x v="317"/>
      <x v="2"/>
      <x v="2"/>
      <x v="4"/>
      <x v="21"/>
    </i>
    <i r="7">
      <x v="25"/>
    </i>
    <i r="1">
      <x v="4"/>
      <x v="89"/>
      <x v="67"/>
      <x v="2"/>
      <x v="2"/>
      <x v="4"/>
      <x v="21"/>
    </i>
    <i r="7">
      <x v="25"/>
    </i>
    <i r="1">
      <x v="8"/>
      <x v="86"/>
      <x v="618"/>
      <x v="2"/>
      <x v="2"/>
      <x v="4"/>
      <x v="21"/>
    </i>
    <i r="7">
      <x v="25"/>
    </i>
    <i r="2">
      <x v="93"/>
      <x v="387"/>
      <x v="3"/>
      <x v="1"/>
      <x v="4"/>
      <x v="22"/>
    </i>
    <i r="7">
      <x v="26"/>
    </i>
    <i r="1">
      <x v="12"/>
      <x v="94"/>
      <x v="305"/>
      <x v="4"/>
      <x v="2"/>
      <x v="4"/>
      <x v="23"/>
    </i>
    <i r="7">
      <x v="26"/>
    </i>
    <i r="1">
      <x v="14"/>
      <x v="95"/>
      <x v="306"/>
      <x v="4"/>
      <x v="2"/>
      <x v="4"/>
      <x v="23"/>
    </i>
    <i r="7">
      <x v="26"/>
    </i>
    <i r="1">
      <x v="19"/>
      <x v="83"/>
      <x v="75"/>
      <x/>
      <x v="2"/>
      <x v="4"/>
      <x v="19"/>
    </i>
    <i r="7">
      <x v="28"/>
    </i>
    <i r="1">
      <x v="20"/>
      <x v="84"/>
      <x v="168"/>
      <x v="1"/>
      <x v="1"/>
      <x v="4"/>
      <x v="20"/>
    </i>
    <i r="7">
      <x v="25"/>
    </i>
    <i r="1">
      <x v="21"/>
      <x v="90"/>
      <x v="276"/>
      <x v="3"/>
      <x v="1"/>
      <x v="4"/>
      <x v="22"/>
    </i>
    <i r="7">
      <x v="26"/>
    </i>
    <i t="default">
      <x v="3"/>
    </i>
    <i>
      <x v="4"/>
      <x/>
      <x v="466"/>
      <x v="41"/>
      <x v="2"/>
      <x v="2"/>
      <x v="4"/>
      <x v="31"/>
    </i>
    <i r="7">
      <x v="32"/>
    </i>
    <i r="1">
      <x v="4"/>
      <x v="459"/>
      <x v="544"/>
      <x/>
      <x v="2"/>
      <x v="4"/>
      <x v="29"/>
    </i>
    <i r="7">
      <x v="30"/>
    </i>
    <i r="1">
      <x v="12"/>
      <x v="458"/>
      <x v="39"/>
      <x/>
      <x v="2"/>
      <x v="4"/>
      <x v="29"/>
    </i>
    <i r="7">
      <x v="30"/>
    </i>
    <i r="1">
      <x v="18"/>
      <x v="570"/>
      <x v="573"/>
      <x/>
      <x v="2"/>
      <x v="4"/>
      <x v="29"/>
    </i>
    <i r="7">
      <x v="30"/>
    </i>
    <i r="3">
      <x v="574"/>
      <x v="2"/>
      <x v="2"/>
      <x v="4"/>
      <x v="31"/>
    </i>
    <i r="7">
      <x v="32"/>
    </i>
    <i r="1">
      <x v="19"/>
      <x v="460"/>
      <x v="62"/>
      <x/>
      <x v="2"/>
      <x v="4"/>
      <x v="29"/>
    </i>
    <i r="7">
      <x v="30"/>
    </i>
    <i r="1">
      <x v="20"/>
      <x v="464"/>
      <x v="66"/>
      <x v="2"/>
      <x v="2"/>
      <x v="4"/>
      <x v="31"/>
    </i>
    <i r="7">
      <x v="32"/>
    </i>
    <i r="2">
      <x v="467"/>
      <x v="103"/>
      <x v="3"/>
      <x v="1"/>
      <x v="4"/>
      <x v="24"/>
    </i>
    <i r="7">
      <x v="25"/>
    </i>
    <i r="1">
      <x v="21"/>
      <x v="465"/>
      <x v="59"/>
      <x v="2"/>
      <x v="2"/>
      <x v="4"/>
      <x v="31"/>
    </i>
    <i r="7">
      <x v="32"/>
    </i>
    <i t="default">
      <x v="4"/>
    </i>
    <i>
      <x v="5"/>
      <x v="5"/>
      <x v="568"/>
      <x v="67"/>
      <x/>
      <x v="2"/>
      <x v="4"/>
      <x v="4"/>
    </i>
    <i r="7">
      <x v="34"/>
    </i>
    <i r="1">
      <x v="11"/>
      <x v="568"/>
      <x v="304"/>
      <x/>
      <x v="1"/>
      <x v="4"/>
      <x v="34"/>
    </i>
    <i r="5">
      <x v="2"/>
      <x v="4"/>
      <x v="4"/>
    </i>
    <i r="1">
      <x v="12"/>
      <x v="568"/>
      <x v="262"/>
      <x/>
      <x v="2"/>
      <x v="4"/>
      <x v="4"/>
    </i>
    <i r="7">
      <x v="34"/>
    </i>
    <i r="1">
      <x v="20"/>
      <x v="546"/>
      <x v="103"/>
      <x v="3"/>
      <x v="1"/>
      <x v="4"/>
      <x v="27"/>
    </i>
    <i r="7">
      <x v="33"/>
    </i>
    <i r="2">
      <x v="568"/>
      <x v="549"/>
      <x/>
      <x v="2"/>
      <x v="4"/>
      <x v="4"/>
    </i>
    <i r="7">
      <x v="34"/>
    </i>
    <i t="default">
      <x v="5"/>
    </i>
    <i>
      <x v="6"/>
      <x v="23"/>
      <x v="119"/>
      <x v="369"/>
      <x v="1"/>
      <x v="1"/>
      <x v="4"/>
      <x v="36"/>
    </i>
    <i r="2">
      <x v="120"/>
      <x v="362"/>
      <x v="1"/>
      <x v="1"/>
      <x v="4"/>
      <x v="36"/>
    </i>
    <i r="2">
      <x v="121"/>
      <x v="375"/>
      <x v="1"/>
      <x v="1"/>
      <x v="4"/>
      <x v="36"/>
    </i>
    <i r="2">
      <x v="122"/>
      <x v="132"/>
      <x v="1"/>
      <x v="1"/>
      <x v="4"/>
      <x v="36"/>
    </i>
    <i t="default">
      <x v="6"/>
    </i>
    <i>
      <x v="7"/>
      <x v="23"/>
      <x v="184"/>
      <x v="356"/>
      <x/>
      <x v="2"/>
      <x v="4"/>
      <x v="37"/>
    </i>
    <i r="2">
      <x v="185"/>
      <x v="294"/>
      <x/>
      <x v="2"/>
      <x v="4"/>
      <x v="37"/>
    </i>
    <i r="2">
      <x v="186"/>
      <x v="364"/>
      <x v="1"/>
      <x v="1"/>
      <x v="4"/>
      <x v="38"/>
    </i>
    <i r="2">
      <x v="187"/>
      <x v="370"/>
      <x v="1"/>
      <x v="1"/>
      <x v="4"/>
      <x v="38"/>
    </i>
    <i r="2">
      <x v="188"/>
      <x v="357"/>
      <x v="1"/>
      <x v="1"/>
      <x v="4"/>
      <x v="38"/>
    </i>
    <i r="2">
      <x v="189"/>
      <x v="295"/>
      <x v="1"/>
      <x v="1"/>
      <x v="4"/>
      <x v="38"/>
    </i>
    <i r="2">
      <x v="190"/>
      <x v="365"/>
      <x v="2"/>
      <x v="2"/>
      <x v="4"/>
      <x v="39"/>
    </i>
    <i r="2">
      <x v="191"/>
      <x v="358"/>
      <x v="2"/>
      <x v="2"/>
      <x v="4"/>
      <x v="39"/>
    </i>
    <i r="2">
      <x v="192"/>
      <x v="296"/>
      <x v="2"/>
      <x v="2"/>
      <x v="4"/>
      <x v="39"/>
    </i>
    <i r="2">
      <x v="193"/>
      <x v="460"/>
      <x v="2"/>
      <x v="2"/>
      <x v="4"/>
      <x v="39"/>
    </i>
    <i r="2">
      <x v="194"/>
      <x v="366"/>
      <x v="3"/>
      <x v="1"/>
      <x v="4"/>
      <x v="40"/>
    </i>
    <i r="2">
      <x v="195"/>
      <x v="359"/>
      <x v="3"/>
      <x v="1"/>
      <x v="4"/>
      <x v="40"/>
    </i>
    <i r="2">
      <x v="196"/>
      <x v="371"/>
      <x v="3"/>
      <x v="1"/>
      <x v="4"/>
      <x v="40"/>
    </i>
    <i r="2">
      <x v="197"/>
      <x v="297"/>
      <x v="3"/>
      <x v="1"/>
      <x v="4"/>
      <x v="40"/>
    </i>
    <i r="2">
      <x v="198"/>
      <x v="461"/>
      <x v="3"/>
      <x v="1"/>
      <x v="4"/>
      <x v="40"/>
    </i>
    <i r="2">
      <x v="199"/>
      <x v="367"/>
      <x v="4"/>
      <x v="2"/>
      <x v="4"/>
      <x v="39"/>
    </i>
    <i r="2">
      <x v="200"/>
      <x v="360"/>
      <x v="4"/>
      <x v="2"/>
      <x v="4"/>
      <x v="39"/>
    </i>
    <i r="2">
      <x v="201"/>
      <x v="372"/>
      <x v="4"/>
      <x v="2"/>
      <x v="4"/>
      <x v="39"/>
    </i>
    <i r="2">
      <x v="202"/>
      <x v="553"/>
      <x v="4"/>
      <x v="2"/>
      <x v="4"/>
      <x v="39"/>
    </i>
    <i r="4">
      <x v="5"/>
      <x v="1"/>
      <x v="4"/>
      <x v="17"/>
    </i>
    <i r="2">
      <x v="203"/>
      <x v="368"/>
      <x v="5"/>
      <x v="1"/>
      <x v="4"/>
      <x v="17"/>
    </i>
    <i r="2">
      <x v="204"/>
      <x v="361"/>
      <x v="5"/>
      <x v="1"/>
      <x v="4"/>
      <x v="17"/>
    </i>
    <i r="2">
      <x v="205"/>
      <x v="132"/>
      <x v="5"/>
      <x v="1"/>
      <x v="4"/>
      <x v="17"/>
    </i>
    <i r="2">
      <x v="206"/>
      <x v="374"/>
      <x v="5"/>
      <x v="1"/>
      <x v="4"/>
      <x v="17"/>
    </i>
    <i r="2">
      <x v="207"/>
      <x v="363"/>
      <x/>
      <x v="2"/>
      <x v="4"/>
      <x v="37"/>
    </i>
    <i t="default">
      <x v="7"/>
    </i>
    <i>
      <x v="8"/>
      <x v="2"/>
      <x v="369"/>
      <x v="141"/>
      <x v="1"/>
      <x v="1"/>
      <x v="4"/>
      <x v="43"/>
    </i>
    <i r="2">
      <x v="392"/>
      <x v="237"/>
      <x v="4"/>
      <x v="2"/>
      <x v="4"/>
      <x v="46"/>
    </i>
    <i r="1">
      <x v="3"/>
      <x v="367"/>
      <x v="376"/>
      <x/>
      <x v="2"/>
      <x v="4"/>
      <x v="42"/>
    </i>
    <i r="4">
      <x v="1"/>
      <x v="1"/>
      <x v="4"/>
      <x v="43"/>
    </i>
    <i r="1">
      <x v="8"/>
      <x v="366"/>
      <x v="354"/>
      <x/>
      <x v="2"/>
      <x v="4"/>
      <x v="42"/>
    </i>
    <i r="2">
      <x v="371"/>
      <x v="8"/>
      <x v="2"/>
      <x v="2"/>
      <x v="4"/>
      <x v="44"/>
    </i>
    <i r="2">
      <x v="377"/>
      <x v="301"/>
      <x v="2"/>
      <x v="2"/>
      <x v="4"/>
      <x v="44"/>
    </i>
    <i r="1">
      <x v="9"/>
      <x v="372"/>
      <x v="11"/>
      <x v="2"/>
      <x v="2"/>
      <x v="4"/>
      <x v="44"/>
    </i>
    <i r="1">
      <x v="10"/>
      <x v="359"/>
      <x v="345"/>
      <x v="9"/>
      <x v="1"/>
      <x v="4"/>
      <x v="51"/>
    </i>
    <i r="2">
      <x v="360"/>
      <x v="623"/>
      <x v="9"/>
      <x v="1"/>
      <x v="4"/>
      <x v="51"/>
    </i>
    <i r="1">
      <x v="21"/>
      <x v="374"/>
      <x v="500"/>
      <x v="2"/>
      <x v="2"/>
      <x v="4"/>
      <x v="44"/>
    </i>
    <i r="1">
      <x v="23"/>
      <x v="356"/>
      <x v="270"/>
      <x v="9"/>
      <x v="1"/>
      <x v="4"/>
      <x v="51"/>
    </i>
    <i r="2">
      <x v="357"/>
      <x v="169"/>
      <x v="9"/>
      <x v="1"/>
      <x v="4"/>
      <x v="51"/>
    </i>
    <i r="2">
      <x v="358"/>
      <x v="246"/>
      <x v="9"/>
      <x v="1"/>
      <x v="4"/>
      <x v="51"/>
    </i>
    <i r="2">
      <x v="361"/>
      <x v="34"/>
      <x v="9"/>
      <x v="1"/>
      <x v="4"/>
      <x v="51"/>
    </i>
    <i r="2">
      <x v="362"/>
      <x v="117"/>
      <x v="9"/>
      <x v="1"/>
      <x v="4"/>
      <x v="51"/>
    </i>
    <i r="2">
      <x v="363"/>
      <x v="321"/>
      <x/>
      <x v="2"/>
      <x v="4"/>
      <x v="42"/>
    </i>
    <i r="2">
      <x v="364"/>
      <x v="400"/>
      <x/>
      <x v="2"/>
      <x v="4"/>
      <x v="42"/>
    </i>
    <i r="2">
      <x v="365"/>
      <x v="592"/>
      <x/>
      <x v="2"/>
      <x v="4"/>
      <x v="42"/>
    </i>
    <i r="2">
      <x v="368"/>
      <x v="355"/>
      <x v="1"/>
      <x v="1"/>
      <x v="4"/>
      <x v="43"/>
    </i>
    <i r="2">
      <x v="370"/>
      <x v="402"/>
      <x v="2"/>
      <x v="2"/>
      <x v="4"/>
      <x v="44"/>
    </i>
    <i r="2">
      <x v="373"/>
      <x v="79"/>
      <x v="2"/>
      <x v="2"/>
      <x v="4"/>
      <x v="44"/>
    </i>
    <i r="2">
      <x v="375"/>
      <x v="1"/>
      <x v="2"/>
      <x v="2"/>
      <x v="4"/>
      <x v="44"/>
    </i>
    <i r="2">
      <x v="376"/>
      <x v="322"/>
      <x v="2"/>
      <x v="2"/>
      <x v="4"/>
      <x v="44"/>
    </i>
    <i r="2">
      <x v="378"/>
      <x v="377"/>
      <x v="3"/>
      <x v="1"/>
      <x v="4"/>
      <x v="45"/>
    </i>
    <i r="2">
      <x v="379"/>
      <x v="230"/>
      <x v="3"/>
      <x v="1"/>
      <x v="4"/>
      <x v="45"/>
    </i>
    <i r="2">
      <x v="380"/>
      <x v="80"/>
      <x v="3"/>
      <x v="1"/>
      <x v="4"/>
      <x v="45"/>
    </i>
    <i r="2">
      <x v="381"/>
      <x v="384"/>
      <x v="3"/>
      <x v="1"/>
      <x v="4"/>
      <x v="45"/>
    </i>
    <i r="2">
      <x v="382"/>
      <x v="277"/>
      <x v="3"/>
      <x v="1"/>
      <x v="4"/>
      <x v="45"/>
    </i>
    <i r="2">
      <x v="383"/>
      <x v="323"/>
      <x v="3"/>
      <x v="1"/>
      <x v="4"/>
      <x v="45"/>
    </i>
    <i r="2">
      <x v="384"/>
      <x v="530"/>
      <x v="3"/>
      <x v="1"/>
      <x v="4"/>
      <x v="45"/>
    </i>
    <i r="2">
      <x v="385"/>
      <x v="170"/>
      <x v="3"/>
      <x v="1"/>
      <x v="4"/>
      <x v="45"/>
    </i>
    <i r="2">
      <x v="386"/>
      <x v="404"/>
      <x v="4"/>
      <x v="2"/>
      <x v="4"/>
      <x v="46"/>
    </i>
    <i r="2">
      <x v="387"/>
      <x v="95"/>
      <x v="4"/>
      <x v="2"/>
      <x v="4"/>
      <x v="46"/>
    </i>
    <i r="2">
      <x v="388"/>
      <x v="426"/>
      <x v="4"/>
      <x v="2"/>
      <x v="4"/>
      <x v="46"/>
    </i>
    <i r="2">
      <x v="389"/>
      <x v="81"/>
      <x v="4"/>
      <x v="2"/>
      <x v="4"/>
      <x v="46"/>
    </i>
    <i r="2">
      <x v="390"/>
      <x v="231"/>
      <x v="4"/>
      <x v="2"/>
      <x v="4"/>
      <x v="46"/>
    </i>
    <i r="2">
      <x v="391"/>
      <x v="385"/>
      <x v="4"/>
      <x v="2"/>
      <x v="4"/>
      <x v="46"/>
    </i>
    <i r="2">
      <x v="393"/>
      <x v="271"/>
      <x v="4"/>
      <x v="2"/>
      <x v="4"/>
      <x v="46"/>
    </i>
    <i r="4">
      <x v="5"/>
      <x v="1"/>
      <x v="4"/>
      <x v="47"/>
    </i>
    <i r="2">
      <x v="394"/>
      <x v="96"/>
      <x v="5"/>
      <x v="1"/>
      <x v="4"/>
      <x v="47"/>
    </i>
    <i r="2">
      <x v="395"/>
      <x v="427"/>
      <x v="5"/>
      <x v="1"/>
      <x v="4"/>
      <x v="47"/>
    </i>
    <i r="2">
      <x v="396"/>
      <x v="378"/>
      <x v="5"/>
      <x v="1"/>
      <x v="4"/>
      <x v="47"/>
    </i>
    <i r="2">
      <x v="397"/>
      <x v="386"/>
      <x v="5"/>
      <x v="1"/>
      <x v="4"/>
      <x v="47"/>
    </i>
    <i r="2">
      <x v="398"/>
      <x v="232"/>
      <x v="5"/>
      <x v="1"/>
      <x v="4"/>
      <x v="47"/>
    </i>
    <i r="2">
      <x v="399"/>
      <x v="82"/>
      <x v="5"/>
      <x v="1"/>
      <x v="4"/>
      <x v="47"/>
    </i>
    <i r="2">
      <x v="400"/>
      <x v="531"/>
      <x v="5"/>
      <x v="1"/>
      <x v="4"/>
      <x v="47"/>
    </i>
    <i r="2">
      <x v="401"/>
      <x v="406"/>
      <x v="6"/>
      <x v="2"/>
      <x v="4"/>
      <x v="48"/>
    </i>
    <i r="2">
      <x v="402"/>
      <x v="379"/>
      <x v="6"/>
      <x v="2"/>
      <x v="4"/>
      <x v="48"/>
    </i>
    <i r="2">
      <x v="403"/>
      <x v="428"/>
      <x v="6"/>
      <x v="2"/>
      <x v="4"/>
      <x v="48"/>
    </i>
    <i r="2">
      <x v="404"/>
      <x v="203"/>
      <x v="6"/>
      <x v="2"/>
      <x v="4"/>
      <x v="48"/>
    </i>
    <i r="2">
      <x v="405"/>
      <x v="373"/>
      <x v="6"/>
      <x v="2"/>
      <x v="4"/>
      <x v="48"/>
    </i>
    <i r="4">
      <x v="7"/>
      <x v="1"/>
      <x v="4"/>
      <x v="49"/>
    </i>
    <i r="2">
      <x v="406"/>
      <x v="117"/>
      <x v="6"/>
      <x v="2"/>
      <x v="4"/>
      <x v="48"/>
    </i>
    <i r="4">
      <x v="8"/>
      <x v="2"/>
      <x v="4"/>
      <x v="50"/>
    </i>
    <i r="2">
      <x v="407"/>
      <x v="380"/>
      <x v="4"/>
      <x v="2"/>
      <x v="4"/>
      <x v="46"/>
    </i>
    <i r="2">
      <x v="408"/>
      <x v="429"/>
      <x v="7"/>
      <x v="1"/>
      <x v="4"/>
      <x v="49"/>
    </i>
    <i r="2">
      <x v="409"/>
      <x v="204"/>
      <x v="7"/>
      <x v="1"/>
      <x v="4"/>
      <x v="49"/>
    </i>
    <i r="2">
      <x v="410"/>
      <x v="47"/>
      <x v="7"/>
      <x v="1"/>
      <x v="4"/>
      <x v="49"/>
    </i>
    <i r="2">
      <x v="411"/>
      <x v="383"/>
      <x v="7"/>
      <x v="1"/>
      <x v="4"/>
      <x v="49"/>
    </i>
    <i r="2">
      <x v="412"/>
      <x v="532"/>
      <x v="7"/>
      <x v="1"/>
      <x v="4"/>
      <x v="49"/>
    </i>
    <i r="2">
      <x v="413"/>
      <x v="324"/>
      <x v="8"/>
      <x v="2"/>
      <x v="4"/>
      <x v="50"/>
    </i>
    <i r="2">
      <x v="414"/>
      <x v="10"/>
      <x v="8"/>
      <x v="2"/>
      <x v="4"/>
      <x v="50"/>
    </i>
    <i r="2">
      <x v="415"/>
      <x v="9"/>
      <x v="8"/>
      <x v="2"/>
      <x v="4"/>
      <x v="50"/>
    </i>
    <i r="2">
      <x v="416"/>
      <x v="272"/>
      <x v="8"/>
      <x v="2"/>
      <x v="4"/>
      <x v="50"/>
    </i>
    <i r="2">
      <x v="417"/>
      <x v="381"/>
      <x v="5"/>
      <x v="1"/>
      <x v="4"/>
      <x v="47"/>
    </i>
    <i r="2">
      <x v="418"/>
      <x v="382"/>
      <x v="6"/>
      <x v="2"/>
      <x v="4"/>
      <x v="48"/>
    </i>
    <i t="default">
      <x v="8"/>
    </i>
    <i>
      <x v="9"/>
      <x v="10"/>
      <x/>
      <x v="571"/>
      <x v="4"/>
      <x v="2"/>
      <x v="4"/>
      <x v="4"/>
    </i>
    <i r="2">
      <x v="19"/>
      <x v="198"/>
      <x v="3"/>
      <x v="1"/>
      <x v="4"/>
      <x v="1"/>
    </i>
    <i r="2">
      <x v="20"/>
      <x v="107"/>
      <x v="5"/>
      <x v="1"/>
      <x v="4"/>
      <x v="35"/>
    </i>
    <i r="2">
      <x v="21"/>
      <x v="399"/>
      <x v="1"/>
      <x v="1"/>
      <x v="4"/>
      <x v="53"/>
    </i>
    <i r="2">
      <x v="22"/>
      <x v="401"/>
      <x v="2"/>
      <x v="2"/>
      <x v="4"/>
      <x v="18"/>
    </i>
    <i r="2">
      <x v="23"/>
      <x v="403"/>
      <x v="3"/>
      <x v="1"/>
      <x v="4"/>
      <x v="1"/>
    </i>
    <i r="2">
      <x v="24"/>
      <x v="405"/>
      <x v="5"/>
      <x v="1"/>
      <x v="4"/>
      <x v="35"/>
    </i>
    <i r="2">
      <x v="25"/>
      <x v="495"/>
      <x v="2"/>
      <x v="2"/>
      <x v="4"/>
      <x v="18"/>
    </i>
    <i r="2">
      <x v="26"/>
      <x v="581"/>
      <x/>
      <x v="2"/>
      <x v="4"/>
      <x v="17"/>
    </i>
    <i r="2">
      <x v="27"/>
      <x v="582"/>
      <x v="2"/>
      <x v="2"/>
      <x v="4"/>
      <x v="18"/>
    </i>
    <i r="2">
      <x v="28"/>
      <x v="464"/>
      <x v="2"/>
      <x v="2"/>
      <x v="4"/>
      <x v="18"/>
    </i>
    <i r="2">
      <x v="29"/>
      <x v="48"/>
      <x v="4"/>
      <x v="2"/>
      <x v="4"/>
      <x v="4"/>
    </i>
    <i r="2">
      <x v="30"/>
      <x v="37"/>
      <x v="4"/>
      <x v="2"/>
      <x v="4"/>
      <x v="4"/>
    </i>
    <i r="2">
      <x v="31"/>
      <x v="583"/>
      <x v="4"/>
      <x v="2"/>
      <x v="4"/>
      <x v="4"/>
    </i>
    <i r="2">
      <x v="32"/>
      <x v="432"/>
      <x/>
      <x v="2"/>
      <x v="4"/>
      <x v="17"/>
    </i>
    <i r="4">
      <x v="1"/>
      <x v="1"/>
      <x v="4"/>
      <x v="53"/>
    </i>
    <i r="2">
      <x v="33"/>
      <x v="153"/>
      <x v="1"/>
      <x v="1"/>
      <x v="4"/>
      <x v="53"/>
    </i>
    <i r="2">
      <x v="34"/>
      <x v="584"/>
      <x v="5"/>
      <x v="1"/>
      <x v="4"/>
      <x v="35"/>
    </i>
    <i r="2">
      <x v="35"/>
      <x v="576"/>
      <x v="5"/>
      <x v="1"/>
      <x v="4"/>
      <x v="35"/>
    </i>
    <i r="2">
      <x v="36"/>
      <x v="35"/>
      <x/>
      <x v="2"/>
      <x v="4"/>
      <x v="17"/>
    </i>
    <i r="2">
      <x v="37"/>
      <x v="313"/>
      <x/>
      <x v="2"/>
      <x v="4"/>
      <x v="17"/>
    </i>
    <i r="2">
      <x v="38"/>
      <x v="234"/>
      <x v="1"/>
      <x v="1"/>
      <x v="4"/>
      <x v="53"/>
    </i>
    <i r="2">
      <x v="39"/>
      <x v="38"/>
      <x/>
      <x v="2"/>
      <x v="4"/>
      <x v="17"/>
    </i>
    <i r="2">
      <x v="40"/>
      <x v="235"/>
      <x v="2"/>
      <x v="2"/>
      <x v="4"/>
      <x v="18"/>
    </i>
    <i r="2">
      <x v="41"/>
      <x v="501"/>
      <x v="3"/>
      <x v="1"/>
      <x v="4"/>
      <x v="1"/>
    </i>
    <i r="2">
      <x v="42"/>
      <x v="236"/>
      <x v="3"/>
      <x v="1"/>
      <x v="4"/>
      <x v="1"/>
    </i>
    <i r="2">
      <x v="43"/>
      <x v="199"/>
      <x v="3"/>
      <x v="1"/>
      <x v="4"/>
      <x v="1"/>
    </i>
    <i r="2">
      <x v="44"/>
      <x v="36"/>
      <x v="1"/>
      <x v="1"/>
      <x v="4"/>
      <x v="53"/>
    </i>
    <i t="default">
      <x v="9"/>
    </i>
    <i>
      <x v="10"/>
      <x v="10"/>
      <x/>
      <x v="571"/>
      <x v="6"/>
      <x v="2"/>
      <x v="4"/>
      <x v="18"/>
    </i>
    <i r="2">
      <x v="257"/>
      <x v="470"/>
      <x/>
      <x v="2"/>
      <x v="4"/>
      <x v="39"/>
    </i>
    <i r="2">
      <x v="258"/>
      <x v="114"/>
      <x v="7"/>
      <x v="1"/>
      <x v="4"/>
      <x v="17"/>
    </i>
    <i r="2">
      <x v="259"/>
      <x v="433"/>
      <x/>
      <x v="2"/>
      <x v="4"/>
      <x v="39"/>
    </i>
    <i r="2">
      <x v="260"/>
      <x v="254"/>
      <x/>
      <x v="2"/>
      <x v="4"/>
      <x v="39"/>
    </i>
    <i r="2">
      <x v="261"/>
      <x v="476"/>
      <x/>
      <x v="2"/>
      <x v="4"/>
      <x v="39"/>
    </i>
    <i r="2">
      <x v="262"/>
      <x v="499"/>
      <x v="1"/>
      <x v="1"/>
      <x v="4"/>
      <x v="54"/>
    </i>
    <i r="2">
      <x v="263"/>
      <x v="320"/>
      <x v="1"/>
      <x v="1"/>
      <x v="4"/>
      <x v="54"/>
    </i>
    <i r="2">
      <x v="264"/>
      <x v="283"/>
      <x v="1"/>
      <x v="1"/>
      <x v="4"/>
      <x v="54"/>
    </i>
    <i r="2">
      <x v="265"/>
      <x v="555"/>
      <x v="2"/>
      <x v="2"/>
      <x v="4"/>
      <x v="55"/>
    </i>
    <i r="2">
      <x v="266"/>
      <x v="249"/>
      <x v="2"/>
      <x v="2"/>
      <x v="4"/>
      <x v="55"/>
    </i>
    <i r="2">
      <x v="267"/>
      <x v="12"/>
      <x v="2"/>
      <x v="2"/>
      <x v="4"/>
      <x v="55"/>
    </i>
    <i r="2">
      <x v="268"/>
      <x v="284"/>
      <x v="2"/>
      <x v="2"/>
      <x v="4"/>
      <x v="55"/>
    </i>
    <i r="2">
      <x v="269"/>
      <x v="477"/>
      <x v="3"/>
      <x v="1"/>
      <x v="4"/>
      <x v="29"/>
    </i>
    <i r="2">
      <x v="270"/>
      <x v="422"/>
      <x v="3"/>
      <x v="1"/>
      <x v="4"/>
      <x v="29"/>
    </i>
    <i r="2">
      <x v="271"/>
      <x v="250"/>
      <x v="4"/>
      <x v="2"/>
      <x v="4"/>
      <x v="56"/>
    </i>
    <i r="2">
      <x v="272"/>
      <x v="150"/>
      <x v="6"/>
      <x v="2"/>
      <x v="4"/>
      <x v="18"/>
    </i>
    <i r="2">
      <x v="273"/>
      <x v="625"/>
      <x v="6"/>
      <x v="2"/>
      <x v="4"/>
      <x v="18"/>
    </i>
    <i r="2">
      <x v="274"/>
      <x v="162"/>
      <x v="6"/>
      <x v="2"/>
      <x v="4"/>
      <x v="18"/>
    </i>
    <i r="2">
      <x v="275"/>
      <x v="164"/>
      <x v="6"/>
      <x v="2"/>
      <x v="4"/>
      <x v="18"/>
    </i>
    <i r="2">
      <x v="276"/>
      <x v="282"/>
      <x/>
      <x v="2"/>
      <x v="4"/>
      <x v="39"/>
    </i>
    <i r="2">
      <x v="277"/>
      <x v="399"/>
      <x/>
      <x v="2"/>
      <x v="4"/>
      <x v="39"/>
    </i>
    <i r="2">
      <x v="278"/>
      <x v="540"/>
      <x v="1"/>
      <x v="1"/>
      <x v="4"/>
      <x v="54"/>
    </i>
    <i r="2">
      <x v="279"/>
      <x v="401"/>
      <x v="1"/>
      <x v="1"/>
      <x v="4"/>
      <x v="54"/>
    </i>
    <i r="2">
      <x v="280"/>
      <x v="494"/>
      <x v="2"/>
      <x v="2"/>
      <x v="4"/>
      <x v="55"/>
    </i>
    <i r="2">
      <x v="281"/>
      <x v="403"/>
      <x v="2"/>
      <x v="2"/>
      <x v="4"/>
      <x v="55"/>
    </i>
    <i r="2">
      <x v="282"/>
      <x v="497"/>
      <x v="3"/>
      <x v="1"/>
      <x v="4"/>
      <x v="29"/>
    </i>
    <i r="2">
      <x v="283"/>
      <x v="496"/>
      <x v="3"/>
      <x v="1"/>
      <x v="4"/>
      <x v="29"/>
    </i>
    <i r="2">
      <x v="284"/>
      <x v="405"/>
      <x v="3"/>
      <x v="1"/>
      <x v="4"/>
      <x v="29"/>
    </i>
    <i r="2">
      <x v="285"/>
      <x v="285"/>
      <x v="4"/>
      <x v="2"/>
      <x v="4"/>
      <x v="56"/>
    </i>
    <i r="2">
      <x v="286"/>
      <x v="456"/>
      <x v="4"/>
      <x v="2"/>
      <x v="4"/>
      <x v="56"/>
    </i>
    <i r="2">
      <x v="287"/>
      <x v="457"/>
      <x v="4"/>
      <x v="2"/>
      <x v="4"/>
      <x v="56"/>
    </i>
    <i r="2">
      <x v="288"/>
      <x v="286"/>
      <x v="4"/>
      <x v="2"/>
      <x v="4"/>
      <x v="56"/>
    </i>
    <i r="2">
      <x v="289"/>
      <x v="407"/>
      <x v="4"/>
      <x v="2"/>
      <x v="4"/>
      <x v="56"/>
    </i>
    <i r="2">
      <x v="290"/>
      <x v="92"/>
      <x v="5"/>
      <x v="1"/>
      <x v="4"/>
      <x v="57"/>
    </i>
    <i r="2">
      <x v="291"/>
      <x v="93"/>
      <x v="5"/>
      <x v="1"/>
      <x v="4"/>
      <x v="57"/>
    </i>
    <i r="2">
      <x v="292"/>
      <x v="408"/>
      <x v="5"/>
      <x v="1"/>
      <x v="4"/>
      <x v="57"/>
    </i>
    <i r="2">
      <x v="293"/>
      <x v="498"/>
      <x v="5"/>
      <x v="1"/>
      <x v="4"/>
      <x v="57"/>
    </i>
    <i t="default">
      <x v="10"/>
    </i>
    <i>
      <x v="11"/>
      <x v="7"/>
      <x v="157"/>
      <x v="472"/>
      <x v="1"/>
      <x v="1"/>
      <x v="4"/>
      <x v="54"/>
    </i>
    <i r="1">
      <x v="8"/>
      <x v="170"/>
      <x v="142"/>
      <x v="1"/>
      <x v="1"/>
      <x v="4"/>
      <x v="54"/>
    </i>
    <i r="1">
      <x v="10"/>
      <x/>
      <x v="571"/>
      <x v="5"/>
      <x v="1"/>
      <x v="4"/>
      <x v="57"/>
    </i>
    <i r="2">
      <x v="145"/>
      <x v="453"/>
      <x v="1"/>
      <x v="1"/>
      <x v="4"/>
      <x v="54"/>
    </i>
    <i r="2">
      <x v="146"/>
      <x v="442"/>
      <x/>
      <x v="2"/>
      <x v="4"/>
      <x v="37"/>
    </i>
    <i r="2">
      <x v="147"/>
      <x v="454"/>
      <x v="2"/>
      <x v="2"/>
      <x v="4"/>
      <x v="55"/>
    </i>
    <i r="2">
      <x v="148"/>
      <x v="455"/>
      <x v="4"/>
      <x v="2"/>
      <x v="4"/>
      <x v="58"/>
    </i>
    <i r="2">
      <x v="149"/>
      <x v="437"/>
      <x v="1"/>
      <x v="1"/>
      <x v="4"/>
      <x v="54"/>
    </i>
    <i r="2">
      <x v="150"/>
      <x v="443"/>
      <x v="2"/>
      <x v="2"/>
      <x v="4"/>
      <x v="55"/>
    </i>
    <i r="2">
      <x v="151"/>
      <x v="438"/>
      <x v="2"/>
      <x v="2"/>
      <x v="4"/>
      <x v="55"/>
    </i>
    <i r="2">
      <x v="152"/>
      <x v="444"/>
      <x v="3"/>
      <x v="1"/>
      <x v="4"/>
      <x v="56"/>
    </i>
    <i r="2">
      <x v="153"/>
      <x v="439"/>
      <x v="3"/>
      <x v="1"/>
      <x v="4"/>
      <x v="56"/>
    </i>
    <i r="2">
      <x v="154"/>
      <x v="440"/>
      <x v="4"/>
      <x v="2"/>
      <x v="4"/>
      <x v="58"/>
    </i>
    <i r="2">
      <x v="156"/>
      <x v="15"/>
      <x/>
      <x v="2"/>
      <x v="4"/>
      <x v="37"/>
    </i>
    <i r="2">
      <x v="158"/>
      <x v="134"/>
      <x v="4"/>
      <x v="2"/>
      <x v="4"/>
      <x v="58"/>
    </i>
    <i r="4">
      <x v="5"/>
      <x v="1"/>
      <x v="4"/>
      <x v="57"/>
    </i>
    <i r="2">
      <x v="159"/>
      <x v="474"/>
      <x v="4"/>
      <x v="2"/>
      <x v="4"/>
      <x v="58"/>
    </i>
    <i r="2">
      <x v="160"/>
      <x v="16"/>
      <x/>
      <x v="2"/>
      <x v="4"/>
      <x v="37"/>
    </i>
    <i r="2">
      <x v="161"/>
      <x v="441"/>
      <x v="5"/>
      <x v="1"/>
      <x v="4"/>
      <x v="57"/>
    </i>
    <i r="2">
      <x v="162"/>
      <x v="598"/>
      <x/>
      <x v="2"/>
      <x v="4"/>
      <x v="37"/>
    </i>
    <i r="4">
      <x v="1"/>
      <x v="1"/>
      <x v="4"/>
      <x v="54"/>
    </i>
    <i r="2">
      <x v="163"/>
      <x v="599"/>
      <x v="2"/>
      <x v="2"/>
      <x v="4"/>
      <x v="55"/>
    </i>
    <i r="4">
      <x v="3"/>
      <x v="1"/>
      <x v="4"/>
      <x v="56"/>
    </i>
    <i r="2">
      <x v="164"/>
      <x v="597"/>
      <x v="4"/>
      <x v="2"/>
      <x v="4"/>
      <x v="58"/>
    </i>
    <i r="2">
      <x v="165"/>
      <x v="600"/>
      <x v="5"/>
      <x v="1"/>
      <x v="4"/>
      <x v="57"/>
    </i>
    <i r="2">
      <x v="166"/>
      <x v="436"/>
      <x/>
      <x v="2"/>
      <x v="4"/>
      <x v="37"/>
    </i>
    <i r="2">
      <x v="167"/>
      <x v="465"/>
      <x v="1"/>
      <x v="1"/>
      <x v="4"/>
      <x v="54"/>
    </i>
    <i r="2">
      <x v="168"/>
      <x v="473"/>
      <x v="2"/>
      <x v="2"/>
      <x v="4"/>
      <x v="55"/>
    </i>
    <i r="2">
      <x v="169"/>
      <x v="5"/>
      <x v="3"/>
      <x v="1"/>
      <x v="4"/>
      <x v="56"/>
    </i>
    <i r="1">
      <x v="21"/>
      <x v="155"/>
      <x v="389"/>
      <x v="3"/>
      <x v="1"/>
      <x v="4"/>
      <x v="56"/>
    </i>
    <i t="default">
      <x v="11"/>
    </i>
    <i>
      <x v="12"/>
      <x v="20"/>
      <x v="450"/>
      <x v="116"/>
      <x v="1"/>
      <x v="1"/>
      <x v="5"/>
      <x v="26"/>
    </i>
    <i r="7">
      <x v="52"/>
    </i>
    <i r="2">
      <x v="519"/>
      <x v="258"/>
      <x/>
      <x v="2"/>
      <x v="4"/>
      <x v="1"/>
    </i>
    <i r="7">
      <x v="25"/>
    </i>
    <i r="2">
      <x v="520"/>
      <x v="307"/>
      <x/>
      <x v="2"/>
      <x v="4"/>
      <x v="1"/>
    </i>
    <i r="7">
      <x v="25"/>
    </i>
    <i r="2">
      <x v="521"/>
      <x v="259"/>
      <x/>
      <x v="2"/>
      <x v="4"/>
      <x v="1"/>
    </i>
    <i r="7">
      <x v="25"/>
    </i>
    <i r="2">
      <x v="522"/>
      <x v="260"/>
      <x v="1"/>
      <x v="1"/>
      <x v="4"/>
      <x v="53"/>
    </i>
    <i r="7">
      <x v="59"/>
    </i>
    <i r="2">
      <x v="523"/>
      <x v="319"/>
      <x v="1"/>
      <x v="1"/>
      <x v="4"/>
      <x v="53"/>
    </i>
    <i r="7">
      <x v="59"/>
    </i>
    <i r="2">
      <x v="524"/>
      <x v="410"/>
      <x v="1"/>
      <x v="1"/>
      <x v="4"/>
      <x v="53"/>
    </i>
    <i r="7">
      <x v="59"/>
    </i>
    <i r="2">
      <x v="570"/>
      <x v="571"/>
      <x v="2"/>
      <x v="2"/>
      <x v="4"/>
      <x v="53"/>
    </i>
    <i r="7">
      <x v="59"/>
    </i>
    <i t="default">
      <x v="12"/>
    </i>
    <i>
      <x v="13"/>
      <x v="13"/>
      <x v="216"/>
      <x v="449"/>
      <x/>
      <x v="1"/>
      <x v="4"/>
      <x v="21"/>
    </i>
    <i r="5">
      <x v="2"/>
      <x v="4"/>
      <x v="21"/>
    </i>
    <i r="2">
      <x v="217"/>
      <x v="135"/>
      <x v="2"/>
      <x v="1"/>
      <x v="4"/>
      <x v="24"/>
    </i>
    <i r="5">
      <x v="2"/>
      <x v="4"/>
      <x v="61"/>
    </i>
    <i r="2">
      <x v="218"/>
      <x v="312"/>
      <x v="1"/>
      <x v="1"/>
      <x v="4"/>
      <x v="60"/>
    </i>
    <i r="5">
      <x v="2"/>
      <x v="4"/>
      <x v="23"/>
    </i>
    <i r="2">
      <x v="219"/>
      <x v="587"/>
      <x/>
      <x v="1"/>
      <x v="4"/>
      <x v="21"/>
    </i>
    <i r="5">
      <x v="2"/>
      <x v="4"/>
      <x v="21"/>
    </i>
    <i r="2">
      <x v="220"/>
      <x v="180"/>
      <x/>
      <x v="1"/>
      <x v="4"/>
      <x v="21"/>
    </i>
    <i r="5">
      <x v="2"/>
      <x v="4"/>
      <x v="21"/>
    </i>
    <i r="2">
      <x v="221"/>
      <x v="171"/>
      <x/>
      <x v="1"/>
      <x v="4"/>
      <x v="21"/>
    </i>
    <i r="5">
      <x v="2"/>
      <x v="4"/>
      <x v="21"/>
    </i>
    <i r="2">
      <x v="222"/>
      <x v="605"/>
      <x v="1"/>
      <x v="1"/>
      <x v="4"/>
      <x v="60"/>
    </i>
    <i r="5">
      <x v="2"/>
      <x v="4"/>
      <x v="23"/>
    </i>
    <i r="2">
      <x v="223"/>
      <x v="606"/>
      <x v="2"/>
      <x v="1"/>
      <x v="4"/>
      <x v="24"/>
    </i>
    <i r="5">
      <x v="2"/>
      <x v="4"/>
      <x v="61"/>
    </i>
    <i t="default">
      <x v="13"/>
    </i>
    <i>
      <x v="14"/>
      <x v="7"/>
      <x v="78"/>
      <x v="167"/>
      <x v="2"/>
      <x v="2"/>
      <x v="4"/>
      <x v="63"/>
    </i>
    <i r="1">
      <x v="8"/>
      <x/>
      <x v="569"/>
      <x v="5"/>
      <x v="1"/>
      <x v="4"/>
      <x v="37"/>
    </i>
    <i r="7">
      <x v="65"/>
    </i>
    <i r="3">
      <x v="571"/>
      <x v="5"/>
      <x v="1"/>
      <x v="4"/>
      <x v="37"/>
    </i>
    <i r="7">
      <x v="65"/>
    </i>
    <i r="2">
      <x v="45"/>
      <x v="588"/>
      <x/>
      <x v="2"/>
      <x v="4"/>
      <x v="57"/>
    </i>
    <i r="7">
      <x v="66"/>
    </i>
    <i r="2">
      <x v="46"/>
      <x v="590"/>
      <x v="4"/>
      <x v="2"/>
      <x v="4"/>
      <x v="60"/>
    </i>
    <i r="2">
      <x v="47"/>
      <x v="152"/>
      <x/>
      <x v="2"/>
      <x v="4"/>
      <x v="57"/>
    </i>
    <i r="7">
      <x v="66"/>
    </i>
    <i r="2">
      <x v="48"/>
      <x v="310"/>
      <x/>
      <x v="2"/>
      <x v="4"/>
      <x v="57"/>
    </i>
    <i r="7">
      <x v="66"/>
    </i>
    <i r="2">
      <x v="49"/>
      <x v="155"/>
      <x/>
      <x v="2"/>
      <x v="4"/>
      <x v="57"/>
    </i>
    <i r="7">
      <x v="66"/>
    </i>
    <i r="2">
      <x v="50"/>
      <x v="542"/>
      <x v="4"/>
      <x v="2"/>
      <x v="4"/>
      <x v="60"/>
    </i>
    <i r="2">
      <x v="51"/>
      <x v="73"/>
      <x v="1"/>
      <x v="1"/>
      <x v="4"/>
      <x v="1"/>
    </i>
    <i r="7">
      <x v="19"/>
    </i>
    <i r="2">
      <x v="52"/>
      <x v="273"/>
      <x v="1"/>
      <x v="1"/>
      <x v="4"/>
      <x v="1"/>
    </i>
    <i r="7">
      <x v="19"/>
    </i>
    <i r="2">
      <x v="53"/>
      <x v="65"/>
      <x v="1"/>
      <x v="1"/>
      <x v="4"/>
      <x v="1"/>
    </i>
    <i r="7">
      <x v="19"/>
    </i>
    <i r="2">
      <x v="54"/>
      <x v="288"/>
      <x v="1"/>
      <x v="1"/>
      <x v="4"/>
      <x v="1"/>
    </i>
    <i r="7">
      <x v="19"/>
    </i>
    <i r="2">
      <x v="55"/>
      <x v="218"/>
      <x v="4"/>
      <x v="2"/>
      <x v="4"/>
      <x v="64"/>
    </i>
    <i r="2">
      <x v="56"/>
      <x v="76"/>
      <x v="2"/>
      <x v="2"/>
      <x v="4"/>
      <x v="63"/>
    </i>
    <i r="2">
      <x v="57"/>
      <x v="315"/>
      <x v="2"/>
      <x v="2"/>
      <x v="4"/>
      <x v="63"/>
    </i>
    <i r="2">
      <x v="58"/>
      <x v="420"/>
      <x v="2"/>
      <x v="2"/>
      <x v="4"/>
      <x v="63"/>
    </i>
    <i r="2">
      <x v="59"/>
      <x v="214"/>
      <x v="2"/>
      <x v="2"/>
      <x v="4"/>
      <x v="38"/>
    </i>
    <i r="2">
      <x v="60"/>
      <x v="13"/>
      <x v="2"/>
      <x v="2"/>
      <x v="4"/>
      <x v="38"/>
    </i>
    <i r="2">
      <x v="61"/>
      <x v="74"/>
      <x v="2"/>
      <x v="2"/>
      <x v="4"/>
      <x v="38"/>
    </i>
    <i r="2">
      <x v="62"/>
      <x v="181"/>
      <x v="2"/>
      <x v="2"/>
      <x v="4"/>
      <x v="38"/>
    </i>
    <i r="2">
      <x v="63"/>
      <x v="318"/>
      <x v="4"/>
      <x v="2"/>
      <x v="4"/>
      <x v="64"/>
    </i>
    <i r="2">
      <x v="64"/>
      <x v="161"/>
      <x v="4"/>
      <x v="2"/>
      <x v="4"/>
      <x v="64"/>
    </i>
    <i r="2">
      <x v="65"/>
      <x v="543"/>
      <x v="4"/>
      <x v="2"/>
      <x v="4"/>
      <x v="60"/>
    </i>
    <i r="2">
      <x v="66"/>
      <x v="541"/>
      <x v="4"/>
      <x v="2"/>
      <x v="4"/>
      <x v="60"/>
    </i>
    <i r="2">
      <x v="67"/>
      <x v="556"/>
      <x v="3"/>
      <x v="1"/>
      <x v="4"/>
      <x v="35"/>
    </i>
    <i r="2">
      <x v="68"/>
      <x v="278"/>
      <x v="3"/>
      <x v="1"/>
      <x v="4"/>
      <x v="35"/>
    </i>
    <i r="2">
      <x v="69"/>
      <x v="314"/>
      <x v="3"/>
      <x v="1"/>
      <x v="4"/>
      <x v="35"/>
    </i>
    <i r="2">
      <x v="70"/>
      <x v="201"/>
      <x v="3"/>
      <x v="1"/>
      <x v="4"/>
      <x v="54"/>
    </i>
    <i r="2">
      <x v="71"/>
      <x v="303"/>
      <x v="3"/>
      <x v="1"/>
      <x v="4"/>
      <x v="54"/>
    </i>
    <i r="2">
      <x v="72"/>
      <x v="308"/>
      <x v="3"/>
      <x v="1"/>
      <x v="4"/>
      <x v="54"/>
    </i>
    <i r="2">
      <x v="73"/>
      <x v="238"/>
      <x v="3"/>
      <x v="1"/>
      <x v="4"/>
      <x v="54"/>
    </i>
    <i r="2">
      <x v="74"/>
      <x v="143"/>
      <x v="4"/>
      <x v="2"/>
      <x v="4"/>
      <x v="64"/>
    </i>
    <i r="2">
      <x v="75"/>
      <x v="109"/>
      <x v="5"/>
      <x v="1"/>
      <x v="4"/>
      <x v="37"/>
    </i>
    <i r="7">
      <x v="65"/>
    </i>
    <i r="2">
      <x v="76"/>
      <x v="589"/>
      <x v="4"/>
      <x v="2"/>
      <x v="4"/>
      <x v="64"/>
    </i>
    <i r="2">
      <x v="77"/>
      <x v="215"/>
      <x v="3"/>
      <x v="1"/>
      <x v="4"/>
      <x v="54"/>
    </i>
    <i t="default">
      <x v="14"/>
    </i>
    <i>
      <x v="15"/>
      <x v="8"/>
      <x v="569"/>
      <x v="263"/>
      <x/>
      <x v="2"/>
      <x v="4"/>
      <x v="67"/>
    </i>
    <i r="3">
      <x v="264"/>
      <x/>
      <x v="2"/>
      <x v="4"/>
      <x v="67"/>
    </i>
    <i r="3">
      <x v="265"/>
      <x/>
      <x v="2"/>
      <x v="4"/>
      <x v="67"/>
    </i>
    <i r="3">
      <x v="266"/>
      <x/>
      <x v="2"/>
      <x v="4"/>
      <x v="67"/>
    </i>
    <i r="3">
      <x v="267"/>
      <x/>
      <x v="2"/>
      <x v="4"/>
      <x v="67"/>
    </i>
    <i r="3">
      <x v="268"/>
      <x/>
      <x v="2"/>
      <x v="4"/>
      <x v="67"/>
    </i>
    <i t="default">
      <x v="15"/>
    </i>
    <i>
      <x v="16"/>
      <x v="8"/>
      <x v="434"/>
      <x v="591"/>
      <x/>
      <x v="2"/>
      <x v="4"/>
      <x v="52"/>
    </i>
    <i r="4">
      <x v="1"/>
      <x v="1"/>
      <x v="4"/>
      <x v="32"/>
    </i>
    <i r="2">
      <x v="435"/>
      <x v="178"/>
      <x/>
      <x v="2"/>
      <x v="4"/>
      <x v="52"/>
    </i>
    <i r="2">
      <x v="436"/>
      <x v="87"/>
      <x/>
      <x v="2"/>
      <x v="4"/>
      <x v="52"/>
    </i>
    <i r="4">
      <x v="1"/>
      <x v="1"/>
      <x v="4"/>
      <x v="32"/>
    </i>
    <i r="2">
      <x v="437"/>
      <x v="387"/>
      <x/>
      <x v="2"/>
      <x v="4"/>
      <x v="52"/>
    </i>
    <i r="2">
      <x v="438"/>
      <x v="85"/>
      <x v="1"/>
      <x v="1"/>
      <x v="4"/>
      <x v="32"/>
    </i>
    <i r="2">
      <x v="439"/>
      <x v="179"/>
      <x/>
      <x v="2"/>
      <x v="4"/>
      <x v="52"/>
    </i>
    <i r="2">
      <x v="440"/>
      <x v="83"/>
      <x v="1"/>
      <x v="1"/>
      <x v="4"/>
      <x v="32"/>
    </i>
    <i r="2">
      <x v="441"/>
      <x v="84"/>
      <x/>
      <x v="2"/>
      <x v="4"/>
      <x v="52"/>
    </i>
    <i r="2">
      <x v="442"/>
      <x v="110"/>
      <x v="1"/>
      <x v="1"/>
      <x v="4"/>
      <x v="32"/>
    </i>
    <i t="default">
      <x v="16"/>
    </i>
    <i>
      <x v="17"/>
      <x v="2"/>
      <x v="481"/>
      <x v="216"/>
      <x/>
      <x v="2"/>
      <x v="4"/>
      <x v="67"/>
    </i>
    <i r="2">
      <x v="482"/>
      <x v="409"/>
      <x/>
      <x v="2"/>
      <x v="4"/>
      <x v="67"/>
    </i>
    <i r="2">
      <x v="483"/>
      <x v="156"/>
      <x v="1"/>
      <x v="1"/>
      <x v="4"/>
      <x v="1"/>
    </i>
    <i r="7">
      <x v="68"/>
    </i>
    <i r="2">
      <x v="484"/>
      <x v="421"/>
      <x v="1"/>
      <x v="1"/>
      <x v="4"/>
      <x v="1"/>
    </i>
    <i r="7">
      <x v="68"/>
    </i>
    <i r="2">
      <x v="485"/>
      <x v="63"/>
      <x v="1"/>
      <x v="1"/>
      <x v="4"/>
      <x v="1"/>
    </i>
    <i r="7">
      <x v="68"/>
    </i>
    <i r="2">
      <x v="486"/>
      <x v="547"/>
      <x v="2"/>
      <x v="2"/>
      <x v="4"/>
      <x v="1"/>
    </i>
    <i r="7">
      <x v="68"/>
    </i>
    <i r="2">
      <x v="487"/>
      <x v="548"/>
      <x v="2"/>
      <x v="2"/>
      <x v="4"/>
      <x v="1"/>
    </i>
    <i r="7">
      <x v="68"/>
    </i>
    <i t="default">
      <x v="17"/>
    </i>
    <i>
      <x v="18"/>
      <x v="16"/>
      <x v="443"/>
      <x v="150"/>
      <x/>
      <x v="2"/>
      <x v="4"/>
      <x v="62"/>
    </i>
    <i r="7">
      <x v="65"/>
    </i>
    <i r="2">
      <x v="444"/>
      <x v="112"/>
      <x/>
      <x v="2"/>
      <x v="4"/>
      <x v="62"/>
    </i>
    <i r="7">
      <x v="65"/>
    </i>
    <i r="4">
      <x v="1"/>
      <x v="1"/>
      <x v="4"/>
      <x v="31"/>
    </i>
    <i r="7">
      <x v="67"/>
    </i>
    <i r="2">
      <x v="445"/>
      <x v="311"/>
      <x/>
      <x v="2"/>
      <x v="4"/>
      <x v="62"/>
    </i>
    <i r="7">
      <x v="65"/>
    </i>
    <i r="4">
      <x v="1"/>
      <x v="1"/>
      <x v="4"/>
      <x v="31"/>
    </i>
    <i r="7">
      <x v="67"/>
    </i>
    <i r="2">
      <x v="446"/>
      <x v="188"/>
      <x/>
      <x v="2"/>
      <x v="4"/>
      <x v="62"/>
    </i>
    <i r="7">
      <x v="65"/>
    </i>
    <i r="2">
      <x v="447"/>
      <x v="200"/>
      <x v="1"/>
      <x v="1"/>
      <x v="4"/>
      <x v="31"/>
    </i>
    <i r="7">
      <x v="67"/>
    </i>
    <i r="2">
      <x v="448"/>
      <x v="206"/>
      <x/>
      <x v="2"/>
      <x v="4"/>
      <x v="62"/>
    </i>
    <i r="7">
      <x v="65"/>
    </i>
    <i r="2">
      <x v="449"/>
      <x v="225"/>
      <x/>
      <x v="2"/>
      <x v="4"/>
      <x v="62"/>
    </i>
    <i r="7">
      <x v="65"/>
    </i>
    <i t="default">
      <x v="18"/>
    </i>
    <i>
      <x v="19"/>
      <x v="4"/>
      <x v="489"/>
      <x v="300"/>
      <x/>
      <x v="2"/>
      <x v="4"/>
      <x v="34"/>
    </i>
    <i r="7">
      <x v="67"/>
    </i>
    <i r="2">
      <x v="492"/>
      <x v="97"/>
      <x v="1"/>
      <x v="1"/>
      <x v="4"/>
      <x v="59"/>
    </i>
    <i r="7">
      <x v="64"/>
    </i>
    <i r="2">
      <x v="502"/>
      <x v="226"/>
      <x v="1"/>
      <x v="1"/>
      <x v="4"/>
      <x v="59"/>
    </i>
    <i r="7">
      <x v="64"/>
    </i>
    <i r="1">
      <x v="12"/>
      <x v="503"/>
      <x v="493"/>
      <x v="2"/>
      <x v="2"/>
      <x v="4"/>
      <x v="59"/>
    </i>
    <i r="7">
      <x v="64"/>
    </i>
    <i r="1">
      <x v="16"/>
      <x v="488"/>
      <x v="147"/>
      <x/>
      <x v="2"/>
      <x v="4"/>
      <x v="34"/>
    </i>
    <i r="7">
      <x v="67"/>
    </i>
    <i r="3">
      <x v="148"/>
      <x/>
      <x v="2"/>
      <x v="4"/>
      <x v="34"/>
    </i>
    <i r="7">
      <x v="67"/>
    </i>
    <i r="2">
      <x v="490"/>
      <x v="68"/>
      <x/>
      <x v="2"/>
      <x v="4"/>
      <x v="34"/>
    </i>
    <i r="7">
      <x v="67"/>
    </i>
    <i r="2">
      <x v="491"/>
      <x v="209"/>
      <x/>
      <x v="2"/>
      <x v="4"/>
      <x v="34"/>
    </i>
    <i r="7">
      <x v="67"/>
    </i>
    <i r="2">
      <x v="493"/>
      <x v="69"/>
      <x v="1"/>
      <x v="1"/>
      <x v="4"/>
      <x v="59"/>
    </i>
    <i r="7">
      <x v="64"/>
    </i>
    <i r="2">
      <x v="494"/>
      <x v="269"/>
      <x v="1"/>
      <x v="1"/>
      <x v="4"/>
      <x v="59"/>
    </i>
    <i r="7">
      <x v="64"/>
    </i>
    <i r="2">
      <x v="495"/>
      <x v="545"/>
      <x v="1"/>
      <x v="1"/>
      <x v="4"/>
      <x v="59"/>
    </i>
    <i r="7">
      <x v="64"/>
    </i>
    <i r="2">
      <x v="496"/>
      <x v="601"/>
      <x v="1"/>
      <x v="1"/>
      <x v="4"/>
      <x v="59"/>
    </i>
    <i r="7">
      <x v="64"/>
    </i>
    <i r="2">
      <x v="497"/>
      <x v="424"/>
      <x v="2"/>
      <x v="2"/>
      <x v="4"/>
      <x v="59"/>
    </i>
    <i r="7">
      <x v="64"/>
    </i>
    <i r="2">
      <x v="498"/>
      <x v="98"/>
      <x v="2"/>
      <x v="2"/>
      <x v="4"/>
      <x v="59"/>
    </i>
    <i r="7">
      <x v="64"/>
    </i>
    <i r="2">
      <x v="499"/>
      <x v="546"/>
      <x v="2"/>
      <x v="2"/>
      <x v="4"/>
      <x v="59"/>
    </i>
    <i r="7">
      <x v="64"/>
    </i>
    <i r="2">
      <x v="500"/>
      <x v="529"/>
      <x v="2"/>
      <x v="2"/>
      <x v="4"/>
      <x v="59"/>
    </i>
    <i r="7">
      <x v="64"/>
    </i>
    <i r="2">
      <x v="501"/>
      <x v="551"/>
      <x v="2"/>
      <x v="2"/>
      <x v="4"/>
      <x v="59"/>
    </i>
    <i r="7">
      <x v="64"/>
    </i>
    <i r="2">
      <x v="504"/>
      <x v="111"/>
      <x v="3"/>
      <x v="1"/>
      <x v="4"/>
      <x v="59"/>
    </i>
    <i r="7">
      <x v="67"/>
    </i>
    <i r="7">
      <x v="68"/>
    </i>
    <i r="7">
      <x v="69"/>
    </i>
    <i t="default">
      <x v="19"/>
    </i>
    <i>
      <x v="20"/>
      <x v="16"/>
      <x v="534"/>
      <x v="193"/>
      <x v="1"/>
      <x v="1"/>
      <x v="4"/>
      <x v="25"/>
    </i>
    <i r="5">
      <x v="2"/>
      <x v="4"/>
      <x v="28"/>
    </i>
    <i r="2">
      <x v="535"/>
      <x v="149"/>
      <x v="1"/>
      <x v="2"/>
      <x v="4"/>
      <x v="25"/>
    </i>
    <i r="7">
      <x v="28"/>
    </i>
    <i r="2">
      <x v="536"/>
      <x v="103"/>
      <x v="3"/>
      <x v="1"/>
      <x v="4"/>
      <x v="26"/>
    </i>
    <i r="7">
      <x v="36"/>
    </i>
    <i t="default">
      <x v="20"/>
    </i>
    <i>
      <x v="21"/>
      <x v="4"/>
      <x v="425"/>
      <x v="24"/>
      <x v="2"/>
      <x v="2"/>
      <x v="4"/>
      <x v="52"/>
    </i>
    <i r="2">
      <x v="426"/>
      <x v="619"/>
      <x/>
      <x v="2"/>
      <x v="4"/>
      <x v="70"/>
    </i>
    <i r="2">
      <x v="427"/>
      <x v="103"/>
      <x v="3"/>
      <x v="1"/>
      <x v="4"/>
      <x v="35"/>
    </i>
    <i r="7">
      <x v="52"/>
    </i>
    <i r="7">
      <x v="63"/>
    </i>
    <i r="7">
      <x v="69"/>
    </i>
    <i r="2">
      <x v="428"/>
      <x v="587"/>
      <x v="1"/>
      <x v="1"/>
      <x v="4"/>
      <x v="52"/>
    </i>
    <i r="2">
      <x v="429"/>
      <x v="23"/>
      <x/>
      <x v="2"/>
      <x v="4"/>
      <x v="70"/>
    </i>
    <i r="2">
      <x v="430"/>
      <x v="191"/>
      <x v="1"/>
      <x v="1"/>
      <x v="4"/>
      <x v="52"/>
    </i>
    <i r="2">
      <x v="431"/>
      <x v="27"/>
      <x/>
      <x v="2"/>
      <x v="4"/>
      <x v="70"/>
    </i>
    <i r="2">
      <x v="432"/>
      <x v="138"/>
      <x v="1"/>
      <x v="1"/>
      <x v="4"/>
      <x v="52"/>
    </i>
    <i r="2">
      <x v="433"/>
      <x v="25"/>
      <x v="2"/>
      <x v="2"/>
      <x v="4"/>
      <x v="52"/>
    </i>
    <i r="2">
      <x v="569"/>
      <x v="139"/>
      <x/>
      <x v="2"/>
      <x v="4"/>
      <x v="70"/>
    </i>
    <i r="3">
      <x v="223"/>
      <x v="1"/>
      <x v="1"/>
      <x v="4"/>
      <x v="52"/>
    </i>
    <i t="default">
      <x v="21"/>
    </i>
    <i>
      <x v="22"/>
      <x v="4"/>
      <x/>
      <x v="423"/>
      <x v="2"/>
      <x v="2"/>
      <x v="4"/>
      <x v="34"/>
    </i>
    <i r="7">
      <x v="63"/>
    </i>
    <i r="3">
      <x v="571"/>
      <x v="2"/>
      <x v="2"/>
      <x v="4"/>
      <x v="34"/>
    </i>
    <i r="7">
      <x v="63"/>
    </i>
    <i r="2">
      <x v="525"/>
      <x v="136"/>
      <x v="3"/>
      <x v="1"/>
      <x v="4"/>
      <x v="30"/>
    </i>
    <i r="7">
      <x v="67"/>
    </i>
    <i r="2">
      <x v="527"/>
      <x v="182"/>
      <x/>
      <x v="2"/>
      <x v="4"/>
      <x v="32"/>
    </i>
    <i r="7">
      <x v="34"/>
    </i>
    <i r="2">
      <x v="528"/>
      <x v="554"/>
      <x/>
      <x v="2"/>
      <x v="4"/>
      <x v="32"/>
    </i>
    <i r="7">
      <x v="34"/>
    </i>
    <i r="2">
      <x v="529"/>
      <x v="492"/>
      <x/>
      <x v="2"/>
      <x v="4"/>
      <x v="32"/>
    </i>
    <i r="7">
      <x v="34"/>
    </i>
    <i r="2">
      <x v="530"/>
      <x v="552"/>
      <x v="1"/>
      <x v="1"/>
      <x v="4"/>
      <x v="34"/>
    </i>
    <i r="7">
      <x v="63"/>
    </i>
    <i r="2">
      <x v="531"/>
      <x v="196"/>
      <x v="1"/>
      <x v="1"/>
      <x v="4"/>
      <x v="34"/>
    </i>
    <i r="7">
      <x v="63"/>
    </i>
    <i r="2">
      <x v="532"/>
      <x v="448"/>
      <x v="2"/>
      <x v="2"/>
      <x v="4"/>
      <x v="34"/>
    </i>
    <i r="7">
      <x v="63"/>
    </i>
    <i r="2">
      <x v="533"/>
      <x v="172"/>
      <x v="2"/>
      <x v="2"/>
      <x v="4"/>
      <x v="34"/>
    </i>
    <i r="7">
      <x v="63"/>
    </i>
    <i r="1">
      <x v="22"/>
      <x v="526"/>
      <x v="528"/>
      <x v="1"/>
      <x v="1"/>
      <x v="4"/>
      <x v="34"/>
    </i>
    <i r="7">
      <x v="63"/>
    </i>
    <i t="default">
      <x v="22"/>
    </i>
    <i>
      <x v="23"/>
      <x v="21"/>
      <x/>
      <x v="571"/>
      <x v="1"/>
      <x v="1"/>
      <x v="4"/>
      <x v="4"/>
    </i>
    <i r="7">
      <x v="35"/>
    </i>
    <i r="2">
      <x v="468"/>
      <x v="60"/>
      <x/>
      <x v="2"/>
      <x v="4"/>
      <x v="4"/>
    </i>
    <i r="7">
      <x v="67"/>
    </i>
    <i r="2">
      <x v="469"/>
      <x v="205"/>
      <x/>
      <x v="2"/>
      <x v="4"/>
      <x v="4"/>
    </i>
    <i r="7">
      <x v="67"/>
    </i>
    <i r="2">
      <x v="470"/>
      <x v="252"/>
      <x/>
      <x v="2"/>
      <x v="4"/>
      <x v="4"/>
    </i>
    <i r="7">
      <x v="67"/>
    </i>
    <i r="2">
      <x v="471"/>
      <x v="425"/>
      <x/>
      <x v="2"/>
      <x v="4"/>
      <x v="4"/>
    </i>
    <i r="7">
      <x v="67"/>
    </i>
    <i r="2">
      <x v="472"/>
      <x v="280"/>
      <x/>
      <x v="2"/>
      <x v="4"/>
      <x v="4"/>
    </i>
    <i r="7">
      <x v="67"/>
    </i>
    <i r="2">
      <x v="473"/>
      <x v="480"/>
      <x/>
      <x v="2"/>
      <x v="4"/>
      <x v="4"/>
    </i>
    <i r="7">
      <x v="67"/>
    </i>
    <i r="2">
      <x v="474"/>
      <x v="396"/>
      <x v="1"/>
      <x v="1"/>
      <x v="4"/>
      <x v="4"/>
    </i>
    <i r="7">
      <x v="35"/>
    </i>
    <i r="2">
      <x v="475"/>
      <x v="253"/>
      <x v="1"/>
      <x v="1"/>
      <x v="4"/>
      <x v="4"/>
    </i>
    <i r="7">
      <x v="35"/>
    </i>
    <i r="2">
      <x v="476"/>
      <x v="281"/>
      <x v="2"/>
      <x v="2"/>
      <x v="4"/>
      <x v="4"/>
    </i>
    <i r="7">
      <x v="35"/>
    </i>
    <i r="2">
      <x v="477"/>
      <x v="2"/>
      <x v="2"/>
      <x v="2"/>
      <x v="4"/>
      <x v="4"/>
    </i>
    <i r="7">
      <x v="35"/>
    </i>
    <i r="2">
      <x v="478"/>
      <x v="394"/>
      <x v="2"/>
      <x v="2"/>
      <x v="4"/>
      <x v="4"/>
    </i>
    <i r="7">
      <x v="35"/>
    </i>
    <i r="2">
      <x v="479"/>
      <x v="108"/>
      <x v="3"/>
      <x v="1"/>
      <x v="4"/>
      <x v="4"/>
    </i>
    <i r="7">
      <x v="28"/>
    </i>
    <i r="2">
      <x v="480"/>
      <x v="393"/>
      <x v="1"/>
      <x v="1"/>
      <x v="4"/>
      <x v="4"/>
    </i>
    <i r="7">
      <x v="35"/>
    </i>
    <i t="default">
      <x v="23"/>
    </i>
    <i>
      <x v="24"/>
      <x v="21"/>
      <x v="505"/>
      <x v="228"/>
      <x/>
      <x v="2"/>
      <x v="4"/>
      <x v="35"/>
    </i>
    <i r="2">
      <x v="506"/>
      <x v="189"/>
      <x/>
      <x v="2"/>
      <x v="4"/>
      <x v="35"/>
    </i>
    <i r="2">
      <x v="507"/>
      <x v="197"/>
      <x/>
      <x v="2"/>
      <x v="4"/>
      <x v="35"/>
    </i>
    <i r="2">
      <x v="508"/>
      <x v="391"/>
      <x/>
      <x v="2"/>
      <x v="4"/>
      <x v="35"/>
    </i>
    <i r="2">
      <x v="509"/>
      <x v="175"/>
      <x v="1"/>
      <x v="1"/>
      <x v="4"/>
      <x v="1"/>
    </i>
    <i r="7">
      <x v="30"/>
    </i>
    <i r="2">
      <x v="510"/>
      <x v="194"/>
      <x v="1"/>
      <x v="1"/>
      <x v="4"/>
      <x v="1"/>
    </i>
    <i r="7">
      <x v="30"/>
    </i>
    <i r="2">
      <x v="511"/>
      <x v="94"/>
      <x v="1"/>
      <x v="1"/>
      <x v="4"/>
      <x v="1"/>
    </i>
    <i r="7">
      <x v="30"/>
    </i>
    <i r="2">
      <x v="512"/>
      <x v="187"/>
      <x v="1"/>
      <x v="1"/>
      <x v="4"/>
      <x v="1"/>
    </i>
    <i r="7">
      <x v="30"/>
    </i>
    <i r="2">
      <x v="513"/>
      <x v="477"/>
      <x v="2"/>
      <x v="2"/>
      <x v="4"/>
      <x v="1"/>
    </i>
    <i r="7">
      <x v="30"/>
    </i>
    <i r="2">
      <x v="514"/>
      <x v="43"/>
      <x v="2"/>
      <x v="2"/>
      <x v="4"/>
      <x v="1"/>
    </i>
    <i r="7">
      <x v="30"/>
    </i>
    <i r="2">
      <x v="515"/>
      <x v="44"/>
      <x v="2"/>
      <x v="2"/>
      <x v="4"/>
      <x v="1"/>
    </i>
    <i r="7">
      <x v="30"/>
    </i>
    <i r="2">
      <x v="516"/>
      <x v="42"/>
      <x v="2"/>
      <x v="2"/>
      <x v="4"/>
      <x v="1"/>
    </i>
    <i r="7">
      <x v="30"/>
    </i>
    <i r="2">
      <x v="517"/>
      <x v="602"/>
      <x v="2"/>
      <x v="2"/>
      <x v="4"/>
      <x v="1"/>
    </i>
    <i r="7">
      <x v="30"/>
    </i>
    <i r="2">
      <x v="518"/>
      <x v="115"/>
      <x v="3"/>
      <x v="1"/>
      <x v="4"/>
      <x v="30"/>
    </i>
    <i r="7">
      <x v="59"/>
    </i>
    <i t="default">
      <x v="24"/>
    </i>
    <i>
      <x v="25"/>
      <x v="2"/>
      <x v="545"/>
      <x v="177"/>
      <x/>
      <x v="2"/>
      <x v="5"/>
      <x v="53"/>
    </i>
    <i r="7">
      <x v="71"/>
    </i>
    <i r="1">
      <x v="21"/>
      <x v="537"/>
      <x v="192"/>
      <x/>
      <x v="2"/>
      <x v="4"/>
      <x v="53"/>
    </i>
    <i r="7">
      <x v="71"/>
    </i>
    <i r="2">
      <x v="538"/>
      <x v="207"/>
      <x/>
      <x v="2"/>
      <x v="4"/>
      <x v="53"/>
    </i>
    <i r="7">
      <x v="71"/>
    </i>
    <i r="2">
      <x v="539"/>
      <x v="617"/>
      <x/>
      <x v="2"/>
      <x v="5"/>
      <x v="53"/>
    </i>
    <i r="7">
      <x v="71"/>
    </i>
    <i r="2">
      <x v="540"/>
      <x v="113"/>
      <x v="3"/>
      <x v="1"/>
      <x v="4"/>
      <x v="67"/>
    </i>
    <i r="7">
      <x v="71"/>
    </i>
    <i r="2">
      <x v="541"/>
      <x v="575"/>
      <x v="1"/>
      <x v="1"/>
      <x v="4"/>
      <x v="53"/>
    </i>
    <i r="7">
      <x v="69"/>
    </i>
    <i r="2">
      <x v="542"/>
      <x v="475"/>
      <x v="1"/>
      <x v="1"/>
      <x v="4"/>
      <x v="53"/>
    </i>
    <i r="7">
      <x v="69"/>
    </i>
    <i r="2">
      <x v="543"/>
      <x v="3"/>
      <x v="2"/>
      <x v="2"/>
      <x v="4"/>
      <x v="53"/>
    </i>
    <i r="7">
      <x v="69"/>
    </i>
    <i r="2">
      <x v="544"/>
      <x v="586"/>
      <x v="1"/>
      <x v="1"/>
      <x v="4"/>
      <x v="53"/>
    </i>
    <i r="7">
      <x v="69"/>
    </i>
    <i t="default">
      <x v="25"/>
    </i>
    <i>
      <x v="26"/>
      <x v="15"/>
      <x v="451"/>
      <x v="131"/>
      <x/>
      <x v="2"/>
      <x v="4"/>
      <x v="57"/>
    </i>
    <i r="4">
      <x v="1"/>
      <x v="1"/>
      <x v="4"/>
      <x v="68"/>
    </i>
    <i r="2">
      <x v="452"/>
      <x v="622"/>
      <x/>
      <x v="2"/>
      <x v="4"/>
      <x v="57"/>
    </i>
    <i r="4">
      <x v="1"/>
      <x v="1"/>
      <x v="4"/>
      <x v="68"/>
    </i>
    <i r="2">
      <x v="453"/>
      <x v="58"/>
      <x/>
      <x v="2"/>
      <x v="4"/>
      <x v="57"/>
    </i>
    <i r="4">
      <x v="1"/>
      <x v="1"/>
      <x v="4"/>
      <x v="68"/>
    </i>
    <i r="2">
      <x v="454"/>
      <x v="86"/>
      <x v="1"/>
      <x v="1"/>
      <x v="4"/>
      <x v="68"/>
    </i>
    <i r="2">
      <x v="455"/>
      <x v="316"/>
      <x/>
      <x v="2"/>
      <x v="4"/>
      <x v="57"/>
    </i>
    <i r="2">
      <x v="456"/>
      <x v="326"/>
      <x/>
      <x v="2"/>
      <x v="4"/>
      <x v="57"/>
    </i>
    <i r="2">
      <x v="457"/>
      <x v="390"/>
      <x v="1"/>
      <x v="1"/>
      <x v="4"/>
      <x v="68"/>
    </i>
    <i t="default">
      <x v="26"/>
    </i>
    <i>
      <x v="27"/>
      <x/>
      <x v="127"/>
      <x v="302"/>
      <x v="3"/>
      <x v="1"/>
      <x v="4"/>
      <x v="75"/>
    </i>
    <i r="1">
      <x v="2"/>
      <x v="123"/>
      <x v="141"/>
      <x v="2"/>
      <x v="2"/>
      <x v="4"/>
      <x v="74"/>
    </i>
    <i r="1">
      <x v="14"/>
      <x v="126"/>
      <x v="387"/>
      <x v="1"/>
      <x v="1"/>
      <x v="4"/>
      <x v="73"/>
    </i>
    <i r="1">
      <x v="15"/>
      <x v="124"/>
      <x v="479"/>
      <x v="4"/>
      <x v="2"/>
      <x v="4"/>
      <x v="39"/>
    </i>
    <i r="2">
      <x v="125"/>
      <x v="131"/>
      <x v="4"/>
      <x v="2"/>
      <x v="4"/>
      <x v="39"/>
    </i>
    <i r="4">
      <x v="5"/>
      <x v="1"/>
      <x v="4"/>
      <x v="40"/>
    </i>
    <i r="2">
      <x v="128"/>
      <x v="349"/>
      <x/>
      <x v="2"/>
      <x v="4"/>
      <x v="72"/>
    </i>
    <i r="2">
      <x v="129"/>
      <x v="6"/>
      <x/>
      <x v="2"/>
      <x v="4"/>
      <x v="72"/>
    </i>
    <i r="2">
      <x v="130"/>
      <x v="620"/>
      <x v="1"/>
      <x v="1"/>
      <x v="4"/>
      <x v="73"/>
    </i>
    <i r="2">
      <x v="131"/>
      <x v="447"/>
      <x v="1"/>
      <x v="1"/>
      <x v="4"/>
      <x v="73"/>
    </i>
    <i r="2">
      <x v="132"/>
      <x v="350"/>
      <x v="1"/>
      <x v="1"/>
      <x v="4"/>
      <x v="73"/>
    </i>
    <i r="2">
      <x v="133"/>
      <x v="489"/>
      <x v="2"/>
      <x v="2"/>
      <x v="4"/>
      <x v="74"/>
    </i>
    <i r="2">
      <x v="134"/>
      <x v="621"/>
      <x v="2"/>
      <x v="2"/>
      <x v="4"/>
      <x v="74"/>
    </i>
    <i r="2">
      <x v="135"/>
      <x v="490"/>
      <x v="2"/>
      <x v="2"/>
      <x v="4"/>
      <x v="74"/>
    </i>
    <i r="2">
      <x v="136"/>
      <x v="491"/>
      <x v="3"/>
      <x v="1"/>
      <x v="4"/>
      <x v="75"/>
    </i>
    <i r="2">
      <x v="137"/>
      <x v="255"/>
      <x v="3"/>
      <x v="1"/>
      <x v="4"/>
      <x v="75"/>
    </i>
    <i r="2">
      <x v="138"/>
      <x v="351"/>
      <x v="3"/>
      <x v="1"/>
      <x v="4"/>
      <x v="75"/>
    </i>
    <i r="2">
      <x v="139"/>
      <x v="26"/>
      <x v="3"/>
      <x v="1"/>
      <x v="4"/>
      <x v="75"/>
    </i>
    <i r="2">
      <x v="140"/>
      <x v="352"/>
      <x v="4"/>
      <x v="2"/>
      <x v="4"/>
      <x v="39"/>
    </i>
    <i r="2">
      <x v="141"/>
      <x v="256"/>
      <x v="4"/>
      <x v="2"/>
      <x v="4"/>
      <x v="39"/>
    </i>
    <i r="4">
      <x v="5"/>
      <x v="1"/>
      <x v="4"/>
      <x v="40"/>
    </i>
    <i r="2">
      <x v="142"/>
      <x v="353"/>
      <x v="5"/>
      <x v="1"/>
      <x v="4"/>
      <x v="40"/>
    </i>
    <i r="2">
      <x v="143"/>
      <x v="446"/>
      <x/>
      <x v="2"/>
      <x v="4"/>
      <x v="72"/>
    </i>
    <i r="2">
      <x v="144"/>
      <x v="488"/>
      <x v="5"/>
      <x v="1"/>
      <x v="4"/>
      <x v="40"/>
    </i>
    <i r="2">
      <x v="570"/>
      <x v="571"/>
      <x v="4"/>
      <x v="2"/>
      <x v="4"/>
      <x v="39"/>
    </i>
    <i t="default">
      <x v="27"/>
    </i>
    <i>
      <x v="28"/>
      <x v="7"/>
      <x v="338"/>
      <x v="458"/>
      <x v="4"/>
      <x v="2"/>
      <x v="4"/>
      <x v="79"/>
    </i>
    <i r="1">
      <x v="15"/>
      <x/>
      <x v="570"/>
      <x v="5"/>
      <x v="1"/>
      <x v="4"/>
      <x v="72"/>
    </i>
    <i r="2">
      <x v="323"/>
      <x v="227"/>
      <x/>
      <x v="2"/>
      <x v="4"/>
      <x v="76"/>
    </i>
    <i r="2">
      <x v="324"/>
      <x v="137"/>
      <x/>
      <x v="2"/>
      <x v="4"/>
      <x v="76"/>
    </i>
    <i r="2">
      <x v="325"/>
      <x v="469"/>
      <x v="1"/>
      <x v="1"/>
      <x v="4"/>
      <x v="77"/>
    </i>
    <i r="2">
      <x v="326"/>
      <x v="88"/>
      <x v="2"/>
      <x v="2"/>
      <x v="4"/>
      <x v="48"/>
    </i>
    <i r="2">
      <x v="327"/>
      <x v="566"/>
      <x v="2"/>
      <x v="2"/>
      <x v="4"/>
      <x v="48"/>
    </i>
    <i r="2">
      <x v="328"/>
      <x v="195"/>
      <x v="3"/>
      <x v="1"/>
      <x v="4"/>
      <x v="78"/>
    </i>
    <i r="2">
      <x v="329"/>
      <x v="395"/>
      <x v="4"/>
      <x v="2"/>
      <x v="4"/>
      <x v="79"/>
    </i>
    <i r="2">
      <x v="330"/>
      <x v="468"/>
      <x v="6"/>
      <x v="2"/>
      <x v="4"/>
      <x v="80"/>
    </i>
    <i r="2">
      <x v="331"/>
      <x v="435"/>
      <x v="7"/>
      <x v="1"/>
      <x v="4"/>
      <x v="45"/>
    </i>
    <i r="2">
      <x v="332"/>
      <x v="478"/>
      <x v="7"/>
      <x v="1"/>
      <x v="4"/>
      <x v="45"/>
    </i>
    <i r="2">
      <x v="333"/>
      <x v="245"/>
      <x v="7"/>
      <x v="1"/>
      <x v="4"/>
      <x v="45"/>
    </i>
    <i r="2">
      <x v="334"/>
      <x v="133"/>
      <x v="8"/>
      <x v="2"/>
      <x v="4"/>
      <x v="50"/>
    </i>
    <i r="4">
      <x v="9"/>
      <x v="1"/>
      <x v="4"/>
      <x v="81"/>
    </i>
    <i r="2">
      <x v="335"/>
      <x v="251"/>
      <x v="1"/>
      <x v="1"/>
      <x v="4"/>
      <x v="77"/>
    </i>
    <i r="2">
      <x v="336"/>
      <x v="434"/>
      <x v="8"/>
      <x v="2"/>
      <x v="4"/>
      <x v="50"/>
    </i>
    <i r="4">
      <x v="9"/>
      <x v="1"/>
      <x v="4"/>
      <x v="81"/>
    </i>
    <i r="2">
      <x v="337"/>
      <x v="601"/>
      <x v="4"/>
      <x v="2"/>
      <x v="4"/>
      <x v="79"/>
    </i>
    <i r="2">
      <x v="339"/>
      <x v="21"/>
      <x v="4"/>
      <x v="2"/>
      <x v="4"/>
      <x v="79"/>
    </i>
    <i r="2">
      <x v="340"/>
      <x v="174"/>
      <x/>
      <x v="2"/>
      <x v="4"/>
      <x v="76"/>
    </i>
    <i r="2">
      <x v="341"/>
      <x v="431"/>
      <x v="4"/>
      <x v="2"/>
      <x v="4"/>
      <x v="79"/>
    </i>
    <i r="2">
      <x v="342"/>
      <x v="248"/>
      <x v="6"/>
      <x v="2"/>
      <x v="4"/>
      <x v="80"/>
    </i>
    <i r="2">
      <x v="343"/>
      <x v="247"/>
      <x v="3"/>
      <x v="1"/>
      <x v="4"/>
      <x v="78"/>
    </i>
    <i r="2">
      <x v="344"/>
      <x v="22"/>
      <x v="5"/>
      <x v="1"/>
      <x v="4"/>
      <x v="72"/>
    </i>
    <i t="default">
      <x v="28"/>
    </i>
    <i>
      <x v="29"/>
      <x v="15"/>
      <x v="345"/>
      <x v="533"/>
      <x/>
      <x v="2"/>
      <x v="4"/>
      <x v="4"/>
    </i>
    <i r="3">
      <x v="534"/>
      <x v="1"/>
      <x v="1"/>
      <x v="4"/>
      <x v="67"/>
    </i>
    <i r="3">
      <x v="535"/>
      <x v="2"/>
      <x v="2"/>
      <x v="4"/>
      <x v="69"/>
    </i>
    <i r="3">
      <x v="536"/>
      <x v="3"/>
      <x v="1"/>
      <x v="4"/>
      <x v="35"/>
    </i>
    <i r="3">
      <x v="537"/>
      <x v="4"/>
      <x v="2"/>
      <x v="4"/>
      <x v="35"/>
    </i>
    <i r="3">
      <x v="538"/>
      <x v="5"/>
      <x v="1"/>
      <x v="4"/>
      <x v="68"/>
    </i>
    <i t="default">
      <x v="29"/>
    </i>
    <i>
      <x v="30"/>
      <x v="7"/>
      <x/>
      <x v="567"/>
      <x v="5"/>
      <x v="1"/>
      <x v="4"/>
      <x v="31"/>
    </i>
    <i r="5">
      <x v="2"/>
      <x v="4"/>
      <x v="24"/>
    </i>
    <i r="2">
      <x v="1"/>
      <x v="173"/>
      <x/>
      <x v="1"/>
      <x v="4"/>
      <x v="37"/>
    </i>
    <i r="5">
      <x v="2"/>
      <x v="4"/>
      <x v="37"/>
    </i>
    <i r="2">
      <x v="3"/>
      <x v="185"/>
      <x v="1"/>
      <x v="1"/>
      <x v="4"/>
      <x v="21"/>
    </i>
    <i r="5">
      <x v="2"/>
      <x v="4"/>
      <x v="21"/>
    </i>
    <i r="2">
      <x v="4"/>
      <x v="298"/>
      <x v="1"/>
      <x v="1"/>
      <x v="4"/>
      <x v="21"/>
    </i>
    <i r="5">
      <x v="2"/>
      <x v="4"/>
      <x v="21"/>
    </i>
    <i r="2">
      <x v="6"/>
      <x v="261"/>
      <x v="2"/>
      <x v="1"/>
      <x v="4"/>
      <x v="58"/>
    </i>
    <i r="5">
      <x v="2"/>
      <x v="4"/>
      <x v="23"/>
    </i>
    <i r="2">
      <x v="7"/>
      <x v="309"/>
      <x v="2"/>
      <x v="1"/>
      <x v="4"/>
      <x v="58"/>
    </i>
    <i r="5">
      <x v="2"/>
      <x v="4"/>
      <x v="23"/>
    </i>
    <i r="2">
      <x v="8"/>
      <x v="388"/>
      <x v="2"/>
      <x v="1"/>
      <x v="4"/>
      <x v="58"/>
    </i>
    <i r="5">
      <x v="2"/>
      <x v="4"/>
      <x v="23"/>
    </i>
    <i r="2">
      <x v="9"/>
      <x v="28"/>
      <x v="3"/>
      <x v="1"/>
      <x v="4"/>
      <x v="17"/>
    </i>
    <i r="5">
      <x v="2"/>
      <x v="4"/>
      <x v="17"/>
    </i>
    <i r="2">
      <x v="10"/>
      <x v="29"/>
      <x v="3"/>
      <x v="1"/>
      <x v="4"/>
      <x v="17"/>
    </i>
    <i r="5">
      <x v="2"/>
      <x v="4"/>
      <x v="17"/>
    </i>
    <i r="2">
      <x v="11"/>
      <x v="30"/>
      <x v="3"/>
      <x v="1"/>
      <x v="4"/>
      <x v="17"/>
    </i>
    <i r="5">
      <x v="2"/>
      <x v="4"/>
      <x v="17"/>
    </i>
    <i r="2">
      <x v="12"/>
      <x v="78"/>
      <x v="4"/>
      <x v="1"/>
      <x v="4"/>
      <x v="58"/>
    </i>
    <i r="5">
      <x v="2"/>
      <x v="4"/>
      <x v="70"/>
    </i>
    <i r="2">
      <x v="13"/>
      <x v="20"/>
      <x v="4"/>
      <x v="1"/>
      <x v="4"/>
      <x v="58"/>
    </i>
    <i r="5">
      <x v="2"/>
      <x v="4"/>
      <x v="70"/>
    </i>
    <i r="2">
      <x v="14"/>
      <x v="585"/>
      <x v="4"/>
      <x v="1"/>
      <x v="4"/>
      <x v="58"/>
    </i>
    <i r="5">
      <x v="2"/>
      <x v="4"/>
      <x v="70"/>
    </i>
    <i r="2">
      <x v="15"/>
      <x v="374"/>
      <x v="5"/>
      <x v="1"/>
      <x v="4"/>
      <x v="31"/>
    </i>
    <i r="5">
      <x v="2"/>
      <x v="4"/>
      <x v="24"/>
    </i>
    <i r="2">
      <x v="16"/>
      <x v="222"/>
      <x v="5"/>
      <x v="1"/>
      <x v="4"/>
      <x v="31"/>
    </i>
    <i r="5">
      <x v="2"/>
      <x v="4"/>
      <x v="24"/>
    </i>
    <i r="2">
      <x v="17"/>
      <x v="106"/>
      <x v="5"/>
      <x v="1"/>
      <x v="4"/>
      <x v="31"/>
    </i>
    <i r="5">
      <x v="2"/>
      <x v="4"/>
      <x v="24"/>
    </i>
    <i r="2">
      <x v="18"/>
      <x v="299"/>
      <x v="2"/>
      <x v="1"/>
      <x v="4"/>
      <x v="58"/>
    </i>
    <i r="5">
      <x v="2"/>
      <x v="4"/>
      <x v="23"/>
    </i>
    <i r="1">
      <x v="8"/>
      <x v="2"/>
      <x v="14"/>
      <x/>
      <x v="1"/>
      <x v="4"/>
      <x v="37"/>
    </i>
    <i r="5">
      <x v="2"/>
      <x v="4"/>
      <x v="37"/>
    </i>
    <i r="1">
      <x v="15"/>
      <x v="5"/>
      <x v="432"/>
      <x v="1"/>
      <x v="1"/>
      <x v="4"/>
      <x v="21"/>
    </i>
    <i r="5">
      <x v="2"/>
      <x v="4"/>
      <x v="21"/>
    </i>
    <i t="default">
      <x v="30"/>
    </i>
    <i>
      <x v="31"/>
      <x v="2"/>
      <x v="96"/>
      <x v="520"/>
      <x/>
      <x v="1"/>
      <x v="4"/>
      <x v="84"/>
    </i>
    <i r="5">
      <x v="2"/>
      <x v="4"/>
      <x v="84"/>
    </i>
    <i r="2">
      <x v="100"/>
      <x v="511"/>
      <x v="1"/>
      <x v="1"/>
      <x v="4"/>
      <x v="85"/>
    </i>
    <i r="5">
      <x v="2"/>
      <x v="4"/>
      <x v="85"/>
    </i>
    <i r="2">
      <x v="118"/>
      <x v="519"/>
      <x/>
      <x v="1"/>
      <x v="4"/>
      <x v="84"/>
    </i>
    <i r="5">
      <x v="2"/>
      <x v="4"/>
      <x v="84"/>
    </i>
    <i r="1">
      <x v="3"/>
      <x v="99"/>
      <x v="518"/>
      <x/>
      <x v="1"/>
      <x v="4"/>
      <x v="84"/>
    </i>
    <i r="5">
      <x v="2"/>
      <x v="4"/>
      <x v="84"/>
    </i>
    <i r="1">
      <x v="6"/>
      <x v="110"/>
      <x v="509"/>
      <x v="3"/>
      <x v="1"/>
      <x v="4"/>
      <x v="74"/>
    </i>
    <i r="5">
      <x v="2"/>
      <x v="4"/>
      <x v="82"/>
    </i>
    <i r="1">
      <x v="7"/>
      <x v="97"/>
      <x v="517"/>
      <x/>
      <x v="1"/>
      <x v="4"/>
      <x v="84"/>
    </i>
    <i r="5">
      <x v="2"/>
      <x v="4"/>
      <x v="84"/>
    </i>
    <i r="2">
      <x v="98"/>
      <x v="521"/>
      <x/>
      <x v="1"/>
      <x v="4"/>
      <x v="84"/>
    </i>
    <i r="5">
      <x v="2"/>
      <x v="4"/>
      <x v="84"/>
    </i>
    <i r="2">
      <x v="101"/>
      <x v="512"/>
      <x v="1"/>
      <x v="1"/>
      <x v="4"/>
      <x v="85"/>
    </i>
    <i r="5">
      <x v="2"/>
      <x v="4"/>
      <x v="85"/>
    </i>
    <i r="2">
      <x v="104"/>
      <x v="513"/>
      <x v="2"/>
      <x v="1"/>
      <x v="4"/>
      <x v="74"/>
    </i>
    <i r="5">
      <x v="2"/>
      <x v="4"/>
      <x v="80"/>
    </i>
    <i r="2">
      <x v="105"/>
      <x v="504"/>
      <x v="2"/>
      <x v="1"/>
      <x v="4"/>
      <x v="74"/>
    </i>
    <i r="5">
      <x v="2"/>
      <x v="4"/>
      <x v="80"/>
    </i>
    <i r="2">
      <x v="107"/>
      <x v="524"/>
      <x v="3"/>
      <x v="1"/>
      <x v="4"/>
      <x v="74"/>
    </i>
    <i r="5">
      <x v="2"/>
      <x v="4"/>
      <x v="82"/>
    </i>
    <i r="2">
      <x v="108"/>
      <x v="514"/>
      <x v="3"/>
      <x v="1"/>
      <x v="4"/>
      <x v="74"/>
    </i>
    <i r="5">
      <x v="2"/>
      <x v="4"/>
      <x v="82"/>
    </i>
    <i r="2">
      <x v="109"/>
      <x v="502"/>
      <x v="3"/>
      <x v="1"/>
      <x v="4"/>
      <x v="74"/>
    </i>
    <i r="5">
      <x v="2"/>
      <x v="4"/>
      <x v="82"/>
    </i>
    <i r="2">
      <x v="111"/>
      <x v="507"/>
      <x v="5"/>
      <x v="1"/>
      <x v="4"/>
      <x v="79"/>
    </i>
    <i r="5">
      <x v="2"/>
      <x v="4"/>
      <x v="83"/>
    </i>
    <i r="2">
      <x v="112"/>
      <x v="505"/>
      <x v="4"/>
      <x v="1"/>
      <x v="4"/>
      <x v="78"/>
    </i>
    <i r="5">
      <x v="2"/>
      <x v="4"/>
      <x v="82"/>
    </i>
    <i r="2">
      <x v="114"/>
      <x v="523"/>
      <x v="4"/>
      <x v="1"/>
      <x v="4"/>
      <x v="78"/>
    </i>
    <i r="5">
      <x v="2"/>
      <x v="4"/>
      <x v="82"/>
    </i>
    <i r="2">
      <x v="115"/>
      <x v="503"/>
      <x v="5"/>
      <x v="1"/>
      <x v="4"/>
      <x v="79"/>
    </i>
    <i r="5">
      <x v="2"/>
      <x v="4"/>
      <x v="83"/>
    </i>
    <i r="2">
      <x v="116"/>
      <x v="522"/>
      <x v="5"/>
      <x v="1"/>
      <x v="4"/>
      <x v="79"/>
    </i>
    <i r="5">
      <x v="2"/>
      <x v="4"/>
      <x v="83"/>
    </i>
    <i r="2">
      <x v="117"/>
      <x v="516"/>
      <x v="5"/>
      <x v="1"/>
      <x v="4"/>
      <x v="79"/>
    </i>
    <i r="5">
      <x v="2"/>
      <x v="4"/>
      <x v="83"/>
    </i>
    <i r="1">
      <x v="8"/>
      <x v="103"/>
      <x v="510"/>
      <x v="1"/>
      <x v="1"/>
      <x v="4"/>
      <x v="85"/>
    </i>
    <i r="5">
      <x v="2"/>
      <x v="4"/>
      <x v="85"/>
    </i>
    <i r="1">
      <x v="11"/>
      <x v="106"/>
      <x v="508"/>
      <x v="2"/>
      <x v="1"/>
      <x v="4"/>
      <x v="74"/>
    </i>
    <i r="5">
      <x v="2"/>
      <x v="4"/>
      <x v="80"/>
    </i>
    <i r="1">
      <x v="15"/>
      <x v="102"/>
      <x v="515"/>
      <x v="1"/>
      <x v="1"/>
      <x v="4"/>
      <x v="85"/>
    </i>
    <i r="5">
      <x v="2"/>
      <x v="4"/>
      <x v="85"/>
    </i>
    <i r="2">
      <x v="113"/>
      <x v="506"/>
      <x v="4"/>
      <x v="1"/>
      <x v="4"/>
      <x v="78"/>
    </i>
    <i r="5">
      <x v="2"/>
      <x v="4"/>
      <x v="82"/>
    </i>
    <i t="default">
      <x v="31"/>
    </i>
    <i>
      <x v="32"/>
      <x v="7"/>
      <x/>
      <x v="572"/>
      <x v="4"/>
      <x v="1"/>
      <x v="4"/>
      <x v="56"/>
    </i>
    <i r="7">
      <x v="86"/>
    </i>
    <i r="5">
      <x v="2"/>
      <x v="4"/>
      <x v="87"/>
    </i>
    <i r="7">
      <x v="88"/>
    </i>
    <i r="2">
      <x v="171"/>
      <x v="466"/>
      <x/>
      <x v="1"/>
      <x v="4"/>
      <x v="38"/>
    </i>
    <i r="7">
      <x v="89"/>
    </i>
    <i r="5">
      <x v="2"/>
      <x v="4"/>
      <x v="38"/>
    </i>
    <i r="7">
      <x v="89"/>
    </i>
    <i r="2">
      <x v="173"/>
      <x v="150"/>
      <x v="1"/>
      <x v="1"/>
      <x v="4"/>
      <x v="42"/>
    </i>
    <i r="7">
      <x v="54"/>
    </i>
    <i r="5">
      <x v="2"/>
      <x v="4"/>
      <x v="42"/>
    </i>
    <i r="7">
      <x v="60"/>
    </i>
    <i r="2">
      <x v="174"/>
      <x v="616"/>
      <x v="1"/>
      <x v="1"/>
      <x v="4"/>
      <x v="42"/>
    </i>
    <i r="7">
      <x v="54"/>
    </i>
    <i r="5">
      <x v="2"/>
      <x v="4"/>
      <x v="42"/>
    </i>
    <i r="7">
      <x v="60"/>
    </i>
    <i r="2">
      <x v="175"/>
      <x v="614"/>
      <x v="2"/>
      <x v="1"/>
      <x v="4"/>
      <x v="17"/>
    </i>
    <i r="7">
      <x v="90"/>
    </i>
    <i r="5">
      <x v="2"/>
      <x v="4"/>
      <x v="61"/>
    </i>
    <i r="7">
      <x v="91"/>
    </i>
    <i r="2">
      <x v="176"/>
      <x v="615"/>
      <x v="3"/>
      <x v="1"/>
      <x v="4"/>
      <x v="65"/>
    </i>
    <i r="7">
      <x v="92"/>
    </i>
    <i r="5">
      <x v="2"/>
      <x v="4"/>
      <x v="70"/>
    </i>
    <i r="7">
      <x v="93"/>
    </i>
    <i r="2">
      <x v="177"/>
      <x v="610"/>
      <x v="3"/>
      <x v="1"/>
      <x v="4"/>
      <x v="65"/>
    </i>
    <i r="7">
      <x v="92"/>
    </i>
    <i r="5">
      <x v="2"/>
      <x v="4"/>
      <x v="70"/>
    </i>
    <i r="3">
      <x v="613"/>
      <x v="3"/>
      <x v="2"/>
      <x v="4"/>
      <x v="93"/>
    </i>
    <i r="2">
      <x v="179"/>
      <x v="612"/>
      <x v="4"/>
      <x v="1"/>
      <x v="4"/>
      <x v="56"/>
    </i>
    <i r="7">
      <x v="86"/>
    </i>
    <i r="5">
      <x v="2"/>
      <x v="4"/>
      <x v="87"/>
    </i>
    <i r="7">
      <x v="88"/>
    </i>
    <i r="2">
      <x v="180"/>
      <x v="151"/>
      <x v="4"/>
      <x v="1"/>
      <x v="4"/>
      <x v="56"/>
    </i>
    <i r="7">
      <x v="86"/>
    </i>
    <i r="5">
      <x v="2"/>
      <x v="4"/>
      <x v="87"/>
    </i>
    <i r="7">
      <x v="88"/>
    </i>
    <i r="2">
      <x v="181"/>
      <x v="611"/>
      <x v="5"/>
      <x v="1"/>
      <x v="4"/>
      <x v="58"/>
    </i>
    <i r="7">
      <x v="94"/>
    </i>
    <i r="5">
      <x v="2"/>
      <x v="4"/>
      <x v="17"/>
    </i>
    <i r="7">
      <x v="86"/>
    </i>
    <i r="2">
      <x v="182"/>
      <x v="221"/>
      <x v="5"/>
      <x v="1"/>
      <x v="4"/>
      <x v="58"/>
    </i>
    <i r="7">
      <x v="94"/>
    </i>
    <i r="5">
      <x v="2"/>
      <x v="4"/>
      <x v="17"/>
    </i>
    <i r="7">
      <x v="86"/>
    </i>
    <i r="2">
      <x v="183"/>
      <x v="118"/>
      <x v="5"/>
      <x v="1"/>
      <x v="4"/>
      <x v="58"/>
    </i>
    <i r="7">
      <x v="94"/>
    </i>
    <i r="5">
      <x v="2"/>
      <x v="4"/>
      <x v="17"/>
    </i>
    <i r="7">
      <x v="86"/>
    </i>
    <i r="1">
      <x v="8"/>
      <x v="172"/>
      <x v="14"/>
      <x/>
      <x v="1"/>
      <x v="4"/>
      <x v="38"/>
    </i>
    <i r="7">
      <x v="89"/>
    </i>
    <i r="5">
      <x v="2"/>
      <x v="4"/>
      <x v="38"/>
    </i>
    <i r="7">
      <x v="89"/>
    </i>
    <i r="1">
      <x v="21"/>
      <x v="178"/>
      <x v="274"/>
      <x v="3"/>
      <x v="1"/>
      <x v="4"/>
      <x v="65"/>
    </i>
    <i r="7">
      <x v="92"/>
    </i>
    <i r="5">
      <x v="2"/>
      <x v="4"/>
      <x v="70"/>
    </i>
    <i r="7">
      <x v="93"/>
    </i>
    <i t="default">
      <x v="32"/>
    </i>
    <i>
      <x v="33"/>
      <x v="7"/>
      <x/>
      <x v="567"/>
      <x v="2"/>
      <x v="1"/>
      <x v="4"/>
      <x v="34"/>
    </i>
    <i r="4">
      <x v="3"/>
      <x v="1"/>
      <x v="4"/>
      <x v="67"/>
    </i>
    <i r="3">
      <x v="568"/>
      <x v="3"/>
      <x v="2"/>
      <x v="4"/>
      <x v="4"/>
    </i>
    <i r="2">
      <x v="212"/>
      <x v="17"/>
      <x/>
      <x v="1"/>
      <x v="4"/>
      <x v="1"/>
    </i>
    <i r="5">
      <x v="2"/>
      <x v="4"/>
      <x v="1"/>
    </i>
    <i r="2">
      <x v="213"/>
      <x v="18"/>
      <x v="1"/>
      <x v="1"/>
      <x v="4"/>
      <x v="4"/>
    </i>
    <i r="5">
      <x v="2"/>
      <x v="4"/>
      <x v="4"/>
    </i>
    <i r="2">
      <x v="214"/>
      <x v="19"/>
      <x v="1"/>
      <x v="1"/>
      <x v="4"/>
      <x v="4"/>
    </i>
    <i r="5">
      <x v="2"/>
      <x v="4"/>
      <x v="4"/>
    </i>
    <i r="2">
      <x v="215"/>
      <x v="120"/>
      <x v="1"/>
      <x v="1"/>
      <x v="4"/>
      <x v="4"/>
    </i>
    <i r="5">
      <x v="2"/>
      <x v="4"/>
      <x v="4"/>
    </i>
    <i r="2">
      <x v="224"/>
      <x v="121"/>
      <x v="2"/>
      <x v="1"/>
      <x v="5"/>
      <x v="55"/>
    </i>
    <i r="5">
      <x v="2"/>
      <x v="5"/>
      <x v="39"/>
    </i>
    <i r="2">
      <x v="230"/>
      <x v="327"/>
      <x/>
      <x v="1"/>
      <x v="4"/>
      <x v="19"/>
    </i>
    <i r="5">
      <x v="2"/>
      <x v="4"/>
      <x v="19"/>
    </i>
    <i r="2">
      <x v="231"/>
      <x v="329"/>
      <x/>
      <x v="1"/>
      <x v="4"/>
      <x v="19"/>
    </i>
    <i r="5">
      <x v="2"/>
      <x v="4"/>
      <x v="19"/>
    </i>
    <i r="2">
      <x v="232"/>
      <x v="330"/>
      <x v="3"/>
      <x v="1"/>
      <x v="5"/>
      <x v="19"/>
    </i>
    <i r="5">
      <x v="2"/>
      <x v="5"/>
      <x v="17"/>
    </i>
    <i r="2">
      <x v="233"/>
      <x v="594"/>
      <x/>
      <x v="1"/>
      <x v="4"/>
      <x v="19"/>
    </i>
    <i r="5">
      <x v="2"/>
      <x v="4"/>
      <x v="19"/>
    </i>
    <i r="4">
      <x v="1"/>
      <x v="1"/>
      <x v="4"/>
      <x v="82"/>
    </i>
    <i r="5">
      <x v="2"/>
      <x v="4"/>
      <x v="82"/>
    </i>
    <i r="2">
      <x v="235"/>
      <x v="186"/>
      <x/>
      <x v="1"/>
      <x v="4"/>
      <x v="55"/>
    </i>
    <i r="5">
      <x v="2"/>
      <x v="4"/>
      <x v="55"/>
    </i>
    <i r="4">
      <x v="1"/>
      <x v="1"/>
      <x v="4"/>
      <x v="24"/>
    </i>
    <i r="5">
      <x v="2"/>
      <x v="4"/>
      <x v="24"/>
    </i>
    <i r="2">
      <x v="236"/>
      <x v="122"/>
      <x v="1"/>
      <x v="1"/>
      <x v="4"/>
      <x v="24"/>
    </i>
    <i r="5">
      <x v="2"/>
      <x v="4"/>
      <x v="24"/>
    </i>
    <i r="4">
      <x v="3"/>
      <x v="1"/>
      <x v="4"/>
      <x v="17"/>
    </i>
    <i r="5">
      <x v="2"/>
      <x v="4"/>
      <x v="17"/>
    </i>
    <i r="2">
      <x v="237"/>
      <x v="526"/>
      <x/>
      <x v="1"/>
      <x v="4"/>
      <x v="55"/>
    </i>
    <i r="5">
      <x v="2"/>
      <x v="4"/>
      <x v="55"/>
    </i>
    <i r="3">
      <x v="527"/>
      <x v="1"/>
      <x v="1"/>
      <x v="4"/>
      <x v="24"/>
    </i>
    <i r="5">
      <x v="2"/>
      <x v="4"/>
      <x v="24"/>
    </i>
    <i r="2">
      <x v="238"/>
      <x v="579"/>
      <x v="1"/>
      <x v="1"/>
      <x v="4"/>
      <x v="24"/>
    </i>
    <i r="5">
      <x v="2"/>
      <x v="4"/>
      <x v="24"/>
    </i>
    <i r="4">
      <x v="2"/>
      <x v="1"/>
      <x v="4"/>
      <x v="56"/>
    </i>
    <i r="5">
      <x v="2"/>
      <x v="4"/>
      <x v="56"/>
    </i>
    <i r="2">
      <x v="239"/>
      <x/>
      <x v="2"/>
      <x v="1"/>
      <x v="4"/>
      <x v="56"/>
    </i>
    <i r="5">
      <x v="2"/>
      <x v="4"/>
      <x v="56"/>
    </i>
    <i r="3">
      <x v="577"/>
      <x v="1"/>
      <x v="1"/>
      <x v="4"/>
      <x v="24"/>
    </i>
    <i r="5">
      <x v="2"/>
      <x v="4"/>
      <x v="24"/>
    </i>
    <i r="2">
      <x v="240"/>
      <x v="4"/>
      <x v="2"/>
      <x v="1"/>
      <x v="4"/>
      <x v="56"/>
    </i>
    <i r="5">
      <x v="2"/>
      <x v="4"/>
      <x v="56"/>
    </i>
    <i r="4">
      <x v="4"/>
      <x v="1"/>
      <x v="4"/>
      <x v="17"/>
    </i>
    <i r="5">
      <x v="2"/>
      <x v="4"/>
      <x v="17"/>
    </i>
    <i r="2">
      <x v="242"/>
      <x v="331"/>
      <x/>
      <x v="1"/>
      <x v="4"/>
      <x v="18"/>
    </i>
    <i r="5">
      <x v="2"/>
      <x v="4"/>
      <x v="18"/>
    </i>
    <i r="2">
      <x v="243"/>
      <x v="332"/>
      <x v="1"/>
      <x v="1"/>
      <x v="4"/>
      <x v="32"/>
    </i>
    <i r="5">
      <x v="2"/>
      <x v="4"/>
      <x v="32"/>
    </i>
    <i r="2">
      <x v="244"/>
      <x v="333"/>
      <x v="1"/>
      <x v="1"/>
      <x v="4"/>
      <x v="32"/>
    </i>
    <i r="5">
      <x v="2"/>
      <x v="4"/>
      <x v="32"/>
    </i>
    <i r="2">
      <x v="245"/>
      <x v="123"/>
      <x v="1"/>
      <x v="1"/>
      <x v="4"/>
      <x v="32"/>
    </i>
    <i r="5">
      <x v="2"/>
      <x v="4"/>
      <x v="32"/>
    </i>
    <i r="2">
      <x v="246"/>
      <x v="124"/>
      <x v="3"/>
      <x v="1"/>
      <x v="4"/>
      <x v="35"/>
    </i>
    <i r="2">
      <x v="308"/>
      <x v="125"/>
      <x v="3"/>
      <x v="1"/>
      <x v="4"/>
      <x v="67"/>
    </i>
    <i r="2">
      <x v="312"/>
      <x v="70"/>
      <x v="2"/>
      <x v="1"/>
      <x v="4"/>
      <x v="1"/>
    </i>
    <i r="2">
      <x v="313"/>
      <x v="580"/>
      <x v="3"/>
      <x v="2"/>
      <x v="4"/>
      <x v="26"/>
    </i>
    <i r="2">
      <x v="314"/>
      <x v="398"/>
      <x v="1"/>
      <x v="2"/>
      <x v="4"/>
      <x v="88"/>
    </i>
    <i r="2">
      <x v="315"/>
      <x v="105"/>
      <x v="3"/>
      <x v="2"/>
      <x v="4"/>
      <x v="26"/>
    </i>
    <i r="3">
      <x v="126"/>
      <x v="2"/>
      <x v="1"/>
      <x v="4"/>
      <x v="1"/>
    </i>
    <i r="4">
      <x v="3"/>
      <x v="2"/>
      <x v="4"/>
      <x v="4"/>
    </i>
    <i r="3">
      <x v="127"/>
      <x v="2"/>
      <x v="1"/>
      <x v="4"/>
      <x v="26"/>
    </i>
    <i r="2">
      <x v="316"/>
      <x v="71"/>
      <x/>
      <x v="1"/>
      <x v="4"/>
      <x v="57"/>
    </i>
    <i r="4">
      <x v="1"/>
      <x v="2"/>
      <x v="4"/>
      <x v="88"/>
    </i>
    <i r="3">
      <x v="72"/>
      <x/>
      <x v="1"/>
      <x v="4"/>
      <x v="28"/>
    </i>
    <i r="4">
      <x v="1"/>
      <x v="2"/>
      <x v="4"/>
      <x v="95"/>
    </i>
    <i r="2">
      <x v="317"/>
      <x v="445"/>
      <x v="1"/>
      <x v="2"/>
      <x v="4"/>
      <x v="95"/>
    </i>
    <i r="4">
      <x v="2"/>
      <x v="1"/>
      <x v="4"/>
      <x v="26"/>
    </i>
    <i r="2">
      <x v="346"/>
      <x v="190"/>
      <x v="2"/>
      <x v="1"/>
      <x v="4"/>
      <x v="1"/>
    </i>
    <i r="2">
      <x v="347"/>
      <x v="340"/>
      <x/>
      <x v="1"/>
      <x v="4"/>
      <x v="53"/>
    </i>
    <i r="2">
      <x v="348"/>
      <x v="342"/>
      <x v="1"/>
      <x v="2"/>
      <x v="4"/>
      <x v="53"/>
    </i>
    <i r="2">
      <x v="349"/>
      <x v="129"/>
      <x v="2"/>
      <x v="1"/>
      <x v="4"/>
      <x v="1"/>
    </i>
    <i r="4">
      <x v="3"/>
      <x v="2"/>
      <x v="4"/>
      <x v="1"/>
    </i>
    <i r="2">
      <x v="350"/>
      <x v="275"/>
      <x v="3"/>
      <x v="2"/>
      <x v="4"/>
      <x v="1"/>
    </i>
    <i r="2">
      <x v="351"/>
      <x v="397"/>
      <x/>
      <x v="2"/>
      <x v="4"/>
      <x v="1"/>
    </i>
    <i r="2">
      <x v="352"/>
      <x v="594"/>
      <x/>
      <x v="1"/>
      <x v="4"/>
      <x v="1"/>
    </i>
    <i r="7">
      <x v="18"/>
    </i>
    <i r="7">
      <x v="53"/>
    </i>
    <i r="7">
      <x v="55"/>
    </i>
    <i r="5">
      <x v="2"/>
      <x v="4"/>
      <x v="1"/>
    </i>
    <i r="7">
      <x v="18"/>
    </i>
    <i r="7">
      <x v="55"/>
    </i>
    <i r="3">
      <x v="595"/>
      <x/>
      <x v="1"/>
      <x v="4"/>
      <x v="57"/>
    </i>
    <i r="3">
      <x v="596"/>
      <x/>
      <x v="1"/>
      <x v="4"/>
      <x v="28"/>
    </i>
    <i r="2">
      <x v="355"/>
      <x v="343"/>
      <x v="2"/>
      <x v="1"/>
      <x v="4"/>
      <x v="1"/>
    </i>
    <i r="7">
      <x v="56"/>
    </i>
    <i r="5">
      <x v="2"/>
      <x v="4"/>
      <x v="56"/>
    </i>
    <i r="4">
      <x v="4"/>
      <x v="1"/>
      <x v="4"/>
      <x v="17"/>
    </i>
    <i r="5">
      <x v="2"/>
      <x v="4"/>
      <x v="17"/>
    </i>
    <i r="2">
      <x v="419"/>
      <x v="325"/>
      <x v="1"/>
      <x v="2"/>
      <x v="4"/>
      <x v="67"/>
    </i>
    <i r="2">
      <x v="420"/>
      <x v="130"/>
      <x v="2"/>
      <x v="1"/>
      <x v="4"/>
      <x v="34"/>
    </i>
    <i r="4">
      <x v="3"/>
      <x v="2"/>
      <x v="4"/>
      <x v="34"/>
    </i>
    <i r="2">
      <x v="421"/>
      <x v="184"/>
      <x/>
      <x v="1"/>
      <x v="4"/>
      <x v="35"/>
    </i>
    <i r="2">
      <x v="422"/>
      <x v="57"/>
      <x/>
      <x v="1"/>
      <x v="4"/>
      <x v="35"/>
    </i>
    <i r="2">
      <x v="423"/>
      <x v="344"/>
      <x v="1"/>
      <x v="2"/>
      <x v="4"/>
      <x v="67"/>
    </i>
    <i r="2">
      <x v="424"/>
      <x v="471"/>
      <x v="3"/>
      <x v="2"/>
      <x v="4"/>
      <x v="34"/>
    </i>
    <i r="1">
      <x v="8"/>
      <x v="234"/>
      <x v="145"/>
      <x v="2"/>
      <x v="1"/>
      <x v="4"/>
      <x v="56"/>
    </i>
    <i r="5">
      <x v="2"/>
      <x v="4"/>
      <x v="56"/>
    </i>
    <i r="4">
      <x v="4"/>
      <x v="1"/>
      <x v="4"/>
      <x v="17"/>
    </i>
    <i r="5">
      <x v="2"/>
      <x v="4"/>
      <x v="17"/>
    </i>
    <i r="2">
      <x v="241"/>
      <x v="144"/>
      <x/>
      <x v="1"/>
      <x v="4"/>
      <x v="55"/>
    </i>
    <i r="5">
      <x v="2"/>
      <x v="4"/>
      <x v="55"/>
    </i>
    <i r="2">
      <x v="318"/>
      <x v="289"/>
      <x/>
      <x v="1"/>
      <x v="4"/>
      <x v="57"/>
    </i>
    <i r="5">
      <x v="2"/>
      <x v="4"/>
      <x v="57"/>
    </i>
    <i r="2">
      <x v="353"/>
      <x v="290"/>
      <x/>
      <x v="1"/>
      <x v="4"/>
      <x v="1"/>
    </i>
    <i r="7">
      <x v="18"/>
    </i>
    <i r="7">
      <x v="57"/>
    </i>
    <i r="5">
      <x v="2"/>
      <x v="4"/>
      <x v="1"/>
    </i>
    <i r="7">
      <x v="18"/>
    </i>
    <i r="7">
      <x v="57"/>
    </i>
    <i r="1">
      <x v="13"/>
      <x v="225"/>
      <x v="121"/>
      <x v="2"/>
      <x v="1"/>
      <x v="5"/>
      <x v="55"/>
    </i>
    <i r="5">
      <x v="2"/>
      <x v="5"/>
      <x v="39"/>
    </i>
    <i r="2">
      <x v="226"/>
      <x v="328"/>
      <x v="1"/>
      <x v="1"/>
      <x v="4"/>
      <x v="82"/>
    </i>
    <i r="5">
      <x v="2"/>
      <x v="4"/>
      <x v="82"/>
    </i>
    <i r="2">
      <x v="227"/>
      <x v="578"/>
      <x v="1"/>
      <x v="1"/>
      <x v="4"/>
      <x v="82"/>
    </i>
    <i r="5">
      <x v="2"/>
      <x v="4"/>
      <x v="82"/>
    </i>
    <i r="2">
      <x v="228"/>
      <x v="337"/>
      <x v="3"/>
      <x v="1"/>
      <x v="5"/>
      <x v="19"/>
    </i>
    <i r="5">
      <x v="2"/>
      <x v="5"/>
      <x v="17"/>
    </i>
    <i r="2">
      <x v="229"/>
      <x v="336"/>
      <x v="3"/>
      <x v="1"/>
      <x v="5"/>
      <x v="19"/>
    </i>
    <i r="5">
      <x v="2"/>
      <x v="5"/>
      <x v="17"/>
    </i>
    <i r="1">
      <x v="17"/>
      <x v="208"/>
      <x v="338"/>
      <x/>
      <x v="1"/>
      <x v="4"/>
      <x v="57"/>
    </i>
    <i r="5">
      <x v="2"/>
      <x v="4"/>
      <x v="57"/>
    </i>
    <i r="4">
      <x v="1"/>
      <x v="1"/>
      <x v="4"/>
      <x v="57"/>
    </i>
    <i r="5">
      <x v="2"/>
      <x v="4"/>
      <x v="65"/>
    </i>
    <i r="2">
      <x v="209"/>
      <x v="339"/>
      <x v="1"/>
      <x v="1"/>
      <x v="4"/>
      <x v="57"/>
    </i>
    <i r="5">
      <x v="2"/>
      <x v="4"/>
      <x v="65"/>
    </i>
    <i r="2">
      <x v="210"/>
      <x v="594"/>
      <x/>
      <x v="1"/>
      <x v="4"/>
      <x v="57"/>
    </i>
    <i r="5">
      <x v="2"/>
      <x v="4"/>
      <x v="57"/>
    </i>
    <i r="4">
      <x v="2"/>
      <x v="1"/>
      <x v="4"/>
      <x v="4"/>
    </i>
    <i r="5">
      <x v="2"/>
      <x v="4"/>
      <x v="4"/>
    </i>
    <i r="2">
      <x v="211"/>
      <x v="119"/>
      <x v="2"/>
      <x v="1"/>
      <x v="4"/>
      <x v="4"/>
    </i>
    <i r="5">
      <x v="2"/>
      <x v="4"/>
      <x v="4"/>
    </i>
    <i r="2">
      <x v="247"/>
      <x v="291"/>
      <x v="1"/>
      <x v="1"/>
      <x v="4"/>
      <x v="32"/>
    </i>
    <i r="2">
      <x v="248"/>
      <x v="334"/>
      <x v="2"/>
      <x v="2"/>
      <x v="4"/>
      <x v="35"/>
    </i>
    <i r="2">
      <x v="249"/>
      <x v="392"/>
      <x v="2"/>
      <x v="2"/>
      <x v="4"/>
      <x v="35"/>
    </i>
    <i r="2">
      <x v="309"/>
      <x v="292"/>
      <x v="1"/>
      <x v="1"/>
      <x v="4"/>
      <x v="35"/>
    </i>
    <i r="2">
      <x v="310"/>
      <x v="335"/>
      <x v="2"/>
      <x v="2"/>
      <x v="4"/>
      <x v="71"/>
    </i>
    <i r="2">
      <x v="311"/>
      <x v="125"/>
      <x v="2"/>
      <x v="2"/>
      <x v="4"/>
      <x v="71"/>
    </i>
    <i r="2">
      <x v="319"/>
      <x v="128"/>
      <x v="1"/>
      <x v="1"/>
      <x v="4"/>
      <x v="88"/>
    </i>
    <i r="5">
      <x v="2"/>
      <x v="4"/>
      <x v="88"/>
    </i>
    <i r="2">
      <x v="320"/>
      <x v="346"/>
      <x/>
      <x v="1"/>
      <x v="4"/>
      <x v="57"/>
    </i>
    <i r="5">
      <x v="2"/>
      <x v="4"/>
      <x v="57"/>
    </i>
    <i r="2">
      <x v="321"/>
      <x v="347"/>
      <x v="1"/>
      <x v="1"/>
      <x v="4"/>
      <x v="88"/>
    </i>
    <i r="5">
      <x v="2"/>
      <x v="4"/>
      <x v="88"/>
    </i>
    <i r="2">
      <x v="322"/>
      <x v="348"/>
      <x v="1"/>
      <x v="1"/>
      <x v="4"/>
      <x v="88"/>
    </i>
    <i r="5">
      <x v="2"/>
      <x v="4"/>
      <x v="88"/>
    </i>
    <i r="2">
      <x v="354"/>
      <x v="593"/>
      <x/>
      <x v="1"/>
      <x v="4"/>
      <x v="57"/>
    </i>
    <i r="5">
      <x v="2"/>
      <x v="4"/>
      <x v="57"/>
    </i>
    <i t="default">
      <x v="33"/>
    </i>
  </rowItems>
  <colFields count="1">
    <field x="-2"/>
  </colFields>
  <colItems count="2">
    <i>
      <x/>
    </i>
    <i i="1">
      <x v="1"/>
    </i>
  </colItems>
  <pageFields count="1">
    <pageField fld="11" hier="-1"/>
  </pageFields>
  <dataFields count="2">
    <dataField name=" Kurslängd hp" fld="15" baseField="13" baseItem="161" numFmtId="4"/>
    <dataField name=" Totalt antal håp" fld="17" baseField="10" baseItem="62" numFmtId="4"/>
  </dataFields>
  <formats count="20">
    <format dxfId="19">
      <pivotArea type="all" dataOnly="0" outline="0" fieldPosition="0"/>
    </format>
    <format dxfId="18">
      <pivotArea field="12" type="button" dataOnly="0" labelOnly="1" outline="0" axis="axisRow" fieldPosition="5"/>
    </format>
    <format dxfId="17">
      <pivotArea field="13" type="button" dataOnly="0" labelOnly="1" outline="0" axis="axisRow" fieldPosition="4"/>
    </format>
    <format dxfId="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">
      <pivotArea field="14" type="button" dataOnly="0" labelOnly="1" outline="0" axis="axisRow" fieldPosition="7"/>
    </format>
    <format dxfId="13">
      <pivotArea field="12" type="button" dataOnly="0" labelOnly="1" outline="0" axis="axisRow" fieldPosition="5"/>
    </format>
    <format dxfId="12">
      <pivotArea field="13" type="button" dataOnly="0" labelOnly="1" outline="0" axis="axisRow" fieldPosition="4"/>
    </format>
    <format dxfId="1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">
      <pivotArea outline="0" fieldPosition="0">
        <references count="1">
          <reference field="4294967294" count="1">
            <x v="1"/>
          </reference>
        </references>
      </pivotArea>
    </format>
    <format dxfId="9">
      <pivotArea field="7" type="button" dataOnly="0" labelOnly="1" outline="0" axis="axisRow" fieldPosition="3"/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dataOnly="0" labelOnly="1" outline="0" fieldPosition="0">
        <references count="1">
          <reference field="7" count="0"/>
        </references>
      </pivotArea>
    </format>
    <format dxfId="6">
      <pivotArea dataOnly="0" labelOnly="1" outline="0" fieldPosition="0">
        <references count="1">
          <reference field="8" count="0"/>
        </references>
      </pivotArea>
    </format>
    <format dxfId="5">
      <pivotArea dataOnly="0" labelOnly="1" outline="0" fieldPosition="0">
        <references count="1">
          <reference field="12" count="0"/>
        </references>
      </pivotArea>
    </format>
    <format dxfId="4">
      <pivotArea dataOnly="0" labelOnly="1" outline="0" fieldPosition="0">
        <references count="1">
          <reference field="8" count="0"/>
        </references>
      </pivotArea>
    </format>
    <format dxfId="3">
      <pivotArea type="all" dataOnly="0" outline="0" fieldPosition="0"/>
    </format>
    <format dxfId="2">
      <pivotArea dataOnly="0" labelOnly="1" outline="0" fieldPosition="0">
        <references count="1">
          <reference field="9" count="0"/>
        </references>
      </pivotArea>
    </format>
    <format dxfId="1">
      <pivotArea field="9" type="button" dataOnly="0" labelOnly="1" outline="0" axis="axisRow" fieldPosition="6"/>
    </format>
    <format dxfId="0">
      <pivotArea field="6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EC9BC3-7CE2-49CF-88D0-EDB9995EEB90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29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0"/>
        <item x="10"/>
        <item x="1"/>
        <item x="2"/>
        <item x="3"/>
        <item x="4"/>
        <item x="5"/>
        <item x="6"/>
        <item x="7"/>
        <item x="8"/>
        <item x="9"/>
        <item x="12"/>
        <item x="13"/>
        <item x="11"/>
      </items>
    </pivotField>
    <pivotField axis="axisRow" compact="0" outline="0" showAll="0">
      <items count="36">
        <item x="0"/>
        <item x="1"/>
        <item x="2"/>
        <item x="3"/>
        <item x="26"/>
        <item x="27"/>
        <item x="2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30"/>
        <item x="31"/>
        <item x="32"/>
        <item x="33"/>
        <item x="34"/>
        <item x="29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>
      <items count="26">
        <item x="3"/>
        <item x="9"/>
        <item x="0"/>
        <item x="1"/>
        <item x="2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09">
    <i>
      <x v="21"/>
      <x/>
      <x/>
      <x v="14"/>
      <x/>
      <x v="45"/>
    </i>
    <i r="5">
      <x v="91"/>
    </i>
    <i r="5">
      <x v="211"/>
    </i>
    <i r="5">
      <x v="418"/>
    </i>
    <i r="5">
      <x v="560"/>
    </i>
    <i t="default" r="3">
      <x v="14"/>
    </i>
    <i t="default" r="1">
      <x/>
    </i>
    <i r="1">
      <x v="1"/>
      <x v="1"/>
      <x v="14"/>
      <x v="451"/>
      <x v="131"/>
    </i>
    <i r="4">
      <x v="452"/>
      <x v="622"/>
    </i>
    <i r="4">
      <x v="453"/>
      <x v="58"/>
    </i>
    <i r="4">
      <x v="454"/>
      <x v="86"/>
    </i>
    <i r="4">
      <x v="455"/>
      <x v="316"/>
    </i>
    <i r="4">
      <x v="456"/>
      <x v="326"/>
    </i>
    <i r="4">
      <x v="457"/>
      <x v="390"/>
    </i>
    <i t="default" r="3">
      <x v="14"/>
    </i>
    <i t="default" r="1">
      <x v="1"/>
    </i>
    <i t="default">
      <x v="21"/>
    </i>
    <i>
      <x v="22"/>
      <x/>
      <x/>
      <x v="14"/>
      <x/>
      <x v="45"/>
    </i>
    <i r="5">
      <x v="91"/>
    </i>
    <i r="5">
      <x v="211"/>
    </i>
    <i r="5">
      <x v="418"/>
    </i>
    <i r="5">
      <x v="560"/>
    </i>
    <i t="default" r="3">
      <x v="14"/>
    </i>
    <i t="default" r="1">
      <x/>
    </i>
    <i r="1">
      <x v="1"/>
      <x v="1"/>
      <x/>
      <x v="123"/>
      <x v="141"/>
    </i>
    <i t="default" r="3">
      <x/>
    </i>
    <i r="3">
      <x v="14"/>
      <x/>
      <x v="208"/>
    </i>
    <i r="4">
      <x v="124"/>
      <x v="479"/>
    </i>
    <i r="4">
      <x v="125"/>
      <x v="131"/>
    </i>
    <i r="4">
      <x v="128"/>
      <x v="349"/>
    </i>
    <i r="4">
      <x v="129"/>
      <x v="6"/>
    </i>
    <i r="4">
      <x v="130"/>
      <x v="620"/>
    </i>
    <i r="4">
      <x v="131"/>
      <x v="447"/>
    </i>
    <i r="4">
      <x v="132"/>
      <x v="350"/>
    </i>
    <i r="4">
      <x v="133"/>
      <x v="489"/>
    </i>
    <i r="4">
      <x v="134"/>
      <x v="621"/>
    </i>
    <i r="4">
      <x v="135"/>
      <x v="490"/>
    </i>
    <i r="4">
      <x v="136"/>
      <x v="491"/>
    </i>
    <i r="4">
      <x v="137"/>
      <x v="255"/>
    </i>
    <i r="4">
      <x v="138"/>
      <x v="351"/>
    </i>
    <i r="4">
      <x v="139"/>
      <x v="26"/>
    </i>
    <i r="4">
      <x v="140"/>
      <x v="352"/>
    </i>
    <i r="4">
      <x v="141"/>
      <x v="256"/>
    </i>
    <i r="4">
      <x v="142"/>
      <x v="353"/>
    </i>
    <i r="4">
      <x v="143"/>
      <x v="446"/>
    </i>
    <i r="4">
      <x v="144"/>
      <x v="488"/>
    </i>
    <i r="4">
      <x v="570"/>
      <x v="571"/>
    </i>
    <i t="default" r="3">
      <x v="14"/>
    </i>
    <i r="3">
      <x v="15"/>
      <x v="126"/>
      <x v="387"/>
    </i>
    <i t="default" r="3">
      <x v="15"/>
    </i>
    <i r="3">
      <x v="16"/>
      <x v="127"/>
      <x v="302"/>
    </i>
    <i t="default" r="3">
      <x v="16"/>
    </i>
    <i t="default" r="1">
      <x v="1"/>
    </i>
    <i t="default">
      <x v="22"/>
    </i>
    <i>
      <x v="23"/>
      <x/>
      <x/>
      <x v="14"/>
      <x/>
      <x v="31"/>
    </i>
    <i r="5">
      <x v="45"/>
    </i>
    <i r="5">
      <x v="91"/>
    </i>
    <i r="5">
      <x v="211"/>
    </i>
    <i r="5">
      <x v="418"/>
    </i>
    <i t="default" r="3">
      <x v="14"/>
    </i>
    <i t="default" r="1">
      <x/>
    </i>
    <i r="1">
      <x v="1"/>
      <x v="1"/>
      <x v="1"/>
      <x v="338"/>
      <x v="458"/>
    </i>
    <i t="default" r="3">
      <x v="1"/>
    </i>
    <i r="3">
      <x v="14"/>
      <x/>
      <x v="208"/>
    </i>
    <i r="5">
      <x v="257"/>
    </i>
    <i r="5">
      <x v="452"/>
    </i>
    <i r="5">
      <x v="570"/>
    </i>
    <i r="4">
      <x v="323"/>
      <x v="227"/>
    </i>
    <i r="4">
      <x v="324"/>
      <x v="137"/>
    </i>
    <i r="4">
      <x v="325"/>
      <x v="469"/>
    </i>
    <i r="4">
      <x v="326"/>
      <x v="88"/>
    </i>
    <i r="4">
      <x v="327"/>
      <x v="566"/>
    </i>
    <i r="4">
      <x v="328"/>
      <x v="195"/>
    </i>
    <i r="4">
      <x v="329"/>
      <x v="395"/>
    </i>
    <i r="4">
      <x v="330"/>
      <x v="468"/>
    </i>
    <i r="4">
      <x v="331"/>
      <x v="435"/>
    </i>
    <i r="4">
      <x v="332"/>
      <x v="478"/>
    </i>
    <i r="4">
      <x v="333"/>
      <x v="245"/>
    </i>
    <i r="4">
      <x v="334"/>
      <x v="133"/>
    </i>
    <i r="4">
      <x v="335"/>
      <x v="251"/>
    </i>
    <i r="4">
      <x v="336"/>
      <x v="434"/>
    </i>
    <i r="4">
      <x v="337"/>
      <x v="601"/>
    </i>
    <i r="4">
      <x v="339"/>
      <x v="21"/>
    </i>
    <i r="4">
      <x v="340"/>
      <x v="174"/>
    </i>
    <i r="4">
      <x v="341"/>
      <x v="431"/>
    </i>
    <i r="4">
      <x v="342"/>
      <x v="248"/>
    </i>
    <i r="4">
      <x v="343"/>
      <x v="247"/>
    </i>
    <i r="4">
      <x v="344"/>
      <x v="22"/>
    </i>
    <i t="default" r="3">
      <x v="14"/>
    </i>
    <i t="default" r="1">
      <x v="1"/>
    </i>
    <i t="default">
      <x v="23"/>
    </i>
    <i>
      <x v="24"/>
      <x/>
      <x/>
      <x v="14"/>
      <x/>
      <x v="31"/>
    </i>
    <i r="5">
      <x v="45"/>
    </i>
    <i r="5">
      <x v="91"/>
    </i>
    <i r="5">
      <x v="211"/>
    </i>
    <i r="5">
      <x v="418"/>
    </i>
    <i t="default" r="3">
      <x v="14"/>
    </i>
    <i t="default" r="1">
      <x/>
    </i>
    <i r="1">
      <x v="1"/>
      <x v="1"/>
      <x v="14"/>
      <x v="345"/>
      <x v="533"/>
    </i>
    <i r="5">
      <x v="534"/>
    </i>
    <i r="5">
      <x v="535"/>
    </i>
    <i r="5">
      <x v="536"/>
    </i>
    <i r="5">
      <x v="537"/>
    </i>
    <i r="5">
      <x v="538"/>
    </i>
    <i r="4">
      <x v="570"/>
      <x v="452"/>
    </i>
    <i t="default" r="3">
      <x v="14"/>
    </i>
    <i t="default" r="1">
      <x v="1"/>
    </i>
    <i t="default">
      <x v="2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9" hier="-1"/>
  </pageFields>
  <dataFields count="3">
    <dataField name=" Antal håp" fld="17" baseField="5" baseItem="565" numFmtId="2"/>
    <dataField name=" Håp-ers tkr" fld="16" subtotal="average" baseField="7" baseItem="17" numFmtId="2"/>
    <dataField name=" Total ers tkr" fld="20" baseField="0" baseItem="0" numFmtId="1"/>
  </dataFields>
  <formats count="16">
    <format dxfId="350">
      <pivotArea type="all" dataOnly="0" outline="0" fieldPosition="0"/>
    </format>
    <format dxfId="349">
      <pivotArea field="8" type="button" dataOnly="0" labelOnly="1" outline="0" axis="axisRow" fieldPosition="4"/>
    </format>
    <format dxfId="348">
      <pivotArea dataOnly="0" labelOnly="1" grandRow="1" outline="0" fieldPosition="0"/>
    </format>
    <format dxfId="347">
      <pivotArea dataOnly="0" labelOnly="1" outline="0" fieldPosition="0">
        <references count="1">
          <reference field="7" count="0"/>
        </references>
      </pivotArea>
    </format>
    <format dxfId="346">
      <pivotArea dataOnly="0" labelOnly="1" outline="0" fieldPosition="0">
        <references count="1">
          <reference field="2" count="0"/>
        </references>
      </pivotArea>
    </format>
    <format dxfId="345">
      <pivotArea dataOnly="0" labelOnly="1" outline="0" fieldPosition="0">
        <references count="1">
          <reference field="2" count="0"/>
        </references>
      </pivotArea>
    </format>
    <format dxfId="344">
      <pivotArea dataOnly="0" labelOnly="1" outline="0" fieldPosition="0">
        <references count="1">
          <reference field="7" count="0"/>
        </references>
      </pivotArea>
    </format>
    <format dxfId="343">
      <pivotArea dataOnly="0" labelOnly="1" outline="0" fieldPosition="0">
        <references count="1">
          <reference field="8" count="0"/>
        </references>
      </pivotArea>
    </format>
    <format dxfId="342">
      <pivotArea field="2" type="button" dataOnly="0" labelOnly="1" outline="0" axis="axisRow" fieldPosition="0"/>
    </format>
    <format dxfId="341">
      <pivotArea field="7" type="button" dataOnly="0" labelOnly="1" outline="0" axis="axisRow" fieldPosition="5"/>
    </format>
    <format dxfId="340">
      <pivotArea field="8" type="button" dataOnly="0" labelOnly="1" outline="0" axis="axisRow" fieldPosition="4"/>
    </format>
    <format dxfId="33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38">
      <pivotArea dataOnly="0" labelOnly="1" outline="0" fieldPosition="0">
        <references count="1">
          <reference field="0" count="0"/>
        </references>
      </pivotArea>
    </format>
    <format dxfId="337">
      <pivotArea field="6" type="button" dataOnly="0" labelOnly="1" outline="0" axis="axisRow" fieldPosition="3"/>
    </format>
    <format dxfId="33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35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2EA191-D92A-400E-AD3C-078110E67A6B}" name="Pivottabell8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15" firstHeaderRow="1" firstDataRow="2" firstDataCol="6" rowPageCount="1" colPageCount="1"/>
  <pivotFields count="39">
    <pivotField axis="axisRow" compact="0" outline="0" showAll="0" defaultSubtotal="0">
      <items count="3">
        <item x="0"/>
        <item x="1"/>
        <item x="2"/>
      </items>
    </pivotField>
    <pivotField axis="axisPage" compact="0" outline="0" multipleItemSelectionAllowed="1" showAll="0" defaultSubtotal="0">
      <items count="14">
        <item x="0"/>
        <item h="1" x="1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2"/>
        <item h="1" x="13"/>
        <item h="1" x="11"/>
      </items>
    </pivotField>
    <pivotField axis="axisRow" compact="0" outline="0" showAll="0">
      <items count="36">
        <item h="1" x="2"/>
        <item h="1" x="3"/>
        <item x="0"/>
        <item h="1" x="1"/>
        <item h="1" x="26"/>
        <item h="1" x="27"/>
        <item h="1" x="28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30"/>
        <item h="1" x="31"/>
        <item h="1" x="32"/>
        <item h="1" x="33"/>
        <item h="1" x="34"/>
        <item h="1" x="29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3"/>
        <item x="2"/>
        <item x="5"/>
        <item x="1"/>
        <item x="4"/>
        <item x="6"/>
        <item x="0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42"/>
        <item x="0"/>
        <item x="40"/>
        <item x="91"/>
        <item x="10"/>
        <item x="64"/>
        <item x="48"/>
        <item x="93"/>
        <item x="95"/>
        <item x="34"/>
        <item x="83"/>
        <item x="90"/>
        <item x="92"/>
        <item x="2"/>
        <item x="1"/>
        <item x="43"/>
        <item x="94"/>
        <item x="80"/>
        <item x="3"/>
        <item x="5"/>
        <item x="4"/>
        <item x="11"/>
        <item x="12"/>
        <item x="13"/>
        <item x="35"/>
        <item x="36"/>
        <item x="38"/>
        <item x="37"/>
        <item x="14"/>
        <item x="15"/>
        <item x="16"/>
        <item x="17"/>
        <item x="18"/>
        <item x="19"/>
        <item x="20"/>
        <item x="21"/>
        <item x="39"/>
        <item x="41"/>
        <item x="44"/>
        <item x="45"/>
        <item x="46"/>
        <item x="47"/>
        <item x="6"/>
        <item x="9"/>
        <item x="22"/>
        <item x="23"/>
        <item x="24"/>
        <item x="25"/>
        <item x="26"/>
        <item x="27"/>
        <item x="28"/>
        <item x="29"/>
        <item x="30"/>
        <item x="49"/>
        <item x="50"/>
        <item x="51"/>
        <item x="52"/>
        <item x="53"/>
        <item x="54"/>
        <item x="55"/>
        <item x="56"/>
        <item x="57"/>
        <item x="58"/>
        <item x="60"/>
        <item x="61"/>
        <item x="62"/>
        <item x="63"/>
        <item x="65"/>
        <item x="31"/>
        <item x="32"/>
        <item x="33"/>
        <item x="66"/>
        <item x="67"/>
        <item x="69"/>
        <item x="70"/>
        <item x="71"/>
        <item x="72"/>
        <item x="73"/>
        <item x="74"/>
        <item x="76"/>
        <item x="77"/>
        <item x="78"/>
        <item x="79"/>
        <item x="7"/>
        <item x="8"/>
        <item x="59"/>
        <item x="68"/>
        <item x="75"/>
        <item x="81"/>
        <item x="82"/>
        <item x="84"/>
        <item x="85"/>
        <item x="86"/>
        <item x="87"/>
        <item x="88"/>
        <item x="89"/>
        <item x="104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123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195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120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115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defaultSubtotal="0">
      <items count="571">
        <item x="99"/>
        <item x="0"/>
        <item x="85"/>
        <item x="86"/>
        <item x="87"/>
        <item x="88"/>
        <item x="89"/>
        <item x="90"/>
        <item x="91"/>
        <item x="6"/>
        <item x="7"/>
        <item x="8"/>
        <item x="9"/>
        <item x="10"/>
        <item x="11"/>
        <item x="12"/>
        <item x="13"/>
        <item x="14"/>
        <item x="15"/>
        <item x="29"/>
        <item x="30"/>
        <item x="31"/>
        <item x="33"/>
        <item x="32"/>
        <item x="1"/>
        <item x="16"/>
        <item x="17"/>
        <item x="18"/>
        <item x="19"/>
        <item x="20"/>
        <item x="21"/>
        <item x="22"/>
        <item x="23"/>
        <item x="24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5"/>
        <item x="25"/>
        <item x="26"/>
        <item x="27"/>
        <item x="28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2"/>
        <item x="3"/>
        <item x="4"/>
        <item x="54"/>
        <item x="63"/>
        <item x="76"/>
        <item x="77"/>
        <item x="78"/>
        <item x="79"/>
        <item x="80"/>
        <item x="81"/>
        <item x="82"/>
        <item x="83"/>
        <item x="84"/>
        <item x="70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5">
    <i>
      <x v="2"/>
      <x/>
      <x/>
      <x v="6"/>
      <x v="1"/>
      <x v="1"/>
    </i>
    <i r="5">
      <x v="14"/>
    </i>
    <i r="1">
      <x v="1"/>
      <x v="1"/>
      <x v="6"/>
      <x v="1"/>
      <x v="13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3" numFmtId="2"/>
    <dataField name="Summa av Total ers tkr" fld="20" baseField="0" baseItem="0" numFmtId="1"/>
  </dataFields>
  <formats count="18">
    <format dxfId="334">
      <pivotArea type="all" dataOnly="0" outline="0" fieldPosition="0"/>
    </format>
    <format dxfId="333">
      <pivotArea field="8" type="button" dataOnly="0" labelOnly="1" outline="0" axis="axisRow" fieldPosition="4"/>
    </format>
    <format dxfId="332">
      <pivotArea dataOnly="0" labelOnly="1" grandRow="1" outline="0" fieldPosition="0"/>
    </format>
    <format dxfId="331">
      <pivotArea dataOnly="0" labelOnly="1" outline="0" fieldPosition="0">
        <references count="1">
          <reference field="7" count="0"/>
        </references>
      </pivotArea>
    </format>
    <format dxfId="330">
      <pivotArea dataOnly="0" labelOnly="1" outline="0" fieldPosition="0">
        <references count="1">
          <reference field="2" count="0"/>
        </references>
      </pivotArea>
    </format>
    <format dxfId="329">
      <pivotArea dataOnly="0" labelOnly="1" outline="0" fieldPosition="0">
        <references count="1">
          <reference field="2" count="0"/>
        </references>
      </pivotArea>
    </format>
    <format dxfId="328">
      <pivotArea dataOnly="0" labelOnly="1" outline="0" fieldPosition="0">
        <references count="1">
          <reference field="7" count="0"/>
        </references>
      </pivotArea>
    </format>
    <format dxfId="327">
      <pivotArea field="2" type="button" dataOnly="0" labelOnly="1" outline="0" axis="axisRow" fieldPosition="0"/>
    </format>
    <format dxfId="326">
      <pivotArea field="8" type="button" dataOnly="0" labelOnly="1" outline="0" axis="axisRow" fieldPosition="4"/>
    </format>
    <format dxfId="325">
      <pivotArea field="7" type="button" dataOnly="0" labelOnly="1" outline="0" axis="axisRow" fieldPosition="5"/>
    </format>
    <format dxfId="32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23">
      <pivotArea dataOnly="0" labelOnly="1" outline="0" fieldPosition="0">
        <references count="1">
          <reference field="0" count="0"/>
        </references>
      </pivotArea>
    </format>
    <format dxfId="322">
      <pivotArea field="6" type="button" dataOnly="0" labelOnly="1" outline="0" axis="axisRow" fieldPosition="3"/>
    </format>
    <format dxfId="321">
      <pivotArea outline="0" fieldPosition="0">
        <references count="1">
          <reference field="4294967294" count="1" selected="0">
            <x v="1"/>
          </reference>
        </references>
      </pivotArea>
    </format>
    <format dxfId="320">
      <pivotArea outline="0" fieldPosition="0">
        <references count="1">
          <reference field="4294967294" count="1" selected="0">
            <x v="1"/>
          </reference>
        </references>
      </pivotArea>
    </format>
    <format dxfId="31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18">
      <pivotArea outline="0" fieldPosition="0">
        <references count="1">
          <reference field="4294967294" count="1" selected="0">
            <x v="2"/>
          </reference>
        </references>
      </pivotArea>
    </format>
    <format dxfId="317">
      <pivotArea outline="0" fieldPosition="0">
        <references count="7">
          <reference field="4294967294" count="1" selected="0">
            <x v="2"/>
          </reference>
          <reference field="0" count="1" selected="0">
            <x v="0"/>
          </reference>
          <reference field="2" count="0" selected="0"/>
          <reference field="4" count="1" selected="0">
            <x v="0"/>
          </reference>
          <reference field="6" count="1" selected="0">
            <x v="6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3AFA31-7C7A-481F-A7EF-53790407FF17}" name="Pivottabell7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142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0"/>
        <item x="10"/>
        <item x="1"/>
        <item x="2"/>
        <item x="3"/>
        <item x="4"/>
        <item x="5"/>
        <item x="6"/>
        <item x="7"/>
        <item x="8"/>
        <item x="9"/>
        <item x="12"/>
        <item x="13"/>
        <item x="11"/>
      </items>
    </pivotField>
    <pivotField axis="axisRow" compact="0" outline="0" showAll="0" sortType="ascending">
      <items count="36">
        <item h="1" x="22"/>
        <item h="1" x="26"/>
        <item h="1" x="5"/>
        <item h="1" x="6"/>
        <item h="1" x="23"/>
        <item h="1" x="30"/>
        <item h="1" x="0"/>
        <item h="1" x="27"/>
        <item h="1" x="33"/>
        <item h="1"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h="1" x="9"/>
        <item h="1" x="19"/>
        <item h="1" x="20"/>
        <item h="1" x="21"/>
        <item x="1"/>
        <item h="1" x="28"/>
        <item h="1" x="24"/>
        <item h="1" x="25"/>
        <item x="2"/>
        <item x="3"/>
        <item h="1" x="29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>
      <items count="26">
        <item x="3"/>
        <item x="2"/>
        <item x="5"/>
        <item x="1"/>
        <item x="4"/>
        <item x="6"/>
        <item x="0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defaultSubtotal="0">
      <items count="571">
        <item x="99"/>
        <item x="0"/>
        <item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91"/>
        <item x="85"/>
        <item x="86"/>
        <item x="87"/>
        <item x="88"/>
        <item x="89"/>
        <item x="90"/>
        <item x="2"/>
        <item x="3"/>
        <item x="4"/>
        <item x="54"/>
        <item x="63"/>
        <item x="76"/>
        <item x="77"/>
        <item x="78"/>
        <item x="79"/>
        <item x="80"/>
        <item x="81"/>
        <item x="82"/>
        <item x="83"/>
        <item x="84"/>
        <item x="70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28">
    <i>
      <x v="28"/>
      <x/>
      <x/>
      <x v="6"/>
      <x v="1"/>
      <x v="46"/>
    </i>
    <i r="5">
      <x v="90"/>
    </i>
    <i r="5">
      <x v="212"/>
    </i>
    <i r="5">
      <x v="418"/>
    </i>
    <i t="default" r="3">
      <x v="6"/>
    </i>
    <i t="default" r="1">
      <x/>
    </i>
    <i r="1">
      <x v="1"/>
      <x v="1"/>
      <x v="6"/>
      <x v="1"/>
      <x v="208"/>
    </i>
    <i r="4">
      <x v="2"/>
      <x v="369"/>
    </i>
    <i r="4">
      <x v="78"/>
      <x v="362"/>
    </i>
    <i r="4">
      <x v="79"/>
      <x v="375"/>
    </i>
    <i r="4">
      <x v="80"/>
      <x v="132"/>
    </i>
    <i t="default" r="3">
      <x v="6"/>
    </i>
    <i t="default" r="1">
      <x v="1"/>
    </i>
    <i t="default">
      <x v="28"/>
    </i>
    <i>
      <x v="32"/>
      <x/>
      <x/>
      <x v="6"/>
      <x v="1"/>
      <x v="46"/>
    </i>
    <i r="5">
      <x v="90"/>
    </i>
    <i r="5">
      <x v="212"/>
    </i>
    <i r="5">
      <x v="418"/>
    </i>
    <i t="default" r="3">
      <x v="6"/>
    </i>
    <i t="default" r="1">
      <x/>
    </i>
    <i r="1">
      <x v="1"/>
      <x v="1"/>
      <x v="6"/>
      <x v="1"/>
      <x v="208"/>
    </i>
    <i r="4">
      <x v="3"/>
      <x v="363"/>
    </i>
    <i r="4">
      <x v="4"/>
      <x v="356"/>
    </i>
    <i r="4">
      <x v="5"/>
      <x v="294"/>
    </i>
    <i r="4">
      <x v="6"/>
      <x v="364"/>
    </i>
    <i r="4">
      <x v="7"/>
      <x v="370"/>
    </i>
    <i r="4">
      <x v="8"/>
      <x v="357"/>
    </i>
    <i r="4">
      <x v="9"/>
      <x v="295"/>
    </i>
    <i r="4">
      <x v="10"/>
      <x v="365"/>
    </i>
    <i r="4">
      <x v="11"/>
      <x v="358"/>
    </i>
    <i r="4">
      <x v="12"/>
      <x v="296"/>
    </i>
    <i r="4">
      <x v="13"/>
      <x v="460"/>
    </i>
    <i r="4">
      <x v="14"/>
      <x v="366"/>
    </i>
    <i r="4">
      <x v="15"/>
      <x v="359"/>
    </i>
    <i r="4">
      <x v="16"/>
      <x v="371"/>
    </i>
    <i r="4">
      <x v="17"/>
      <x v="297"/>
    </i>
    <i r="4">
      <x v="18"/>
      <x v="461"/>
    </i>
    <i r="4">
      <x v="19"/>
      <x v="367"/>
    </i>
    <i r="4">
      <x v="20"/>
      <x v="360"/>
    </i>
    <i r="4">
      <x v="21"/>
      <x v="372"/>
    </i>
    <i r="4">
      <x v="22"/>
      <x v="553"/>
    </i>
    <i r="4">
      <x v="23"/>
      <x v="368"/>
    </i>
    <i r="4">
      <x v="24"/>
      <x v="361"/>
    </i>
    <i r="4">
      <x v="25"/>
      <x v="132"/>
    </i>
    <i r="4">
      <x v="26"/>
      <x v="374"/>
    </i>
    <i t="default" r="3">
      <x v="6"/>
    </i>
    <i t="default" r="1">
      <x v="1"/>
    </i>
    <i t="default">
      <x v="32"/>
    </i>
    <i>
      <x v="33"/>
      <x/>
      <x/>
      <x v="6"/>
      <x v="1"/>
      <x v="46"/>
    </i>
    <i r="5">
      <x v="90"/>
    </i>
    <i r="5">
      <x v="212"/>
    </i>
    <i r="5">
      <x v="418"/>
    </i>
    <i t="default" r="3">
      <x v="6"/>
    </i>
    <i t="default" r="1">
      <x/>
    </i>
    <i r="1">
      <x v="1"/>
      <x v="1"/>
      <x/>
      <x v="33"/>
      <x v="141"/>
    </i>
    <i r="4">
      <x v="56"/>
      <x v="237"/>
    </i>
    <i t="default" r="3">
      <x/>
    </i>
    <i r="3">
      <x v="1"/>
      <x v="31"/>
      <x v="376"/>
    </i>
    <i t="default" r="3">
      <x v="1"/>
    </i>
    <i r="3">
      <x v="2"/>
      <x v="38"/>
      <x v="500"/>
    </i>
    <i t="default" r="3">
      <x v="2"/>
    </i>
    <i r="3">
      <x v="3"/>
      <x v="30"/>
      <x v="354"/>
    </i>
    <i r="4">
      <x v="35"/>
      <x v="8"/>
    </i>
    <i r="4">
      <x v="41"/>
      <x v="301"/>
    </i>
    <i t="default" r="3">
      <x v="3"/>
    </i>
    <i r="3">
      <x v="4"/>
      <x v="36"/>
      <x v="11"/>
    </i>
    <i t="default" r="3">
      <x v="4"/>
    </i>
    <i r="3">
      <x v="5"/>
      <x v="75"/>
      <x v="345"/>
    </i>
    <i r="4">
      <x v="76"/>
      <x v="623"/>
    </i>
    <i t="default" r="3">
      <x v="5"/>
    </i>
    <i r="3">
      <x v="6"/>
      <x v="1"/>
      <x v="208"/>
    </i>
    <i r="4">
      <x v="27"/>
      <x v="321"/>
    </i>
    <i r="4">
      <x v="28"/>
      <x v="400"/>
    </i>
    <i r="4">
      <x v="29"/>
      <x v="592"/>
    </i>
    <i r="4">
      <x v="32"/>
      <x v="355"/>
    </i>
    <i r="4">
      <x v="34"/>
      <x v="402"/>
    </i>
    <i r="4">
      <x v="37"/>
      <x v="79"/>
    </i>
    <i r="4">
      <x v="39"/>
      <x v="1"/>
    </i>
    <i r="4">
      <x v="40"/>
      <x v="322"/>
    </i>
    <i r="4">
      <x v="42"/>
      <x v="377"/>
    </i>
    <i r="4">
      <x v="43"/>
      <x v="230"/>
    </i>
    <i r="4">
      <x v="44"/>
      <x v="80"/>
    </i>
    <i r="4">
      <x v="45"/>
      <x v="384"/>
    </i>
    <i r="4">
      <x v="46"/>
      <x v="277"/>
    </i>
    <i r="4">
      <x v="47"/>
      <x v="323"/>
    </i>
    <i r="4">
      <x v="48"/>
      <x v="530"/>
    </i>
    <i r="4">
      <x v="49"/>
      <x v="170"/>
    </i>
    <i r="4">
      <x v="50"/>
      <x v="404"/>
    </i>
    <i r="4">
      <x v="51"/>
      <x v="95"/>
    </i>
    <i r="4">
      <x v="52"/>
      <x v="426"/>
    </i>
    <i r="4">
      <x v="53"/>
      <x v="81"/>
    </i>
    <i r="4">
      <x v="54"/>
      <x v="231"/>
    </i>
    <i r="4">
      <x v="55"/>
      <x v="385"/>
    </i>
    <i r="4">
      <x v="57"/>
      <x v="271"/>
    </i>
    <i r="4">
      <x v="58"/>
      <x v="96"/>
    </i>
    <i r="4">
      <x v="59"/>
      <x v="427"/>
    </i>
    <i r="4">
      <x v="60"/>
      <x v="378"/>
    </i>
    <i r="4">
      <x v="61"/>
      <x v="386"/>
    </i>
    <i r="4">
      <x v="62"/>
      <x v="232"/>
    </i>
    <i r="4">
      <x v="63"/>
      <x v="82"/>
    </i>
    <i r="4">
      <x v="64"/>
      <x v="531"/>
    </i>
    <i r="4">
      <x v="65"/>
      <x v="406"/>
    </i>
    <i r="4">
      <x v="66"/>
      <x v="379"/>
    </i>
    <i r="4">
      <x v="67"/>
      <x v="428"/>
    </i>
    <i r="4">
      <x v="68"/>
      <x v="203"/>
    </i>
    <i r="4">
      <x v="69"/>
      <x v="373"/>
    </i>
    <i r="4">
      <x v="70"/>
      <x v="117"/>
    </i>
    <i r="4">
      <x v="71"/>
      <x v="117"/>
    </i>
    <i r="4">
      <x v="72"/>
      <x v="270"/>
    </i>
    <i r="4">
      <x v="73"/>
      <x v="169"/>
    </i>
    <i r="4">
      <x v="74"/>
      <x v="246"/>
    </i>
    <i r="4">
      <x v="77"/>
      <x v="34"/>
    </i>
    <i r="4">
      <x v="81"/>
      <x v="380"/>
    </i>
    <i r="4">
      <x v="82"/>
      <x v="381"/>
    </i>
    <i r="4">
      <x v="83"/>
      <x v="429"/>
    </i>
    <i r="4">
      <x v="84"/>
      <x v="204"/>
    </i>
    <i r="4">
      <x v="85"/>
      <x v="47"/>
    </i>
    <i r="4">
      <x v="86"/>
      <x v="383"/>
    </i>
    <i r="4">
      <x v="87"/>
      <x v="532"/>
    </i>
    <i r="4">
      <x v="88"/>
      <x v="324"/>
    </i>
    <i r="4">
      <x v="89"/>
      <x v="10"/>
    </i>
    <i r="4">
      <x v="90"/>
      <x v="9"/>
    </i>
    <i r="4">
      <x v="91"/>
      <x v="272"/>
    </i>
    <i r="4">
      <x v="92"/>
      <x v="382"/>
    </i>
    <i t="default" r="3">
      <x v="6"/>
    </i>
    <i t="default" r="1">
      <x v="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 Antal håp" fld="17" baseField="5" baseItem="565" numFmtId="2"/>
    <dataField name=" Håp-ers tkr" fld="16" subtotal="average" baseField="7" baseItem="70" numFmtId="2"/>
    <dataField name="Summa av Total ers tkr" fld="20" baseField="0" baseItem="0" numFmtId="1"/>
  </dataFields>
  <formats count="36">
    <format dxfId="316">
      <pivotArea type="all" dataOnly="0" outline="0" fieldPosition="0"/>
    </format>
    <format dxfId="315">
      <pivotArea field="8" type="button" dataOnly="0" labelOnly="1" outline="0" axis="axisRow" fieldPosition="4"/>
    </format>
    <format dxfId="314">
      <pivotArea dataOnly="0" labelOnly="1" grandRow="1" outline="0" fieldPosition="0"/>
    </format>
    <format dxfId="313">
      <pivotArea dataOnly="0" labelOnly="1" outline="0" fieldPosition="0">
        <references count="1">
          <reference field="7" count="0"/>
        </references>
      </pivotArea>
    </format>
    <format dxfId="312">
      <pivotArea dataOnly="0" labelOnly="1" outline="0" fieldPosition="0">
        <references count="1">
          <reference field="2" count="0"/>
        </references>
      </pivotArea>
    </format>
    <format dxfId="311">
      <pivotArea dataOnly="0" labelOnly="1" outline="0" fieldPosition="0">
        <references count="1">
          <reference field="2" count="0"/>
        </references>
      </pivotArea>
    </format>
    <format dxfId="310">
      <pivotArea dataOnly="0" labelOnly="1" outline="0" fieldPosition="0">
        <references count="1">
          <reference field="7" count="0"/>
        </references>
      </pivotArea>
    </format>
    <format dxfId="309">
      <pivotArea dataOnly="0" labelOnly="1" outline="0" fieldPosition="0">
        <references count="1">
          <reference field="8" count="0"/>
        </references>
      </pivotArea>
    </format>
    <format dxfId="308">
      <pivotArea field="2" type="button" dataOnly="0" labelOnly="1" outline="0" axis="axisRow" fieldPosition="0"/>
    </format>
    <format dxfId="307">
      <pivotArea field="8" type="button" dataOnly="0" labelOnly="1" outline="0" axis="axisRow" fieldPosition="4"/>
    </format>
    <format dxfId="306">
      <pivotArea field="7" type="button" dataOnly="0" labelOnly="1" outline="0" axis="axisRow" fieldPosition="5"/>
    </format>
    <format dxfId="30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4">
      <pivotArea field="6" type="button" dataOnly="0" labelOnly="1" outline="0" axis="axisRow" fieldPosition="3"/>
    </format>
    <format dxfId="303">
      <pivotArea outline="0" fieldPosition="0">
        <references count="1">
          <reference field="4294967294" count="1" selected="0">
            <x v="1"/>
          </reference>
        </references>
      </pivotArea>
    </format>
    <format dxfId="302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01">
      <pivotArea outline="0" fieldPosition="0">
        <references count="1">
          <reference field="4294967294" count="1" selected="0">
            <x v="2"/>
          </reference>
        </references>
      </pivotArea>
    </format>
    <format dxfId="3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99">
      <pivotArea type="all" dataOnly="0" outline="0" fieldPosition="0"/>
    </format>
    <format dxfId="298">
      <pivotArea type="origin" dataOnly="0" labelOnly="1" outline="0" fieldPosition="0"/>
    </format>
    <format dxfId="297">
      <pivotArea field="2" type="button" dataOnly="0" labelOnly="1" outline="0" axis="axisRow" fieldPosition="0"/>
    </format>
    <format dxfId="296">
      <pivotArea field="0" type="button" dataOnly="0" labelOnly="1" outline="0" axis="axisRow" fieldPosition="1"/>
    </format>
    <format dxfId="295">
      <pivotArea field="4" type="button" dataOnly="0" labelOnly="1" outline="0" axis="axisRow" fieldPosition="2"/>
    </format>
    <format dxfId="294">
      <pivotArea field="6" type="button" dataOnly="0" labelOnly="1" outline="0" axis="axisRow" fieldPosition="3"/>
    </format>
    <format dxfId="293">
      <pivotArea field="8" type="button" dataOnly="0" labelOnly="1" outline="0" axis="axisRow" fieldPosition="4"/>
    </format>
    <format dxfId="292">
      <pivotArea field="7" type="button" dataOnly="0" labelOnly="1" outline="0" axis="axisRow" fieldPosition="5"/>
    </format>
    <format dxfId="291">
      <pivotArea dataOnly="0" labelOnly="1" outline="0" fieldPosition="0">
        <references count="1">
          <reference field="2" count="0"/>
        </references>
      </pivotArea>
    </format>
    <format dxfId="290">
      <pivotArea dataOnly="0" labelOnly="1" outline="0" fieldPosition="0">
        <references count="1">
          <reference field="2" count="0" defaultSubtotal="1"/>
        </references>
      </pivotArea>
    </format>
    <format dxfId="289">
      <pivotArea dataOnly="0" labelOnly="1" grandRow="1" outline="0" fieldPosition="0"/>
    </format>
    <format dxfId="288">
      <pivotArea outline="0" collapsedLevelsAreSubtotals="1" fieldPosition="0"/>
    </format>
    <format dxfId="287">
      <pivotArea field="-2" type="button" dataOnly="0" labelOnly="1" outline="0" axis="axisCol" fieldPosition="0"/>
    </format>
    <format dxfId="286">
      <pivotArea type="topRight" dataOnly="0" labelOnly="1" outline="0" fieldPosition="0"/>
    </format>
    <format dxfId="28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4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8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369"/>
          </reference>
          <reference field="8" count="1" selected="0">
            <x v="2"/>
          </reference>
        </references>
      </pivotArea>
    </format>
    <format dxfId="283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8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362"/>
          </reference>
          <reference field="8" count="1" selected="0">
            <x v="78"/>
          </reference>
        </references>
      </pivotArea>
    </format>
    <format dxfId="282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8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375"/>
          </reference>
          <reference field="8" count="1" selected="0">
            <x v="79"/>
          </reference>
        </references>
      </pivotArea>
    </format>
    <format dxfId="281">
      <pivotArea dataOnly="0" labelOnly="1" outline="0" fieldPosition="0">
        <references count="6">
          <reference field="0" count="1" selected="0">
            <x v="1"/>
          </reference>
          <reference field="2" count="1" selected="0">
            <x v="28"/>
          </reference>
          <reference field="4" count="1" selected="0">
            <x v="1"/>
          </reference>
          <reference field="6" count="1" selected="0">
            <x v="6"/>
          </reference>
          <reference field="7" count="1">
            <x v="132"/>
          </reference>
          <reference field="8" count="1" selected="0">
            <x v="8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1F7204-2DD7-47C0-B4AA-27A47256019F}" name="Pivottabell3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42" firstHeaderRow="1" firstDataRow="2" firstDataCol="6" rowPageCount="1" colPageCount="1"/>
  <pivotFields count="39">
    <pivotField axis="axisRow" compact="0" outline="0" showAll="0">
      <items count="4">
        <item n="Programövergripande" x="0"/>
        <item n="Utbildningsuppdrag" x="1"/>
        <item x="2"/>
        <item t="default"/>
      </items>
    </pivotField>
    <pivotField axis="axisPage" compact="0" outline="0" showAll="0" defaultSubtotal="0">
      <items count="14">
        <item x="0"/>
        <item x="10"/>
        <item x="1"/>
        <item x="2"/>
        <item x="3"/>
        <item x="4"/>
        <item x="5"/>
        <item x="6"/>
        <item x="7"/>
        <item x="8"/>
        <item x="9"/>
        <item x="12"/>
        <item x="13"/>
        <item x="11"/>
      </items>
    </pivotField>
    <pivotField axis="axisRow" compact="0" outline="0" multipleItemSelectionAllowed="1" showAll="0" sortType="ascending">
      <items count="36">
        <item h="1" x="22"/>
        <item h="1" x="26"/>
        <item h="1" x="5"/>
        <item h="1" x="6"/>
        <item h="1" x="23"/>
        <item h="1" x="30"/>
        <item h="1" x="0"/>
        <item h="1" x="27"/>
        <item h="1" x="33"/>
        <item h="1" x="34"/>
        <item h="1" x="13"/>
        <item h="1" x="7"/>
        <item h="1" x="8"/>
        <item h="1" x="10"/>
        <item h="1" x="18"/>
        <item h="1" x="15"/>
        <item h="1" x="31"/>
        <item h="1" x="11"/>
        <item h="1" x="16"/>
        <item h="1" x="17"/>
        <item h="1" x="12"/>
        <item h="1" x="32"/>
        <item h="1" x="4"/>
        <item h="1" x="14"/>
        <item x="9"/>
        <item h="1" x="19"/>
        <item h="1" x="20"/>
        <item h="1" x="21"/>
        <item h="1" x="1"/>
        <item h="1" x="28"/>
        <item h="1" x="24"/>
        <item h="1" x="25"/>
        <item h="1" x="2"/>
        <item h="1" x="3"/>
        <item h="1" x="29"/>
        <item t="default"/>
      </items>
    </pivotField>
    <pivotField compact="0" outline="0" showAll="0"/>
    <pivotField name="Anslag/studie-avgifter" axis="axisRow" compact="0" outline="0" showAll="0">
      <items count="5">
        <item x="0"/>
        <item x="1"/>
        <item x="3"/>
        <item x="2"/>
        <item t="default"/>
      </items>
    </pivotField>
    <pivotField name="Moment-ansvarig inst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3"/>
        <item x="0"/>
        <item x="1"/>
        <item x="2"/>
        <item x="4"/>
        <item x="5"/>
        <item x="6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243"/>
        <item n="Institutionskompensation för programdirektor, bitr GUA" x="4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117"/>
        <item n="Programövergripande administration och ansvar, meritvärdering" x="3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30">
    <i>
      <x v="24"/>
      <x/>
      <x/>
      <x/>
      <x/>
      <x v="46"/>
    </i>
    <i r="5">
      <x v="90"/>
    </i>
    <i r="5">
      <x v="213"/>
    </i>
    <i r="5">
      <x v="419"/>
    </i>
    <i t="default" r="3">
      <x/>
    </i>
    <i t="default" r="2">
      <x/>
    </i>
    <i t="default" r="1">
      <x/>
    </i>
    <i r="1">
      <x v="1"/>
      <x v="1"/>
      <x/>
      <x v="481"/>
      <x v="216"/>
    </i>
    <i r="4">
      <x v="482"/>
      <x v="409"/>
    </i>
    <i r="4">
      <x v="483"/>
      <x v="156"/>
    </i>
    <i r="4">
      <x v="484"/>
      <x v="421"/>
    </i>
    <i r="4">
      <x v="485"/>
      <x v="63"/>
    </i>
    <i r="4">
      <x v="486"/>
      <x v="547"/>
    </i>
    <i r="4">
      <x v="487"/>
      <x v="548"/>
    </i>
    <i r="4">
      <x v="570"/>
      <x v="571"/>
    </i>
    <i t="default" r="3">
      <x/>
    </i>
    <i t="default" r="2">
      <x v="1"/>
    </i>
    <i r="2">
      <x v="3"/>
      <x/>
      <x v="481"/>
      <x v="216"/>
    </i>
    <i r="4">
      <x v="482"/>
      <x v="409"/>
    </i>
    <i r="4">
      <x v="483"/>
      <x v="156"/>
    </i>
    <i r="4">
      <x v="484"/>
      <x v="421"/>
    </i>
    <i r="4">
      <x v="485"/>
      <x v="63"/>
    </i>
    <i r="4">
      <x v="486"/>
      <x v="547"/>
    </i>
    <i r="4">
      <x v="487"/>
      <x v="548"/>
    </i>
    <i r="4">
      <x v="570"/>
      <x v="571"/>
    </i>
    <i t="default" r="3">
      <x/>
    </i>
    <i t="default" r="2">
      <x v="3"/>
    </i>
    <i t="default" r="1">
      <x v="1"/>
    </i>
    <i t="default">
      <x v="2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5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1"/>
  </dataFields>
  <formats count="18">
    <format dxfId="280">
      <pivotArea type="all" dataOnly="0" outline="0" fieldPosition="0"/>
    </format>
    <format dxfId="279">
      <pivotArea field="8" type="button" dataOnly="0" labelOnly="1" outline="0" axis="axisRow" fieldPosition="4"/>
    </format>
    <format dxfId="278">
      <pivotArea dataOnly="0" labelOnly="1" grandRow="1" outline="0" fieldPosition="0"/>
    </format>
    <format dxfId="277">
      <pivotArea dataOnly="0" labelOnly="1" outline="0" fieldPosition="0">
        <references count="1">
          <reference field="7" count="0"/>
        </references>
      </pivotArea>
    </format>
    <format dxfId="276">
      <pivotArea dataOnly="0" labelOnly="1" outline="0" fieldPosition="0">
        <references count="1">
          <reference field="7" count="0"/>
        </references>
      </pivotArea>
    </format>
    <format dxfId="275">
      <pivotArea dataOnly="0" labelOnly="1" outline="0" fieldPosition="0">
        <references count="1">
          <reference field="8" count="0"/>
        </references>
      </pivotArea>
    </format>
    <format dxfId="274">
      <pivotArea field="2" type="button" dataOnly="0" labelOnly="1" outline="0" axis="axisRow" fieldPosition="0"/>
    </format>
    <format dxfId="273">
      <pivotArea field="7" type="button" dataOnly="0" labelOnly="1" outline="0" axis="axisRow" fieldPosition="5"/>
    </format>
    <format dxfId="272">
      <pivotArea field="8" type="button" dataOnly="0" labelOnly="1" outline="0" axis="axisRow" fieldPosition="4"/>
    </format>
    <format dxfId="2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0">
      <pivotArea dataOnly="0" labelOnly="1" outline="0" fieldPosition="0">
        <references count="1">
          <reference field="0" count="0"/>
        </references>
      </pivotArea>
    </format>
    <format dxfId="269">
      <pivotArea outline="0" fieldPosition="0">
        <references count="1">
          <reference field="4294967294" count="1">
            <x v="0"/>
          </reference>
        </references>
      </pivotArea>
    </format>
    <format dxfId="268">
      <pivotArea field="6" type="button" dataOnly="0" labelOnly="1" outline="0" axis="axisRow" fieldPosition="3"/>
    </format>
    <format dxfId="267">
      <pivotArea field="5" type="button" dataOnly="0" labelOnly="1" outline="0"/>
    </format>
    <format dxfId="266">
      <pivotArea dataOnly="0" labelOnly="1" outline="0" fieldPosition="0">
        <references count="1">
          <reference field="2" count="0"/>
        </references>
      </pivotArea>
    </format>
    <format dxfId="265">
      <pivotArea field="4" type="button" dataOnly="0" labelOnly="1" outline="0" axis="axisRow" fieldPosition="2"/>
    </format>
    <format dxfId="26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63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BCF5A3-2B99-4912-B0DA-53E369BA8EE2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124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0"/>
        <item h="1" x="10"/>
        <item h="1" x="1"/>
        <item h="1" x="2"/>
        <item h="1" x="3"/>
        <item h="1" x="4"/>
        <item x="5"/>
        <item h="1" x="6"/>
        <item h="1" x="7"/>
        <item h="1" x="8"/>
        <item h="1" x="9"/>
        <item h="1" x="12"/>
        <item h="1" x="13"/>
        <item h="1" x="11"/>
      </items>
    </pivotField>
    <pivotField axis="axisRow" compact="0" outline="0" multipleItemSelectionAllowed="1" showAll="0">
      <items count="36">
        <item x="0"/>
        <item x="1"/>
        <item x="2"/>
        <item x="3"/>
        <item x="26"/>
        <item x="27"/>
        <item x="28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30"/>
        <item x="31"/>
        <item x="32"/>
        <item x="33"/>
        <item x="34"/>
        <item x="29"/>
        <item t="default"/>
      </items>
    </pivotField>
    <pivotField compact="0" outline="0" showAll="0"/>
    <pivotField name="Anslag/ studieavgift" axis="axisRow" compact="0" outline="0" showAll="0">
      <items count="5">
        <item x="0"/>
        <item x="1"/>
        <item x="3"/>
        <item x="2"/>
        <item t="default"/>
      </items>
    </pivotField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0"/>
        <item x="1"/>
        <item x="2"/>
        <item x="3"/>
        <item x="4"/>
        <item x="5"/>
        <item x="6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defaultSubtotal="0">
      <items count="628">
        <item x="5"/>
        <item x="0"/>
        <item x="195"/>
        <item x="10"/>
        <item x="4"/>
        <item x="173"/>
        <item x="3"/>
        <item x="104"/>
        <item x="1"/>
        <item x="2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123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120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115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06">
    <i>
      <x v="13"/>
      <x/>
      <x v="2"/>
      <x v="10"/>
      <x/>
      <x/>
    </i>
    <i r="5">
      <x v="1"/>
    </i>
    <i r="5">
      <x v="5"/>
    </i>
    <i r="5">
      <x v="6"/>
    </i>
    <i r="5">
      <x v="7"/>
    </i>
    <i t="default" r="3">
      <x v="10"/>
    </i>
    <i t="default" r="2">
      <x v="2"/>
    </i>
    <i t="default" r="1">
      <x/>
    </i>
    <i r="1">
      <x v="1"/>
      <x v="1"/>
      <x v="10"/>
      <x/>
      <x v="3"/>
    </i>
    <i r="4">
      <x v="443"/>
      <x v="2"/>
    </i>
    <i r="4">
      <x v="444"/>
      <x v="281"/>
    </i>
    <i r="4">
      <x v="445"/>
      <x v="282"/>
    </i>
    <i r="4">
      <x v="446"/>
      <x v="283"/>
    </i>
    <i r="4">
      <x v="447"/>
      <x v="285"/>
    </i>
    <i r="4">
      <x v="448"/>
      <x v="284"/>
    </i>
    <i r="4">
      <x v="449"/>
      <x v="280"/>
    </i>
    <i t="default" r="3">
      <x v="10"/>
    </i>
    <i t="default" r="2">
      <x v="1"/>
    </i>
    <i r="2">
      <x v="3"/>
      <x v="10"/>
      <x v="443"/>
      <x v="2"/>
    </i>
    <i r="4">
      <x v="444"/>
      <x v="281"/>
    </i>
    <i r="4">
      <x v="445"/>
      <x v="282"/>
    </i>
    <i r="4">
      <x v="446"/>
      <x v="283"/>
    </i>
    <i r="4">
      <x v="447"/>
      <x v="285"/>
    </i>
    <i r="4">
      <x v="448"/>
      <x v="284"/>
    </i>
    <i r="4">
      <x v="449"/>
      <x v="280"/>
    </i>
    <i r="4">
      <x v="570"/>
      <x v="286"/>
    </i>
    <i t="default" r="3">
      <x v="10"/>
    </i>
    <i t="default" r="2">
      <x v="3"/>
    </i>
    <i t="default" r="1">
      <x v="1"/>
    </i>
    <i t="default">
      <x v="13"/>
    </i>
    <i>
      <x v="14"/>
      <x/>
      <x v="2"/>
      <x v="10"/>
      <x/>
      <x/>
    </i>
    <i r="5">
      <x v="1"/>
    </i>
    <i r="5">
      <x v="4"/>
    </i>
    <i r="5">
      <x v="6"/>
    </i>
    <i r="5">
      <x v="7"/>
    </i>
    <i t="default" r="3">
      <x v="10"/>
    </i>
    <i t="default" r="2">
      <x v="2"/>
    </i>
    <i t="default" r="1">
      <x/>
    </i>
    <i r="1">
      <x v="1"/>
      <x v="1"/>
      <x v="10"/>
      <x/>
      <x v="286"/>
    </i>
    <i r="4">
      <x v="488"/>
      <x v="287"/>
    </i>
    <i r="5">
      <x v="301"/>
    </i>
    <i r="4">
      <x v="490"/>
      <x v="289"/>
    </i>
    <i r="4">
      <x v="491"/>
      <x v="290"/>
    </i>
    <i r="4">
      <x v="493"/>
      <x v="292"/>
    </i>
    <i r="4">
      <x v="494"/>
      <x v="293"/>
    </i>
    <i r="4">
      <x v="495"/>
      <x v="294"/>
    </i>
    <i r="4">
      <x v="496"/>
      <x v="295"/>
    </i>
    <i r="4">
      <x v="497"/>
      <x v="296"/>
    </i>
    <i r="4">
      <x v="498"/>
      <x v="297"/>
    </i>
    <i r="4">
      <x v="499"/>
      <x v="298"/>
    </i>
    <i r="4">
      <x v="500"/>
      <x v="303"/>
    </i>
    <i r="4">
      <x v="501"/>
      <x v="304"/>
    </i>
    <i r="4">
      <x v="504"/>
      <x v="300"/>
    </i>
    <i t="default" r="3">
      <x v="10"/>
    </i>
    <i r="3">
      <x v="11"/>
      <x v="489"/>
      <x v="288"/>
    </i>
    <i r="4">
      <x v="492"/>
      <x v="291"/>
    </i>
    <i r="4">
      <x v="502"/>
      <x v="302"/>
    </i>
    <i t="default" r="3">
      <x v="11"/>
    </i>
    <i r="3">
      <x v="12"/>
      <x v="503"/>
      <x v="299"/>
    </i>
    <i t="default" r="3">
      <x v="12"/>
    </i>
    <i t="default" r="2">
      <x v="1"/>
    </i>
    <i r="2">
      <x v="3"/>
      <x v="10"/>
      <x v="488"/>
      <x v="287"/>
    </i>
    <i r="5">
      <x v="301"/>
    </i>
    <i r="4">
      <x v="490"/>
      <x v="289"/>
    </i>
    <i r="4">
      <x v="491"/>
      <x v="290"/>
    </i>
    <i r="4">
      <x v="493"/>
      <x v="292"/>
    </i>
    <i r="4">
      <x v="494"/>
      <x v="293"/>
    </i>
    <i r="4">
      <x v="495"/>
      <x v="294"/>
    </i>
    <i r="4">
      <x v="496"/>
      <x v="295"/>
    </i>
    <i r="4">
      <x v="497"/>
      <x v="296"/>
    </i>
    <i r="4">
      <x v="498"/>
      <x v="297"/>
    </i>
    <i r="4">
      <x v="499"/>
      <x v="298"/>
    </i>
    <i r="4">
      <x v="500"/>
      <x v="303"/>
    </i>
    <i r="4">
      <x v="501"/>
      <x v="304"/>
    </i>
    <i r="4">
      <x v="504"/>
      <x v="300"/>
    </i>
    <i t="default" r="3">
      <x v="10"/>
    </i>
    <i r="3">
      <x v="11"/>
      <x v="489"/>
      <x v="288"/>
    </i>
    <i r="4">
      <x v="492"/>
      <x v="291"/>
    </i>
    <i r="4">
      <x v="502"/>
      <x v="302"/>
    </i>
    <i t="default" r="3">
      <x v="11"/>
    </i>
    <i r="3">
      <x v="12"/>
      <x v="503"/>
      <x v="299"/>
    </i>
    <i t="default" r="3">
      <x v="12"/>
    </i>
    <i t="default" r="2">
      <x v="3"/>
    </i>
    <i t="default" r="1">
      <x v="1"/>
    </i>
    <i t="default">
      <x v="14"/>
    </i>
    <i>
      <x v="15"/>
      <x/>
      <x v="2"/>
      <x v="10"/>
      <x/>
      <x/>
    </i>
    <i r="5">
      <x v="1"/>
    </i>
    <i r="5">
      <x v="4"/>
    </i>
    <i r="5">
      <x v="6"/>
    </i>
    <i r="5">
      <x v="7"/>
    </i>
    <i t="default" r="3">
      <x v="10"/>
    </i>
    <i t="default" r="2">
      <x v="2"/>
    </i>
    <i t="default" r="1">
      <x/>
    </i>
    <i r="1">
      <x v="1"/>
      <x v="1"/>
      <x v="10"/>
      <x v="534"/>
      <x v="305"/>
    </i>
    <i r="4">
      <x v="535"/>
      <x v="306"/>
    </i>
    <i r="4">
      <x v="536"/>
      <x v="307"/>
    </i>
    <i t="default" r="3">
      <x v="10"/>
    </i>
    <i t="default" r="2">
      <x v="1"/>
    </i>
    <i r="2">
      <x v="3"/>
      <x v="10"/>
      <x v="534"/>
      <x v="305"/>
    </i>
    <i r="4">
      <x v="535"/>
      <x v="306"/>
    </i>
    <i r="4">
      <x v="536"/>
      <x v="307"/>
    </i>
    <i t="default" r="3">
      <x v="10"/>
    </i>
    <i t="default" r="2">
      <x v="3"/>
    </i>
    <i t="default" r="1">
      <x v="1"/>
    </i>
    <i t="default">
      <x v="1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35" numFmtId="4"/>
    <dataField name=" Total ers tkr" fld="20" baseField="0" baseItem="0" numFmtId="1"/>
  </dataFields>
  <formats count="19">
    <format dxfId="262">
      <pivotArea type="all" dataOnly="0" outline="0" fieldPosition="0"/>
    </format>
    <format dxfId="261">
      <pivotArea field="8" type="button" dataOnly="0" labelOnly="1" outline="0" axis="axisRow" fieldPosition="4"/>
    </format>
    <format dxfId="260">
      <pivotArea dataOnly="0" labelOnly="1" grandRow="1" outline="0" fieldPosition="0"/>
    </format>
    <format dxfId="259">
      <pivotArea dataOnly="0" labelOnly="1" outline="0" fieldPosition="0">
        <references count="1">
          <reference field="7" count="0"/>
        </references>
      </pivotArea>
    </format>
    <format dxfId="258">
      <pivotArea dataOnly="0" labelOnly="1" outline="0" fieldPosition="0">
        <references count="1">
          <reference field="7" count="0"/>
        </references>
      </pivotArea>
    </format>
    <format dxfId="257">
      <pivotArea dataOnly="0" labelOnly="1" outline="0" fieldPosition="0">
        <references count="1">
          <reference field="8" count="0"/>
        </references>
      </pivotArea>
    </format>
    <format dxfId="256">
      <pivotArea field="2" type="button" dataOnly="0" labelOnly="1" outline="0" axis="axisRow" fieldPosition="0"/>
    </format>
    <format dxfId="255">
      <pivotArea field="7" type="button" dataOnly="0" labelOnly="1" outline="0" axis="axisRow" fieldPosition="5"/>
    </format>
    <format dxfId="254">
      <pivotArea field="8" type="button" dataOnly="0" labelOnly="1" outline="0" axis="axisRow" fieldPosition="4"/>
    </format>
    <format dxfId="25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52">
      <pivotArea dataOnly="0" labelOnly="1" outline="0" fieldPosition="0">
        <references count="1">
          <reference field="0" count="0"/>
        </references>
      </pivotArea>
    </format>
    <format dxfId="251">
      <pivotArea outline="0" fieldPosition="0">
        <references count="1">
          <reference field="4294967294" count="1">
            <x v="0"/>
          </reference>
        </references>
      </pivotArea>
    </format>
    <format dxfId="250">
      <pivotArea field="6" type="button" dataOnly="0" labelOnly="1" outline="0" axis="axisRow" fieldPosition="3"/>
    </format>
    <format dxfId="249">
      <pivotArea field="5" type="button" dataOnly="0" labelOnly="1" outline="0"/>
    </format>
    <format dxfId="248">
      <pivotArea dataOnly="0" labelOnly="1" outline="0" fieldPosition="0">
        <references count="1">
          <reference field="2" count="0"/>
        </references>
      </pivotArea>
    </format>
    <format dxfId="247">
      <pivotArea field="4" type="button" dataOnly="0" labelOnly="1" outline="0" axis="axisRow" fieldPosition="2"/>
    </format>
    <format dxfId="246">
      <pivotArea outline="0" fieldPosition="0">
        <references count="1">
          <reference field="4294967294" count="1" selected="0">
            <x v="1"/>
          </reference>
        </references>
      </pivotArea>
    </format>
    <format dxfId="24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44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6C350E-B5FC-4A9B-A022-B420A658408D}" name="Pivottabell5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80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 defaultSubtotal="0">
      <items count="14">
        <item h="1" x="0"/>
        <item h="1" x="10"/>
        <item h="1" x="1"/>
        <item h="1" x="2"/>
        <item h="1" x="3"/>
        <item h="1" x="4"/>
        <item h="1" x="5"/>
        <item x="6"/>
        <item h="1" x="7"/>
        <item h="1" x="8"/>
        <item h="1" x="9"/>
        <item h="1" x="12"/>
        <item h="1" x="13"/>
        <item h="1" x="11"/>
      </items>
    </pivotField>
    <pivotField axis="axisRow" compact="0" outline="0" multipleItemSelectionAllowed="1" showAll="0" sortType="ascending">
      <items count="36">
        <item x="22"/>
        <item x="26"/>
        <item x="5"/>
        <item x="6"/>
        <item x="23"/>
        <item x="30"/>
        <item x="0"/>
        <item x="27"/>
        <item x="33"/>
        <item x="34"/>
        <item x="13"/>
        <item x="7"/>
        <item x="8"/>
        <item x="10"/>
        <item x="18"/>
        <item x="15"/>
        <item x="31"/>
        <item x="11"/>
        <item x="16"/>
        <item x="17"/>
        <item x="12"/>
        <item x="32"/>
        <item x="4"/>
        <item x="14"/>
        <item x="9"/>
        <item x="19"/>
        <item x="20"/>
        <item x="21"/>
        <item x="1"/>
        <item x="28"/>
        <item x="24"/>
        <item x="25"/>
        <item x="2"/>
        <item x="3"/>
        <item x="29"/>
        <item t="default"/>
      </items>
    </pivotField>
    <pivotField compact="0" outline="0" showAll="0"/>
    <pivotField name="Anslag/ studieavgift" axis="axisRow" compact="0" outline="0" showAll="0">
      <items count="5">
        <item x="0"/>
        <item x="1"/>
        <item x="2"/>
        <item x="3"/>
        <item t="default"/>
      </items>
    </pivotField>
    <pivotField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Kurs-ansvarig inst" axis="axisRow" compact="0" outline="0" showAll="0">
      <items count="26">
        <item x="11"/>
        <item x="0"/>
        <item x="1"/>
        <item x="2"/>
        <item x="3"/>
        <item x="4"/>
        <item x="5"/>
        <item x="6"/>
        <item x="9"/>
        <item x="7"/>
        <item x="8"/>
        <item x="10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  <item t="default"/>
      </items>
    </pivotField>
    <pivotField axis="axisRow" compact="0" outline="0" showAll="0" sortType="ascending" defaultSubtotal="0">
      <items count="628">
        <item x="426"/>
        <item x="46"/>
        <item x="254"/>
        <item x="281"/>
        <item x="448"/>
        <item x="557"/>
        <item x="295"/>
        <item x="567"/>
        <item x="42"/>
        <item x="88"/>
        <item x="87"/>
        <item x="43"/>
        <item x="516"/>
        <item x="156"/>
        <item x="358"/>
        <item x="541"/>
        <item x="542"/>
        <item x="414"/>
        <item x="415"/>
        <item x="423"/>
        <item x="360"/>
        <item x="324"/>
        <item x="328"/>
        <item x="223"/>
        <item x="226"/>
        <item x="227"/>
        <item x="304"/>
        <item x="228"/>
        <item x="352"/>
        <item x="353"/>
        <item x="354"/>
        <item x="314"/>
        <item x="126"/>
        <item x="127"/>
        <item x="95"/>
        <item x="483"/>
        <item x="489"/>
        <item x="501"/>
        <item x="485"/>
        <item x="582"/>
        <item x="586"/>
        <item x="589"/>
        <item x="270"/>
        <item x="268"/>
        <item x="269"/>
        <item x="284"/>
        <item x="5"/>
        <item x="83"/>
        <item x="500"/>
        <item x="119"/>
        <item x="118"/>
        <item x="620"/>
        <item x="621"/>
        <item x="622"/>
        <item x="623"/>
        <item x="624"/>
        <item x="625"/>
        <item x="421"/>
        <item x="288"/>
        <item x="590"/>
        <item x="245"/>
        <item x="587"/>
        <item x="583"/>
        <item x="191"/>
        <item x="570"/>
        <item x="139"/>
        <item x="591"/>
        <item x="573"/>
        <item x="204"/>
        <item x="207"/>
        <item x="432"/>
        <item x="418"/>
        <item x="419"/>
        <item x="136"/>
        <item x="155"/>
        <item x="566"/>
        <item x="141"/>
        <item x="581"/>
        <item x="355"/>
        <item x="44"/>
        <item x="51"/>
        <item x="61"/>
        <item x="72"/>
        <item x="185"/>
        <item x="183"/>
        <item x="184"/>
        <item x="293"/>
        <item x="180"/>
        <item x="320"/>
        <item x="175"/>
        <item x="0"/>
        <item x="285"/>
        <item x="531"/>
        <item x="532"/>
        <item x="265"/>
        <item x="58"/>
        <item x="66"/>
        <item x="206"/>
        <item x="212"/>
        <item x="598"/>
        <item x="596"/>
        <item x="597"/>
        <item x="619"/>
        <item x="222"/>
        <item x="610"/>
        <item x="455"/>
        <item x="363"/>
        <item x="503"/>
        <item x="257"/>
        <item x="153"/>
        <item x="186"/>
        <item x="215"/>
        <item x="196"/>
        <item x="282"/>
        <item x="537"/>
        <item x="272"/>
        <item x="96"/>
        <item x="80"/>
        <item x="411"/>
        <item x="475"/>
        <item x="438"/>
        <item x="439"/>
        <item x="445"/>
        <item x="449"/>
        <item x="450"/>
        <item x="452"/>
        <item x="454"/>
        <item x="453"/>
        <item x="480"/>
        <item x="458"/>
        <item x="463"/>
        <item x="289"/>
        <item x="9"/>
        <item x="335"/>
        <item x="560"/>
        <item x="113"/>
        <item x="242"/>
        <item x="315"/>
        <item x="229"/>
        <item x="224"/>
        <item x="617"/>
        <item x="40"/>
        <item x="120"/>
        <item x="147"/>
        <item x="478"/>
        <item x="477"/>
        <item x="577"/>
        <item x="216"/>
        <item x="202"/>
        <item x="221"/>
        <item x="195"/>
        <item x="409"/>
        <item x="133"/>
        <item x="487"/>
        <item x="578"/>
        <item x="135"/>
        <item x="189"/>
        <item x="399"/>
        <item x="391"/>
        <item x="389"/>
        <item x="398"/>
        <item x="150"/>
        <item x="535"/>
        <item x="605"/>
        <item x="536"/>
        <item x="121"/>
        <item x="122"/>
        <item x="140"/>
        <item x="569"/>
        <item x="91"/>
        <item x="56"/>
        <item x="110"/>
        <item x="241"/>
        <item x="364"/>
        <item x="316"/>
        <item x="263"/>
        <item x="603"/>
        <item x="276"/>
        <item x="179"/>
        <item x="182"/>
        <item x="109"/>
        <item x="154"/>
        <item x="233"/>
        <item x="614"/>
        <item x="436"/>
        <item x="362"/>
        <item x="444"/>
        <item x="266"/>
        <item x="198"/>
        <item x="260"/>
        <item x="456"/>
        <item x="231"/>
        <item x="274"/>
        <item x="220"/>
        <item x="264"/>
        <item x="322"/>
        <item x="238"/>
        <item x="261"/>
        <item x="495"/>
        <item x="499"/>
        <item x="200"/>
        <item x="161"/>
        <item x="575"/>
        <item x="78"/>
        <item x="82"/>
        <item x="246"/>
        <item x="199"/>
        <item x="275"/>
        <item x="10"/>
        <item x="205"/>
        <item x="232"/>
        <item x="286"/>
        <item x="4"/>
        <item x="243"/>
        <item x="157"/>
        <item x="162"/>
        <item x="187"/>
        <item x="613"/>
        <item x="148"/>
        <item x="131"/>
        <item x="176"/>
        <item x="412"/>
        <item x="351"/>
        <item x="225"/>
        <item x="568"/>
        <item x="194"/>
        <item x="217"/>
        <item x="317"/>
        <item x="259"/>
        <item x="128"/>
        <item x="50"/>
        <item x="62"/>
        <item x="71"/>
        <item x="571"/>
        <item x="488"/>
        <item x="494"/>
        <item x="498"/>
        <item x="64"/>
        <item x="158"/>
        <item x="608"/>
        <item x="607"/>
        <item x="627"/>
        <item x="609"/>
        <item x="612"/>
        <item x="611"/>
        <item x="332"/>
        <item x="92"/>
        <item x="323"/>
        <item x="330"/>
        <item x="517"/>
        <item x="524"/>
        <item x="318"/>
        <item x="247"/>
        <item x="251"/>
        <item x="509"/>
        <item x="305"/>
        <item x="309"/>
        <item x="337"/>
        <item x="100"/>
        <item x="102"/>
        <item x="97"/>
        <item x="347"/>
        <item x="595"/>
        <item x="167"/>
        <item x="168"/>
        <item x="169"/>
        <item x="170"/>
        <item x="171"/>
        <item x="172"/>
        <item x="208"/>
        <item x="90"/>
        <item x="65"/>
        <item x="89"/>
        <item x="137"/>
        <item x="407"/>
        <item x="459"/>
        <item x="576"/>
        <item x="53"/>
        <item x="144"/>
        <item x="396"/>
        <item x="249"/>
        <item x="255"/>
        <item x="511"/>
        <item x="514"/>
        <item x="518"/>
        <item x="525"/>
        <item x="526"/>
        <item x="626"/>
        <item x="138"/>
        <item x="479"/>
        <item x="468"/>
        <item x="467"/>
        <item x="466"/>
        <item x="606"/>
        <item x="13"/>
        <item x="17"/>
        <item x="20"/>
        <item x="25"/>
        <item x="357"/>
        <item x="356"/>
        <item x="203"/>
        <item x="48"/>
        <item x="306"/>
        <item x="159"/>
        <item x="593"/>
        <item x="580"/>
        <item x="579"/>
        <item x="101"/>
        <item x="160"/>
        <item x="349"/>
        <item x="134"/>
        <item x="197"/>
        <item x="111"/>
        <item x="484"/>
        <item x="145"/>
        <item x="143"/>
        <item x="290"/>
        <item x="574"/>
        <item x="149"/>
        <item x="98"/>
        <item x="513"/>
        <item x="34"/>
        <item x="47"/>
        <item x="54"/>
        <item x="86"/>
        <item x="420"/>
        <item x="291"/>
        <item x="440"/>
        <item x="476"/>
        <item x="441"/>
        <item x="442"/>
        <item x="427"/>
        <item x="428"/>
        <item x="429"/>
        <item x="430"/>
        <item x="416"/>
        <item x="471"/>
        <item x="470"/>
        <item x="464"/>
        <item x="465"/>
        <item x="457"/>
        <item x="392"/>
        <item x="431"/>
        <item x="462"/>
        <item x="422"/>
        <item x="93"/>
        <item x="472"/>
        <item x="473"/>
        <item x="474"/>
        <item x="296"/>
        <item x="298"/>
        <item x="307"/>
        <item x="310"/>
        <item x="312"/>
        <item x="37"/>
        <item x="39"/>
        <item x="12"/>
        <item x="16"/>
        <item x="19"/>
        <item x="23"/>
        <item x="28"/>
        <item x="32"/>
        <item x="7"/>
        <item x="11"/>
        <item x="14"/>
        <item x="18"/>
        <item x="22"/>
        <item x="27"/>
        <item x="31"/>
        <item x="6"/>
        <item x="15"/>
        <item x="24"/>
        <item x="29"/>
        <item x="79"/>
        <item x="33"/>
        <item x="8"/>
        <item x="38"/>
        <item x="49"/>
        <item x="69"/>
        <item x="76"/>
        <item x="59"/>
        <item x="68"/>
        <item x="75"/>
        <item x="84"/>
        <item x="52"/>
        <item x="63"/>
        <item x="70"/>
        <item x="181"/>
        <item x="350"/>
        <item x="556"/>
        <item x="294"/>
        <item x="262"/>
        <item x="451"/>
        <item x="252"/>
        <item x="256"/>
        <item x="325"/>
        <item x="253"/>
        <item x="435"/>
        <item x="433"/>
        <item x="486"/>
        <item x="35"/>
        <item x="490"/>
        <item x="41"/>
        <item x="496"/>
        <item x="57"/>
        <item x="504"/>
        <item x="74"/>
        <item x="528"/>
        <item x="533"/>
        <item x="188"/>
        <item x="99"/>
        <item x="173"/>
        <item x="124"/>
        <item x="116"/>
        <item x="106"/>
        <item x="125"/>
        <item x="174"/>
        <item x="129"/>
        <item x="3"/>
        <item x="117"/>
        <item x="142"/>
        <item x="190"/>
        <item x="521"/>
        <item x="239"/>
        <item x="211"/>
        <item x="248"/>
        <item x="60"/>
        <item x="67"/>
        <item x="77"/>
        <item x="81"/>
        <item x="602"/>
        <item x="326"/>
        <item x="359"/>
        <item x="508"/>
        <item x="336"/>
        <item x="333"/>
        <item x="544"/>
        <item x="546"/>
        <item x="551"/>
        <item x="555"/>
        <item x="559"/>
        <item x="563"/>
        <item x="540"/>
        <item x="550"/>
        <item x="554"/>
        <item x="434"/>
        <item x="297"/>
        <item x="299"/>
        <item x="240"/>
        <item x="107"/>
        <item x="123"/>
        <item x="201"/>
        <item x="338"/>
        <item x="545"/>
        <item x="549"/>
        <item x="558"/>
        <item x="527"/>
        <item x="529"/>
        <item x="327"/>
        <item x="604"/>
        <item x="21"/>
        <item x="26"/>
        <item x="1"/>
        <item x="538"/>
        <item x="493"/>
        <item x="548"/>
        <item x="401"/>
        <item x="388"/>
        <item x="331"/>
        <item x="319"/>
        <item x="507"/>
        <item x="437"/>
        <item x="547"/>
        <item x="553"/>
        <item x="562"/>
        <item x="279"/>
        <item x="510"/>
        <item x="267"/>
        <item x="334"/>
        <item x="311"/>
        <item x="250"/>
        <item x="283"/>
        <item x="258"/>
        <item x="273"/>
        <item x="177"/>
        <item x="105"/>
        <item x="615"/>
        <item x="616"/>
        <item x="313"/>
        <item x="301"/>
        <item x="302"/>
        <item x="308"/>
        <item x="234"/>
        <item x="214"/>
        <item x="520"/>
        <item x="491"/>
        <item x="523"/>
        <item x="522"/>
        <item x="530"/>
        <item x="512"/>
        <item x="45"/>
        <item x="497"/>
        <item x="384"/>
        <item x="368"/>
        <item x="382"/>
        <item x="385"/>
        <item x="376"/>
        <item x="367"/>
        <item x="365"/>
        <item x="366"/>
        <item x="374"/>
        <item x="371"/>
        <item x="372"/>
        <item x="381"/>
        <item x="383"/>
        <item x="373"/>
        <item x="379"/>
        <item x="380"/>
        <item x="370"/>
        <item x="387"/>
        <item x="369"/>
        <item x="386"/>
        <item x="378"/>
        <item x="377"/>
        <item x="375"/>
        <item x="599"/>
        <item x="446"/>
        <item x="447"/>
        <item x="236"/>
        <item x="218"/>
        <item x="55"/>
        <item x="73"/>
        <item x="85"/>
        <item x="339"/>
        <item x="340"/>
        <item x="341"/>
        <item x="342"/>
        <item x="343"/>
        <item x="344"/>
        <item x="600"/>
        <item x="515"/>
        <item x="164"/>
        <item x="166"/>
        <item x="165"/>
        <item x="584"/>
        <item x="209"/>
        <item x="213"/>
        <item x="192"/>
        <item x="193"/>
        <item x="594"/>
        <item x="588"/>
        <item x="219"/>
        <item x="237"/>
        <item x="30"/>
        <item x="235"/>
        <item x="519"/>
        <item x="146"/>
        <item x="390"/>
        <item x="397"/>
        <item x="346"/>
        <item x="287"/>
        <item x="244"/>
        <item x="104"/>
        <item x="2"/>
        <item x="601"/>
        <item x="130"/>
        <item x="321"/>
        <item x="348"/>
        <item x="413"/>
        <item x="152"/>
        <item x="329"/>
        <item x="103"/>
        <item x="400"/>
        <item x="585"/>
        <item x="592"/>
        <item x="278"/>
        <item x="506"/>
        <item x="425"/>
        <item x="469"/>
        <item x="424"/>
        <item x="417"/>
        <item x="482"/>
        <item x="492"/>
        <item x="502"/>
        <item x="505"/>
        <item x="361"/>
        <item x="280"/>
        <item x="108"/>
        <item x="132"/>
        <item x="151"/>
        <item x="163"/>
        <item x="178"/>
        <item x="36"/>
        <item x="481"/>
        <item x="443"/>
        <item x="460"/>
        <item x="461"/>
        <item x="561"/>
        <item x="543"/>
        <item x="552"/>
        <item x="564"/>
        <item x="210"/>
        <item x="271"/>
        <item x="115"/>
        <item x="345"/>
        <item x="112"/>
        <item x="114"/>
        <item x="394"/>
        <item x="395"/>
        <item x="393"/>
        <item x="405"/>
        <item x="410"/>
        <item x="408"/>
        <item x="406"/>
        <item x="403"/>
        <item x="404"/>
        <item x="402"/>
        <item x="277"/>
        <item x="572"/>
        <item x="230"/>
        <item x="300"/>
        <item x="303"/>
        <item x="292"/>
        <item x="94"/>
        <item x="539"/>
        <item x="534"/>
        <item x="618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62">
    <i>
      <x v="10"/>
      <x/>
      <x/>
      <x/>
      <x/>
      <x v="46"/>
    </i>
    <i r="5">
      <x v="90"/>
    </i>
    <i r="5">
      <x v="212"/>
    </i>
    <i r="5">
      <x v="418"/>
    </i>
    <i r="5">
      <x v="562"/>
    </i>
    <i t="default" r="3">
      <x/>
    </i>
    <i t="default" r="2">
      <x/>
    </i>
    <i t="default" r="1">
      <x/>
    </i>
    <i r="1">
      <x v="1"/>
      <x v="1"/>
      <x/>
      <x v="425"/>
      <x v="24"/>
    </i>
    <i r="4">
      <x v="426"/>
      <x v="619"/>
    </i>
    <i r="4">
      <x v="427"/>
      <x v="103"/>
    </i>
    <i r="4">
      <x v="428"/>
      <x v="587"/>
    </i>
    <i r="4">
      <x v="429"/>
      <x v="23"/>
    </i>
    <i r="4">
      <x v="430"/>
      <x v="191"/>
    </i>
    <i r="4">
      <x v="431"/>
      <x v="27"/>
    </i>
    <i r="4">
      <x v="432"/>
      <x v="138"/>
    </i>
    <i r="4">
      <x v="433"/>
      <x v="25"/>
    </i>
    <i r="4">
      <x v="569"/>
      <x v="139"/>
    </i>
    <i r="5">
      <x v="223"/>
    </i>
    <i t="default" r="3">
      <x/>
    </i>
    <i t="default" r="2">
      <x v="1"/>
    </i>
    <i t="default" r="1">
      <x v="1"/>
    </i>
    <i t="default">
      <x v="10"/>
    </i>
    <i>
      <x v="23"/>
      <x/>
      <x/>
      <x/>
      <x/>
      <x v="46"/>
    </i>
    <i r="5">
      <x v="90"/>
    </i>
    <i r="5">
      <x v="210"/>
    </i>
    <i r="5">
      <x v="418"/>
    </i>
    <i r="5">
      <x v="562"/>
    </i>
    <i t="default" r="3">
      <x/>
    </i>
    <i t="default" r="2">
      <x/>
    </i>
    <i t="default" r="1">
      <x/>
    </i>
    <i r="1">
      <x v="1"/>
      <x v="1"/>
      <x/>
      <x/>
      <x v="423"/>
    </i>
    <i r="5">
      <x v="571"/>
    </i>
    <i r="4">
      <x v="525"/>
      <x v="136"/>
    </i>
    <i r="4">
      <x v="527"/>
      <x v="182"/>
    </i>
    <i r="4">
      <x v="528"/>
      <x v="554"/>
    </i>
    <i r="4">
      <x v="529"/>
      <x v="492"/>
    </i>
    <i r="4">
      <x v="530"/>
      <x v="552"/>
    </i>
    <i r="4">
      <x v="531"/>
      <x v="196"/>
    </i>
    <i r="4">
      <x v="532"/>
      <x v="448"/>
    </i>
    <i r="4">
      <x v="533"/>
      <x v="172"/>
    </i>
    <i t="default" r="3">
      <x/>
    </i>
    <i r="3">
      <x v="13"/>
      <x v="526"/>
      <x v="528"/>
    </i>
    <i t="default" r="3">
      <x v="13"/>
    </i>
    <i t="default" r="2">
      <x v="1"/>
    </i>
    <i r="2">
      <x v="2"/>
      <x/>
      <x/>
      <x v="423"/>
    </i>
    <i r="5">
      <x v="571"/>
    </i>
    <i r="4">
      <x v="525"/>
      <x v="136"/>
    </i>
    <i r="4">
      <x v="527"/>
      <x v="182"/>
    </i>
    <i r="4">
      <x v="528"/>
      <x v="554"/>
    </i>
    <i r="4">
      <x v="529"/>
      <x v="492"/>
    </i>
    <i r="4">
      <x v="530"/>
      <x v="552"/>
    </i>
    <i r="4">
      <x v="531"/>
      <x v="196"/>
    </i>
    <i r="4">
      <x v="532"/>
      <x v="448"/>
    </i>
    <i r="4">
      <x v="533"/>
      <x v="172"/>
    </i>
    <i t="default" r="3">
      <x/>
    </i>
    <i r="3">
      <x v="13"/>
      <x v="526"/>
      <x v="528"/>
    </i>
    <i t="default" r="3">
      <x v="13"/>
    </i>
    <i t="default" r="2">
      <x v="2"/>
    </i>
    <i t="default" r="1">
      <x v="1"/>
    </i>
    <i t="default"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Totalt antal håp" fld="17" baseField="0" baseItem="0" numFmtId="2"/>
    <dataField name=" Håp-ers tkr" fld="16" subtotal="average" baseField="7" baseItem="35" numFmtId="2"/>
    <dataField name=" Total ers tkr" fld="20" baseField="0" baseItem="0" numFmtId="1"/>
  </dataFields>
  <formats count="17">
    <format dxfId="243">
      <pivotArea type="all" dataOnly="0" outline="0" fieldPosition="0"/>
    </format>
    <format dxfId="242">
      <pivotArea field="8" type="button" dataOnly="0" labelOnly="1" outline="0" axis="axisRow" fieldPosition="4"/>
    </format>
    <format dxfId="241">
      <pivotArea dataOnly="0" labelOnly="1" grandRow="1" outline="0" fieldPosition="0"/>
    </format>
    <format dxfId="240">
      <pivotArea dataOnly="0" labelOnly="1" outline="0" fieldPosition="0">
        <references count="1">
          <reference field="7" count="0"/>
        </references>
      </pivotArea>
    </format>
    <format dxfId="239">
      <pivotArea dataOnly="0" labelOnly="1" outline="0" fieldPosition="0">
        <references count="1">
          <reference field="7" count="0"/>
        </references>
      </pivotArea>
    </format>
    <format dxfId="238">
      <pivotArea dataOnly="0" labelOnly="1" outline="0" fieldPosition="0">
        <references count="1">
          <reference field="8" count="0"/>
        </references>
      </pivotArea>
    </format>
    <format dxfId="237">
      <pivotArea field="2" type="button" dataOnly="0" labelOnly="1" outline="0" axis="axisRow" fieldPosition="0"/>
    </format>
    <format dxfId="236">
      <pivotArea field="7" type="button" dataOnly="0" labelOnly="1" outline="0" axis="axisRow" fieldPosition="5"/>
    </format>
    <format dxfId="235">
      <pivotArea field="8" type="button" dataOnly="0" labelOnly="1" outline="0" axis="axisRow" fieldPosition="4"/>
    </format>
    <format dxfId="234">
      <pivotArea dataOnly="0" labelOnly="1" outline="0" fieldPosition="0">
        <references count="1">
          <reference field="0" count="0"/>
        </references>
      </pivotArea>
    </format>
    <format dxfId="233">
      <pivotArea field="6" type="button" dataOnly="0" labelOnly="1" outline="0" axis="axisRow" fieldPosition="3"/>
    </format>
    <format dxfId="232">
      <pivotArea field="5" type="button" dataOnly="0" labelOnly="1" outline="0"/>
    </format>
    <format dxfId="231">
      <pivotArea dataOnly="0" labelOnly="1" outline="0" fieldPosition="0">
        <references count="1">
          <reference field="2" count="0"/>
        </references>
      </pivotArea>
    </format>
    <format dxfId="230">
      <pivotArea field="4" type="button" dataOnly="0" labelOnly="1" outline="0" axis="axisRow" fieldPosition="2"/>
    </format>
    <format dxfId="229">
      <pivotArea outline="0" fieldPosition="0">
        <references count="1">
          <reference field="4294967294" count="1" selected="0">
            <x v="1"/>
          </reference>
        </references>
      </pivotArea>
    </format>
    <format dxfId="22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27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A9155A-2E09-4E8F-A340-2095BC9CFFE6}" name="Pivottabell10" cacheId="0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30" firstHeaderRow="1" firstDataRow="2" firstDataCol="6" rowPageCount="1" colPageCount="1"/>
  <pivotFields count="39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 defaultSubtotal="0">
      <items count="14">
        <item x="0"/>
        <item x="10"/>
        <item x="1"/>
        <item x="2"/>
        <item x="3"/>
        <item x="4"/>
        <item x="5"/>
        <item x="6"/>
        <item x="7"/>
        <item x="8"/>
        <item x="9"/>
        <item x="12"/>
        <item x="13"/>
        <item x="11"/>
      </items>
    </pivotField>
    <pivotField axis="axisRow" compact="0" outline="0" multipleItemSelectionAllowed="1" showAll="0">
      <items count="36">
        <item h="1" x="0"/>
        <item h="1" x="1"/>
        <item h="1" x="2"/>
        <item h="1" x="3"/>
        <item h="1" x="26"/>
        <item h="1" x="27"/>
        <item h="1" x="28"/>
        <item h="1" x="4"/>
        <item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30"/>
        <item h="1" x="31"/>
        <item h="1" x="32"/>
        <item h="1" x="33"/>
        <item h="1" x="34"/>
        <item h="1" x="29"/>
        <item t="default"/>
      </items>
    </pivotField>
    <pivotField compact="0" outline="0" showAll="0"/>
    <pivotField axis="axisRow" compact="0" outline="0" showAll="0" defaultSubtotal="0">
      <items count="4">
        <item x="0"/>
        <item x="1"/>
        <item x="3"/>
        <item x="2"/>
      </items>
    </pivotField>
    <pivotField compact="0" outline="0" showAll="0" defaultSubtotal="0"/>
    <pivotField name="Kurs-ansvarig inst" axis="axisRow" compact="0" outline="0" showAll="0" defaultSubtotal="0">
      <items count="25">
        <item x="1"/>
        <item x="0"/>
        <item x="2"/>
        <item x="3"/>
        <item x="4"/>
        <item x="5"/>
        <item x="6"/>
        <item x="9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0"/>
      </items>
    </pivotField>
    <pivotField axis="axisRow" compact="0" outline="0" showAll="0" defaultSubtotal="0">
      <items count="628">
        <item x="0"/>
        <item x="10"/>
        <item x="115"/>
        <item x="4"/>
        <item x="3"/>
        <item x="104"/>
        <item x="123"/>
        <item x="120"/>
        <item x="1"/>
        <item x="2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482"/>
        <item x="359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103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267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195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96"/>
        <item x="97"/>
        <item x="98"/>
        <item x="99"/>
        <item x="100"/>
        <item x="101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2"/>
        <item x="41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565"/>
      </items>
    </pivotField>
    <pivotField axis="axisRow" compact="0" outline="0" showAll="0" sortType="ascending" defaultSubtotal="0">
      <items count="571">
        <item x="0"/>
        <item x="314"/>
        <item x="308"/>
        <item x="312"/>
        <item x="307"/>
        <item x="309"/>
        <item x="297"/>
        <item x="298"/>
        <item x="299"/>
        <item x="302"/>
        <item x="303"/>
        <item x="304"/>
        <item x="305"/>
        <item x="310"/>
        <item x="311"/>
        <item x="300"/>
        <item x="301"/>
        <item x="313"/>
        <item x="306"/>
        <item x="443"/>
        <item x="451"/>
        <item x="434"/>
        <item x="438"/>
        <item x="444"/>
        <item x="452"/>
        <item x="439"/>
        <item x="429"/>
        <item x="440"/>
        <item x="441"/>
        <item x="448"/>
        <item x="449"/>
        <item x="450"/>
        <item x="430"/>
        <item x="435"/>
        <item x="453"/>
        <item x="454"/>
        <item x="431"/>
        <item x="432"/>
        <item x="436"/>
        <item x="433"/>
        <item x="442"/>
        <item x="445"/>
        <item x="446"/>
        <item x="447"/>
        <item x="437"/>
        <item x="113"/>
        <item x="143"/>
        <item x="114"/>
        <item x="115"/>
        <item x="116"/>
        <item x="146"/>
        <item x="117"/>
        <item x="118"/>
        <item x="120"/>
        <item x="119"/>
        <item x="129"/>
        <item x="122"/>
        <item x="124"/>
        <item x="123"/>
        <item x="137"/>
        <item x="136"/>
        <item x="135"/>
        <item x="134"/>
        <item x="130"/>
        <item x="131"/>
        <item x="145"/>
        <item x="144"/>
        <item x="127"/>
        <item x="125"/>
        <item x="126"/>
        <item x="141"/>
        <item x="139"/>
        <item x="140"/>
        <item x="138"/>
        <item x="128"/>
        <item x="133"/>
        <item x="132"/>
        <item x="142"/>
        <item x="121"/>
        <item x="522"/>
        <item x="534"/>
        <item x="520"/>
        <item x="519"/>
        <item x="518"/>
        <item x="521"/>
        <item x="523"/>
        <item x="524"/>
        <item x="527"/>
        <item x="526"/>
        <item x="525"/>
        <item x="529"/>
        <item x="530"/>
        <item x="531"/>
        <item x="528"/>
        <item x="533"/>
        <item x="532"/>
        <item x="319"/>
        <item x="330"/>
        <item x="336"/>
        <item x="320"/>
        <item x="321"/>
        <item x="322"/>
        <item x="323"/>
        <item x="324"/>
        <item x="331"/>
        <item x="332"/>
        <item x="315"/>
        <item x="325"/>
        <item x="333"/>
        <item x="334"/>
        <item x="316"/>
        <item x="317"/>
        <item x="335"/>
        <item x="326"/>
        <item x="327"/>
        <item x="318"/>
        <item x="328"/>
        <item x="329"/>
        <item x="337"/>
        <item x="1"/>
        <item x="2"/>
        <item x="3"/>
        <item x="4"/>
        <item x="259"/>
        <item x="271"/>
        <item x="268"/>
        <item x="256"/>
        <item x="265"/>
        <item x="253"/>
        <item x="252"/>
        <item x="258"/>
        <item x="257"/>
        <item x="255"/>
        <item x="260"/>
        <item x="262"/>
        <item x="261"/>
        <item x="267"/>
        <item x="264"/>
        <item x="266"/>
        <item x="263"/>
        <item x="270"/>
        <item x="269"/>
        <item x="272"/>
        <item x="254"/>
        <item x="273"/>
        <item x="497"/>
        <item x="492"/>
        <item x="502"/>
        <item x="511"/>
        <item x="498"/>
        <item x="503"/>
        <item x="504"/>
        <item x="507"/>
        <item x="508"/>
        <item x="512"/>
        <item x="509"/>
        <item x="493"/>
        <item x="499"/>
        <item x="513"/>
        <item x="515"/>
        <item x="494"/>
        <item x="516"/>
        <item x="495"/>
        <item x="505"/>
        <item x="514"/>
        <item x="517"/>
        <item x="496"/>
        <item x="501"/>
        <item x="506"/>
        <item x="510"/>
        <item x="50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2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5"/>
        <item x="409"/>
        <item x="410"/>
        <item x="420"/>
        <item x="421"/>
        <item x="364"/>
        <item x="365"/>
        <item x="372"/>
        <item x="386"/>
        <item x="100"/>
        <item x="106"/>
        <item x="104"/>
        <item x="101"/>
        <item x="102"/>
        <item x="103"/>
        <item x="105"/>
        <item x="107"/>
        <item x="387"/>
        <item x="422"/>
        <item x="423"/>
        <item x="414"/>
        <item x="415"/>
        <item x="416"/>
        <item x="388"/>
        <item x="389"/>
        <item x="390"/>
        <item x="391"/>
        <item x="424"/>
        <item x="392"/>
        <item x="393"/>
        <item x="394"/>
        <item x="373"/>
        <item x="374"/>
        <item x="395"/>
        <item x="425"/>
        <item x="375"/>
        <item x="376"/>
        <item x="377"/>
        <item x="396"/>
        <item x="397"/>
        <item x="412"/>
        <item x="378"/>
        <item x="398"/>
        <item x="564"/>
        <item x="565"/>
        <item x="566"/>
        <item x="567"/>
        <item x="568"/>
        <item x="569"/>
        <item x="570"/>
        <item x="455"/>
        <item x="491"/>
        <item x="456"/>
        <item x="457"/>
        <item x="458"/>
        <item x="461"/>
        <item x="462"/>
        <item x="463"/>
        <item x="469"/>
        <item x="467"/>
        <item x="466"/>
        <item x="468"/>
        <item x="472"/>
        <item x="473"/>
        <item x="477"/>
        <item x="487"/>
        <item x="488"/>
        <item x="489"/>
        <item x="490"/>
        <item x="459"/>
        <item x="460"/>
        <item x="465"/>
        <item x="464"/>
        <item x="470"/>
        <item x="471"/>
        <item x="475"/>
        <item x="476"/>
        <item x="474"/>
        <item x="478"/>
        <item x="480"/>
        <item x="482"/>
        <item x="479"/>
        <item x="481"/>
        <item x="484"/>
        <item x="485"/>
        <item x="486"/>
        <item x="483"/>
        <item x="550"/>
        <item x="559"/>
        <item x="562"/>
        <item x="560"/>
        <item x="563"/>
        <item x="561"/>
        <item x="551"/>
        <item x="552"/>
        <item x="553"/>
        <item x="554"/>
        <item x="555"/>
        <item x="556"/>
        <item x="557"/>
        <item x="558"/>
        <item x="399"/>
        <item x="411"/>
        <item x="366"/>
        <item x="400"/>
        <item x="380"/>
        <item x="367"/>
        <item x="381"/>
        <item x="401"/>
        <item x="368"/>
        <item x="382"/>
        <item x="426"/>
        <item x="427"/>
        <item x="417"/>
        <item x="418"/>
        <item x="419"/>
        <item x="276"/>
        <item x="274"/>
        <item x="278"/>
        <item x="279"/>
        <item x="280"/>
        <item x="281"/>
        <item x="284"/>
        <item x="290"/>
        <item x="292"/>
        <item x="293"/>
        <item x="291"/>
        <item x="294"/>
        <item x="277"/>
        <item x="295"/>
        <item x="287"/>
        <item x="286"/>
        <item x="283"/>
        <item x="275"/>
        <item x="285"/>
        <item x="289"/>
        <item x="282"/>
        <item x="288"/>
        <item x="296"/>
        <item x="402"/>
        <item x="403"/>
        <item x="379"/>
        <item x="404"/>
        <item x="405"/>
        <item x="383"/>
        <item x="406"/>
        <item x="413"/>
        <item x="428"/>
        <item x="407"/>
        <item x="85"/>
        <item x="86"/>
        <item x="87"/>
        <item x="88"/>
        <item x="89"/>
        <item x="90"/>
        <item x="91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1"/>
        <item x="72"/>
        <item x="73"/>
        <item x="74"/>
        <item x="75"/>
        <item x="54"/>
        <item x="76"/>
        <item x="77"/>
        <item x="78"/>
        <item x="79"/>
        <item x="80"/>
        <item x="81"/>
        <item x="82"/>
        <item x="83"/>
        <item x="84"/>
        <item x="63"/>
        <item x="70"/>
        <item x="369"/>
        <item x="408"/>
        <item x="384"/>
        <item x="370"/>
        <item x="371"/>
        <item x="385"/>
        <item x="193"/>
        <item x="198"/>
        <item x="195"/>
        <item x="192"/>
        <item x="191"/>
        <item x="199"/>
        <item x="196"/>
        <item x="197"/>
        <item x="194"/>
        <item x="148"/>
        <item x="149"/>
        <item x="150"/>
        <item x="151"/>
        <item x="154"/>
        <item x="152"/>
        <item x="155"/>
        <item x="153"/>
        <item x="156"/>
        <item x="165"/>
        <item x="166"/>
        <item x="167"/>
        <item x="168"/>
        <item x="170"/>
        <item x="169"/>
        <item x="164"/>
        <item x="92"/>
        <item x="246"/>
        <item x="249"/>
        <item x="245"/>
        <item x="250"/>
        <item x="247"/>
        <item x="248"/>
        <item x="251"/>
        <item x="535"/>
        <item x="537"/>
        <item x="536"/>
        <item x="538"/>
        <item x="539"/>
        <item x="540"/>
        <item x="543"/>
        <item x="542"/>
        <item x="541"/>
        <item x="544"/>
        <item x="209"/>
        <item x="210"/>
        <item x="211"/>
        <item x="212"/>
        <item x="213"/>
        <item x="214"/>
        <item x="217"/>
        <item x="215"/>
        <item x="219"/>
        <item x="218"/>
        <item x="220"/>
        <item x="221"/>
        <item x="216"/>
        <item x="157"/>
        <item x="158"/>
        <item x="159"/>
        <item x="160"/>
        <item x="161"/>
        <item x="162"/>
        <item x="163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6"/>
        <item x="187"/>
        <item x="185"/>
        <item x="183"/>
        <item x="184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96"/>
        <item x="97"/>
        <item x="98"/>
        <item x="93"/>
        <item x="94"/>
        <item x="95"/>
        <item x="208"/>
        <item x="203"/>
        <item x="200"/>
        <item x="202"/>
        <item x="201"/>
        <item x="204"/>
        <item x="205"/>
        <item x="206"/>
        <item x="207"/>
        <item x="188"/>
        <item x="189"/>
        <item x="190"/>
        <item x="236"/>
        <item x="237"/>
        <item x="239"/>
        <item x="244"/>
        <item x="240"/>
        <item x="241"/>
        <item x="243"/>
        <item x="242"/>
        <item x="238"/>
        <item x="546"/>
        <item x="108"/>
        <item x="111"/>
        <item x="112"/>
        <item x="109"/>
        <item x="110"/>
        <item x="339"/>
        <item x="340"/>
        <item x="341"/>
        <item x="348"/>
        <item x="349"/>
        <item x="350"/>
        <item x="547"/>
        <item x="548"/>
        <item x="549"/>
        <item x="338"/>
        <item x="342"/>
        <item x="343"/>
        <item x="344"/>
        <item x="345"/>
        <item x="346"/>
        <item x="347"/>
        <item x="545"/>
        <item x="147"/>
        <item x="99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20">
    <i>
      <x v="8"/>
      <x/>
      <x/>
      <x v="9"/>
      <x/>
      <x/>
    </i>
    <i r="5">
      <x v="3"/>
    </i>
    <i r="5">
      <x v="4"/>
    </i>
    <i r="5">
      <x v="5"/>
    </i>
    <i r="2">
      <x v="2"/>
      <x v="9"/>
      <x v="570"/>
      <x v="194"/>
    </i>
    <i r="5">
      <x v="195"/>
    </i>
    <i t="default" r="1">
      <x/>
    </i>
    <i r="1">
      <x v="1"/>
      <x v="1"/>
      <x v="9"/>
      <x/>
      <x v="1"/>
    </i>
    <i r="5">
      <x v="2"/>
    </i>
    <i r="4">
      <x v="216"/>
      <x v="196"/>
    </i>
    <i r="4">
      <x v="217"/>
      <x v="202"/>
    </i>
    <i r="4">
      <x v="218"/>
      <x v="200"/>
    </i>
    <i r="4">
      <x v="219"/>
      <x v="197"/>
    </i>
    <i r="4">
      <x v="220"/>
      <x v="198"/>
    </i>
    <i r="4">
      <x v="221"/>
      <x v="199"/>
    </i>
    <i r="4">
      <x v="222"/>
      <x v="201"/>
    </i>
    <i r="4">
      <x v="223"/>
      <x v="203"/>
    </i>
    <i t="default" r="1">
      <x v="1"/>
    </i>
    <i t="default"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" hier="-1"/>
  </pageFields>
  <dataFields count="3">
    <dataField name=" Antal håp" fld="17" baseField="5" baseItem="565" numFmtId="2"/>
    <dataField name=" Håp-ers tkr" fld="16" subtotal="average" baseField="7" baseItem="5" numFmtId="2"/>
    <dataField name=" Total ers tkr" fld="20" baseField="0" baseItem="0" numFmtId="1"/>
  </dataFields>
  <formats count="19">
    <format dxfId="226">
      <pivotArea type="all" dataOnly="0" outline="0" fieldPosition="0"/>
    </format>
    <format dxfId="225">
      <pivotArea field="8" type="button" dataOnly="0" labelOnly="1" outline="0" axis="axisRow" fieldPosition="4"/>
    </format>
    <format dxfId="224">
      <pivotArea dataOnly="0" labelOnly="1" grandRow="1" outline="0" fieldPosition="0"/>
    </format>
    <format dxfId="223">
      <pivotArea dataOnly="0" labelOnly="1" outline="0" fieldPosition="0">
        <references count="1">
          <reference field="7" count="0"/>
        </references>
      </pivotArea>
    </format>
    <format dxfId="222">
      <pivotArea dataOnly="0" labelOnly="1" outline="0" fieldPosition="0">
        <references count="1">
          <reference field="2" count="0"/>
        </references>
      </pivotArea>
    </format>
    <format dxfId="221">
      <pivotArea dataOnly="0" labelOnly="1" outline="0" fieldPosition="0">
        <references count="1">
          <reference field="2" count="0"/>
        </references>
      </pivotArea>
    </format>
    <format dxfId="220">
      <pivotArea dataOnly="0" labelOnly="1" outline="0" fieldPosition="0">
        <references count="1">
          <reference field="7" count="0"/>
        </references>
      </pivotArea>
    </format>
    <format dxfId="219">
      <pivotArea dataOnly="0" labelOnly="1" outline="0" fieldPosition="0">
        <references count="1">
          <reference field="8" count="0"/>
        </references>
      </pivotArea>
    </format>
    <format dxfId="218">
      <pivotArea field="2" type="button" dataOnly="0" labelOnly="1" outline="0" axis="axisRow" fieldPosition="0"/>
    </format>
    <format dxfId="217">
      <pivotArea field="7" type="button" dataOnly="0" labelOnly="1" outline="0" axis="axisRow" fieldPosition="5"/>
    </format>
    <format dxfId="216">
      <pivotArea field="8" type="button" dataOnly="0" labelOnly="1" outline="0" axis="axisRow" fieldPosition="4"/>
    </format>
    <format dxfId="215">
      <pivotArea dataOnly="0" labelOnly="1" outline="0" fieldPosition="0">
        <references count="1">
          <reference field="0" count="0"/>
        </references>
      </pivotArea>
    </format>
    <format dxfId="214">
      <pivotArea field="6" type="button" dataOnly="0" labelOnly="1" outline="0" axis="axisRow" fieldPosition="3"/>
    </format>
    <format dxfId="21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2">
      <pivotArea outline="0" fieldPosition="0">
        <references count="3">
          <reference field="4294967294" count="1" selected="0">
            <x v="1"/>
          </reference>
          <reference field="0" count="1" selected="0" defaultSubtotal="1">
            <x v="1"/>
          </reference>
          <reference field="2" count="0" selected="0"/>
        </references>
      </pivotArea>
    </format>
    <format dxfId="211">
      <pivotArea outline="0" fieldPosition="0">
        <references count="2">
          <reference field="4294967294" count="1" selected="0">
            <x v="1"/>
          </reference>
          <reference field="2" count="0" selected="0" defaultSubtotal="1"/>
        </references>
      </pivotArea>
    </format>
    <format dxfId="210">
      <pivotArea field="2" grandRow="1" outline="0" axis="axisRow" fieldPosition="0">
        <references count="1">
          <reference field="4294967294" count="1" selected="0">
            <x v="1"/>
          </reference>
        </references>
      </pivotArea>
    </format>
    <format dxfId="20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08">
      <pivotArea outline="0" fieldPosition="0">
        <references count="1">
          <reference field="4294967294" count="1" selected="0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3182A111-DF46-4468-9E60-BB94E8D77960}" autoFormatId="16" applyNumberFormats="0" applyBorderFormats="0" applyFontFormats="0" applyPatternFormats="0" applyAlignmentFormats="0" applyWidthHeightFormats="0">
  <queryTableRefresh nextId="44">
    <queryTableFields count="39">
      <queryTableField id="1" name="Rubrik, budgetblad" tableColumnId="1"/>
      <queryTableField id="2" name="PN/PrI" tableColumnId="2"/>
      <queryTableField id="3" name="Program" tableColumnId="3"/>
      <queryTableField id="4" name="Program m inriktning" tableColumnId="4"/>
      <queryTableField id="5" name="Anslag/studieavgifter" tableColumnId="5"/>
      <queryTableField id="6" name="Momentansvarig inst" tableColumnId="6"/>
      <queryTableField id="7" name="Kursansvarig inst" tableColumnId="7"/>
      <queryTableField id="8" name="Kursnamn" tableColumnId="8"/>
      <queryTableField id="9" name="Kurskod" tableColumnId="9"/>
      <queryTableField id="10" name="Procent" tableColumnId="10"/>
      <queryTableField id="11" name="Studietakt" tableColumnId="11"/>
      <queryTableField id="12" name="Typ" tableColumnId="12"/>
      <queryTableField id="13" name="Ht/Vt" tableColumnId="13"/>
      <queryTableField id="14" name="Termin" tableColumnId="14"/>
      <queryTableField id="15" name="Antal stud" tableColumnId="15"/>
      <queryTableField id="16" name="Kurslängd hp" tableColumnId="16"/>
      <queryTableField id="17" name="Håp-ers tkr" tableColumnId="17"/>
      <queryTableField id="18" name="Totalt antal håp" tableColumnId="18"/>
      <queryTableField id="19" name="Total ers f håpar (tkr)" tableColumnId="19"/>
      <queryTableField id="20" name="Övriga ersättningar (tkr)" tableColumnId="20"/>
      <queryTableField id="21" name="Total ers tkr" tableColumnId="21"/>
      <queryTableField id="22" name="Total ers kr" tableColumnId="22"/>
      <queryTableField id="23" name="Månadsbelopp, kr" tableColumnId="23"/>
      <queryTableField id="24" name="Från proj" tableColumnId="24"/>
      <queryTableField id="25" name="Till proj" tableColumnId="25"/>
      <queryTableField id="26" name="Konto" tableColumnId="26"/>
      <queryTableField id="27" name="Till-konto" tableColumnId="27"/>
      <queryTableField id="28" name="Finansiär" tableColumnId="28"/>
      <queryTableField id="29" name="Dnr" tableColumnId="29"/>
      <queryTableField id="30" name="Anl" tableColumnId="30"/>
      <queryTableField id="31" name="Mpt" tableColumnId="31"/>
      <queryTableField id="32" name="Verks" tableColumnId="32"/>
      <queryTableField id="33" name="Text" tableColumnId="33"/>
      <queryTableField id="34" name="ÅR" tableColumnId="34"/>
      <queryTableField id="35" name="Projektnamn" tableColumnId="35"/>
      <queryTableField id="36" name="Fördeln e beslut" tableColumnId="36"/>
      <queryTableField id="37" name="Snitt-håp" tableColumnId="37"/>
      <queryTableField id="38" name="PN/Pri kod" tableColumnId="38"/>
      <queryTableField id="39" name="PN/PrI Kod" tableColumnId="39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829DEE-8B37-4024-84E3-CCBD4AA48695}" name="DATAPN" displayName="DATAPN" ref="A1:AL290" totalsRowCount="1" headerRowDxfId="507" headerRowBorderDxfId="506" tableBorderDxfId="505">
  <autoFilter ref="A1:AL289" xr:uid="{7E829DEE-8B37-4024-84E3-CCBD4AA48695}"/>
  <tableColumns count="38">
    <tableColumn id="1" xr3:uid="{70D69D7A-DC38-4068-85DD-F7F90B760CBC}" name="Rubrik, budgetblad"/>
    <tableColumn id="2" xr3:uid="{F2F4611E-33CA-4289-9801-B6C74E7DB9C9}" name="PN/PrI"/>
    <tableColumn id="3" xr3:uid="{5F7530DC-0CCF-40F0-B137-A0531390D88F}" name="Program"/>
    <tableColumn id="4" xr3:uid="{06B65D16-454F-41B5-B1E2-4F16DD090188}" name="Program m inriktning"/>
    <tableColumn id="5" xr3:uid="{BB1142B3-C245-4940-8A1B-8A2D3523276F}" name="Anslag/studieavgifter"/>
    <tableColumn id="6" xr3:uid="{C662F897-57E6-4C3F-BB32-70C135C9113B}" name="Momentansvarig inst"/>
    <tableColumn id="7" xr3:uid="{7935D65E-522F-4640-9944-B8DE07A71E9B}" name="Kursansvarig inst" dataDxfId="504" totalsRowDxfId="503"/>
    <tableColumn id="8" xr3:uid="{97B4061A-3932-4FD6-9F46-4198AB8EA532}" name="Kursnamn"/>
    <tableColumn id="9" xr3:uid="{B607C04D-6498-4B26-BE46-4D6E498A140D}" name="Kurskod"/>
    <tableColumn id="10" xr3:uid="{33199A68-BA9D-4E2C-A6BD-1E325B7C3563}" name="Procent"/>
    <tableColumn id="11" xr3:uid="{142518FD-321D-4659-B1C5-9F2E5E877C80}" name="Studietakt"/>
    <tableColumn id="12" xr3:uid="{F9166DB6-FDDC-4CEC-9464-03F66F02FBD9}" name="Typ"/>
    <tableColumn id="13" xr3:uid="{86A2D0E3-E671-41C6-AE66-106084FED77E}" name="Ht/Vt"/>
    <tableColumn id="14" xr3:uid="{78D6C9A1-7344-4507-A699-CFB9158BE470}" name="Termin"/>
    <tableColumn id="15" xr3:uid="{D3439BD6-CD0B-47F2-AF16-95F5A7FBF38B}" name="Antal stud"/>
    <tableColumn id="16" xr3:uid="{62795AAE-F71E-4D5A-82BC-29015512F011}" name="Kurslängd hp"/>
    <tableColumn id="17" xr3:uid="{38EB05F6-B7CE-4855-BBB9-DF372ADA458C}" name="Håp-ers tkr" dataDxfId="502" totalsRowDxfId="501"/>
    <tableColumn id="18" xr3:uid="{83617307-41E9-47FC-93A1-8B54264517FA}" name="Totalt antal håp">
      <calculatedColumnFormula>O2*P2/60*J2</calculatedColumnFormula>
    </tableColumn>
    <tableColumn id="19" xr3:uid="{D556B455-7DE3-4707-880D-CF03B7B3B583}" name="Total ers f håpar (tkr)">
      <calculatedColumnFormula>Q2*R2</calculatedColumnFormula>
    </tableColumn>
    <tableColumn id="20" xr3:uid="{5801D46D-0C25-4ACF-B185-EF1CA30532B1}" name="Övriga ersättningar (tkr)"/>
    <tableColumn id="21" xr3:uid="{52C53710-5608-43CD-8B12-B2FC59A3C51C}" name="Total ers tkr">
      <calculatedColumnFormula>S2+T2</calculatedColumnFormula>
    </tableColumn>
    <tableColumn id="22" xr3:uid="{1ABDCCD1-117D-4E24-936E-E94EA2792794}" name="Total ers kr">
      <calculatedColumnFormula>U2*1000</calculatedColumnFormula>
    </tableColumn>
    <tableColumn id="23" xr3:uid="{35CB971D-E792-492A-A287-ABE399E8590D}" name="Månadsbelopp, kr">
      <calculatedColumnFormula>V2/12</calculatedColumnFormula>
    </tableColumn>
    <tableColumn id="24" xr3:uid="{0D621D5A-B8DA-44C5-8631-EAD51C24191C}" name="Från proj"/>
    <tableColumn id="25" xr3:uid="{6F199E6A-6D01-4410-9827-9675A21DB455}" name="Till proj">
      <calculatedColumnFormula>IF(DATAPN[[#This Row],[Verks]]="Programövergripande",DATAPN[[#This Row],[Verks]],CONCATENATE(DATAPN[[#This Row],[Kursansvarig inst]],TEXT(DATAPN[[#This Row],[Verks]],9900000),1))</calculatedColumnFormula>
    </tableColumn>
    <tableColumn id="26" xr3:uid="{E4BFF78B-EF01-4F15-825A-98146AD58A3A}" name="Konto">
      <calculatedColumnFormula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calculatedColumnFormula>
    </tableColumn>
    <tableColumn id="27" xr3:uid="{7594A99E-D48C-4D80-A0B2-12A0E6CC2FCD}" name="Till-konto">
      <calculatedColumnFormula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calculatedColumnFormula>
    </tableColumn>
    <tableColumn id="28" xr3:uid="{285796D8-61B1-48AF-ADCF-0B92E7BE6A7F}" name="Finansiär"/>
    <tableColumn id="29" xr3:uid="{DE33F18B-99C3-48E8-936E-1B2743910F34}" name="Dnr"/>
    <tableColumn id="30" xr3:uid="{0E8763F8-2A4B-4F8A-B073-6E6E40D5660C}" name="Anl"/>
    <tableColumn id="31" xr3:uid="{D19AB84C-3531-4639-9A8F-1A113F01D9AD}" name="Mpt"/>
    <tableColumn id="32" xr3:uid="{61E097F6-E2E1-43B5-950E-86D62A090D1C}" name="Verks">
      <calculatedColumnFormula>IF(A2="Programövergripande","Programövergripande",VLOOKUP(C2,Verks!A:B,2,0))</calculatedColumnFormula>
    </tableColumn>
    <tableColumn id="33" xr3:uid="{355E06AC-40EF-4E85-8581-020A76D18A14}" name="Text"/>
    <tableColumn id="34" xr3:uid="{9ECC9FAC-6062-4C70-8532-C230BECE1BCB}" name="ÅR"/>
    <tableColumn id="35" xr3:uid="{D6EBFC42-A570-40FB-871C-58D12B5AF24F}" name="Projektnamn"/>
    <tableColumn id="36" xr3:uid="{4FD3D513-76C0-47F5-B782-47E66128F4AB}" name="Fördeln e beslut"/>
    <tableColumn id="37" xr3:uid="{6884DE87-DE2C-4EE6-B593-C34ED07E9ADD}" name="Snitt-håp"/>
    <tableColumn id="38" xr3:uid="{F4056EE4-5003-4449-AFEA-5C18D376B883}" name="PN/PrI Kod" dataDxfId="500">
      <calculatedColumnFormula>VLOOKUP(B2,Inst!A:B,2,0)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46FF0B-2DD7-4D23-A109-DA1BF6C76BA8}" name="DATAPrI" displayName="DATAPrI" ref="A1:AL1097" totalsRowCount="1" headerRowDxfId="499">
  <autoFilter ref="A1:AL1096" xr:uid="{0146FF0B-2DD7-4D23-A109-DA1BF6C76BA8}"/>
  <tableColumns count="38">
    <tableColumn id="1" xr3:uid="{2B436829-3BD9-469B-B6A6-2C1EDBF64E43}" name="Rubrik, budgetblad"/>
    <tableColumn id="2" xr3:uid="{79E3C8F5-EC19-4FE7-AF35-45D8098BCE35}" name="PN/PrI"/>
    <tableColumn id="3" xr3:uid="{61C76084-3F28-42F0-BB4F-9E8991678C7D}" name="Program"/>
    <tableColumn id="4" xr3:uid="{1808DBF5-2DCB-47CF-B370-6B4FF3B84EA9}" name="Program m inriktning"/>
    <tableColumn id="5" xr3:uid="{5425C95A-522C-4171-A784-EF4F5325AEB0}" name="Anslag/studieavgifter"/>
    <tableColumn id="6" xr3:uid="{49673F89-ADFC-41EE-886A-7CEEF8D54E43}" name="Momentansvarig inst"/>
    <tableColumn id="7" xr3:uid="{88FC4E5A-2914-4291-82BF-F822522B7CED}" name="Kursansvarig inst"/>
    <tableColumn id="8" xr3:uid="{749B2765-BF56-4E72-A7F1-ED67AB146F44}" name="Kursnamn"/>
    <tableColumn id="9" xr3:uid="{0C6F7E4D-AECE-402D-8DBE-D8C6CA0AA117}" name="Kurskod"/>
    <tableColumn id="10" xr3:uid="{E04BF52C-04D7-4EAF-8F76-B36A98960122}" name="Procent"/>
    <tableColumn id="11" xr3:uid="{3E29D814-163D-4A16-8023-D85E6795F0DB}" name="Studietakt"/>
    <tableColumn id="12" xr3:uid="{856C707E-12AA-4BEE-BB76-E0A8EE98935D}" name="Typ"/>
    <tableColumn id="13" xr3:uid="{3BA636F8-46FF-4770-BC79-CBB6553360C6}" name="Ht/Vt"/>
    <tableColumn id="14" xr3:uid="{3D4BA64E-5523-40BF-A6AF-F37BEFCA7543}" name="Termin"/>
    <tableColumn id="15" xr3:uid="{1DC11AAF-5EFF-44F4-A9CF-E9720E2292B3}" name="Antal stud"/>
    <tableColumn id="16" xr3:uid="{09F7FA98-592A-44EA-A841-073D79353C26}" name="Kurslängd hp"/>
    <tableColumn id="17" xr3:uid="{C39C774A-633C-488E-8D81-82EE0A96C749}" name="Håp-ers tkr" dataDxfId="498"/>
    <tableColumn id="18" xr3:uid="{C0D0D9DF-8A1F-4753-A6C9-DE71A0A38EF0}" name="Totalt antal håp" dataDxfId="497">
      <calculatedColumnFormula>O2*P2/60*J2</calculatedColumnFormula>
    </tableColumn>
    <tableColumn id="19" xr3:uid="{3EF89A7A-475D-4C2D-A017-A68740BF0F7A}" name="Total ers f håpar (tkr)" dataDxfId="496">
      <calculatedColumnFormula>Q2*R2</calculatedColumnFormula>
    </tableColumn>
    <tableColumn id="20" xr3:uid="{0D1EDF5D-9EA3-4605-B251-2328A3B99023}" name="Övriga ersättningar (tkr)" dataDxfId="495"/>
    <tableColumn id="21" xr3:uid="{B94DDC47-75F5-472B-AF00-ABE06281271A}" name="Total ers tkr" dataDxfId="494">
      <calculatedColumnFormula>S2+T2</calculatedColumnFormula>
    </tableColumn>
    <tableColumn id="22" xr3:uid="{A3E7F115-B1BA-45B2-8E15-1A9941694537}" name="Total ers kr" dataDxfId="493">
      <calculatedColumnFormula>U2*1000</calculatedColumnFormula>
    </tableColumn>
    <tableColumn id="23" xr3:uid="{5EB75F2E-716B-4DE0-85BF-756941B6D579}" name="Månadsbelopp, kr" dataDxfId="492">
      <calculatedColumnFormula>V2/12</calculatedColumnFormula>
    </tableColumn>
    <tableColumn id="24" xr3:uid="{122C5656-CD9A-4069-8AD2-CE2C2C982DA1}" name="Från proj" dataDxfId="491">
      <calculatedColumnFormula>IF(DATAPrI[[#This Row],[Verks]]="Programövergripande",DATAPrI[[#This Row],[Verks]],CONCATENATE(DATAPrI[[#This Row],[PN/Pri kod]],TEXT(DATAPrI[[#This Row],[Verks]],9900000),1))</calculatedColumnFormula>
    </tableColumn>
    <tableColumn id="25" xr3:uid="{A5E846C9-EC5C-4416-B4EC-1FAD3AFFEB30}" name="Till proj" dataDxfId="490">
      <calculatedColumnFormula>IF(DATAPrI[[#This Row],[Verks]]="Programövergripande",DATAPrI[[#This Row],[Verks]],CONCATENATE(DATAPrI[[#This Row],[Kursansvarig inst]],TEXT(DATAPrI[[#This Row],[Verks]],9900000),1))</calculatedColumnFormula>
    </tableColumn>
    <tableColumn id="26" xr3:uid="{B2FF937D-11D0-4668-BB16-D9815FD8B6D1}" name="Konto" dataDxfId="489">
      <calculatedColumnFormula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calculatedColumnFormula>
    </tableColumn>
    <tableColumn id="27" xr3:uid="{892FBDCD-8166-4769-99E8-9913FDB45658}" name="Till-konto" dataDxfId="488">
      <calculatedColumnFormula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calculatedColumnFormula>
    </tableColumn>
    <tableColumn id="28" xr3:uid="{FC0FE71B-B751-4171-A175-7C59677DD79A}" name="Finansiär"/>
    <tableColumn id="29" xr3:uid="{BD394C24-A255-4606-9779-B9209014E6FA}" name="Dnr"/>
    <tableColumn id="30" xr3:uid="{189CAE34-0197-48C6-A4E2-AB8F689BE0D9}" name="Anl"/>
    <tableColumn id="31" xr3:uid="{327FA36F-C6E7-46F1-B7B2-FE518BA4165F}" name="Mpt"/>
    <tableColumn id="32" xr3:uid="{86D40F0B-92FD-4FE5-95FE-5EA995C52887}" name="Verks">
      <calculatedColumnFormula>IF(A2="Programövergripande","Programövergripande",VLOOKUP(C2,Verks!A:B,2,0))</calculatedColumnFormula>
    </tableColumn>
    <tableColumn id="33" xr3:uid="{3223D9F7-47F0-478B-B94A-2B2D213AA950}" name="Text"/>
    <tableColumn id="34" xr3:uid="{B2F7E9E7-C91E-4670-91CD-D68CAD6C58FC}" name="ÅR"/>
    <tableColumn id="35" xr3:uid="{02C2998E-CFF9-4833-936A-77FF7B702575}" name="Projektnamn"/>
    <tableColumn id="36" xr3:uid="{34C84B06-8F17-42F8-ACC4-CC51DD52DA25}" name="Fördeln e beslut"/>
    <tableColumn id="37" xr3:uid="{B447CA2F-11E1-4D67-97AA-A86D7362D7C1}" name="Snitt-håp"/>
    <tableColumn id="38" xr3:uid="{EE3F9BCC-EA32-4579-9F57-6DF844BE4352}" name="PN/Pri kod">
      <calculatedColumnFormula>VLOOKUP(B2,Inst!A:B,2,0)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89EB08-BFFD-46A1-A81C-07FF40A452C2}" name="DATAKOMPLETT" displayName="DATAKOMPLETT" ref="A1:AM1386" tableType="queryTable" totalsRowShown="0">
  <autoFilter ref="A1:AM1386" xr:uid="{2189EB08-BFFD-46A1-A81C-07FF40A452C2}"/>
  <tableColumns count="39">
    <tableColumn id="1" xr3:uid="{993C6F6C-35C7-4930-A22C-CD269C55AB45}" uniqueName="1" name="Rubrik, budgetblad" queryTableFieldId="1" dataDxfId="487"/>
    <tableColumn id="2" xr3:uid="{20D12F0D-2C97-492B-94DE-EF6954C41C4E}" uniqueName="2" name="PN/PrI" queryTableFieldId="2" dataDxfId="486"/>
    <tableColumn id="3" xr3:uid="{00E27DA7-5D0F-46E2-A4E1-A9FD87A45F1B}" uniqueName="3" name="Program" queryTableFieldId="3" dataDxfId="485"/>
    <tableColumn id="4" xr3:uid="{F91FA6FB-ECFC-4524-B50E-EEC37DF093E3}" uniqueName="4" name="Program m inriktning" queryTableFieldId="4" dataDxfId="484"/>
    <tableColumn id="5" xr3:uid="{D87A3BE8-6A97-4EFF-B83C-3BAAD27E4A53}" uniqueName="5" name="Anslag/studieavgifter" queryTableFieldId="5" dataDxfId="483"/>
    <tableColumn id="6" xr3:uid="{41718E36-76C6-48EB-AFD4-C879EB2E372B}" uniqueName="6" name="Momentansvarig inst" queryTableFieldId="6"/>
    <tableColumn id="7" xr3:uid="{0CB6009F-E623-43D4-B7C5-CF7FF86671C0}" uniqueName="7" name="Kursansvarig inst" queryTableFieldId="7" dataDxfId="482"/>
    <tableColumn id="8" xr3:uid="{7946E947-3C80-4BA0-A574-80A2D018E999}" uniqueName="8" name="Kursnamn" queryTableFieldId="8" dataDxfId="481"/>
    <tableColumn id="9" xr3:uid="{94DBEFB6-366A-45FA-BBD9-93935577B9ED}" uniqueName="9" name="Kurskod" queryTableFieldId="9" dataDxfId="480"/>
    <tableColumn id="10" xr3:uid="{9E5BCC9F-A795-44E8-BC0B-F6CCEB58FF7A}" uniqueName="10" name="Procent" queryTableFieldId="10"/>
    <tableColumn id="11" xr3:uid="{FADDE057-59AF-4A36-912B-58E8ECD21531}" uniqueName="11" name="Studietakt" queryTableFieldId="11"/>
    <tableColumn id="12" xr3:uid="{F4131B60-78C0-4DDC-8798-023D7CDB78B4}" uniqueName="12" name="Typ" queryTableFieldId="12" dataDxfId="479"/>
    <tableColumn id="13" xr3:uid="{8823B702-5CB8-4F01-9FFF-3A0601CEB1FC}" uniqueName="13" name="Ht/Vt" queryTableFieldId="13" dataDxfId="478"/>
    <tableColumn id="14" xr3:uid="{1258AA47-5F2D-40D6-9779-9E3057CF83C0}" uniqueName="14" name="Termin" queryTableFieldId="14"/>
    <tableColumn id="15" xr3:uid="{53501077-D971-4B32-A2DF-FB44AF688EC6}" uniqueName="15" name="Antal stud" queryTableFieldId="15"/>
    <tableColumn id="16" xr3:uid="{25B9C60A-5891-41FF-AC4D-190B5997D8D5}" uniqueName="16" name="Kurslängd hp" queryTableFieldId="16"/>
    <tableColumn id="17" xr3:uid="{7DAE3D96-DA0D-4A32-BE45-B5798E5BCACC}" uniqueName="17" name="Håp-ers tkr" queryTableFieldId="17"/>
    <tableColumn id="18" xr3:uid="{24AB0161-AA27-4ED4-A231-197BCBDF92C9}" uniqueName="18" name="Totalt antal håp" queryTableFieldId="18"/>
    <tableColumn id="19" xr3:uid="{CDB1648B-57A5-43D7-A667-89EA326A657D}" uniqueName="19" name="Total ers f håpar (tkr)" queryTableFieldId="19"/>
    <tableColumn id="20" xr3:uid="{6FF3D197-B994-4CBE-AAEF-4BF08A047C3C}" uniqueName="20" name="Övriga ersättningar (tkr)" queryTableFieldId="20"/>
    <tableColumn id="21" xr3:uid="{05A2D9D9-AA09-4046-B41E-B2171D1EDC33}" uniqueName="21" name="Total ers tkr" queryTableFieldId="21"/>
    <tableColumn id="22" xr3:uid="{724CB4C9-1A98-4B2F-ADCF-6208C8664E4A}" uniqueName="22" name="Total ers kr" queryTableFieldId="22"/>
    <tableColumn id="23" xr3:uid="{F6D9BBDA-D994-4EE7-BA21-7D499D7CA1C4}" uniqueName="23" name="Månadsbelopp, kr" queryTableFieldId="23"/>
    <tableColumn id="24" xr3:uid="{5196FD51-D8FB-4A34-BF1F-F818B65B8704}" uniqueName="24" name="Från proj" queryTableFieldId="24" dataDxfId="477"/>
    <tableColumn id="25" xr3:uid="{F5390290-128E-4F7F-944C-1BC17BB35BF2}" uniqueName="25" name="Till proj" queryTableFieldId="25" dataDxfId="476"/>
    <tableColumn id="26" xr3:uid="{411636EE-5E5F-427D-A759-47CC309F77E2}" uniqueName="26" name="Konto" queryTableFieldId="26"/>
    <tableColumn id="27" xr3:uid="{A8077392-4F7B-46EF-965F-BF3173D850E6}" uniqueName="27" name="Till-konto" queryTableFieldId="27"/>
    <tableColumn id="28" xr3:uid="{DE23561E-7C9B-431D-9EEA-BE2D0779A999}" uniqueName="28" name="Finansiär" queryTableFieldId="28"/>
    <tableColumn id="29" xr3:uid="{B9B46EAE-23F9-4672-BDAB-61E42BE67CDE}" uniqueName="29" name="Dnr" queryTableFieldId="29"/>
    <tableColumn id="30" xr3:uid="{4B1F8E80-0E3A-4F9A-9213-113DB6DE5D20}" uniqueName="30" name="Anl" queryTableFieldId="30"/>
    <tableColumn id="31" xr3:uid="{E82A81E3-3539-48AF-B6D0-973D71D30BD2}" uniqueName="31" name="Mpt" queryTableFieldId="31"/>
    <tableColumn id="32" xr3:uid="{2A957B2F-5BD6-4A21-8A51-5B772D2DA342}" uniqueName="32" name="Verks" queryTableFieldId="32"/>
    <tableColumn id="33" xr3:uid="{0B121021-6E76-4D0B-8230-D313E25E20D9}" uniqueName="33" name="Text" queryTableFieldId="33"/>
    <tableColumn id="34" xr3:uid="{D12C4160-E585-459B-B891-E0897B6CBB27}" uniqueName="34" name="ÅR" queryTableFieldId="34"/>
    <tableColumn id="35" xr3:uid="{80A71FF4-DA96-49C3-84D5-FE4B238FE9A8}" uniqueName="35" name="Projektnamn" queryTableFieldId="35"/>
    <tableColumn id="36" xr3:uid="{B970394A-BE01-4625-A379-840097086386}" uniqueName="36" name="Fördeln e beslut" queryTableFieldId="36"/>
    <tableColumn id="37" xr3:uid="{D87130BA-A334-41D3-A850-B7F0020DD58C}" uniqueName="37" name="Snitt-håp" queryTableFieldId="37"/>
    <tableColumn id="38" xr3:uid="{95E1935E-C16F-4FA5-8168-950B9E2F0FE5}" uniqueName="38" name="PN/Pri kod" queryTableFieldId="38" dataDxfId="475"/>
    <tableColumn id="39" xr3:uid="{FA6E2270-FB51-43AB-9A64-6F37675F7853}" uniqueName="39" name="PN/PrI Kod2" queryTableFieldId="39" dataDxfId="47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048539-918A-4512-8619-B80B78BA5E46}" name="Tabell1423" displayName="Tabell1423" ref="A1:AP168" totalsRowCount="1" headerRowDxfId="473" dataDxfId="472" totalsRowDxfId="470" tableBorderDxfId="471">
  <autoFilter ref="A1:AP167" xr:uid="{36C49441-05AD-4E83-8B36-441A24FF8D29}"/>
  <sortState xmlns:xlrd2="http://schemas.microsoft.com/office/spreadsheetml/2017/richdata2" ref="A2:AP167">
    <sortCondition ref="I2:I167"/>
    <sortCondition ref="J2:J167"/>
    <sortCondition ref="K2:K167"/>
    <sortCondition ref="N2:N167"/>
  </sortState>
  <tableColumns count="42">
    <tableColumn id="1" xr3:uid="{8A6C8EEC-B2E8-4BB5-A35F-08BA702944DC}" name="Intäkter/kostnader" dataDxfId="469" totalsRowDxfId="468"/>
    <tableColumn id="2" xr3:uid="{7A30E560-61BE-43C9-B374-41BE96DA37B9}" name="Rubrik" dataDxfId="467" totalsRowDxfId="466"/>
    <tableColumn id="3" xr3:uid="{D0322B17-4741-429E-BFCE-5503A886AF48}" name="Underrubrik" dataDxfId="465" totalsRowDxfId="464"/>
    <tableColumn id="4" xr3:uid="{DDD7DF72-70A0-44CF-9475-C5C47DC33097}" name="Budgetpost" dataDxfId="463" totalsRowDxfId="462"/>
    <tableColumn id="5" xr3:uid="{AB9734A0-65F3-4E1A-8777-6587FB1283FB}" name="Inst - syns i US budget" dataDxfId="461" totalsRowDxfId="460"/>
    <tableColumn id="6" xr3:uid="{49DD4CAB-7447-4E3B-BD11-F9161C724ACB}" name="PN" dataDxfId="459" totalsRowDxfId="458"/>
    <tableColumn id="7" xr3:uid="{92F0A1D2-271F-4B6A-AF7F-2E303AF7DCBA}" name="Program" dataDxfId="457" totalsRowDxfId="456"/>
    <tableColumn id="8" xr3:uid="{3FB7D53E-40EC-4E70-846E-C2068916CFC5}" name="Program m inriktning" dataDxfId="455" totalsRowDxfId="454" dataCellStyle="Normal 6"/>
    <tableColumn id="9" xr3:uid="{D59D77A3-4096-46FC-84A9-87693ECC8E28}" name="Inst" dataDxfId="453" totalsRowDxfId="452" dataCellStyle="Normal 6"/>
    <tableColumn id="10" xr3:uid="{DD2255B6-E8BF-47C7-8228-9A8BBB519363}" name="Kursnamn" dataDxfId="451" totalsRowDxfId="450" dataCellStyle="Normal 6"/>
    <tableColumn id="11" xr3:uid="{477544AF-B1AA-414F-80B3-542BD4DDD517}" name="Kurskod" dataDxfId="449" totalsRowDxfId="448" dataCellStyle="Normal 6"/>
    <tableColumn id="12" xr3:uid="{195F4ECC-5A20-4FE6-856C-E2D4AE842870}" name="Procent/studietakt" dataDxfId="447" totalsRowDxfId="446" dataCellStyle="Normal 6"/>
    <tableColumn id="13" xr3:uid="{54692472-7EC3-4CB2-B50F-D053B634CDDA}" name="Typ" dataDxfId="445" totalsRowDxfId="444" dataCellStyle="Normal 6"/>
    <tableColumn id="14" xr3:uid="{351FDFBF-4E86-4220-B307-30D97231A096}" name="HT/VT" dataDxfId="443" totalsRowDxfId="442" dataCellStyle="Normal 6"/>
    <tableColumn id="15" xr3:uid="{848C6E1B-4D43-40A8-8E10-02028B085AC2}" name="Termin" dataDxfId="441" totalsRowDxfId="440" dataCellStyle="Normal 6"/>
    <tableColumn id="16" xr3:uid="{52D93AE6-8EF1-4FD7-8B58-1E136484C9EB}" name="Antal stud" dataDxfId="439" totalsRowDxfId="438" dataCellStyle="Normal 6"/>
    <tableColumn id="17" xr3:uid="{7080A41D-2B2F-4319-A2FD-D8A1813315A4}" name="Kurslängd hp" dataDxfId="437" totalsRowDxfId="436" dataCellStyle="Normal 6"/>
    <tableColumn id="37" xr3:uid="{5E01301A-2B96-4F7B-9671-BF0A2099CEA6}" name="HÅP hela tillf" totalsRowFunction="sum" dataDxfId="435" totalsRowDxfId="434" dataCellStyle="Normal 6"/>
    <tableColumn id="18" xr3:uid="{E5812725-3C78-447B-A8A2-3FDB2E30A5EC}" name="Ers per håp" dataDxfId="433" totalsRowDxfId="432" dataCellStyle="Normal 6"/>
    <tableColumn id="19" xr3:uid="{45B8FE09-F8A6-4D98-9DF5-73A89628E53C}" name="Totalt HÅP 2023" totalsRowFunction="sum" dataDxfId="431" totalsRowDxfId="430" dataCellStyle="Normal 6"/>
    <tableColumn id="20" xr3:uid="{69D85829-8A13-484C-A9CC-0BAAC1B860CF}" name="Total ers" totalsRowFunction="sum" dataDxfId="429" totalsRowDxfId="428">
      <calculatedColumnFormula>Tabell1423[[#This Row],[Ers per håp]]*Tabell1423[[#This Row],[Totalt HÅP 2023]]</calculatedColumnFormula>
    </tableColumn>
    <tableColumn id="21" xr3:uid="{10AEA3C3-6EEB-441E-949B-A12415B5888D}" name="Övriga ersättningar (tkr)" dataDxfId="427" totalsRowDxfId="426"/>
    <tableColumn id="26" xr3:uid="{FC031921-F6AA-4748-B639-542D91865DE5}" name="Total ers 2023" dataDxfId="425" totalsRowDxfId="424"/>
    <tableColumn id="38" xr3:uid="{011AF4F9-37F0-40E8-9785-3D5B6EFFB65A}" name="Total ers kr" dataDxfId="423" totalsRowDxfId="422"/>
    <tableColumn id="31" xr3:uid="{44ED0A26-036D-4CC8-A204-9BE74046E152}" name="Månadsbelopp, kr" dataDxfId="421" totalsRowDxfId="420"/>
    <tableColumn id="32" xr3:uid="{AF02F2BE-1ED6-4B65-A396-8FDADD7DCCA9}" name="Från proj (D) 1" dataDxfId="419" totalsRowDxfId="418"/>
    <tableColumn id="24" xr3:uid="{D5309DDB-8282-4588-B9F3-1219EA8D1A03}" name="Från proj (D) 2" dataDxfId="417" totalsRowDxfId="416"/>
    <tableColumn id="30" xr3:uid="{036DDD60-449A-4B2A-B940-5CBD628E0510}" name="Till proj" dataDxfId="415" totalsRowDxfId="414"/>
    <tableColumn id="39" xr3:uid="{84989F54-3A97-456E-B890-2570970BD8D9}" name="Konto 1" dataDxfId="413" totalsRowDxfId="412"/>
    <tableColumn id="35" xr3:uid="{E00DDAF3-25CE-418D-9CF1-6B43A9E95CCD}" name="Konto" dataDxfId="411" totalsRowDxfId="410"/>
    <tableColumn id="42" xr3:uid="{58DFEFDE-9A56-433E-9BED-B854F3BF76A3}" name="Vk" dataDxfId="409" totalsRowDxfId="408"/>
    <tableColumn id="25" xr3:uid="{90323C45-C24A-4C10-9DEE-DA1FAA79711A}" name="Till huvudproj under US" dataDxfId="407" totalsRowDxfId="406"/>
    <tableColumn id="43" xr3:uid="{83FE6272-3A24-4C9E-891D-3E95BA1FD3C8}" name="Till huvudprojekt" dataDxfId="405" totalsRowDxfId="404"/>
    <tableColumn id="33" xr3:uid="{39787DBD-12FF-4902-9475-E14852C9A72F}" name="Finansiär" dataDxfId="403" totalsRowDxfId="402"/>
    <tableColumn id="40" xr3:uid="{831D3EE8-14DC-464F-AF00-FB49F7CBAD08}" name="Anl" dataDxfId="401" totalsRowDxfId="400"/>
    <tableColumn id="41" xr3:uid="{AA43A84A-749A-4632-9AAC-4C5BD5AE514C}" name="Mpt" dataDxfId="399" totalsRowDxfId="398"/>
    <tableColumn id="34" xr3:uid="{AFA1DD5F-4A46-497C-AE51-F3A72077D3AD}" name="Dnr" dataDxfId="397" totalsRowDxfId="396"/>
    <tableColumn id="44" xr3:uid="{2EFB2E5C-6CCC-485D-A585-56F1686159EB}" name="Text" dataDxfId="395" totalsRowDxfId="394"/>
    <tableColumn id="29" xr3:uid="{FE1B2CF5-70D9-47DB-A1A1-CCFD1B568C0A}" name="ÅR" dataDxfId="393" totalsRowDxfId="392"/>
    <tableColumn id="22" xr3:uid="{CD05148A-3FEF-4E54-B16F-593028CB2ED1}" name="Projektnamn" dataDxfId="391" totalsRowDxfId="390"/>
    <tableColumn id="23" xr3:uid="{DA698091-B00A-4022-AFBB-6F55C0AC2D09}" name="Fördeln e beslut/kommentar" dataDxfId="389" totalsRowDxfId="388"/>
    <tableColumn id="36" xr3:uid="{0A9F8149-AB0E-421E-B093-B8310A5685AE}" name="Kolumn2" dataDxfId="387" totalsRowDxfId="38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86" dT="2021-09-14T15:49:58.17" personId="{586F6994-9CE3-4C2F-88ED-EE86A7E6FFC9}" id="{66FEA172-B4F5-40D7-A629-F7903AAE7751}">
    <text>saknas 1,5 på T6</text>
  </threadedComment>
  <threadedComment ref="Q1011" dT="2021-09-14T15:58:18.48" personId="{586F6994-9CE3-4C2F-88ED-EE86A7E6FFC9}" id="{C0E928A9-5AD9-4670-8DB9-F241B1CF309D}">
    <text>Sätt samma prislapp som snitthåpen på programmet</text>
  </threadedComment>
  <threadedComment ref="I1046" dT="2022-07-01T12:44:36.33" personId="{F493E596-B35B-45D5-9787-09124096771E}" id="{68B851A2-DF78-4468-9482-454A26F99A83}">
    <text>kurskod fastställs HT22</text>
  </threadedComment>
  <threadedComment ref="I1047" dT="2022-07-01T12:44:36.33" personId="{F493E596-B35B-45D5-9787-09124096771E}" id="{E2061029-C912-481C-A7C2-CE924EBDC6C0}">
    <text>kurskod fastställs HT22</text>
  </threadedComment>
  <threadedComment ref="I1048" dT="2022-07-01T12:44:36.33" personId="{F493E596-B35B-45D5-9787-09124096771E}" id="{8943134A-C00C-401C-BAC5-ED4D4E678F32}">
    <text>kurskod fastställs HT22</text>
  </threadedComment>
  <threadedComment ref="I1049" dT="2022-07-01T12:44:36.33" personId="{F493E596-B35B-45D5-9787-09124096771E}" id="{688FC9F9-1927-4517-B399-DE91C6025850}">
    <text>kurskod fastställs HT22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0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tbildning.ki.se/student/oral-halsa-tobaksprevention-och-tobaksavvanjning/1oh003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1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ivotTable" Target="../pivotTables/pivotTable15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ivotTable" Target="../pivotTables/pivotTable1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ivotTable" Target="../pivotTables/pivotTable17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ivotTable" Target="../pivotTables/pivotTable18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ivotTable" Target="../pivotTables/pivotTable19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ivotTable" Target="../pivotTables/pivotTable20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ivotTable" Target="../pivotTables/pivotTable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ivotTable" Target="../pivotTables/pivotTable2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80F5-0769-407E-BA77-C6D43F6CAD8B}">
  <dimension ref="A1:XFD290"/>
  <sheetViews>
    <sheetView topLeftCell="A257" zoomScaleNormal="100" workbookViewId="0">
      <selection activeCell="H283" sqref="H283"/>
    </sheetView>
  </sheetViews>
  <sheetFormatPr defaultRowHeight="14.5" x14ac:dyDescent="0.35"/>
  <cols>
    <col min="1" max="1" width="19.1796875" bestFit="1" customWidth="1"/>
    <col min="2" max="2" width="8.453125" customWidth="1"/>
    <col min="3" max="4" width="40.81640625" bestFit="1" customWidth="1"/>
    <col min="5" max="6" width="20.54296875" customWidth="1"/>
    <col min="7" max="7" width="17" customWidth="1"/>
    <col min="8" max="8" width="62.1796875" bestFit="1" customWidth="1"/>
    <col min="9" max="9" width="9.7265625" customWidth="1"/>
    <col min="10" max="10" width="9.453125" customWidth="1"/>
    <col min="11" max="11" width="11.54296875" customWidth="1"/>
    <col min="12" max="12" width="5.81640625" customWidth="1"/>
    <col min="13" max="13" width="7.54296875" customWidth="1"/>
    <col min="14" max="14" width="8.7265625" customWidth="1"/>
    <col min="15" max="15" width="11.453125" customWidth="1"/>
    <col min="16" max="16" width="13.7265625" customWidth="1"/>
    <col min="17" max="17" width="13" bestFit="1" customWidth="1"/>
    <col min="18" max="18" width="16.1796875" customWidth="1"/>
    <col min="19" max="19" width="20.7265625" customWidth="1"/>
    <col min="20" max="20" width="23.1796875" customWidth="1"/>
    <col min="21" max="21" width="13" customWidth="1"/>
    <col min="22" max="22" width="12.26953125" customWidth="1"/>
    <col min="23" max="23" width="18.1796875" customWidth="1"/>
    <col min="24" max="24" width="11" bestFit="1" customWidth="1"/>
    <col min="25" max="25" width="11.1796875" bestFit="1" customWidth="1"/>
    <col min="26" max="26" width="7.81640625" customWidth="1"/>
    <col min="27" max="27" width="10.81640625" customWidth="1"/>
    <col min="28" max="28" width="10.453125" customWidth="1"/>
    <col min="29" max="29" width="5.81640625" customWidth="1"/>
    <col min="30" max="30" width="5.54296875" customWidth="1"/>
    <col min="31" max="31" width="6.453125" customWidth="1"/>
    <col min="32" max="32" width="7.54296875" customWidth="1"/>
    <col min="33" max="33" width="6.453125" customWidth="1"/>
    <col min="34" max="34" width="5.1796875" customWidth="1"/>
    <col min="35" max="35" width="26.453125" bestFit="1" customWidth="1"/>
    <col min="36" max="36" width="16.26953125" customWidth="1"/>
    <col min="37" max="37" width="10.54296875" customWidth="1"/>
    <col min="16384" max="16384" width="6.81640625" bestFit="1" customWidth="1"/>
  </cols>
  <sheetData>
    <row r="1" spans="1:38 16384:16384" x14ac:dyDescent="0.35">
      <c r="A1" s="135" t="s">
        <v>0</v>
      </c>
      <c r="B1" s="136" t="s">
        <v>1</v>
      </c>
      <c r="C1" s="136" t="s">
        <v>2</v>
      </c>
      <c r="D1" s="136" t="s">
        <v>3</v>
      </c>
      <c r="E1" s="136" t="s">
        <v>4</v>
      </c>
      <c r="F1" s="136" t="s">
        <v>5</v>
      </c>
      <c r="G1" s="136" t="s">
        <v>6</v>
      </c>
      <c r="H1" s="136" t="s">
        <v>7</v>
      </c>
      <c r="I1" s="136" t="s">
        <v>8</v>
      </c>
      <c r="J1" s="136" t="s">
        <v>9</v>
      </c>
      <c r="K1" s="136" t="s">
        <v>10</v>
      </c>
      <c r="L1" s="136" t="s">
        <v>11</v>
      </c>
      <c r="M1" s="136" t="s">
        <v>12</v>
      </c>
      <c r="N1" s="136" t="s">
        <v>13</v>
      </c>
      <c r="O1" s="136" t="s">
        <v>14</v>
      </c>
      <c r="P1" s="136" t="s">
        <v>15</v>
      </c>
      <c r="Q1" s="136" t="s">
        <v>16</v>
      </c>
      <c r="R1" s="136" t="s">
        <v>17</v>
      </c>
      <c r="S1" s="136" t="s">
        <v>18</v>
      </c>
      <c r="T1" s="136" t="s">
        <v>19</v>
      </c>
      <c r="U1" s="136" t="s">
        <v>20</v>
      </c>
      <c r="V1" s="136" t="s">
        <v>21</v>
      </c>
      <c r="W1" s="136" t="s">
        <v>22</v>
      </c>
      <c r="X1" s="136" t="s">
        <v>23</v>
      </c>
      <c r="Y1" s="136" t="s">
        <v>24</v>
      </c>
      <c r="Z1" s="136" t="s">
        <v>25</v>
      </c>
      <c r="AA1" s="136" t="s">
        <v>26</v>
      </c>
      <c r="AB1" s="136" t="s">
        <v>27</v>
      </c>
      <c r="AC1" s="136" t="s">
        <v>28</v>
      </c>
      <c r="AD1" s="136" t="s">
        <v>29</v>
      </c>
      <c r="AE1" s="136" t="s">
        <v>30</v>
      </c>
      <c r="AF1" s="136" t="s">
        <v>31</v>
      </c>
      <c r="AG1" s="136" t="s">
        <v>32</v>
      </c>
      <c r="AH1" s="136" t="s">
        <v>33</v>
      </c>
      <c r="AI1" s="136" t="s">
        <v>34</v>
      </c>
      <c r="AJ1" s="136" t="s">
        <v>35</v>
      </c>
      <c r="AK1" s="137" t="s">
        <v>36</v>
      </c>
      <c r="AL1" s="136" t="s">
        <v>1745</v>
      </c>
      <c r="XFD1" t="s">
        <v>37</v>
      </c>
    </row>
    <row r="2" spans="1:38 16384:16384" x14ac:dyDescent="0.35">
      <c r="A2" t="s">
        <v>38</v>
      </c>
      <c r="B2" t="s">
        <v>701</v>
      </c>
      <c r="C2" t="s">
        <v>281</v>
      </c>
      <c r="D2" t="s">
        <v>281</v>
      </c>
      <c r="E2" t="s">
        <v>42</v>
      </c>
      <c r="G2" t="s">
        <v>53</v>
      </c>
      <c r="H2" t="s">
        <v>307</v>
      </c>
      <c r="I2" t="s">
        <v>42</v>
      </c>
      <c r="J2">
        <v>1</v>
      </c>
      <c r="L2" t="s">
        <v>53</v>
      </c>
      <c r="M2" t="s">
        <v>42</v>
      </c>
      <c r="Q2">
        <v>0</v>
      </c>
      <c r="R2">
        <f t="shared" ref="R2:R65" si="0">O2*P2/60*J2</f>
        <v>0</v>
      </c>
      <c r="S2">
        <f t="shared" ref="S2:S65" si="1">Q2*R2</f>
        <v>0</v>
      </c>
      <c r="T2">
        <v>55.48</v>
      </c>
      <c r="U2">
        <f t="shared" ref="U2" si="2">S2+T2</f>
        <v>55.48</v>
      </c>
      <c r="V2">
        <f t="shared" ref="V2" si="3">U2*1000</f>
        <v>55480</v>
      </c>
      <c r="W2">
        <f t="shared" ref="W2" si="4">V2/12</f>
        <v>4623.333333333333</v>
      </c>
      <c r="X2" t="str">
        <f>IF(DATAPN[[#This Row],[Verks]]="Programövergripande",DATAPN[[#This Row],[Verks]],CONCATENATE(DATAPN[[#This Row],[PN/PrI Kod]],TEXT(DATAPN[[#This Row],[Verks]],9900000),1))</f>
        <v>Programövergripande</v>
      </c>
      <c r="Y2" t="str">
        <f>IF(DATAPN[[#This Row],[Verks]]="Programövergripande",DATAPN[[#This Row],[Verks]],CONCATENATE(DATAPN[[#This Row],[Kursansvarig inst]],TEXT(DATAPN[[#This Row],[Verks]],9900000),1))</f>
        <v>Programövergripande</v>
      </c>
      <c r="Z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2" t="s">
        <v>42</v>
      </c>
      <c r="AC2" t="s">
        <v>42</v>
      </c>
      <c r="AD2" t="s">
        <v>42</v>
      </c>
      <c r="AE2" t="s">
        <v>42</v>
      </c>
      <c r="AF2" t="str">
        <f>IF(A2="Programövergripande","Programövergripande",VLOOKUP(C2,Verks!A:B,2,0))</f>
        <v>Programövergripande</v>
      </c>
      <c r="AH2">
        <v>2023</v>
      </c>
      <c r="AI2" t="s">
        <v>1478</v>
      </c>
      <c r="AL2" t="str">
        <f>VLOOKUP(B2,Inst!A:B,2,0)</f>
        <v>UL</v>
      </c>
    </row>
    <row r="3" spans="1:38 16384:16384" x14ac:dyDescent="0.35">
      <c r="A3" t="s">
        <v>38</v>
      </c>
      <c r="B3" t="s">
        <v>701</v>
      </c>
      <c r="C3" t="s">
        <v>281</v>
      </c>
      <c r="D3" t="s">
        <v>281</v>
      </c>
      <c r="E3" t="s">
        <v>42</v>
      </c>
      <c r="G3" t="s">
        <v>53</v>
      </c>
      <c r="H3" t="s">
        <v>44</v>
      </c>
      <c r="I3" t="s">
        <v>42</v>
      </c>
      <c r="J3">
        <v>1</v>
      </c>
      <c r="L3" t="s">
        <v>53</v>
      </c>
      <c r="M3" t="s">
        <v>42</v>
      </c>
      <c r="Q3">
        <v>0</v>
      </c>
      <c r="R3">
        <f t="shared" si="0"/>
        <v>0</v>
      </c>
      <c r="S3">
        <f t="shared" si="1"/>
        <v>0</v>
      </c>
      <c r="T3">
        <v>423.75</v>
      </c>
      <c r="U3">
        <f t="shared" ref="U3:U66" si="5">S3+T3</f>
        <v>423.75</v>
      </c>
      <c r="V3">
        <f t="shared" ref="V3:V66" si="6">U3*1000</f>
        <v>423750</v>
      </c>
      <c r="W3">
        <f t="shared" ref="W3:W66" si="7">V3/12</f>
        <v>35312.5</v>
      </c>
      <c r="X3" t="str">
        <f>IF(DATAPN[[#This Row],[Verks]]="Programövergripande",DATAPN[[#This Row],[Verks]],CONCATENATE(DATAPN[[#This Row],[PN/PrI Kod]],TEXT(DATAPN[[#This Row],[Verks]],9900000),1))</f>
        <v>Programövergripande</v>
      </c>
      <c r="Y3" t="str">
        <f>IF(DATAPN[[#This Row],[Verks]]="Programövergripande",DATAPN[[#This Row],[Verks]],CONCATENATE(DATAPN[[#This Row],[Kursansvarig inst]],TEXT(DATAPN[[#This Row],[Verks]],9900000),1))</f>
        <v>Programövergripande</v>
      </c>
      <c r="Z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3" t="s">
        <v>42</v>
      </c>
      <c r="AC3" t="s">
        <v>42</v>
      </c>
      <c r="AD3" t="s">
        <v>42</v>
      </c>
      <c r="AE3" t="s">
        <v>42</v>
      </c>
      <c r="AF3" t="str">
        <f>IF(A3="Programövergripande","Programövergripande",VLOOKUP(C3,Verks!A:B,2,0))</f>
        <v>Programövergripande</v>
      </c>
      <c r="AH3">
        <v>2023</v>
      </c>
      <c r="AL3" t="str">
        <f>VLOOKUP(B3,Inst!A:B,2,0)</f>
        <v>UL</v>
      </c>
    </row>
    <row r="4" spans="1:38 16384:16384" x14ac:dyDescent="0.35">
      <c r="A4" t="s">
        <v>38</v>
      </c>
      <c r="B4" t="s">
        <v>701</v>
      </c>
      <c r="C4" t="s">
        <v>281</v>
      </c>
      <c r="D4" t="s">
        <v>281</v>
      </c>
      <c r="E4" t="s">
        <v>42</v>
      </c>
      <c r="G4" t="s">
        <v>53</v>
      </c>
      <c r="H4" t="s">
        <v>54</v>
      </c>
      <c r="I4" t="s">
        <v>42</v>
      </c>
      <c r="J4">
        <v>1</v>
      </c>
      <c r="L4" t="s">
        <v>53</v>
      </c>
      <c r="Q4">
        <v>0</v>
      </c>
      <c r="R4">
        <f t="shared" si="0"/>
        <v>0</v>
      </c>
      <c r="S4">
        <f t="shared" si="1"/>
        <v>0</v>
      </c>
      <c r="T4">
        <v>512.11</v>
      </c>
      <c r="U4">
        <f t="shared" si="5"/>
        <v>512.11</v>
      </c>
      <c r="V4">
        <f t="shared" si="6"/>
        <v>512110</v>
      </c>
      <c r="W4">
        <f t="shared" si="7"/>
        <v>42675.833333333336</v>
      </c>
      <c r="X4" t="str">
        <f>IF(DATAPN[[#This Row],[Verks]]="Programövergripande",DATAPN[[#This Row],[Verks]],CONCATENATE(DATAPN[[#This Row],[PN/PrI Kod]],TEXT(DATAPN[[#This Row],[Verks]],9900000),1))</f>
        <v>Programövergripande</v>
      </c>
      <c r="Y4" t="str">
        <f>IF(DATAPN[[#This Row],[Verks]]="Programövergripande",DATAPN[[#This Row],[Verks]],CONCATENATE(DATAPN[[#This Row],[Kursansvarig inst]],TEXT(DATAPN[[#This Row],[Verks]],9900000),1))</f>
        <v>Programövergripande</v>
      </c>
      <c r="Z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" t="s">
        <v>42</v>
      </c>
      <c r="AC4" t="s">
        <v>42</v>
      </c>
      <c r="AD4" t="s">
        <v>42</v>
      </c>
      <c r="AE4" t="s">
        <v>42</v>
      </c>
      <c r="AF4" t="str">
        <f>IF(A4="Programövergripande","Programövergripande",VLOOKUP(C4,Verks!A:B,2,0))</f>
        <v>Programövergripande</v>
      </c>
      <c r="AH4">
        <v>2023</v>
      </c>
      <c r="AL4" t="str">
        <f>VLOOKUP(B4,Inst!A:B,2,0)</f>
        <v>UL</v>
      </c>
    </row>
    <row r="5" spans="1:38 16384:16384" x14ac:dyDescent="0.35">
      <c r="A5" t="s">
        <v>38</v>
      </c>
      <c r="B5" t="s">
        <v>701</v>
      </c>
      <c r="C5" t="s">
        <v>281</v>
      </c>
      <c r="D5" t="s">
        <v>281</v>
      </c>
      <c r="E5" t="s">
        <v>42</v>
      </c>
      <c r="G5" t="s">
        <v>53</v>
      </c>
      <c r="H5" t="s">
        <v>55</v>
      </c>
      <c r="I5" t="s">
        <v>42</v>
      </c>
      <c r="J5">
        <v>1</v>
      </c>
      <c r="L5" t="s">
        <v>53</v>
      </c>
      <c r="Q5">
        <v>0</v>
      </c>
      <c r="R5">
        <f t="shared" si="0"/>
        <v>0</v>
      </c>
      <c r="S5">
        <f t="shared" si="1"/>
        <v>0</v>
      </c>
      <c r="T5">
        <v>433.59</v>
      </c>
      <c r="U5">
        <f t="shared" si="5"/>
        <v>433.59</v>
      </c>
      <c r="V5">
        <f t="shared" si="6"/>
        <v>433590</v>
      </c>
      <c r="W5">
        <f t="shared" si="7"/>
        <v>36132.5</v>
      </c>
      <c r="X5" t="str">
        <f>IF(DATAPN[[#This Row],[Verks]]="Programövergripande",DATAPN[[#This Row],[Verks]],CONCATENATE(DATAPN[[#This Row],[PN/PrI Kod]],TEXT(DATAPN[[#This Row],[Verks]],9900000),1))</f>
        <v>Programövergripande</v>
      </c>
      <c r="Y5" t="str">
        <f>IF(DATAPN[[#This Row],[Verks]]="Programövergripande",DATAPN[[#This Row],[Verks]],CONCATENATE(DATAPN[[#This Row],[Kursansvarig inst]],TEXT(DATAPN[[#This Row],[Verks]],9900000),1))</f>
        <v>Programövergripande</v>
      </c>
      <c r="Z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5" t="s">
        <v>42</v>
      </c>
      <c r="AC5" t="s">
        <v>42</v>
      </c>
      <c r="AD5" t="s">
        <v>42</v>
      </c>
      <c r="AE5" t="s">
        <v>42</v>
      </c>
      <c r="AF5" t="str">
        <f>IF(A5="Programövergripande","Programövergripande",VLOOKUP(C5,Verks!A:B,2,0))</f>
        <v>Programövergripande</v>
      </c>
      <c r="AH5">
        <v>2023</v>
      </c>
      <c r="AL5" t="str">
        <f>VLOOKUP(B5,Inst!A:B,2,0)</f>
        <v>UL</v>
      </c>
    </row>
    <row r="6" spans="1:38 16384:16384" x14ac:dyDescent="0.35">
      <c r="A6" t="s">
        <v>38</v>
      </c>
      <c r="B6" t="s">
        <v>701</v>
      </c>
      <c r="C6" t="s">
        <v>281</v>
      </c>
      <c r="D6" t="s">
        <v>281</v>
      </c>
      <c r="E6" t="s">
        <v>42</v>
      </c>
      <c r="G6" t="s">
        <v>997</v>
      </c>
      <c r="H6" t="s">
        <v>52</v>
      </c>
      <c r="I6" t="s">
        <v>42</v>
      </c>
      <c r="J6">
        <v>1</v>
      </c>
      <c r="L6" t="s">
        <v>53</v>
      </c>
      <c r="Q6">
        <v>0</v>
      </c>
      <c r="R6">
        <f t="shared" si="0"/>
        <v>0</v>
      </c>
      <c r="S6">
        <f t="shared" si="1"/>
        <v>0</v>
      </c>
      <c r="T6">
        <v>488.08199999999999</v>
      </c>
      <c r="U6">
        <f t="shared" si="5"/>
        <v>488.08199999999999</v>
      </c>
      <c r="V6">
        <f t="shared" si="6"/>
        <v>488082</v>
      </c>
      <c r="W6">
        <f t="shared" si="7"/>
        <v>40673.5</v>
      </c>
      <c r="X6" t="str">
        <f>IF(DATAPN[[#This Row],[Verks]]="Programövergripande",DATAPN[[#This Row],[Verks]],CONCATENATE(DATAPN[[#This Row],[PN/PrI Kod]],TEXT(DATAPN[[#This Row],[Verks]],9900000),1))</f>
        <v>Programövergripande</v>
      </c>
      <c r="Y6" t="str">
        <f>IF(DATAPN[[#This Row],[Verks]]="Programövergripande",DATAPN[[#This Row],[Verks]],CONCATENATE(DATAPN[[#This Row],[Kursansvarig inst]],TEXT(DATAPN[[#This Row],[Verks]],9900000),1))</f>
        <v>Programövergripande</v>
      </c>
      <c r="Z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6" t="s">
        <v>42</v>
      </c>
      <c r="AC6" t="s">
        <v>42</v>
      </c>
      <c r="AD6" t="s">
        <v>42</v>
      </c>
      <c r="AE6" t="s">
        <v>42</v>
      </c>
      <c r="AF6" t="str">
        <f>IF(A6="Programövergripande","Programövergripande",VLOOKUP(C6,Verks!A:B,2,0))</f>
        <v>Programövergripande</v>
      </c>
      <c r="AH6">
        <v>2023</v>
      </c>
      <c r="AL6" t="str">
        <f>VLOOKUP(B6,Inst!A:B,2,0)</f>
        <v>UL</v>
      </c>
    </row>
    <row r="7" spans="1:38 16384:16384" x14ac:dyDescent="0.35">
      <c r="A7" t="s">
        <v>47</v>
      </c>
      <c r="B7" t="s">
        <v>701</v>
      </c>
      <c r="C7" t="s">
        <v>281</v>
      </c>
      <c r="D7" t="s">
        <v>281</v>
      </c>
      <c r="E7" t="s">
        <v>48</v>
      </c>
      <c r="G7" t="s">
        <v>1479</v>
      </c>
      <c r="H7" t="s">
        <v>1480</v>
      </c>
      <c r="I7" t="s">
        <v>1481</v>
      </c>
      <c r="J7">
        <v>1</v>
      </c>
      <c r="L7" t="s">
        <v>58</v>
      </c>
      <c r="M7" t="s">
        <v>49</v>
      </c>
      <c r="N7">
        <v>1</v>
      </c>
      <c r="O7">
        <v>58</v>
      </c>
      <c r="P7">
        <v>12</v>
      </c>
      <c r="Q7">
        <v>99.080999999999989</v>
      </c>
      <c r="R7">
        <f t="shared" si="0"/>
        <v>11.6</v>
      </c>
      <c r="S7">
        <f t="shared" si="1"/>
        <v>1149.3395999999998</v>
      </c>
      <c r="U7">
        <f t="shared" si="5"/>
        <v>1149.3395999999998</v>
      </c>
      <c r="V7">
        <f t="shared" si="6"/>
        <v>1149339.5999999999</v>
      </c>
      <c r="W7">
        <f t="shared" si="7"/>
        <v>95778.299999999988</v>
      </c>
      <c r="X7" t="str">
        <f>IF(DATAPN[[#This Row],[Verks]]="Programövergripande",DATAPN[[#This Row],[Verks]],CONCATENATE(DATAPN[[#This Row],[PN/PrI Kod]],TEXT(DATAPN[[#This Row],[Verks]],9900000),1))</f>
        <v>UL99001091</v>
      </c>
      <c r="Y7" t="str">
        <f>IF(DATAPN[[#This Row],[Verks]]="Programövergripande",DATAPN[[#This Row],[Verks]],CONCATENATE(DATAPN[[#This Row],[Kursansvarig inst]],TEXT(DATAPN[[#This Row],[Verks]],9900000),1))</f>
        <v>C599001091</v>
      </c>
      <c r="Z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7" t="s">
        <v>42</v>
      </c>
      <c r="AC7" t="s">
        <v>42</v>
      </c>
      <c r="AD7" t="s">
        <v>42</v>
      </c>
      <c r="AE7" t="s">
        <v>42</v>
      </c>
      <c r="AF7">
        <f>IF(A7="Programövergripande","Programövergripande",VLOOKUP(C7,Verks!A:B,2,0))</f>
        <v>109</v>
      </c>
      <c r="AH7">
        <v>2023</v>
      </c>
      <c r="AL7" t="str">
        <f>VLOOKUP(B7,Inst!A:B,2,0)</f>
        <v>UL</v>
      </c>
    </row>
    <row r="8" spans="1:38 16384:16384" x14ac:dyDescent="0.35">
      <c r="A8" t="s">
        <v>47</v>
      </c>
      <c r="B8" t="s">
        <v>701</v>
      </c>
      <c r="C8" t="s">
        <v>281</v>
      </c>
      <c r="D8" t="s">
        <v>281</v>
      </c>
      <c r="E8" t="s">
        <v>48</v>
      </c>
      <c r="G8" t="s">
        <v>1483</v>
      </c>
      <c r="H8" t="s">
        <v>1484</v>
      </c>
      <c r="I8" t="s">
        <v>1485</v>
      </c>
      <c r="J8">
        <v>1</v>
      </c>
      <c r="L8" t="s">
        <v>58</v>
      </c>
      <c r="M8" t="s">
        <v>49</v>
      </c>
      <c r="N8">
        <v>1</v>
      </c>
      <c r="O8">
        <v>58</v>
      </c>
      <c r="P8">
        <v>12</v>
      </c>
      <c r="Q8" s="121">
        <v>99.080999999999989</v>
      </c>
      <c r="R8">
        <f t="shared" si="0"/>
        <v>11.6</v>
      </c>
      <c r="S8">
        <f t="shared" si="1"/>
        <v>1149.3395999999998</v>
      </c>
      <c r="U8">
        <f t="shared" si="5"/>
        <v>1149.3395999999998</v>
      </c>
      <c r="V8">
        <f t="shared" si="6"/>
        <v>1149339.5999999999</v>
      </c>
      <c r="W8">
        <f t="shared" si="7"/>
        <v>95778.299999999988</v>
      </c>
      <c r="X8" t="str">
        <f>IF(DATAPN[[#This Row],[Verks]]="Programövergripande",DATAPN[[#This Row],[Verks]],CONCATENATE(DATAPN[[#This Row],[PN/PrI Kod]],TEXT(DATAPN[[#This Row],[Verks]],9900000),1))</f>
        <v>UL99001091</v>
      </c>
      <c r="Y8" t="str">
        <f>IF(DATAPN[[#This Row],[Verks]]="Programövergripande",DATAPN[[#This Row],[Verks]],CONCATENATE(DATAPN[[#This Row],[Kursansvarig inst]],TEXT(DATAPN[[#This Row],[Verks]],9900000),1))</f>
        <v>C299001091</v>
      </c>
      <c r="Z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" t="s">
        <v>42</v>
      </c>
      <c r="AC8" t="s">
        <v>42</v>
      </c>
      <c r="AD8" t="s">
        <v>42</v>
      </c>
      <c r="AE8" t="s">
        <v>42</v>
      </c>
      <c r="AF8">
        <f>IF(A8="Programövergripande","Programövergripande",VLOOKUP(C8,Verks!A:B,2,0))</f>
        <v>109</v>
      </c>
      <c r="AH8">
        <v>2023</v>
      </c>
      <c r="AL8" t="str">
        <f>VLOOKUP(B8,Inst!A:B,2,0)</f>
        <v>UL</v>
      </c>
    </row>
    <row r="9" spans="1:38 16384:16384" x14ac:dyDescent="0.35">
      <c r="A9" t="s">
        <v>47</v>
      </c>
      <c r="B9" t="s">
        <v>701</v>
      </c>
      <c r="C9" t="s">
        <v>281</v>
      </c>
      <c r="D9" t="s">
        <v>281</v>
      </c>
      <c r="E9" t="s">
        <v>48</v>
      </c>
      <c r="G9" t="s">
        <v>1483</v>
      </c>
      <c r="H9" t="s">
        <v>1487</v>
      </c>
      <c r="I9" t="s">
        <v>1488</v>
      </c>
      <c r="J9">
        <v>1</v>
      </c>
      <c r="L9" t="s">
        <v>58</v>
      </c>
      <c r="M9" t="s">
        <v>49</v>
      </c>
      <c r="N9">
        <v>1</v>
      </c>
      <c r="O9">
        <v>58</v>
      </c>
      <c r="P9">
        <v>6</v>
      </c>
      <c r="Q9">
        <v>99.080999999999989</v>
      </c>
      <c r="R9">
        <f t="shared" si="0"/>
        <v>5.8</v>
      </c>
      <c r="S9">
        <f t="shared" si="1"/>
        <v>574.6697999999999</v>
      </c>
      <c r="U9">
        <f t="shared" si="5"/>
        <v>574.6697999999999</v>
      </c>
      <c r="V9">
        <f t="shared" si="6"/>
        <v>574669.79999999993</v>
      </c>
      <c r="W9">
        <f t="shared" si="7"/>
        <v>47889.149999999994</v>
      </c>
      <c r="X9" t="str">
        <f>IF(DATAPN[[#This Row],[Verks]]="Programövergripande",DATAPN[[#This Row],[Verks]],CONCATENATE(DATAPN[[#This Row],[PN/PrI Kod]],TEXT(DATAPN[[#This Row],[Verks]],9900000),1))</f>
        <v>UL99001091</v>
      </c>
      <c r="Y9" t="str">
        <f>IF(DATAPN[[#This Row],[Verks]]="Programövergripande",DATAPN[[#This Row],[Verks]],CONCATENATE(DATAPN[[#This Row],[Kursansvarig inst]],TEXT(DATAPN[[#This Row],[Verks]],9900000),1))</f>
        <v>C299001091</v>
      </c>
      <c r="Z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9" t="s">
        <v>42</v>
      </c>
      <c r="AC9" t="s">
        <v>42</v>
      </c>
      <c r="AD9" t="s">
        <v>42</v>
      </c>
      <c r="AE9" t="s">
        <v>42</v>
      </c>
      <c r="AF9">
        <f>IF(A9="Programövergripande","Programövergripande",VLOOKUP(C9,Verks!A:B,2,0))</f>
        <v>109</v>
      </c>
      <c r="AH9">
        <v>2023</v>
      </c>
      <c r="AL9" t="str">
        <f>VLOOKUP(B9,Inst!A:B,2,0)</f>
        <v>UL</v>
      </c>
    </row>
    <row r="10" spans="1:38 16384:16384" x14ac:dyDescent="0.35">
      <c r="A10" t="s">
        <v>47</v>
      </c>
      <c r="B10" t="s">
        <v>701</v>
      </c>
      <c r="C10" t="s">
        <v>281</v>
      </c>
      <c r="D10" t="s">
        <v>281</v>
      </c>
      <c r="E10" t="s">
        <v>48</v>
      </c>
      <c r="G10" t="s">
        <v>502</v>
      </c>
      <c r="H10" t="s">
        <v>1489</v>
      </c>
      <c r="I10" t="s">
        <v>1490</v>
      </c>
      <c r="J10">
        <v>1</v>
      </c>
      <c r="L10" t="s">
        <v>58</v>
      </c>
      <c r="M10" t="s">
        <v>50</v>
      </c>
      <c r="N10">
        <v>2</v>
      </c>
      <c r="O10">
        <v>47</v>
      </c>
      <c r="P10">
        <v>10</v>
      </c>
      <c r="Q10">
        <v>99.080999999999989</v>
      </c>
      <c r="R10">
        <f t="shared" si="0"/>
        <v>7.833333333333333</v>
      </c>
      <c r="S10">
        <f t="shared" si="1"/>
        <v>776.13449999999989</v>
      </c>
      <c r="U10">
        <f t="shared" si="5"/>
        <v>776.13449999999989</v>
      </c>
      <c r="V10">
        <f t="shared" si="6"/>
        <v>776134.49999999988</v>
      </c>
      <c r="W10">
        <f t="shared" si="7"/>
        <v>64677.874999999993</v>
      </c>
      <c r="X10" t="str">
        <f>IF(DATAPN[[#This Row],[Verks]]="Programövergripande",DATAPN[[#This Row],[Verks]],CONCATENATE(DATAPN[[#This Row],[PN/PrI Kod]],TEXT(DATAPN[[#This Row],[Verks]],9900000),1))</f>
        <v>UL99001091</v>
      </c>
      <c r="Y10" t="str">
        <f>IF(DATAPN[[#This Row],[Verks]]="Programövergripande",DATAPN[[#This Row],[Verks]],CONCATENATE(DATAPN[[#This Row],[Kursansvarig inst]],TEXT(DATAPN[[#This Row],[Verks]],9900000),1))</f>
        <v>H299001091</v>
      </c>
      <c r="Z1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0">
        <f>IF(A10="Programövergripande","Programövergripande",VLOOKUP(C10,Verks!A:B,2,0))</f>
        <v>109</v>
      </c>
      <c r="AH10">
        <v>2023</v>
      </c>
      <c r="AL10" t="str">
        <f>VLOOKUP(B10,Inst!A:B,2,0)</f>
        <v>UL</v>
      </c>
    </row>
    <row r="11" spans="1:38 16384:16384" x14ac:dyDescent="0.35">
      <c r="A11" t="s">
        <v>47</v>
      </c>
      <c r="B11" t="s">
        <v>701</v>
      </c>
      <c r="C11" t="s">
        <v>281</v>
      </c>
      <c r="D11" t="s">
        <v>281</v>
      </c>
      <c r="E11" t="s">
        <v>48</v>
      </c>
      <c r="G11" t="s">
        <v>1483</v>
      </c>
      <c r="H11" t="s">
        <v>1492</v>
      </c>
      <c r="I11" t="s">
        <v>1493</v>
      </c>
      <c r="J11">
        <v>1</v>
      </c>
      <c r="L11" t="s">
        <v>58</v>
      </c>
      <c r="M11" t="s">
        <v>50</v>
      </c>
      <c r="N11">
        <v>2</v>
      </c>
      <c r="O11">
        <v>47</v>
      </c>
      <c r="P11">
        <v>12</v>
      </c>
      <c r="Q11">
        <v>99.080999999999989</v>
      </c>
      <c r="R11">
        <f t="shared" si="0"/>
        <v>9.4</v>
      </c>
      <c r="S11">
        <f t="shared" si="1"/>
        <v>931.36139999999989</v>
      </c>
      <c r="U11">
        <f t="shared" si="5"/>
        <v>931.36139999999989</v>
      </c>
      <c r="V11">
        <f t="shared" si="6"/>
        <v>931361.39999999991</v>
      </c>
      <c r="W11">
        <f t="shared" si="7"/>
        <v>77613.45</v>
      </c>
      <c r="X11" t="str">
        <f>IF(DATAPN[[#This Row],[Verks]]="Programövergripande",DATAPN[[#This Row],[Verks]],CONCATENATE(DATAPN[[#This Row],[PN/PrI Kod]],TEXT(DATAPN[[#This Row],[Verks]],9900000),1))</f>
        <v>UL99001091</v>
      </c>
      <c r="Y11" t="str">
        <f>IF(DATAPN[[#This Row],[Verks]]="Programövergripande",DATAPN[[#This Row],[Verks]],CONCATENATE(DATAPN[[#This Row],[Kursansvarig inst]],TEXT(DATAPN[[#This Row],[Verks]],9900000),1))</f>
        <v>C299001091</v>
      </c>
      <c r="Z1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1">
        <f>IF(A11="Programövergripande","Programövergripande",VLOOKUP(C11,Verks!A:B,2,0))</f>
        <v>109</v>
      </c>
      <c r="AH11">
        <v>2023</v>
      </c>
      <c r="AL11" t="str">
        <f>VLOOKUP(B11,Inst!A:B,2,0)</f>
        <v>UL</v>
      </c>
    </row>
    <row r="12" spans="1:38 16384:16384" x14ac:dyDescent="0.35">
      <c r="A12" t="s">
        <v>47</v>
      </c>
      <c r="B12" t="s">
        <v>701</v>
      </c>
      <c r="C12" t="s">
        <v>281</v>
      </c>
      <c r="D12" t="s">
        <v>281</v>
      </c>
      <c r="E12" t="s">
        <v>48</v>
      </c>
      <c r="G12" t="s">
        <v>1483</v>
      </c>
      <c r="H12" t="s">
        <v>1494</v>
      </c>
      <c r="I12" t="s">
        <v>1495</v>
      </c>
      <c r="J12">
        <v>1</v>
      </c>
      <c r="L12" t="s">
        <v>58</v>
      </c>
      <c r="M12" t="s">
        <v>50</v>
      </c>
      <c r="N12">
        <v>2</v>
      </c>
      <c r="O12">
        <v>47</v>
      </c>
      <c r="P12">
        <v>8</v>
      </c>
      <c r="Q12">
        <v>99.080999999999989</v>
      </c>
      <c r="R12">
        <f t="shared" si="0"/>
        <v>6.2666666666666666</v>
      </c>
      <c r="S12">
        <f t="shared" si="1"/>
        <v>620.90759999999989</v>
      </c>
      <c r="U12">
        <f t="shared" si="5"/>
        <v>620.90759999999989</v>
      </c>
      <c r="V12">
        <f t="shared" si="6"/>
        <v>620907.59999999986</v>
      </c>
      <c r="W12">
        <f t="shared" si="7"/>
        <v>51742.299999999988</v>
      </c>
      <c r="X12" t="str">
        <f>IF(DATAPN[[#This Row],[Verks]]="Programövergripande",DATAPN[[#This Row],[Verks]],CONCATENATE(DATAPN[[#This Row],[PN/PrI Kod]],TEXT(DATAPN[[#This Row],[Verks]],9900000),1))</f>
        <v>UL99001091</v>
      </c>
      <c r="Y12" t="str">
        <f>IF(DATAPN[[#This Row],[Verks]]="Programövergripande",DATAPN[[#This Row],[Verks]],CONCATENATE(DATAPN[[#This Row],[Kursansvarig inst]],TEXT(DATAPN[[#This Row],[Verks]],9900000),1))</f>
        <v>C299001091</v>
      </c>
      <c r="Z1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2">
        <f>IF(A12="Programövergripande","Programövergripande",VLOOKUP(C12,Verks!A:B,2,0))</f>
        <v>109</v>
      </c>
      <c r="AH12">
        <v>2023</v>
      </c>
      <c r="AL12" t="str">
        <f>VLOOKUP(B12,Inst!A:B,2,0)</f>
        <v>UL</v>
      </c>
    </row>
    <row r="13" spans="1:38 16384:16384" x14ac:dyDescent="0.35">
      <c r="A13" t="s">
        <v>47</v>
      </c>
      <c r="B13" t="s">
        <v>701</v>
      </c>
      <c r="C13" t="s">
        <v>281</v>
      </c>
      <c r="D13" t="s">
        <v>281</v>
      </c>
      <c r="E13" t="s">
        <v>48</v>
      </c>
      <c r="G13" t="s">
        <v>122</v>
      </c>
      <c r="H13" t="s">
        <v>1496</v>
      </c>
      <c r="I13" t="s">
        <v>1497</v>
      </c>
      <c r="J13">
        <v>1</v>
      </c>
      <c r="L13" t="s">
        <v>58</v>
      </c>
      <c r="M13" t="s">
        <v>49</v>
      </c>
      <c r="N13">
        <v>3</v>
      </c>
      <c r="O13">
        <v>44</v>
      </c>
      <c r="P13">
        <v>4</v>
      </c>
      <c r="Q13">
        <v>99.080999999999989</v>
      </c>
      <c r="R13">
        <f t="shared" si="0"/>
        <v>2.9333333333333331</v>
      </c>
      <c r="S13">
        <f t="shared" si="1"/>
        <v>290.63759999999996</v>
      </c>
      <c r="U13">
        <f t="shared" si="5"/>
        <v>290.63759999999996</v>
      </c>
      <c r="V13">
        <f t="shared" si="6"/>
        <v>290637.59999999998</v>
      </c>
      <c r="W13">
        <f t="shared" si="7"/>
        <v>24219.8</v>
      </c>
      <c r="X13" t="str">
        <f>IF(DATAPN[[#This Row],[Verks]]="Programövergripande",DATAPN[[#This Row],[Verks]],CONCATENATE(DATAPN[[#This Row],[PN/PrI Kod]],TEXT(DATAPN[[#This Row],[Verks]],9900000),1))</f>
        <v>UL99001091</v>
      </c>
      <c r="Y13" t="str">
        <f>IF(DATAPN[[#This Row],[Verks]]="Programövergripande",DATAPN[[#This Row],[Verks]],CONCATENATE(DATAPN[[#This Row],[Kursansvarig inst]],TEXT(DATAPN[[#This Row],[Verks]],9900000),1))</f>
        <v>H599001091</v>
      </c>
      <c r="Z1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3">
        <f>IF(A13="Programövergripande","Programövergripande",VLOOKUP(C13,Verks!A:B,2,0))</f>
        <v>109</v>
      </c>
      <c r="AH13">
        <v>2023</v>
      </c>
      <c r="AL13" t="str">
        <f>VLOOKUP(B13,Inst!A:B,2,0)</f>
        <v>UL</v>
      </c>
    </row>
    <row r="14" spans="1:38 16384:16384" x14ac:dyDescent="0.35">
      <c r="A14" t="s">
        <v>47</v>
      </c>
      <c r="B14" t="s">
        <v>701</v>
      </c>
      <c r="C14" t="s">
        <v>281</v>
      </c>
      <c r="D14" t="s">
        <v>281</v>
      </c>
      <c r="E14" t="s">
        <v>48</v>
      </c>
      <c r="G14" t="s">
        <v>706</v>
      </c>
      <c r="H14" t="s">
        <v>1499</v>
      </c>
      <c r="I14" t="s">
        <v>1500</v>
      </c>
      <c r="J14">
        <v>1</v>
      </c>
      <c r="L14" t="s">
        <v>58</v>
      </c>
      <c r="M14" t="s">
        <v>49</v>
      </c>
      <c r="N14">
        <v>3</v>
      </c>
      <c r="O14">
        <v>44</v>
      </c>
      <c r="P14">
        <v>4.5</v>
      </c>
      <c r="Q14">
        <v>99.081000000000003</v>
      </c>
      <c r="R14">
        <f t="shared" si="0"/>
        <v>3.3</v>
      </c>
      <c r="S14">
        <f t="shared" si="1"/>
        <v>326.96729999999997</v>
      </c>
      <c r="U14">
        <f t="shared" si="5"/>
        <v>326.96729999999997</v>
      </c>
      <c r="V14">
        <f t="shared" si="6"/>
        <v>326967.3</v>
      </c>
      <c r="W14">
        <f t="shared" si="7"/>
        <v>27247.274999999998</v>
      </c>
      <c r="X14" t="str">
        <f>IF(DATAPN[[#This Row],[Verks]]="Programövergripande",DATAPN[[#This Row],[Verks]],CONCATENATE(DATAPN[[#This Row],[PN/PrI Kod]],TEXT(DATAPN[[#This Row],[Verks]],9900000),1))</f>
        <v>UL99001091</v>
      </c>
      <c r="Y14" t="str">
        <f>IF(DATAPN[[#This Row],[Verks]]="Programövergripande",DATAPN[[#This Row],[Verks]],CONCATENATE(DATAPN[[#This Row],[Kursansvarig inst]],TEXT(DATAPN[[#This Row],[Verks]],9900000),1))</f>
        <v>C699001091</v>
      </c>
      <c r="Z1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4">
        <f>IF(A14="Programövergripande","Programövergripande",VLOOKUP(C14,Verks!A:B,2,0))</f>
        <v>109</v>
      </c>
      <c r="AH14">
        <v>2023</v>
      </c>
      <c r="AL14" t="str">
        <f>VLOOKUP(B14,Inst!A:B,2,0)</f>
        <v>UL</v>
      </c>
    </row>
    <row r="15" spans="1:38 16384:16384" x14ac:dyDescent="0.35">
      <c r="A15" t="s">
        <v>47</v>
      </c>
      <c r="B15" t="s">
        <v>701</v>
      </c>
      <c r="C15" t="s">
        <v>281</v>
      </c>
      <c r="D15" t="s">
        <v>281</v>
      </c>
      <c r="E15" t="s">
        <v>48</v>
      </c>
      <c r="G15" t="s">
        <v>125</v>
      </c>
      <c r="H15" t="s">
        <v>1502</v>
      </c>
      <c r="I15" t="s">
        <v>1503</v>
      </c>
      <c r="J15">
        <v>1</v>
      </c>
      <c r="L15" t="s">
        <v>58</v>
      </c>
      <c r="M15" t="s">
        <v>49</v>
      </c>
      <c r="N15">
        <v>3</v>
      </c>
      <c r="O15">
        <v>44</v>
      </c>
      <c r="P15">
        <v>8.5</v>
      </c>
      <c r="Q15">
        <v>99.080999999999989</v>
      </c>
      <c r="R15">
        <f t="shared" si="0"/>
        <v>6.2333333333333334</v>
      </c>
      <c r="S15">
        <f t="shared" si="1"/>
        <v>617.60489999999993</v>
      </c>
      <c r="U15">
        <f t="shared" si="5"/>
        <v>617.60489999999993</v>
      </c>
      <c r="V15">
        <f t="shared" si="6"/>
        <v>617604.89999999991</v>
      </c>
      <c r="W15">
        <f t="shared" si="7"/>
        <v>51467.07499999999</v>
      </c>
      <c r="X15" t="str">
        <f>IF(DATAPN[[#This Row],[Verks]]="Programövergripande",DATAPN[[#This Row],[Verks]],CONCATENATE(DATAPN[[#This Row],[PN/PrI Kod]],TEXT(DATAPN[[#This Row],[Verks]],9900000),1))</f>
        <v>UL99001091</v>
      </c>
      <c r="Y15" t="str">
        <f>IF(DATAPN[[#This Row],[Verks]]="Programövergripande",DATAPN[[#This Row],[Verks]],CONCATENATE(DATAPN[[#This Row],[Kursansvarig inst]],TEXT(DATAPN[[#This Row],[Verks]],9900000),1))</f>
        <v>C499001091</v>
      </c>
      <c r="Z1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5">
        <f>IF(A15="Programövergripande","Programövergripande",VLOOKUP(C15,Verks!A:B,2,0))</f>
        <v>109</v>
      </c>
      <c r="AH15">
        <v>2023</v>
      </c>
      <c r="AL15" t="str">
        <f>VLOOKUP(B15,Inst!A:B,2,0)</f>
        <v>UL</v>
      </c>
    </row>
    <row r="16" spans="1:38 16384:16384" x14ac:dyDescent="0.35">
      <c r="A16" t="s">
        <v>47</v>
      </c>
      <c r="B16" t="s">
        <v>701</v>
      </c>
      <c r="C16" t="s">
        <v>281</v>
      </c>
      <c r="D16" t="s">
        <v>281</v>
      </c>
      <c r="E16" t="s">
        <v>48</v>
      </c>
      <c r="G16" t="s">
        <v>997</v>
      </c>
      <c r="H16" t="s">
        <v>1505</v>
      </c>
      <c r="I16" t="s">
        <v>1506</v>
      </c>
      <c r="J16">
        <v>1</v>
      </c>
      <c r="L16" t="s">
        <v>58</v>
      </c>
      <c r="M16" t="s">
        <v>49</v>
      </c>
      <c r="N16">
        <v>3</v>
      </c>
      <c r="O16">
        <v>44</v>
      </c>
      <c r="P16">
        <v>13</v>
      </c>
      <c r="Q16">
        <v>99.080999999999989</v>
      </c>
      <c r="R16">
        <f t="shared" si="0"/>
        <v>9.5333333333333332</v>
      </c>
      <c r="S16">
        <f t="shared" si="1"/>
        <v>944.57219999999984</v>
      </c>
      <c r="U16">
        <f t="shared" si="5"/>
        <v>944.57219999999984</v>
      </c>
      <c r="V16">
        <f t="shared" si="6"/>
        <v>944572.19999999984</v>
      </c>
      <c r="W16">
        <f t="shared" si="7"/>
        <v>78714.349999999991</v>
      </c>
      <c r="X16" t="str">
        <f>IF(DATAPN[[#This Row],[Verks]]="Programövergripande",DATAPN[[#This Row],[Verks]],CONCATENATE(DATAPN[[#This Row],[PN/PrI Kod]],TEXT(DATAPN[[#This Row],[Verks]],9900000),1))</f>
        <v>UL99001091</v>
      </c>
      <c r="Y16" t="str">
        <f>IF(DATAPN[[#This Row],[Verks]]="Programövergripande",DATAPN[[#This Row],[Verks]],CONCATENATE(DATAPN[[#This Row],[Kursansvarig inst]],TEXT(DATAPN[[#This Row],[Verks]],9900000),1))</f>
        <v>C199001091</v>
      </c>
      <c r="Z1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6">
        <f>IF(A16="Programövergripande","Programövergripande",VLOOKUP(C16,Verks!A:B,2,0))</f>
        <v>109</v>
      </c>
      <c r="AH16">
        <v>2023</v>
      </c>
      <c r="AL16" t="str">
        <f>VLOOKUP(B16,Inst!A:B,2,0)</f>
        <v>UL</v>
      </c>
    </row>
    <row r="17" spans="1:38" x14ac:dyDescent="0.35">
      <c r="A17" t="s">
        <v>47</v>
      </c>
      <c r="B17" t="s">
        <v>701</v>
      </c>
      <c r="C17" t="s">
        <v>281</v>
      </c>
      <c r="D17" t="s">
        <v>281</v>
      </c>
      <c r="E17" t="s">
        <v>48</v>
      </c>
      <c r="G17" t="s">
        <v>122</v>
      </c>
      <c r="H17" t="s">
        <v>676</v>
      </c>
      <c r="I17" t="s">
        <v>1508</v>
      </c>
      <c r="J17">
        <v>1</v>
      </c>
      <c r="L17" t="s">
        <v>58</v>
      </c>
      <c r="M17" t="s">
        <v>50</v>
      </c>
      <c r="N17">
        <v>4</v>
      </c>
      <c r="O17">
        <v>35</v>
      </c>
      <c r="P17">
        <v>3</v>
      </c>
      <c r="Q17">
        <v>99.080999999999989</v>
      </c>
      <c r="R17">
        <f t="shared" si="0"/>
        <v>1.75</v>
      </c>
      <c r="S17">
        <f t="shared" si="1"/>
        <v>173.39174999999997</v>
      </c>
      <c r="U17">
        <f t="shared" si="5"/>
        <v>173.39174999999997</v>
      </c>
      <c r="V17">
        <f t="shared" si="6"/>
        <v>173391.74999999997</v>
      </c>
      <c r="W17">
        <f t="shared" si="7"/>
        <v>14449.312499999998</v>
      </c>
      <c r="X17" t="str">
        <f>IF(DATAPN[[#This Row],[Verks]]="Programövergripande",DATAPN[[#This Row],[Verks]],CONCATENATE(DATAPN[[#This Row],[PN/PrI Kod]],TEXT(DATAPN[[#This Row],[Verks]],9900000),1))</f>
        <v>UL99001091</v>
      </c>
      <c r="Y17" t="str">
        <f>IF(DATAPN[[#This Row],[Verks]]="Programövergripande",DATAPN[[#This Row],[Verks]],CONCATENATE(DATAPN[[#This Row],[Kursansvarig inst]],TEXT(DATAPN[[#This Row],[Verks]],9900000),1))</f>
        <v>H599001091</v>
      </c>
      <c r="Z1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7">
        <f>IF(A17="Programövergripande","Programövergripande",VLOOKUP(C17,Verks!A:B,2,0))</f>
        <v>109</v>
      </c>
      <c r="AH17">
        <v>2023</v>
      </c>
      <c r="AL17" t="str">
        <f>VLOOKUP(B17,Inst!A:B,2,0)</f>
        <v>UL</v>
      </c>
    </row>
    <row r="18" spans="1:38" x14ac:dyDescent="0.35">
      <c r="A18" t="s">
        <v>47</v>
      </c>
      <c r="B18" t="s">
        <v>701</v>
      </c>
      <c r="C18" t="s">
        <v>281</v>
      </c>
      <c r="D18" t="s">
        <v>281</v>
      </c>
      <c r="E18" t="s">
        <v>48</v>
      </c>
      <c r="G18" t="s">
        <v>142</v>
      </c>
      <c r="H18" t="s">
        <v>1509</v>
      </c>
      <c r="I18" t="s">
        <v>1510</v>
      </c>
      <c r="J18">
        <v>1</v>
      </c>
      <c r="L18" t="s">
        <v>58</v>
      </c>
      <c r="M18" t="s">
        <v>50</v>
      </c>
      <c r="N18">
        <v>4</v>
      </c>
      <c r="O18">
        <v>35</v>
      </c>
      <c r="P18">
        <v>4</v>
      </c>
      <c r="Q18">
        <v>99.080999999999989</v>
      </c>
      <c r="R18">
        <f t="shared" si="0"/>
        <v>2.3333333333333335</v>
      </c>
      <c r="S18">
        <f t="shared" si="1"/>
        <v>231.18899999999999</v>
      </c>
      <c r="U18">
        <f t="shared" si="5"/>
        <v>231.18899999999999</v>
      </c>
      <c r="V18">
        <f t="shared" si="6"/>
        <v>231189</v>
      </c>
      <c r="W18">
        <f t="shared" si="7"/>
        <v>19265.75</v>
      </c>
      <c r="X18" t="str">
        <f>IF(DATAPN[[#This Row],[Verks]]="Programövergripande",DATAPN[[#This Row],[Verks]],CONCATENATE(DATAPN[[#This Row],[PN/PrI Kod]],TEXT(DATAPN[[#This Row],[Verks]],9900000),1))</f>
        <v>UL99001091</v>
      </c>
      <c r="Y18" t="str">
        <f>IF(DATAPN[[#This Row],[Verks]]="Programövergripande",DATAPN[[#This Row],[Verks]],CONCATENATE(DATAPN[[#This Row],[Kursansvarig inst]],TEXT(DATAPN[[#This Row],[Verks]],9900000),1))</f>
        <v>C799001091</v>
      </c>
      <c r="Z1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8">
        <f>IF(A18="Programövergripande","Programövergripande",VLOOKUP(C18,Verks!A:B,2,0))</f>
        <v>109</v>
      </c>
      <c r="AH18">
        <v>2023</v>
      </c>
      <c r="AL18" t="str">
        <f>VLOOKUP(B18,Inst!A:B,2,0)</f>
        <v>UL</v>
      </c>
    </row>
    <row r="19" spans="1:38" x14ac:dyDescent="0.35">
      <c r="A19" t="s">
        <v>47</v>
      </c>
      <c r="B19" t="s">
        <v>701</v>
      </c>
      <c r="C19" t="s">
        <v>281</v>
      </c>
      <c r="D19" t="s">
        <v>281</v>
      </c>
      <c r="E19" t="s">
        <v>48</v>
      </c>
      <c r="G19" t="s">
        <v>130</v>
      </c>
      <c r="H19" t="s">
        <v>1512</v>
      </c>
      <c r="I19" t="s">
        <v>1513</v>
      </c>
      <c r="J19">
        <v>1</v>
      </c>
      <c r="L19" t="s">
        <v>58</v>
      </c>
      <c r="M19" t="s">
        <v>50</v>
      </c>
      <c r="N19">
        <v>4</v>
      </c>
      <c r="O19">
        <v>35</v>
      </c>
      <c r="P19">
        <v>10</v>
      </c>
      <c r="Q19">
        <v>99.080999999999989</v>
      </c>
      <c r="R19">
        <f t="shared" si="0"/>
        <v>5.833333333333333</v>
      </c>
      <c r="S19">
        <f t="shared" si="1"/>
        <v>577.97249999999985</v>
      </c>
      <c r="U19">
        <f t="shared" si="5"/>
        <v>577.97249999999985</v>
      </c>
      <c r="V19">
        <f t="shared" si="6"/>
        <v>577972.49999999988</v>
      </c>
      <c r="W19">
        <f t="shared" si="7"/>
        <v>48164.374999999993</v>
      </c>
      <c r="X19" t="str">
        <f>IF(DATAPN[[#This Row],[Verks]]="Programövergripande",DATAPN[[#This Row],[Verks]],CONCATENATE(DATAPN[[#This Row],[PN/PrI Kod]],TEXT(DATAPN[[#This Row],[Verks]],9900000),1))</f>
        <v>UL99001091</v>
      </c>
      <c r="Y19" t="str">
        <f>IF(DATAPN[[#This Row],[Verks]]="Programövergripande",DATAPN[[#This Row],[Verks]],CONCATENATE(DATAPN[[#This Row],[Kursansvarig inst]],TEXT(DATAPN[[#This Row],[Verks]],9900000),1))</f>
        <v>C399001091</v>
      </c>
      <c r="Z1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19">
        <f>IF(A19="Programövergripande","Programövergripande",VLOOKUP(C19,Verks!A:B,2,0))</f>
        <v>109</v>
      </c>
      <c r="AH19">
        <v>2023</v>
      </c>
      <c r="AL19" t="str">
        <f>VLOOKUP(B19,Inst!A:B,2,0)</f>
        <v>UL</v>
      </c>
    </row>
    <row r="20" spans="1:38" x14ac:dyDescent="0.35">
      <c r="A20" t="s">
        <v>47</v>
      </c>
      <c r="B20" t="s">
        <v>701</v>
      </c>
      <c r="C20" t="s">
        <v>281</v>
      </c>
      <c r="D20" t="s">
        <v>281</v>
      </c>
      <c r="E20" t="s">
        <v>48</v>
      </c>
      <c r="G20" t="s">
        <v>130</v>
      </c>
      <c r="H20" t="s">
        <v>1515</v>
      </c>
      <c r="I20" t="s">
        <v>1516</v>
      </c>
      <c r="J20">
        <v>1</v>
      </c>
      <c r="L20" t="s">
        <v>58</v>
      </c>
      <c r="M20" t="s">
        <v>50</v>
      </c>
      <c r="N20">
        <v>4</v>
      </c>
      <c r="O20">
        <v>35</v>
      </c>
      <c r="P20">
        <v>13</v>
      </c>
      <c r="Q20">
        <v>99.080999999999989</v>
      </c>
      <c r="R20">
        <f t="shared" si="0"/>
        <v>7.583333333333333</v>
      </c>
      <c r="S20">
        <f t="shared" si="1"/>
        <v>751.36424999999986</v>
      </c>
      <c r="U20">
        <f t="shared" si="5"/>
        <v>751.36424999999986</v>
      </c>
      <c r="V20">
        <f t="shared" si="6"/>
        <v>751364.24999999988</v>
      </c>
      <c r="W20">
        <f t="shared" si="7"/>
        <v>62613.687499999993</v>
      </c>
      <c r="X20" t="str">
        <f>IF(DATAPN[[#This Row],[Verks]]="Programövergripande",DATAPN[[#This Row],[Verks]],CONCATENATE(DATAPN[[#This Row],[PN/PrI Kod]],TEXT(DATAPN[[#This Row],[Verks]],9900000),1))</f>
        <v>UL99001091</v>
      </c>
      <c r="Y20" t="str">
        <f>IF(DATAPN[[#This Row],[Verks]]="Programövergripande",DATAPN[[#This Row],[Verks]],CONCATENATE(DATAPN[[#This Row],[Kursansvarig inst]],TEXT(DATAPN[[#This Row],[Verks]],9900000),1))</f>
        <v>C399001091</v>
      </c>
      <c r="Z2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0">
        <f>IF(A20="Programövergripande","Programövergripande",VLOOKUP(C20,Verks!A:B,2,0))</f>
        <v>109</v>
      </c>
      <c r="AH20">
        <v>2023</v>
      </c>
      <c r="AL20" t="str">
        <f>VLOOKUP(B20,Inst!A:B,2,0)</f>
        <v>UL</v>
      </c>
    </row>
    <row r="21" spans="1:38" x14ac:dyDescent="0.35">
      <c r="A21" t="s">
        <v>47</v>
      </c>
      <c r="B21" t="s">
        <v>701</v>
      </c>
      <c r="C21" t="s">
        <v>281</v>
      </c>
      <c r="D21" t="s">
        <v>281</v>
      </c>
      <c r="E21" t="s">
        <v>48</v>
      </c>
      <c r="G21" t="s">
        <v>977</v>
      </c>
      <c r="H21" t="s">
        <v>1517</v>
      </c>
      <c r="I21" t="s">
        <v>1518</v>
      </c>
      <c r="J21">
        <v>1</v>
      </c>
      <c r="L21" t="s">
        <v>58</v>
      </c>
      <c r="M21" t="s">
        <v>49</v>
      </c>
      <c r="N21">
        <v>5</v>
      </c>
      <c r="O21">
        <v>41</v>
      </c>
      <c r="P21">
        <v>15</v>
      </c>
      <c r="Q21">
        <v>99.080999999999989</v>
      </c>
      <c r="R21">
        <f t="shared" si="0"/>
        <v>10.25</v>
      </c>
      <c r="S21">
        <f t="shared" si="1"/>
        <v>1015.5802499999999</v>
      </c>
      <c r="U21">
        <f t="shared" si="5"/>
        <v>1015.5802499999999</v>
      </c>
      <c r="V21">
        <f t="shared" si="6"/>
        <v>1015580.2499999999</v>
      </c>
      <c r="W21">
        <f t="shared" si="7"/>
        <v>84631.687499999985</v>
      </c>
      <c r="X21" t="str">
        <f>IF(DATAPN[[#This Row],[Verks]]="Programövergripande",DATAPN[[#This Row],[Verks]],CONCATENATE(DATAPN[[#This Row],[PN/PrI Kod]],TEXT(DATAPN[[#This Row],[Verks]],9900000),1))</f>
        <v>UL99001091</v>
      </c>
      <c r="Y21" t="str">
        <f>IF(DATAPN[[#This Row],[Verks]]="Programövergripande",DATAPN[[#This Row],[Verks]],CONCATENATE(DATAPN[[#This Row],[Kursansvarig inst]],TEXT(DATAPN[[#This Row],[Verks]],9900000),1))</f>
        <v>K799001091</v>
      </c>
      <c r="Z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1">
        <f>IF(A21="Programövergripande","Programövergripande",VLOOKUP(C21,Verks!A:B,2,0))</f>
        <v>109</v>
      </c>
      <c r="AH21">
        <v>2023</v>
      </c>
      <c r="AL21" t="str">
        <f>VLOOKUP(B21,Inst!A:B,2,0)</f>
        <v>UL</v>
      </c>
    </row>
    <row r="22" spans="1:38" x14ac:dyDescent="0.35">
      <c r="A22" t="s">
        <v>47</v>
      </c>
      <c r="B22" t="s">
        <v>701</v>
      </c>
      <c r="C22" t="s">
        <v>281</v>
      </c>
      <c r="D22" t="s">
        <v>281</v>
      </c>
      <c r="E22" t="s">
        <v>48</v>
      </c>
      <c r="G22" t="s">
        <v>766</v>
      </c>
      <c r="H22" t="s">
        <v>1520</v>
      </c>
      <c r="I22" t="s">
        <v>1521</v>
      </c>
      <c r="J22">
        <v>1</v>
      </c>
      <c r="L22" t="s">
        <v>58</v>
      </c>
      <c r="M22" t="s">
        <v>49</v>
      </c>
      <c r="N22">
        <v>5</v>
      </c>
      <c r="O22">
        <v>41</v>
      </c>
      <c r="P22">
        <v>15</v>
      </c>
      <c r="Q22">
        <v>99.080999999999989</v>
      </c>
      <c r="R22">
        <f t="shared" si="0"/>
        <v>10.25</v>
      </c>
      <c r="S22">
        <f t="shared" si="1"/>
        <v>1015.5802499999999</v>
      </c>
      <c r="U22">
        <f t="shared" si="5"/>
        <v>1015.5802499999999</v>
      </c>
      <c r="V22">
        <f t="shared" si="6"/>
        <v>1015580.2499999999</v>
      </c>
      <c r="W22">
        <f t="shared" si="7"/>
        <v>84631.687499999985</v>
      </c>
      <c r="X22" t="str">
        <f>IF(DATAPN[[#This Row],[Verks]]="Programövergripande",DATAPN[[#This Row],[Verks]],CONCATENATE(DATAPN[[#This Row],[PN/PrI Kod]],TEXT(DATAPN[[#This Row],[Verks]],9900000),1))</f>
        <v>UL99001091</v>
      </c>
      <c r="Y22" t="str">
        <f>IF(DATAPN[[#This Row],[Verks]]="Programövergripande",DATAPN[[#This Row],[Verks]],CONCATENATE(DATAPN[[#This Row],[Kursansvarig inst]],TEXT(DATAPN[[#This Row],[Verks]],9900000),1))</f>
        <v>K299001091</v>
      </c>
      <c r="Z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2">
        <f>IF(A22="Programövergripande","Programövergripande",VLOOKUP(C22,Verks!A:B,2,0))</f>
        <v>109</v>
      </c>
      <c r="AH22">
        <v>2023</v>
      </c>
      <c r="AL22" t="str">
        <f>VLOOKUP(B22,Inst!A:B,2,0)</f>
        <v>UL</v>
      </c>
    </row>
    <row r="23" spans="1:38" x14ac:dyDescent="0.35">
      <c r="A23" t="s">
        <v>47</v>
      </c>
      <c r="B23" t="s">
        <v>701</v>
      </c>
      <c r="C23" t="s">
        <v>281</v>
      </c>
      <c r="D23" t="s">
        <v>281</v>
      </c>
      <c r="E23" t="s">
        <v>48</v>
      </c>
      <c r="G23" t="s">
        <v>997</v>
      </c>
      <c r="H23" t="s">
        <v>783</v>
      </c>
      <c r="I23" t="s">
        <v>1523</v>
      </c>
      <c r="J23">
        <v>1</v>
      </c>
      <c r="L23" t="s">
        <v>58</v>
      </c>
      <c r="M23" t="s">
        <v>50</v>
      </c>
      <c r="N23">
        <v>6</v>
      </c>
      <c r="O23">
        <v>34</v>
      </c>
      <c r="P23">
        <v>30</v>
      </c>
      <c r="Q23">
        <v>80.194000000000003</v>
      </c>
      <c r="R23">
        <f t="shared" si="0"/>
        <v>17</v>
      </c>
      <c r="S23">
        <f t="shared" si="1"/>
        <v>1363.298</v>
      </c>
      <c r="U23">
        <f t="shared" si="5"/>
        <v>1363.298</v>
      </c>
      <c r="V23">
        <f t="shared" si="6"/>
        <v>1363298</v>
      </c>
      <c r="W23">
        <f t="shared" si="7"/>
        <v>113608.16666666667</v>
      </c>
      <c r="X23" t="str">
        <f>IF(DATAPN[[#This Row],[Verks]]="Programövergripande",DATAPN[[#This Row],[Verks]],CONCATENATE(DATAPN[[#This Row],[PN/PrI Kod]],TEXT(DATAPN[[#This Row],[Verks]],9900000),1))</f>
        <v>UL99001091</v>
      </c>
      <c r="Y23" t="str">
        <f>IF(DATAPN[[#This Row],[Verks]]="Programövergripande",DATAPN[[#This Row],[Verks]],CONCATENATE(DATAPN[[#This Row],[Kursansvarig inst]],TEXT(DATAPN[[#This Row],[Verks]],9900000),1))</f>
        <v>C199001091</v>
      </c>
      <c r="Z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3">
        <f>IF(A23="Programövergripande","Programövergripande",VLOOKUP(C23,Verks!A:B,2,0))</f>
        <v>109</v>
      </c>
      <c r="AH23">
        <v>2023</v>
      </c>
      <c r="AL23" t="str">
        <f>VLOOKUP(B23,Inst!A:B,2,0)</f>
        <v>UL</v>
      </c>
    </row>
    <row r="24" spans="1:38" x14ac:dyDescent="0.35">
      <c r="A24" t="s">
        <v>47</v>
      </c>
      <c r="B24" t="s">
        <v>701</v>
      </c>
      <c r="C24" t="s">
        <v>281</v>
      </c>
      <c r="D24" t="s">
        <v>281</v>
      </c>
      <c r="E24" t="s">
        <v>48</v>
      </c>
      <c r="G24" t="s">
        <v>53</v>
      </c>
      <c r="H24" t="s">
        <v>65</v>
      </c>
      <c r="I24" t="s">
        <v>42</v>
      </c>
      <c r="J24">
        <v>1</v>
      </c>
      <c r="L24" t="s">
        <v>66</v>
      </c>
      <c r="M24" t="s">
        <v>42</v>
      </c>
      <c r="O24">
        <v>22</v>
      </c>
      <c r="P24">
        <v>60</v>
      </c>
      <c r="Q24">
        <v>91.304000000000002</v>
      </c>
      <c r="R24">
        <f t="shared" si="0"/>
        <v>22</v>
      </c>
      <c r="S24">
        <f t="shared" si="1"/>
        <v>2008.6880000000001</v>
      </c>
      <c r="U24">
        <f t="shared" si="5"/>
        <v>2008.6880000000001</v>
      </c>
      <c r="V24">
        <f t="shared" si="6"/>
        <v>2008688</v>
      </c>
      <c r="W24">
        <f t="shared" si="7"/>
        <v>167390.66666666666</v>
      </c>
      <c r="X24" t="str">
        <f>IF(DATAPN[[#This Row],[Verks]]="Programövergripande",DATAPN[[#This Row],[Verks]],CONCATENATE(DATAPN[[#This Row],[PN/PrI Kod]],TEXT(DATAPN[[#This Row],[Verks]],9900000),1))</f>
        <v>UL99001091</v>
      </c>
      <c r="Y24" t="str">
        <f>IF(DATAPN[[#This Row],[Verks]]="Programövergripande",DATAPN[[#This Row],[Verks]],CONCATENATE(DATAPN[[#This Row],[Kursansvarig inst]],TEXT(DATAPN[[#This Row],[Verks]],9900000),1))</f>
        <v>PN99001091</v>
      </c>
      <c r="Z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" t="s">
        <v>42</v>
      </c>
      <c r="AC24" t="s">
        <v>42</v>
      </c>
      <c r="AD24" t="s">
        <v>42</v>
      </c>
      <c r="AE24" t="s">
        <v>42</v>
      </c>
      <c r="AF24">
        <f>IF(A24="Programövergripande","Programövergripande",VLOOKUP(C24,Verks!A:B,2,0))</f>
        <v>109</v>
      </c>
      <c r="AH24">
        <v>2023</v>
      </c>
      <c r="AL24" t="str">
        <f>VLOOKUP(B24,Inst!A:B,2,0)</f>
        <v>UL</v>
      </c>
    </row>
    <row r="25" spans="1:38" x14ac:dyDescent="0.35">
      <c r="A25" t="s">
        <v>47</v>
      </c>
      <c r="B25" t="s">
        <v>701</v>
      </c>
      <c r="C25" t="s">
        <v>281</v>
      </c>
      <c r="D25" t="s">
        <v>281</v>
      </c>
      <c r="E25" t="s">
        <v>48</v>
      </c>
      <c r="G25" t="s">
        <v>53</v>
      </c>
      <c r="H25" t="s">
        <v>1524</v>
      </c>
      <c r="I25" t="s">
        <v>42</v>
      </c>
      <c r="J25">
        <v>1</v>
      </c>
      <c r="L25" t="s">
        <v>53</v>
      </c>
      <c r="Q25">
        <v>0</v>
      </c>
      <c r="R25">
        <f t="shared" si="0"/>
        <v>0</v>
      </c>
      <c r="S25">
        <f t="shared" si="1"/>
        <v>0</v>
      </c>
      <c r="T25">
        <v>100</v>
      </c>
      <c r="U25">
        <f t="shared" si="5"/>
        <v>100</v>
      </c>
      <c r="V25">
        <f t="shared" si="6"/>
        <v>100000</v>
      </c>
      <c r="W25">
        <f t="shared" si="7"/>
        <v>8333.3333333333339</v>
      </c>
      <c r="X25" t="str">
        <f>IF(DATAPN[[#This Row],[Verks]]="Programövergripande",DATAPN[[#This Row],[Verks]],CONCATENATE(DATAPN[[#This Row],[PN/PrI Kod]],TEXT(DATAPN[[#This Row],[Verks]],9900000),1))</f>
        <v>UL99001091</v>
      </c>
      <c r="Y25" t="str">
        <f>IF(DATAPN[[#This Row],[Verks]]="Programövergripande",DATAPN[[#This Row],[Verks]],CONCATENATE(DATAPN[[#This Row],[Kursansvarig inst]],TEXT(DATAPN[[#This Row],[Verks]],9900000),1))</f>
        <v>PN99001091</v>
      </c>
      <c r="Z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" t="s">
        <v>42</v>
      </c>
      <c r="AC25" t="s">
        <v>42</v>
      </c>
      <c r="AD25" t="s">
        <v>42</v>
      </c>
      <c r="AE25" t="s">
        <v>42</v>
      </c>
      <c r="AF25">
        <f>IF(A25="Programövergripande","Programövergripande",VLOOKUP(C25,Verks!A:B,2,0))</f>
        <v>109</v>
      </c>
      <c r="AH25">
        <v>2023</v>
      </c>
      <c r="AL25" t="str">
        <f>VLOOKUP(B25,Inst!A:B,2,0)</f>
        <v>UL</v>
      </c>
    </row>
    <row r="26" spans="1:38" x14ac:dyDescent="0.35">
      <c r="A26" t="s">
        <v>47</v>
      </c>
      <c r="B26" t="s">
        <v>701</v>
      </c>
      <c r="C26" t="s">
        <v>281</v>
      </c>
      <c r="D26" t="s">
        <v>281</v>
      </c>
      <c r="E26" t="s">
        <v>505</v>
      </c>
      <c r="G26" t="s">
        <v>502</v>
      </c>
      <c r="H26" t="s">
        <v>1489</v>
      </c>
      <c r="I26" t="s">
        <v>1490</v>
      </c>
      <c r="J26">
        <v>1</v>
      </c>
      <c r="L26" t="s">
        <v>58</v>
      </c>
      <c r="M26" t="s">
        <v>50</v>
      </c>
      <c r="N26">
        <v>2</v>
      </c>
      <c r="O26">
        <v>8</v>
      </c>
      <c r="P26">
        <v>10</v>
      </c>
      <c r="Q26">
        <v>99.080999999999989</v>
      </c>
      <c r="R26">
        <f t="shared" si="0"/>
        <v>1.3333333333333333</v>
      </c>
      <c r="S26">
        <f t="shared" si="1"/>
        <v>132.10799999999998</v>
      </c>
      <c r="U26">
        <f t="shared" si="5"/>
        <v>132.10799999999998</v>
      </c>
      <c r="V26">
        <f t="shared" si="6"/>
        <v>132107.99999999997</v>
      </c>
      <c r="W26">
        <f t="shared" si="7"/>
        <v>11008.999999999998</v>
      </c>
      <c r="X26" t="str">
        <f>IF(DATAPN[[#This Row],[Verks]]="Programövergripande",DATAPN[[#This Row],[Verks]],CONCATENATE(DATAPN[[#This Row],[PN/PrI Kod]],TEXT(DATAPN[[#This Row],[Verks]],9900000),1))</f>
        <v>UL99001091</v>
      </c>
      <c r="Y26" t="str">
        <f>IF(DATAPN[[#This Row],[Verks]]="Programövergripande",DATAPN[[#This Row],[Verks]],CONCATENATE(DATAPN[[#This Row],[Kursansvarig inst]],TEXT(DATAPN[[#This Row],[Verks]],9900000),1))</f>
        <v>H299001091</v>
      </c>
      <c r="Z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6">
        <f>IF(A26="Programövergripande","Programövergripande",VLOOKUP(C26,Verks!A:B,2,0))</f>
        <v>109</v>
      </c>
      <c r="AH26">
        <v>2023</v>
      </c>
      <c r="AL26" t="str">
        <f>VLOOKUP(B26,Inst!A:B,2,0)</f>
        <v>UL</v>
      </c>
    </row>
    <row r="27" spans="1:38" x14ac:dyDescent="0.35">
      <c r="A27" t="s">
        <v>47</v>
      </c>
      <c r="B27" t="s">
        <v>701</v>
      </c>
      <c r="C27" t="s">
        <v>281</v>
      </c>
      <c r="D27" t="s">
        <v>281</v>
      </c>
      <c r="E27" t="s">
        <v>505</v>
      </c>
      <c r="G27" t="s">
        <v>1483</v>
      </c>
      <c r="H27" t="s">
        <v>1492</v>
      </c>
      <c r="I27" t="s">
        <v>1493</v>
      </c>
      <c r="J27">
        <v>1</v>
      </c>
      <c r="L27" t="s">
        <v>58</v>
      </c>
      <c r="M27" t="s">
        <v>50</v>
      </c>
      <c r="N27">
        <v>2</v>
      </c>
      <c r="O27">
        <v>8</v>
      </c>
      <c r="P27">
        <v>12</v>
      </c>
      <c r="Q27">
        <v>99.080999999999989</v>
      </c>
      <c r="R27">
        <f t="shared" si="0"/>
        <v>1.6</v>
      </c>
      <c r="S27">
        <f t="shared" si="1"/>
        <v>158.52959999999999</v>
      </c>
      <c r="U27">
        <f t="shared" si="5"/>
        <v>158.52959999999999</v>
      </c>
      <c r="V27">
        <f t="shared" si="6"/>
        <v>158529.59999999998</v>
      </c>
      <c r="W27">
        <f t="shared" si="7"/>
        <v>13210.799999999997</v>
      </c>
      <c r="X27" t="str">
        <f>IF(DATAPN[[#This Row],[Verks]]="Programövergripande",DATAPN[[#This Row],[Verks]],CONCATENATE(DATAPN[[#This Row],[PN/PrI Kod]],TEXT(DATAPN[[#This Row],[Verks]],9900000),1))</f>
        <v>UL99001091</v>
      </c>
      <c r="Y27" t="str">
        <f>IF(DATAPN[[#This Row],[Verks]]="Programövergripande",DATAPN[[#This Row],[Verks]],CONCATENATE(DATAPN[[#This Row],[Kursansvarig inst]],TEXT(DATAPN[[#This Row],[Verks]],9900000),1))</f>
        <v>C299001091</v>
      </c>
      <c r="Z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">
        <f>IF(A27="Programövergripande","Programövergripande",VLOOKUP(C27,Verks!A:B,2,0))</f>
        <v>109</v>
      </c>
      <c r="AH27">
        <v>2023</v>
      </c>
      <c r="AL27" t="str">
        <f>VLOOKUP(B27,Inst!A:B,2,0)</f>
        <v>UL</v>
      </c>
    </row>
    <row r="28" spans="1:38" x14ac:dyDescent="0.35">
      <c r="A28" t="s">
        <v>47</v>
      </c>
      <c r="B28" t="s">
        <v>701</v>
      </c>
      <c r="C28" t="s">
        <v>281</v>
      </c>
      <c r="D28" t="s">
        <v>281</v>
      </c>
      <c r="E28" t="s">
        <v>505</v>
      </c>
      <c r="G28" t="s">
        <v>1483</v>
      </c>
      <c r="H28" t="s">
        <v>1494</v>
      </c>
      <c r="I28" t="s">
        <v>1495</v>
      </c>
      <c r="J28">
        <v>1</v>
      </c>
      <c r="L28" t="s">
        <v>58</v>
      </c>
      <c r="M28" t="s">
        <v>50</v>
      </c>
      <c r="N28">
        <v>2</v>
      </c>
      <c r="O28">
        <v>8</v>
      </c>
      <c r="P28">
        <v>8</v>
      </c>
      <c r="Q28">
        <v>99.080999999999989</v>
      </c>
      <c r="R28">
        <f t="shared" si="0"/>
        <v>1.0666666666666667</v>
      </c>
      <c r="S28">
        <f t="shared" si="1"/>
        <v>105.68639999999999</v>
      </c>
      <c r="U28">
        <f t="shared" si="5"/>
        <v>105.68639999999999</v>
      </c>
      <c r="V28">
        <f t="shared" si="6"/>
        <v>105686.39999999999</v>
      </c>
      <c r="W28">
        <f t="shared" si="7"/>
        <v>8807.1999999999989</v>
      </c>
      <c r="X28" t="str">
        <f>IF(DATAPN[[#This Row],[Verks]]="Programövergripande",DATAPN[[#This Row],[Verks]],CONCATENATE(DATAPN[[#This Row],[PN/PrI Kod]],TEXT(DATAPN[[#This Row],[Verks]],9900000),1))</f>
        <v>UL99001091</v>
      </c>
      <c r="Y28" t="str">
        <f>IF(DATAPN[[#This Row],[Verks]]="Programövergripande",DATAPN[[#This Row],[Verks]],CONCATENATE(DATAPN[[#This Row],[Kursansvarig inst]],TEXT(DATAPN[[#This Row],[Verks]],9900000),1))</f>
        <v>C299001091</v>
      </c>
      <c r="Z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">
        <f>IF(A28="Programövergripande","Programövergripande",VLOOKUP(C28,Verks!A:B,2,0))</f>
        <v>109</v>
      </c>
      <c r="AH28">
        <v>2023</v>
      </c>
      <c r="AL28" t="str">
        <f>VLOOKUP(B28,Inst!A:B,2,0)</f>
        <v>UL</v>
      </c>
    </row>
    <row r="29" spans="1:38" x14ac:dyDescent="0.35">
      <c r="A29" t="s">
        <v>47</v>
      </c>
      <c r="B29" t="s">
        <v>701</v>
      </c>
      <c r="C29" t="s">
        <v>281</v>
      </c>
      <c r="D29" t="s">
        <v>281</v>
      </c>
      <c r="E29" t="s">
        <v>505</v>
      </c>
      <c r="G29" t="s">
        <v>122</v>
      </c>
      <c r="H29" t="s">
        <v>1496</v>
      </c>
      <c r="I29" t="s">
        <v>1497</v>
      </c>
      <c r="J29">
        <v>1</v>
      </c>
      <c r="L29" t="s">
        <v>58</v>
      </c>
      <c r="M29" t="s">
        <v>49</v>
      </c>
      <c r="N29">
        <v>3</v>
      </c>
      <c r="O29">
        <v>8</v>
      </c>
      <c r="P29">
        <v>4</v>
      </c>
      <c r="Q29">
        <v>99.080999999999989</v>
      </c>
      <c r="R29">
        <f t="shared" si="0"/>
        <v>0.53333333333333333</v>
      </c>
      <c r="S29">
        <f t="shared" si="1"/>
        <v>52.843199999999996</v>
      </c>
      <c r="U29">
        <f t="shared" si="5"/>
        <v>52.843199999999996</v>
      </c>
      <c r="V29">
        <f t="shared" si="6"/>
        <v>52843.199999999997</v>
      </c>
      <c r="W29">
        <f t="shared" si="7"/>
        <v>4403.5999999999995</v>
      </c>
      <c r="X29" t="str">
        <f>IF(DATAPN[[#This Row],[Verks]]="Programövergripande",DATAPN[[#This Row],[Verks]],CONCATENATE(DATAPN[[#This Row],[PN/PrI Kod]],TEXT(DATAPN[[#This Row],[Verks]],9900000),1))</f>
        <v>UL99001091</v>
      </c>
      <c r="Y29" t="str">
        <f>IF(DATAPN[[#This Row],[Verks]]="Programövergripande",DATAPN[[#This Row],[Verks]],CONCATENATE(DATAPN[[#This Row],[Kursansvarig inst]],TEXT(DATAPN[[#This Row],[Verks]],9900000),1))</f>
        <v>H599001091</v>
      </c>
      <c r="Z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9">
        <f>IF(A29="Programövergripande","Programövergripande",VLOOKUP(C29,Verks!A:B,2,0))</f>
        <v>109</v>
      </c>
      <c r="AH29">
        <v>2023</v>
      </c>
      <c r="AL29" t="str">
        <f>VLOOKUP(B29,Inst!A:B,2,0)</f>
        <v>UL</v>
      </c>
    </row>
    <row r="30" spans="1:38" x14ac:dyDescent="0.35">
      <c r="A30" t="s">
        <v>47</v>
      </c>
      <c r="B30" t="s">
        <v>701</v>
      </c>
      <c r="C30" t="s">
        <v>281</v>
      </c>
      <c r="D30" t="s">
        <v>281</v>
      </c>
      <c r="E30" t="s">
        <v>505</v>
      </c>
      <c r="G30" t="s">
        <v>706</v>
      </c>
      <c r="H30" t="s">
        <v>1499</v>
      </c>
      <c r="I30" t="s">
        <v>1500</v>
      </c>
      <c r="J30">
        <v>1</v>
      </c>
      <c r="L30" t="s">
        <v>58</v>
      </c>
      <c r="M30" t="s">
        <v>49</v>
      </c>
      <c r="N30">
        <v>3</v>
      </c>
      <c r="O30">
        <v>8</v>
      </c>
      <c r="P30">
        <v>4.5</v>
      </c>
      <c r="Q30">
        <v>99.081000000000003</v>
      </c>
      <c r="R30">
        <f t="shared" si="0"/>
        <v>0.6</v>
      </c>
      <c r="S30">
        <f t="shared" si="1"/>
        <v>59.448599999999999</v>
      </c>
      <c r="U30">
        <f t="shared" si="5"/>
        <v>59.448599999999999</v>
      </c>
      <c r="V30">
        <f t="shared" si="6"/>
        <v>59448.6</v>
      </c>
      <c r="W30">
        <f t="shared" si="7"/>
        <v>4954.05</v>
      </c>
      <c r="X30" t="str">
        <f>IF(DATAPN[[#This Row],[Verks]]="Programövergripande",DATAPN[[#This Row],[Verks]],CONCATENATE(DATAPN[[#This Row],[PN/PrI Kod]],TEXT(DATAPN[[#This Row],[Verks]],9900000),1))</f>
        <v>UL99001091</v>
      </c>
      <c r="Y30" t="str">
        <f>IF(DATAPN[[#This Row],[Verks]]="Programövergripande",DATAPN[[#This Row],[Verks]],CONCATENATE(DATAPN[[#This Row],[Kursansvarig inst]],TEXT(DATAPN[[#This Row],[Verks]],9900000),1))</f>
        <v>C699001091</v>
      </c>
      <c r="Z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0">
        <f>IF(A30="Programövergripande","Programövergripande",VLOOKUP(C30,Verks!A:B,2,0))</f>
        <v>109</v>
      </c>
      <c r="AH30">
        <v>2023</v>
      </c>
      <c r="AL30" t="str">
        <f>VLOOKUP(B30,Inst!A:B,2,0)</f>
        <v>UL</v>
      </c>
    </row>
    <row r="31" spans="1:38" x14ac:dyDescent="0.35">
      <c r="A31" t="s">
        <v>47</v>
      </c>
      <c r="B31" t="s">
        <v>701</v>
      </c>
      <c r="C31" t="s">
        <v>281</v>
      </c>
      <c r="D31" t="s">
        <v>281</v>
      </c>
      <c r="E31" t="s">
        <v>505</v>
      </c>
      <c r="G31" t="s">
        <v>125</v>
      </c>
      <c r="H31" t="s">
        <v>1502</v>
      </c>
      <c r="I31" t="s">
        <v>1503</v>
      </c>
      <c r="J31">
        <v>1</v>
      </c>
      <c r="L31" t="s">
        <v>58</v>
      </c>
      <c r="M31" t="s">
        <v>49</v>
      </c>
      <c r="N31">
        <v>3</v>
      </c>
      <c r="O31">
        <v>8</v>
      </c>
      <c r="P31">
        <v>8.5</v>
      </c>
      <c r="Q31">
        <v>99.080999999999989</v>
      </c>
      <c r="R31">
        <f t="shared" si="0"/>
        <v>1.1333333333333333</v>
      </c>
      <c r="S31">
        <f t="shared" si="1"/>
        <v>112.29179999999998</v>
      </c>
      <c r="U31">
        <f t="shared" si="5"/>
        <v>112.29179999999998</v>
      </c>
      <c r="V31">
        <f t="shared" si="6"/>
        <v>112291.79999999997</v>
      </c>
      <c r="W31">
        <f t="shared" si="7"/>
        <v>9357.6499999999978</v>
      </c>
      <c r="X31" t="str">
        <f>IF(DATAPN[[#This Row],[Verks]]="Programövergripande",DATAPN[[#This Row],[Verks]],CONCATENATE(DATAPN[[#This Row],[PN/PrI Kod]],TEXT(DATAPN[[#This Row],[Verks]],9900000),1))</f>
        <v>UL99001091</v>
      </c>
      <c r="Y31" t="str">
        <f>IF(DATAPN[[#This Row],[Verks]]="Programövergripande",DATAPN[[#This Row],[Verks]],CONCATENATE(DATAPN[[#This Row],[Kursansvarig inst]],TEXT(DATAPN[[#This Row],[Verks]],9900000),1))</f>
        <v>C499001091</v>
      </c>
      <c r="Z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1">
        <f>IF(A31="Programövergripande","Programövergripande",VLOOKUP(C31,Verks!A:B,2,0))</f>
        <v>109</v>
      </c>
      <c r="AH31">
        <v>2023</v>
      </c>
      <c r="AL31" t="str">
        <f>VLOOKUP(B31,Inst!A:B,2,0)</f>
        <v>UL</v>
      </c>
    </row>
    <row r="32" spans="1:38" x14ac:dyDescent="0.35">
      <c r="A32" t="s">
        <v>47</v>
      </c>
      <c r="B32" t="s">
        <v>701</v>
      </c>
      <c r="C32" t="s">
        <v>281</v>
      </c>
      <c r="D32" t="s">
        <v>281</v>
      </c>
      <c r="E32" t="s">
        <v>505</v>
      </c>
      <c r="G32" t="s">
        <v>997</v>
      </c>
      <c r="H32" t="s">
        <v>1505</v>
      </c>
      <c r="I32" t="s">
        <v>1506</v>
      </c>
      <c r="J32">
        <v>1</v>
      </c>
      <c r="L32" t="s">
        <v>58</v>
      </c>
      <c r="M32" t="s">
        <v>49</v>
      </c>
      <c r="N32">
        <v>3</v>
      </c>
      <c r="O32">
        <v>8</v>
      </c>
      <c r="P32">
        <v>13</v>
      </c>
      <c r="Q32">
        <v>99.080999999999989</v>
      </c>
      <c r="R32">
        <f t="shared" si="0"/>
        <v>1.7333333333333334</v>
      </c>
      <c r="S32">
        <f t="shared" si="1"/>
        <v>171.74039999999999</v>
      </c>
      <c r="U32">
        <f t="shared" si="5"/>
        <v>171.74039999999999</v>
      </c>
      <c r="V32">
        <f t="shared" si="6"/>
        <v>171740.4</v>
      </c>
      <c r="W32">
        <f t="shared" si="7"/>
        <v>14311.699999999999</v>
      </c>
      <c r="X32" t="str">
        <f>IF(DATAPN[[#This Row],[Verks]]="Programövergripande",DATAPN[[#This Row],[Verks]],CONCATENATE(DATAPN[[#This Row],[PN/PrI Kod]],TEXT(DATAPN[[#This Row],[Verks]],9900000),1))</f>
        <v>UL99001091</v>
      </c>
      <c r="Y32" t="str">
        <f>IF(DATAPN[[#This Row],[Verks]]="Programövergripande",DATAPN[[#This Row],[Verks]],CONCATENATE(DATAPN[[#This Row],[Kursansvarig inst]],TEXT(DATAPN[[#This Row],[Verks]],9900000),1))</f>
        <v>C199001091</v>
      </c>
      <c r="Z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2">
        <f>IF(A32="Programövergripande","Programövergripande",VLOOKUP(C32,Verks!A:B,2,0))</f>
        <v>109</v>
      </c>
      <c r="AH32">
        <v>2023</v>
      </c>
      <c r="AL32" t="str">
        <f>VLOOKUP(B32,Inst!A:B,2,0)</f>
        <v>UL</v>
      </c>
    </row>
    <row r="33" spans="1:38" x14ac:dyDescent="0.35">
      <c r="A33" t="s">
        <v>47</v>
      </c>
      <c r="B33" t="s">
        <v>701</v>
      </c>
      <c r="C33" t="s">
        <v>281</v>
      </c>
      <c r="D33" t="s">
        <v>281</v>
      </c>
      <c r="E33" t="s">
        <v>505</v>
      </c>
      <c r="G33" t="s">
        <v>122</v>
      </c>
      <c r="H33" t="s">
        <v>676</v>
      </c>
      <c r="I33" t="s">
        <v>1508</v>
      </c>
      <c r="J33">
        <v>1</v>
      </c>
      <c r="L33" t="s">
        <v>58</v>
      </c>
      <c r="M33" t="s">
        <v>50</v>
      </c>
      <c r="N33">
        <v>4</v>
      </c>
      <c r="O33">
        <v>1</v>
      </c>
      <c r="P33">
        <v>3</v>
      </c>
      <c r="Q33">
        <v>99.080999999999989</v>
      </c>
      <c r="R33">
        <f t="shared" si="0"/>
        <v>0.05</v>
      </c>
      <c r="S33">
        <f t="shared" si="1"/>
        <v>4.9540499999999996</v>
      </c>
      <c r="U33">
        <f t="shared" si="5"/>
        <v>4.9540499999999996</v>
      </c>
      <c r="V33">
        <f t="shared" si="6"/>
        <v>4954.0499999999993</v>
      </c>
      <c r="W33">
        <f t="shared" si="7"/>
        <v>412.83749999999992</v>
      </c>
      <c r="X33" t="str">
        <f>IF(DATAPN[[#This Row],[Verks]]="Programövergripande",DATAPN[[#This Row],[Verks]],CONCATENATE(DATAPN[[#This Row],[PN/PrI Kod]],TEXT(DATAPN[[#This Row],[Verks]],9900000),1))</f>
        <v>UL99001091</v>
      </c>
      <c r="Y33" t="str">
        <f>IF(DATAPN[[#This Row],[Verks]]="Programövergripande",DATAPN[[#This Row],[Verks]],CONCATENATE(DATAPN[[#This Row],[Kursansvarig inst]],TEXT(DATAPN[[#This Row],[Verks]],9900000),1))</f>
        <v>H599001091</v>
      </c>
      <c r="Z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3">
        <f>IF(A33="Programövergripande","Programövergripande",VLOOKUP(C33,Verks!A:B,2,0))</f>
        <v>109</v>
      </c>
      <c r="AH33">
        <v>2023</v>
      </c>
      <c r="AL33" t="str">
        <f>VLOOKUP(B33,Inst!A:B,2,0)</f>
        <v>UL</v>
      </c>
    </row>
    <row r="34" spans="1:38" x14ac:dyDescent="0.35">
      <c r="A34" t="s">
        <v>47</v>
      </c>
      <c r="B34" t="s">
        <v>701</v>
      </c>
      <c r="C34" t="s">
        <v>281</v>
      </c>
      <c r="D34" t="s">
        <v>281</v>
      </c>
      <c r="E34" t="s">
        <v>505</v>
      </c>
      <c r="G34" t="s">
        <v>142</v>
      </c>
      <c r="H34" t="s">
        <v>1509</v>
      </c>
      <c r="I34" t="s">
        <v>1510</v>
      </c>
      <c r="J34">
        <v>1</v>
      </c>
      <c r="L34" t="s">
        <v>58</v>
      </c>
      <c r="M34" t="s">
        <v>50</v>
      </c>
      <c r="N34">
        <v>4</v>
      </c>
      <c r="O34">
        <v>1</v>
      </c>
      <c r="P34">
        <v>4</v>
      </c>
      <c r="Q34">
        <v>99.080999999999989</v>
      </c>
      <c r="R34">
        <f t="shared" si="0"/>
        <v>6.6666666666666666E-2</v>
      </c>
      <c r="S34">
        <f t="shared" si="1"/>
        <v>6.6053999999999995</v>
      </c>
      <c r="U34">
        <f t="shared" si="5"/>
        <v>6.6053999999999995</v>
      </c>
      <c r="V34">
        <f t="shared" si="6"/>
        <v>6605.4</v>
      </c>
      <c r="W34">
        <f t="shared" si="7"/>
        <v>550.44999999999993</v>
      </c>
      <c r="X34" t="str">
        <f>IF(DATAPN[[#This Row],[Verks]]="Programövergripande",DATAPN[[#This Row],[Verks]],CONCATENATE(DATAPN[[#This Row],[PN/PrI Kod]],TEXT(DATAPN[[#This Row],[Verks]],9900000),1))</f>
        <v>UL99001091</v>
      </c>
      <c r="Y34" t="str">
        <f>IF(DATAPN[[#This Row],[Verks]]="Programövergripande",DATAPN[[#This Row],[Verks]],CONCATENATE(DATAPN[[#This Row],[Kursansvarig inst]],TEXT(DATAPN[[#This Row],[Verks]],9900000),1))</f>
        <v>C799001091</v>
      </c>
      <c r="Z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4">
        <f>IF(A34="Programövergripande","Programövergripande",VLOOKUP(C34,Verks!A:B,2,0))</f>
        <v>109</v>
      </c>
      <c r="AH34">
        <v>2023</v>
      </c>
      <c r="AL34" t="str">
        <f>VLOOKUP(B34,Inst!A:B,2,0)</f>
        <v>UL</v>
      </c>
    </row>
    <row r="35" spans="1:38" x14ac:dyDescent="0.35">
      <c r="A35" t="s">
        <v>47</v>
      </c>
      <c r="B35" t="s">
        <v>701</v>
      </c>
      <c r="C35" t="s">
        <v>281</v>
      </c>
      <c r="D35" t="s">
        <v>281</v>
      </c>
      <c r="E35" t="s">
        <v>505</v>
      </c>
      <c r="G35" t="s">
        <v>130</v>
      </c>
      <c r="H35" t="s">
        <v>1512</v>
      </c>
      <c r="I35" t="s">
        <v>1513</v>
      </c>
      <c r="J35">
        <v>1</v>
      </c>
      <c r="L35" t="s">
        <v>58</v>
      </c>
      <c r="M35" t="s">
        <v>50</v>
      </c>
      <c r="N35">
        <v>4</v>
      </c>
      <c r="O35">
        <v>1</v>
      </c>
      <c r="P35">
        <v>10</v>
      </c>
      <c r="Q35">
        <v>99.080999999999989</v>
      </c>
      <c r="R35">
        <f t="shared" si="0"/>
        <v>0.16666666666666666</v>
      </c>
      <c r="S35">
        <f t="shared" si="1"/>
        <v>16.513499999999997</v>
      </c>
      <c r="U35">
        <f t="shared" si="5"/>
        <v>16.513499999999997</v>
      </c>
      <c r="V35">
        <f t="shared" si="6"/>
        <v>16513.499999999996</v>
      </c>
      <c r="W35">
        <f t="shared" si="7"/>
        <v>1376.1249999999998</v>
      </c>
      <c r="X35" t="str">
        <f>IF(DATAPN[[#This Row],[Verks]]="Programövergripande",DATAPN[[#This Row],[Verks]],CONCATENATE(DATAPN[[#This Row],[PN/PrI Kod]],TEXT(DATAPN[[#This Row],[Verks]],9900000),1))</f>
        <v>UL99001091</v>
      </c>
      <c r="Y35" t="str">
        <f>IF(DATAPN[[#This Row],[Verks]]="Programövergripande",DATAPN[[#This Row],[Verks]],CONCATENATE(DATAPN[[#This Row],[Kursansvarig inst]],TEXT(DATAPN[[#This Row],[Verks]],9900000),1))</f>
        <v>C399001091</v>
      </c>
      <c r="Z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5">
        <f>IF(A35="Programövergripande","Programövergripande",VLOOKUP(C35,Verks!A:B,2,0))</f>
        <v>109</v>
      </c>
      <c r="AH35">
        <v>2023</v>
      </c>
      <c r="AL35" t="str">
        <f>VLOOKUP(B35,Inst!A:B,2,0)</f>
        <v>UL</v>
      </c>
    </row>
    <row r="36" spans="1:38" x14ac:dyDescent="0.35">
      <c r="A36" t="s">
        <v>47</v>
      </c>
      <c r="B36" t="s">
        <v>701</v>
      </c>
      <c r="C36" t="s">
        <v>281</v>
      </c>
      <c r="D36" t="s">
        <v>281</v>
      </c>
      <c r="E36" t="s">
        <v>505</v>
      </c>
      <c r="G36" t="s">
        <v>130</v>
      </c>
      <c r="H36" t="s">
        <v>1515</v>
      </c>
      <c r="I36" t="s">
        <v>1516</v>
      </c>
      <c r="J36">
        <v>1</v>
      </c>
      <c r="L36" t="s">
        <v>58</v>
      </c>
      <c r="M36" t="s">
        <v>50</v>
      </c>
      <c r="N36">
        <v>4</v>
      </c>
      <c r="O36">
        <v>1</v>
      </c>
      <c r="P36">
        <v>13</v>
      </c>
      <c r="Q36">
        <v>99.080999999999989</v>
      </c>
      <c r="R36">
        <f t="shared" si="0"/>
        <v>0.21666666666666667</v>
      </c>
      <c r="S36">
        <f t="shared" si="1"/>
        <v>21.467549999999999</v>
      </c>
      <c r="U36">
        <f t="shared" si="5"/>
        <v>21.467549999999999</v>
      </c>
      <c r="V36">
        <f t="shared" si="6"/>
        <v>21467.55</v>
      </c>
      <c r="W36">
        <f t="shared" si="7"/>
        <v>1788.9624999999999</v>
      </c>
      <c r="X36" t="str">
        <f>IF(DATAPN[[#This Row],[Verks]]="Programövergripande",DATAPN[[#This Row],[Verks]],CONCATENATE(DATAPN[[#This Row],[PN/PrI Kod]],TEXT(DATAPN[[#This Row],[Verks]],9900000),1))</f>
        <v>UL99001091</v>
      </c>
      <c r="Y36" t="str">
        <f>IF(DATAPN[[#This Row],[Verks]]="Programövergripande",DATAPN[[#This Row],[Verks]],CONCATENATE(DATAPN[[#This Row],[Kursansvarig inst]],TEXT(DATAPN[[#This Row],[Verks]],9900000),1))</f>
        <v>C399001091</v>
      </c>
      <c r="Z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6">
        <f>IF(A36="Programövergripande","Programövergripande",VLOOKUP(C36,Verks!A:B,2,0))</f>
        <v>109</v>
      </c>
      <c r="AH36">
        <v>2023</v>
      </c>
      <c r="AL36" t="str">
        <f>VLOOKUP(B36,Inst!A:B,2,0)</f>
        <v>UL</v>
      </c>
    </row>
    <row r="37" spans="1:38" x14ac:dyDescent="0.35">
      <c r="A37" t="s">
        <v>47</v>
      </c>
      <c r="B37" t="s">
        <v>701</v>
      </c>
      <c r="C37" t="s">
        <v>281</v>
      </c>
      <c r="D37" t="s">
        <v>281</v>
      </c>
      <c r="E37" t="s">
        <v>505</v>
      </c>
      <c r="G37" t="s">
        <v>977</v>
      </c>
      <c r="H37" t="s">
        <v>1517</v>
      </c>
      <c r="I37" t="s">
        <v>1518</v>
      </c>
      <c r="J37">
        <v>1</v>
      </c>
      <c r="L37" t="s">
        <v>58</v>
      </c>
      <c r="M37" t="s">
        <v>49</v>
      </c>
      <c r="N37">
        <v>5</v>
      </c>
      <c r="O37">
        <v>1</v>
      </c>
      <c r="P37">
        <v>15</v>
      </c>
      <c r="Q37">
        <v>99.080999999999989</v>
      </c>
      <c r="R37">
        <f t="shared" si="0"/>
        <v>0.25</v>
      </c>
      <c r="S37">
        <f t="shared" si="1"/>
        <v>24.770249999999997</v>
      </c>
      <c r="U37">
        <f t="shared" si="5"/>
        <v>24.770249999999997</v>
      </c>
      <c r="V37">
        <f t="shared" si="6"/>
        <v>24770.249999999996</v>
      </c>
      <c r="W37">
        <f t="shared" si="7"/>
        <v>2064.1874999999995</v>
      </c>
      <c r="X37" t="str">
        <f>IF(DATAPN[[#This Row],[Verks]]="Programövergripande",DATAPN[[#This Row],[Verks]],CONCATENATE(DATAPN[[#This Row],[PN/PrI Kod]],TEXT(DATAPN[[#This Row],[Verks]],9900000),1))</f>
        <v>UL99001091</v>
      </c>
      <c r="Y37" t="str">
        <f>IF(DATAPN[[#This Row],[Verks]]="Programövergripande",DATAPN[[#This Row],[Verks]],CONCATENATE(DATAPN[[#This Row],[Kursansvarig inst]],TEXT(DATAPN[[#This Row],[Verks]],9900000),1))</f>
        <v>K799001091</v>
      </c>
      <c r="Z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7">
        <f>IF(A37="Programövergripande","Programövergripande",VLOOKUP(C37,Verks!A:B,2,0))</f>
        <v>109</v>
      </c>
      <c r="AH37">
        <v>2023</v>
      </c>
      <c r="AL37" t="str">
        <f>VLOOKUP(B37,Inst!A:B,2,0)</f>
        <v>UL</v>
      </c>
    </row>
    <row r="38" spans="1:38" x14ac:dyDescent="0.35">
      <c r="A38" t="s">
        <v>47</v>
      </c>
      <c r="B38" t="s">
        <v>701</v>
      </c>
      <c r="C38" t="s">
        <v>281</v>
      </c>
      <c r="D38" t="s">
        <v>281</v>
      </c>
      <c r="E38" t="s">
        <v>505</v>
      </c>
      <c r="G38" t="s">
        <v>766</v>
      </c>
      <c r="H38" t="s">
        <v>1520</v>
      </c>
      <c r="I38" t="s">
        <v>1521</v>
      </c>
      <c r="J38">
        <v>1</v>
      </c>
      <c r="L38" t="s">
        <v>58</v>
      </c>
      <c r="M38" t="s">
        <v>49</v>
      </c>
      <c r="N38">
        <v>5</v>
      </c>
      <c r="O38">
        <v>1</v>
      </c>
      <c r="P38">
        <v>15</v>
      </c>
      <c r="Q38">
        <v>99.080999999999989</v>
      </c>
      <c r="R38">
        <f t="shared" si="0"/>
        <v>0.25</v>
      </c>
      <c r="S38">
        <f t="shared" si="1"/>
        <v>24.770249999999997</v>
      </c>
      <c r="U38">
        <f t="shared" si="5"/>
        <v>24.770249999999997</v>
      </c>
      <c r="V38">
        <f t="shared" si="6"/>
        <v>24770.249999999996</v>
      </c>
      <c r="W38">
        <f t="shared" si="7"/>
        <v>2064.1874999999995</v>
      </c>
      <c r="X38" t="str">
        <f>IF(DATAPN[[#This Row],[Verks]]="Programövergripande",DATAPN[[#This Row],[Verks]],CONCATENATE(DATAPN[[#This Row],[PN/PrI Kod]],TEXT(DATAPN[[#This Row],[Verks]],9900000),1))</f>
        <v>UL99001091</v>
      </c>
      <c r="Y38" t="str">
        <f>IF(DATAPN[[#This Row],[Verks]]="Programövergripande",DATAPN[[#This Row],[Verks]],CONCATENATE(DATAPN[[#This Row],[Kursansvarig inst]],TEXT(DATAPN[[#This Row],[Verks]],9900000),1))</f>
        <v>K299001091</v>
      </c>
      <c r="Z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8">
        <f>IF(A38="Programövergripande","Programövergripande",VLOOKUP(C38,Verks!A:B,2,0))</f>
        <v>109</v>
      </c>
      <c r="AH38">
        <v>2023</v>
      </c>
      <c r="AL38" t="str">
        <f>VLOOKUP(B38,Inst!A:B,2,0)</f>
        <v>UL</v>
      </c>
    </row>
    <row r="39" spans="1:38" x14ac:dyDescent="0.35">
      <c r="A39" t="s">
        <v>47</v>
      </c>
      <c r="B39" t="s">
        <v>701</v>
      </c>
      <c r="C39" t="s">
        <v>281</v>
      </c>
      <c r="D39" t="s">
        <v>281</v>
      </c>
      <c r="E39" t="s">
        <v>505</v>
      </c>
      <c r="G39" t="s">
        <v>997</v>
      </c>
      <c r="H39" t="s">
        <v>783</v>
      </c>
      <c r="I39" t="s">
        <v>1523</v>
      </c>
      <c r="J39">
        <v>1</v>
      </c>
      <c r="L39" t="s">
        <v>58</v>
      </c>
      <c r="M39" t="s">
        <v>50</v>
      </c>
      <c r="N39">
        <v>6</v>
      </c>
      <c r="O39">
        <v>5</v>
      </c>
      <c r="P39">
        <v>30</v>
      </c>
      <c r="Q39">
        <v>80.194000000000003</v>
      </c>
      <c r="R39">
        <f t="shared" si="0"/>
        <v>2.5</v>
      </c>
      <c r="S39">
        <f t="shared" si="1"/>
        <v>200.48500000000001</v>
      </c>
      <c r="U39">
        <f t="shared" si="5"/>
        <v>200.48500000000001</v>
      </c>
      <c r="V39">
        <f t="shared" si="6"/>
        <v>200485</v>
      </c>
      <c r="W39">
        <f t="shared" si="7"/>
        <v>16707.083333333332</v>
      </c>
      <c r="X39" t="str">
        <f>IF(DATAPN[[#This Row],[Verks]]="Programövergripande",DATAPN[[#This Row],[Verks]],CONCATENATE(DATAPN[[#This Row],[PN/PrI Kod]],TEXT(DATAPN[[#This Row],[Verks]],9900000),1))</f>
        <v>UL99001091</v>
      </c>
      <c r="Y39" t="str">
        <f>IF(DATAPN[[#This Row],[Verks]]="Programövergripande",DATAPN[[#This Row],[Verks]],CONCATENATE(DATAPN[[#This Row],[Kursansvarig inst]],TEXT(DATAPN[[#This Row],[Verks]],9900000),1))</f>
        <v>C199001091</v>
      </c>
      <c r="Z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39">
        <f>IF(A39="Programövergripande","Programövergripande",VLOOKUP(C39,Verks!A:B,2,0))</f>
        <v>109</v>
      </c>
      <c r="AH39">
        <v>2023</v>
      </c>
      <c r="AL39" t="str">
        <f>VLOOKUP(B39,Inst!A:B,2,0)</f>
        <v>UL</v>
      </c>
    </row>
    <row r="40" spans="1:38" x14ac:dyDescent="0.35">
      <c r="A40" t="s">
        <v>47</v>
      </c>
      <c r="B40" t="s">
        <v>701</v>
      </c>
      <c r="C40" t="s">
        <v>281</v>
      </c>
      <c r="D40" t="s">
        <v>281</v>
      </c>
      <c r="E40" t="s">
        <v>505</v>
      </c>
      <c r="G40" t="s">
        <v>53</v>
      </c>
      <c r="H40" t="s">
        <v>1524</v>
      </c>
      <c r="I40" t="s">
        <v>42</v>
      </c>
      <c r="J40">
        <v>1</v>
      </c>
      <c r="L40" t="s">
        <v>53</v>
      </c>
      <c r="Q40">
        <v>0</v>
      </c>
      <c r="R40">
        <f t="shared" si="0"/>
        <v>0</v>
      </c>
      <c r="S40">
        <f t="shared" si="1"/>
        <v>0</v>
      </c>
      <c r="T40">
        <v>0</v>
      </c>
      <c r="U40">
        <f t="shared" si="5"/>
        <v>0</v>
      </c>
      <c r="V40">
        <f t="shared" si="6"/>
        <v>0</v>
      </c>
      <c r="W40">
        <f t="shared" si="7"/>
        <v>0</v>
      </c>
      <c r="X40" t="str">
        <f>IF(DATAPN[[#This Row],[Verks]]="Programövergripande",DATAPN[[#This Row],[Verks]],CONCATENATE(DATAPN[[#This Row],[PN/PrI Kod]],TEXT(DATAPN[[#This Row],[Verks]],9900000),1))</f>
        <v>UL99001091</v>
      </c>
      <c r="Y40" t="str">
        <f>IF(DATAPN[[#This Row],[Verks]]="Programövergripande",DATAPN[[#This Row],[Verks]],CONCATENATE(DATAPN[[#This Row],[Kursansvarig inst]],TEXT(DATAPN[[#This Row],[Verks]],9900000),1))</f>
        <v>PN99001091</v>
      </c>
      <c r="Z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40" t="s">
        <v>42</v>
      </c>
      <c r="AC40" t="s">
        <v>42</v>
      </c>
      <c r="AD40" t="s">
        <v>42</v>
      </c>
      <c r="AE40" t="s">
        <v>42</v>
      </c>
      <c r="AF40">
        <f>IF(A40="Programövergripande","Programövergripande",VLOOKUP(C40,Verks!A:B,2,0))</f>
        <v>109</v>
      </c>
      <c r="AH40">
        <v>2023</v>
      </c>
      <c r="AL40" t="str">
        <f>VLOOKUP(B40,Inst!A:B,2,0)</f>
        <v>UL</v>
      </c>
    </row>
    <row r="41" spans="1:38" x14ac:dyDescent="0.35">
      <c r="A41" t="s">
        <v>47</v>
      </c>
      <c r="B41" t="s">
        <v>701</v>
      </c>
      <c r="C41" t="s">
        <v>281</v>
      </c>
      <c r="D41" t="s">
        <v>281</v>
      </c>
      <c r="E41" t="s">
        <v>505</v>
      </c>
      <c r="G41" t="s">
        <v>53</v>
      </c>
      <c r="H41" t="s">
        <v>886</v>
      </c>
      <c r="I41" t="s">
        <v>42</v>
      </c>
      <c r="J41">
        <v>1</v>
      </c>
      <c r="L41" t="s">
        <v>53</v>
      </c>
      <c r="Q41">
        <v>0</v>
      </c>
      <c r="R41">
        <f t="shared" si="0"/>
        <v>0</v>
      </c>
      <c r="S41">
        <f t="shared" si="1"/>
        <v>0</v>
      </c>
      <c r="T41">
        <v>0</v>
      </c>
      <c r="U41">
        <f t="shared" si="5"/>
        <v>0</v>
      </c>
      <c r="V41">
        <f t="shared" si="6"/>
        <v>0</v>
      </c>
      <c r="W41">
        <f t="shared" si="7"/>
        <v>0</v>
      </c>
      <c r="X41" t="str">
        <f>IF(DATAPN[[#This Row],[Verks]]="Programövergripande",DATAPN[[#This Row],[Verks]],CONCATENATE(DATAPN[[#This Row],[PN/PrI Kod]],TEXT(DATAPN[[#This Row],[Verks]],9900000),1))</f>
        <v>UL99001091</v>
      </c>
      <c r="Y41" t="str">
        <f>IF(DATAPN[[#This Row],[Verks]]="Programövergripande",DATAPN[[#This Row],[Verks]],CONCATENATE(DATAPN[[#This Row],[Kursansvarig inst]],TEXT(DATAPN[[#This Row],[Verks]],9900000),1))</f>
        <v>PN99001091</v>
      </c>
      <c r="Z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41" t="s">
        <v>42</v>
      </c>
      <c r="AC41" t="s">
        <v>42</v>
      </c>
      <c r="AD41" t="s">
        <v>42</v>
      </c>
      <c r="AE41" t="s">
        <v>42</v>
      </c>
      <c r="AF41">
        <f>IF(A41="Programövergripande","Programövergripande",VLOOKUP(C41,Verks!A:B,2,0))</f>
        <v>109</v>
      </c>
      <c r="AH41">
        <v>2023</v>
      </c>
      <c r="AL41" t="str">
        <f>VLOOKUP(B41,Inst!A:B,2,0)</f>
        <v>UL</v>
      </c>
    </row>
    <row r="42" spans="1:38" x14ac:dyDescent="0.35">
      <c r="A42" t="s">
        <v>47</v>
      </c>
      <c r="B42" t="s">
        <v>701</v>
      </c>
      <c r="C42" t="s">
        <v>281</v>
      </c>
      <c r="D42" t="s">
        <v>281</v>
      </c>
      <c r="E42" t="s">
        <v>505</v>
      </c>
      <c r="G42" t="s">
        <v>1479</v>
      </c>
      <c r="H42" t="s">
        <v>1480</v>
      </c>
      <c r="I42" t="s">
        <v>1481</v>
      </c>
      <c r="J42">
        <v>1</v>
      </c>
      <c r="L42" t="s">
        <v>58</v>
      </c>
      <c r="M42" t="s">
        <v>49</v>
      </c>
      <c r="N42">
        <v>1</v>
      </c>
      <c r="O42">
        <v>4</v>
      </c>
      <c r="P42">
        <v>12</v>
      </c>
      <c r="Q42">
        <v>99.080999999999989</v>
      </c>
      <c r="R42">
        <f t="shared" si="0"/>
        <v>0.8</v>
      </c>
      <c r="S42">
        <f t="shared" si="1"/>
        <v>79.264799999999994</v>
      </c>
      <c r="U42">
        <f t="shared" si="5"/>
        <v>79.264799999999994</v>
      </c>
      <c r="V42">
        <f t="shared" si="6"/>
        <v>79264.799999999988</v>
      </c>
      <c r="W42">
        <f t="shared" si="7"/>
        <v>6605.3999999999987</v>
      </c>
      <c r="X42" t="str">
        <f>IF(DATAPN[[#This Row],[Verks]]="Programövergripande",DATAPN[[#This Row],[Verks]],CONCATENATE(DATAPN[[#This Row],[PN/PrI Kod]],TEXT(DATAPN[[#This Row],[Verks]],9900000),1))</f>
        <v>UL99001091</v>
      </c>
      <c r="Y42" t="str">
        <f>IF(DATAPN[[#This Row],[Verks]]="Programövergripande",DATAPN[[#This Row],[Verks]],CONCATENATE(DATAPN[[#This Row],[Kursansvarig inst]],TEXT(DATAPN[[#This Row],[Verks]],9900000),1))</f>
        <v>C599001091</v>
      </c>
      <c r="Z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42" t="s">
        <v>42</v>
      </c>
      <c r="AC42" t="s">
        <v>42</v>
      </c>
      <c r="AD42" t="s">
        <v>42</v>
      </c>
      <c r="AE42" t="s">
        <v>42</v>
      </c>
      <c r="AF42">
        <f>IF(A42="Programövergripande","Programövergripande",VLOOKUP(C42,Verks!A:B,2,0))</f>
        <v>109</v>
      </c>
      <c r="AH42">
        <v>2023</v>
      </c>
      <c r="AL42" t="str">
        <f>VLOOKUP(B42,Inst!A:B,2,0)</f>
        <v>UL</v>
      </c>
    </row>
    <row r="43" spans="1:38" x14ac:dyDescent="0.35">
      <c r="A43" t="s">
        <v>47</v>
      </c>
      <c r="B43" t="s">
        <v>701</v>
      </c>
      <c r="C43" t="s">
        <v>281</v>
      </c>
      <c r="D43" t="s">
        <v>281</v>
      </c>
      <c r="E43" t="s">
        <v>505</v>
      </c>
      <c r="G43" t="s">
        <v>1483</v>
      </c>
      <c r="H43" t="s">
        <v>1484</v>
      </c>
      <c r="I43" t="s">
        <v>1485</v>
      </c>
      <c r="J43">
        <v>1</v>
      </c>
      <c r="L43" t="s">
        <v>58</v>
      </c>
      <c r="M43" t="s">
        <v>49</v>
      </c>
      <c r="N43">
        <v>1</v>
      </c>
      <c r="O43">
        <v>4</v>
      </c>
      <c r="P43">
        <v>12</v>
      </c>
      <c r="Q43">
        <v>99.080999999999989</v>
      </c>
      <c r="R43">
        <f t="shared" si="0"/>
        <v>0.8</v>
      </c>
      <c r="S43">
        <f t="shared" si="1"/>
        <v>79.264799999999994</v>
      </c>
      <c r="U43">
        <f t="shared" si="5"/>
        <v>79.264799999999994</v>
      </c>
      <c r="V43">
        <f t="shared" si="6"/>
        <v>79264.799999999988</v>
      </c>
      <c r="W43">
        <f t="shared" si="7"/>
        <v>6605.3999999999987</v>
      </c>
      <c r="X43" t="str">
        <f>IF(DATAPN[[#This Row],[Verks]]="Programövergripande",DATAPN[[#This Row],[Verks]],CONCATENATE(DATAPN[[#This Row],[PN/PrI Kod]],TEXT(DATAPN[[#This Row],[Verks]],9900000),1))</f>
        <v>UL99001091</v>
      </c>
      <c r="Y43" t="str">
        <f>IF(DATAPN[[#This Row],[Verks]]="Programövergripande",DATAPN[[#This Row],[Verks]],CONCATENATE(DATAPN[[#This Row],[Kursansvarig inst]],TEXT(DATAPN[[#This Row],[Verks]],9900000),1))</f>
        <v>C299001091</v>
      </c>
      <c r="Z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43" t="s">
        <v>42</v>
      </c>
      <c r="AC43" t="s">
        <v>42</v>
      </c>
      <c r="AD43" t="s">
        <v>42</v>
      </c>
      <c r="AE43" t="s">
        <v>42</v>
      </c>
      <c r="AF43">
        <f>IF(A43="Programövergripande","Programövergripande",VLOOKUP(C43,Verks!A:B,2,0))</f>
        <v>109</v>
      </c>
      <c r="AH43">
        <v>2023</v>
      </c>
      <c r="AL43" t="str">
        <f>VLOOKUP(B43,Inst!A:B,2,0)</f>
        <v>UL</v>
      </c>
    </row>
    <row r="44" spans="1:38" x14ac:dyDescent="0.35">
      <c r="A44" t="s">
        <v>47</v>
      </c>
      <c r="B44" t="s">
        <v>701</v>
      </c>
      <c r="C44" t="s">
        <v>281</v>
      </c>
      <c r="D44" t="s">
        <v>281</v>
      </c>
      <c r="E44" t="s">
        <v>505</v>
      </c>
      <c r="G44" t="s">
        <v>1483</v>
      </c>
      <c r="H44" t="s">
        <v>1487</v>
      </c>
      <c r="I44" t="s">
        <v>1488</v>
      </c>
      <c r="J44">
        <v>1</v>
      </c>
      <c r="L44" t="s">
        <v>58</v>
      </c>
      <c r="M44" t="s">
        <v>49</v>
      </c>
      <c r="N44">
        <v>1</v>
      </c>
      <c r="O44">
        <v>4</v>
      </c>
      <c r="P44">
        <v>6</v>
      </c>
      <c r="Q44">
        <v>99.080999999999989</v>
      </c>
      <c r="R44">
        <f t="shared" si="0"/>
        <v>0.4</v>
      </c>
      <c r="S44">
        <f t="shared" si="1"/>
        <v>39.632399999999997</v>
      </c>
      <c r="U44">
        <f t="shared" si="5"/>
        <v>39.632399999999997</v>
      </c>
      <c r="V44">
        <f t="shared" si="6"/>
        <v>39632.399999999994</v>
      </c>
      <c r="W44">
        <f t="shared" si="7"/>
        <v>3302.6999999999994</v>
      </c>
      <c r="X44" t="str">
        <f>IF(DATAPN[[#This Row],[Verks]]="Programövergripande",DATAPN[[#This Row],[Verks]],CONCATENATE(DATAPN[[#This Row],[PN/PrI Kod]],TEXT(DATAPN[[#This Row],[Verks]],9900000),1))</f>
        <v>UL99001091</v>
      </c>
      <c r="Y44" t="str">
        <f>IF(DATAPN[[#This Row],[Verks]]="Programövergripande",DATAPN[[#This Row],[Verks]],CONCATENATE(DATAPN[[#This Row],[Kursansvarig inst]],TEXT(DATAPN[[#This Row],[Verks]],9900000),1))</f>
        <v>C299001091</v>
      </c>
      <c r="Z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44" t="s">
        <v>42</v>
      </c>
      <c r="AC44" t="s">
        <v>42</v>
      </c>
      <c r="AD44" t="s">
        <v>42</v>
      </c>
      <c r="AE44" t="s">
        <v>42</v>
      </c>
      <c r="AF44">
        <f>IF(A44="Programövergripande","Programövergripande",VLOOKUP(C44,Verks!A:B,2,0))</f>
        <v>109</v>
      </c>
      <c r="AH44">
        <v>2023</v>
      </c>
      <c r="AL44" t="str">
        <f>VLOOKUP(B44,Inst!A:B,2,0)</f>
        <v>UL</v>
      </c>
    </row>
    <row r="45" spans="1:38" x14ac:dyDescent="0.35">
      <c r="A45" t="s">
        <v>38</v>
      </c>
      <c r="B45" t="s">
        <v>701</v>
      </c>
      <c r="C45" t="s">
        <v>291</v>
      </c>
      <c r="D45" t="s">
        <v>291</v>
      </c>
      <c r="E45" t="s">
        <v>42</v>
      </c>
      <c r="G45" t="s">
        <v>53</v>
      </c>
      <c r="H45" t="s">
        <v>44</v>
      </c>
      <c r="I45" t="s">
        <v>42</v>
      </c>
      <c r="J45">
        <v>1</v>
      </c>
      <c r="L45" t="s">
        <v>53</v>
      </c>
      <c r="Q45">
        <v>0</v>
      </c>
      <c r="R45">
        <f t="shared" si="0"/>
        <v>0</v>
      </c>
      <c r="S45">
        <f t="shared" si="1"/>
        <v>0</v>
      </c>
      <c r="T45">
        <v>661</v>
      </c>
      <c r="U45">
        <f t="shared" si="5"/>
        <v>661</v>
      </c>
      <c r="V45">
        <f t="shared" si="6"/>
        <v>661000</v>
      </c>
      <c r="W45">
        <f t="shared" si="7"/>
        <v>55083.333333333336</v>
      </c>
      <c r="X45" t="str">
        <f>IF(DATAPN[[#This Row],[Verks]]="Programövergripande",DATAPN[[#This Row],[Verks]],CONCATENATE(DATAPN[[#This Row],[PN/PrI Kod]],TEXT(DATAPN[[#This Row],[Verks]],9900000),1))</f>
        <v>Programövergripande</v>
      </c>
      <c r="Y45" t="str">
        <f>IF(DATAPN[[#This Row],[Verks]]="Programövergripande",DATAPN[[#This Row],[Verks]],CONCATENATE(DATAPN[[#This Row],[Kursansvarig inst]],TEXT(DATAPN[[#This Row],[Verks]],9900000),1))</f>
        <v>Programövergripande</v>
      </c>
      <c r="Z4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5" t="s">
        <v>42</v>
      </c>
      <c r="AC45" t="s">
        <v>42</v>
      </c>
      <c r="AD45" t="s">
        <v>42</v>
      </c>
      <c r="AE45" t="s">
        <v>42</v>
      </c>
      <c r="AF45" t="str">
        <f>IF(A45="Programövergripande","Programövergripande",VLOOKUP(C45,Verks!A:B,2,0))</f>
        <v>Programövergripande</v>
      </c>
      <c r="AH45">
        <v>2023</v>
      </c>
      <c r="AI45" t="s">
        <v>1525</v>
      </c>
      <c r="AL45" t="str">
        <f>VLOOKUP(B45,Inst!A:B,2,0)</f>
        <v>UL</v>
      </c>
    </row>
    <row r="46" spans="1:38" x14ac:dyDescent="0.35">
      <c r="A46" t="s">
        <v>38</v>
      </c>
      <c r="B46" t="s">
        <v>701</v>
      </c>
      <c r="C46" t="s">
        <v>291</v>
      </c>
      <c r="D46" t="s">
        <v>291</v>
      </c>
      <c r="E46" t="s">
        <v>42</v>
      </c>
      <c r="G46" t="s">
        <v>53</v>
      </c>
      <c r="H46" t="s">
        <v>54</v>
      </c>
      <c r="I46" t="s">
        <v>42</v>
      </c>
      <c r="J46">
        <v>1</v>
      </c>
      <c r="L46" t="s">
        <v>53</v>
      </c>
      <c r="Q46">
        <v>0</v>
      </c>
      <c r="R46">
        <f t="shared" si="0"/>
        <v>0</v>
      </c>
      <c r="S46">
        <f t="shared" si="1"/>
        <v>0</v>
      </c>
      <c r="T46">
        <v>292.64</v>
      </c>
      <c r="U46">
        <f t="shared" si="5"/>
        <v>292.64</v>
      </c>
      <c r="V46">
        <f t="shared" si="6"/>
        <v>292640</v>
      </c>
      <c r="W46">
        <f t="shared" si="7"/>
        <v>24386.666666666668</v>
      </c>
      <c r="X46" t="str">
        <f>IF(DATAPN[[#This Row],[Verks]]="Programövergripande",DATAPN[[#This Row],[Verks]],CONCATENATE(DATAPN[[#This Row],[PN/PrI Kod]],TEXT(DATAPN[[#This Row],[Verks]],9900000),1))</f>
        <v>Programövergripande</v>
      </c>
      <c r="Y46" t="str">
        <f>IF(DATAPN[[#This Row],[Verks]]="Programövergripande",DATAPN[[#This Row],[Verks]],CONCATENATE(DATAPN[[#This Row],[Kursansvarig inst]],TEXT(DATAPN[[#This Row],[Verks]],9900000),1))</f>
        <v>Programövergripande</v>
      </c>
      <c r="Z4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6" t="s">
        <v>42</v>
      </c>
      <c r="AC46" t="s">
        <v>42</v>
      </c>
      <c r="AD46" t="s">
        <v>42</v>
      </c>
      <c r="AE46" t="s">
        <v>42</v>
      </c>
      <c r="AF46" t="str">
        <f>IF(A46="Programövergripande","Programövergripande",VLOOKUP(C46,Verks!A:B,2,0))</f>
        <v>Programövergripande</v>
      </c>
      <c r="AH46">
        <v>2023</v>
      </c>
      <c r="AL46" t="str">
        <f>VLOOKUP(B46,Inst!A:B,2,0)</f>
        <v>UL</v>
      </c>
    </row>
    <row r="47" spans="1:38" x14ac:dyDescent="0.35">
      <c r="A47" t="s">
        <v>38</v>
      </c>
      <c r="B47" t="s">
        <v>701</v>
      </c>
      <c r="C47" t="s">
        <v>291</v>
      </c>
      <c r="D47" t="s">
        <v>291</v>
      </c>
      <c r="E47" t="s">
        <v>42</v>
      </c>
      <c r="G47" t="s">
        <v>53</v>
      </c>
      <c r="H47" t="s">
        <v>307</v>
      </c>
      <c r="I47" t="s">
        <v>42</v>
      </c>
      <c r="J47">
        <v>1</v>
      </c>
      <c r="L47" t="s">
        <v>53</v>
      </c>
      <c r="Q47">
        <v>0</v>
      </c>
      <c r="R47">
        <f t="shared" si="0"/>
        <v>0</v>
      </c>
      <c r="S47">
        <f t="shared" si="1"/>
        <v>0</v>
      </c>
      <c r="T47">
        <v>36.99</v>
      </c>
      <c r="U47">
        <f t="shared" si="5"/>
        <v>36.99</v>
      </c>
      <c r="V47">
        <f t="shared" si="6"/>
        <v>36990</v>
      </c>
      <c r="W47">
        <f t="shared" si="7"/>
        <v>3082.5</v>
      </c>
      <c r="X47" t="str">
        <f>IF(DATAPN[[#This Row],[Verks]]="Programövergripande",DATAPN[[#This Row],[Verks]],CONCATENATE(DATAPN[[#This Row],[PN/PrI Kod]],TEXT(DATAPN[[#This Row],[Verks]],9900000),1))</f>
        <v>Programövergripande</v>
      </c>
      <c r="Y47" t="str">
        <f>IF(DATAPN[[#This Row],[Verks]]="Programövergripande",DATAPN[[#This Row],[Verks]],CONCATENATE(DATAPN[[#This Row],[Kursansvarig inst]],TEXT(DATAPN[[#This Row],[Verks]],9900000),1))</f>
        <v>Programövergripande</v>
      </c>
      <c r="Z4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7" t="s">
        <v>42</v>
      </c>
      <c r="AC47" t="s">
        <v>42</v>
      </c>
      <c r="AD47" t="s">
        <v>42</v>
      </c>
      <c r="AE47" t="s">
        <v>42</v>
      </c>
      <c r="AF47" t="str">
        <f>IF(A47="Programövergripande","Programövergripande",VLOOKUP(C47,Verks!A:B,2,0))</f>
        <v>Programövergripande</v>
      </c>
      <c r="AH47">
        <v>2023</v>
      </c>
      <c r="AL47" t="str">
        <f>VLOOKUP(B47,Inst!A:B,2,0)</f>
        <v>UL</v>
      </c>
    </row>
    <row r="48" spans="1:38" x14ac:dyDescent="0.35">
      <c r="A48" t="s">
        <v>38</v>
      </c>
      <c r="B48" t="s">
        <v>701</v>
      </c>
      <c r="C48" t="s">
        <v>291</v>
      </c>
      <c r="D48" t="s">
        <v>291</v>
      </c>
      <c r="E48" t="s">
        <v>42</v>
      </c>
      <c r="G48" t="s">
        <v>53</v>
      </c>
      <c r="H48" t="s">
        <v>55</v>
      </c>
      <c r="I48" t="s">
        <v>42</v>
      </c>
      <c r="J48">
        <v>1</v>
      </c>
      <c r="L48" t="s">
        <v>53</v>
      </c>
      <c r="Q48">
        <v>0</v>
      </c>
      <c r="R48">
        <f t="shared" si="0"/>
        <v>0</v>
      </c>
      <c r="S48">
        <f t="shared" si="1"/>
        <v>0</v>
      </c>
      <c r="T48">
        <v>254.26</v>
      </c>
      <c r="U48">
        <f t="shared" si="5"/>
        <v>254.26</v>
      </c>
      <c r="V48">
        <f t="shared" si="6"/>
        <v>254260</v>
      </c>
      <c r="W48">
        <f t="shared" si="7"/>
        <v>21188.333333333332</v>
      </c>
      <c r="X48" t="str">
        <f>IF(DATAPN[[#This Row],[Verks]]="Programövergripande",DATAPN[[#This Row],[Verks]],CONCATENATE(DATAPN[[#This Row],[PN/PrI Kod]],TEXT(DATAPN[[#This Row],[Verks]],9900000),1))</f>
        <v>Programövergripande</v>
      </c>
      <c r="Y48" t="str">
        <f>IF(DATAPN[[#This Row],[Verks]]="Programövergripande",DATAPN[[#This Row],[Verks]],CONCATENATE(DATAPN[[#This Row],[Kursansvarig inst]],TEXT(DATAPN[[#This Row],[Verks]],9900000),1))</f>
        <v>Programövergripande</v>
      </c>
      <c r="Z4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8" t="s">
        <v>42</v>
      </c>
      <c r="AC48" t="s">
        <v>42</v>
      </c>
      <c r="AD48" t="s">
        <v>42</v>
      </c>
      <c r="AE48" t="s">
        <v>42</v>
      </c>
      <c r="AF48" t="str">
        <f>IF(A48="Programövergripande","Programövergripande",VLOOKUP(C48,Verks!A:B,2,0))</f>
        <v>Programövergripande</v>
      </c>
      <c r="AH48">
        <v>2023</v>
      </c>
      <c r="AL48" t="str">
        <f>VLOOKUP(B48,Inst!A:B,2,0)</f>
        <v>UL</v>
      </c>
    </row>
    <row r="49" spans="1:38" x14ac:dyDescent="0.35">
      <c r="A49" t="s">
        <v>38</v>
      </c>
      <c r="B49" t="s">
        <v>701</v>
      </c>
      <c r="C49" t="s">
        <v>291</v>
      </c>
      <c r="D49" t="s">
        <v>291</v>
      </c>
      <c r="E49" t="s">
        <v>42</v>
      </c>
      <c r="G49" t="s">
        <v>137</v>
      </c>
      <c r="H49" t="s">
        <v>52</v>
      </c>
      <c r="I49" t="s">
        <v>42</v>
      </c>
      <c r="J49">
        <v>1</v>
      </c>
      <c r="L49" t="s">
        <v>53</v>
      </c>
      <c r="Q49">
        <v>0</v>
      </c>
      <c r="R49">
        <f t="shared" si="0"/>
        <v>0</v>
      </c>
      <c r="S49">
        <f t="shared" si="1"/>
        <v>0</v>
      </c>
      <c r="T49">
        <v>556.14</v>
      </c>
      <c r="U49">
        <f t="shared" si="5"/>
        <v>556.14</v>
      </c>
      <c r="V49">
        <f t="shared" si="6"/>
        <v>556140</v>
      </c>
      <c r="W49">
        <f t="shared" si="7"/>
        <v>46345</v>
      </c>
      <c r="X49" t="str">
        <f>IF(DATAPN[[#This Row],[Verks]]="Programövergripande",DATAPN[[#This Row],[Verks]],CONCATENATE(DATAPN[[#This Row],[PN/PrI Kod]],TEXT(DATAPN[[#This Row],[Verks]],9900000),1))</f>
        <v>Programövergripande</v>
      </c>
      <c r="Y49" t="str">
        <f>IF(DATAPN[[#This Row],[Verks]]="Programövergripande",DATAPN[[#This Row],[Verks]],CONCATENATE(DATAPN[[#This Row],[Kursansvarig inst]],TEXT(DATAPN[[#This Row],[Verks]],9900000),1))</f>
        <v>Programövergripande</v>
      </c>
      <c r="Z4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4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49" t="s">
        <v>42</v>
      </c>
      <c r="AC49" t="s">
        <v>42</v>
      </c>
      <c r="AD49" t="s">
        <v>42</v>
      </c>
      <c r="AE49" t="s">
        <v>42</v>
      </c>
      <c r="AF49" t="str">
        <f>IF(A49="Programövergripande","Programövergripande",VLOOKUP(C49,Verks!A:B,2,0))</f>
        <v>Programövergripande</v>
      </c>
      <c r="AH49">
        <v>2023</v>
      </c>
      <c r="AL49" t="str">
        <f>VLOOKUP(B49,Inst!A:B,2,0)</f>
        <v>UL</v>
      </c>
    </row>
    <row r="50" spans="1:38" x14ac:dyDescent="0.35">
      <c r="A50" t="s">
        <v>47</v>
      </c>
      <c r="B50" t="s">
        <v>701</v>
      </c>
      <c r="C50" t="s">
        <v>291</v>
      </c>
      <c r="D50" t="s">
        <v>291</v>
      </c>
      <c r="E50" t="s">
        <v>48</v>
      </c>
      <c r="G50" t="s">
        <v>766</v>
      </c>
      <c r="H50" t="s">
        <v>1526</v>
      </c>
      <c r="I50" t="s">
        <v>1527</v>
      </c>
      <c r="J50">
        <v>1</v>
      </c>
      <c r="L50" t="s">
        <v>58</v>
      </c>
      <c r="M50" t="s">
        <v>49</v>
      </c>
      <c r="N50">
        <v>1</v>
      </c>
      <c r="O50">
        <v>33</v>
      </c>
      <c r="P50">
        <v>10.5</v>
      </c>
      <c r="Q50">
        <v>119.74560000000001</v>
      </c>
      <c r="R50">
        <f t="shared" si="0"/>
        <v>5.7750000000000004</v>
      </c>
      <c r="S50">
        <f t="shared" si="1"/>
        <v>691.53084000000013</v>
      </c>
      <c r="U50">
        <f t="shared" si="5"/>
        <v>691.53084000000013</v>
      </c>
      <c r="V50">
        <f t="shared" si="6"/>
        <v>691530.84000000008</v>
      </c>
      <c r="W50">
        <f t="shared" si="7"/>
        <v>57627.570000000007</v>
      </c>
      <c r="X50" t="str">
        <f>IF(DATAPN[[#This Row],[Verks]]="Programövergripande",DATAPN[[#This Row],[Verks]],CONCATENATE(DATAPN[[#This Row],[PN/PrI Kod]],TEXT(DATAPN[[#This Row],[Verks]],9900000),1))</f>
        <v>UL99001231</v>
      </c>
      <c r="Y50" t="str">
        <f>IF(DATAPN[[#This Row],[Verks]]="Programövergripande",DATAPN[[#This Row],[Verks]],CONCATENATE(DATAPN[[#This Row],[Kursansvarig inst]],TEXT(DATAPN[[#This Row],[Verks]],9900000),1))</f>
        <v>K299001231</v>
      </c>
      <c r="Z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0">
        <f>IF(A50="Programövergripande","Programövergripande",VLOOKUP(C50,Verks!A:B,2,0))</f>
        <v>123</v>
      </c>
      <c r="AH50">
        <v>2023</v>
      </c>
      <c r="AL50" t="str">
        <f>VLOOKUP(B50,Inst!A:B,2,0)</f>
        <v>UL</v>
      </c>
    </row>
    <row r="51" spans="1:38" x14ac:dyDescent="0.35">
      <c r="A51" t="s">
        <v>47</v>
      </c>
      <c r="B51" t="s">
        <v>701</v>
      </c>
      <c r="C51" t="s">
        <v>291</v>
      </c>
      <c r="D51" t="s">
        <v>291</v>
      </c>
      <c r="E51" t="s">
        <v>505</v>
      </c>
      <c r="G51" t="s">
        <v>766</v>
      </c>
      <c r="H51" t="s">
        <v>1526</v>
      </c>
      <c r="I51" t="s">
        <v>1527</v>
      </c>
      <c r="J51">
        <v>1</v>
      </c>
      <c r="L51" t="s">
        <v>58</v>
      </c>
      <c r="M51" t="s">
        <v>49</v>
      </c>
      <c r="N51">
        <v>1</v>
      </c>
      <c r="O51">
        <v>17</v>
      </c>
      <c r="P51">
        <v>10.5</v>
      </c>
      <c r="Q51">
        <v>119.74560000000001</v>
      </c>
      <c r="R51">
        <f t="shared" si="0"/>
        <v>2.9750000000000001</v>
      </c>
      <c r="S51">
        <f t="shared" si="1"/>
        <v>356.24316000000005</v>
      </c>
      <c r="U51">
        <f t="shared" si="5"/>
        <v>356.24316000000005</v>
      </c>
      <c r="V51">
        <f t="shared" si="6"/>
        <v>356243.16000000003</v>
      </c>
      <c r="W51">
        <f t="shared" si="7"/>
        <v>29686.930000000004</v>
      </c>
      <c r="X51" t="str">
        <f>IF(DATAPN[[#This Row],[Verks]]="Programövergripande",DATAPN[[#This Row],[Verks]],CONCATENATE(DATAPN[[#This Row],[PN/PrI Kod]],TEXT(DATAPN[[#This Row],[Verks]],9900000),1))</f>
        <v>UL99001231</v>
      </c>
      <c r="Y51" t="str">
        <f>IF(DATAPN[[#This Row],[Verks]]="Programövergripande",DATAPN[[#This Row],[Verks]],CONCATENATE(DATAPN[[#This Row],[Kursansvarig inst]],TEXT(DATAPN[[#This Row],[Verks]],9900000),1))</f>
        <v>K299001231</v>
      </c>
      <c r="Z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1">
        <f>IF(A51="Programövergripande","Programövergripande",VLOOKUP(C51,Verks!A:B,2,0))</f>
        <v>123</v>
      </c>
      <c r="AH51">
        <v>2023</v>
      </c>
      <c r="AL51" t="str">
        <f>VLOOKUP(B51,Inst!A:B,2,0)</f>
        <v>UL</v>
      </c>
    </row>
    <row r="52" spans="1:38" x14ac:dyDescent="0.35">
      <c r="A52" t="s">
        <v>47</v>
      </c>
      <c r="B52" t="s">
        <v>701</v>
      </c>
      <c r="C52" t="s">
        <v>291</v>
      </c>
      <c r="D52" t="s">
        <v>291</v>
      </c>
      <c r="E52" t="s">
        <v>48</v>
      </c>
      <c r="G52" t="s">
        <v>1479</v>
      </c>
      <c r="H52" t="s">
        <v>1528</v>
      </c>
      <c r="I52" t="s">
        <v>1529</v>
      </c>
      <c r="J52">
        <v>1</v>
      </c>
      <c r="L52" t="s">
        <v>58</v>
      </c>
      <c r="M52" t="s">
        <v>49</v>
      </c>
      <c r="N52">
        <v>1</v>
      </c>
      <c r="O52">
        <v>33</v>
      </c>
      <c r="P52">
        <v>7.5</v>
      </c>
      <c r="Q52">
        <v>99.787999999999997</v>
      </c>
      <c r="R52">
        <f t="shared" si="0"/>
        <v>4.125</v>
      </c>
      <c r="S52">
        <f t="shared" si="1"/>
        <v>411.62549999999999</v>
      </c>
      <c r="U52">
        <f t="shared" si="5"/>
        <v>411.62549999999999</v>
      </c>
      <c r="V52">
        <f t="shared" si="6"/>
        <v>411625.5</v>
      </c>
      <c r="W52">
        <f t="shared" si="7"/>
        <v>34302.125</v>
      </c>
      <c r="X52" t="str">
        <f>IF(DATAPN[[#This Row],[Verks]]="Programövergripande",DATAPN[[#This Row],[Verks]],CONCATENATE(DATAPN[[#This Row],[PN/PrI Kod]],TEXT(DATAPN[[#This Row],[Verks]],9900000),1))</f>
        <v>UL99001231</v>
      </c>
      <c r="Y52" t="str">
        <f>IF(DATAPN[[#This Row],[Verks]]="Programövergripande",DATAPN[[#This Row],[Verks]],CONCATENATE(DATAPN[[#This Row],[Kursansvarig inst]],TEXT(DATAPN[[#This Row],[Verks]],9900000),1))</f>
        <v>C599001231</v>
      </c>
      <c r="Z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2">
        <f>IF(A52="Programövergripande","Programövergripande",VLOOKUP(C52,Verks!A:B,2,0))</f>
        <v>123</v>
      </c>
      <c r="AH52">
        <v>2023</v>
      </c>
      <c r="AL52" t="str">
        <f>VLOOKUP(B52,Inst!A:B,2,0)</f>
        <v>UL</v>
      </c>
    </row>
    <row r="53" spans="1:38" x14ac:dyDescent="0.35">
      <c r="A53" t="s">
        <v>47</v>
      </c>
      <c r="B53" t="s">
        <v>701</v>
      </c>
      <c r="C53" t="s">
        <v>291</v>
      </c>
      <c r="D53" t="s">
        <v>291</v>
      </c>
      <c r="E53" t="s">
        <v>505</v>
      </c>
      <c r="G53" t="s">
        <v>1479</v>
      </c>
      <c r="H53" t="s">
        <v>1528</v>
      </c>
      <c r="I53" t="s">
        <v>1529</v>
      </c>
      <c r="J53">
        <v>1</v>
      </c>
      <c r="L53" t="s">
        <v>58</v>
      </c>
      <c r="M53" t="s">
        <v>49</v>
      </c>
      <c r="N53">
        <v>1</v>
      </c>
      <c r="O53">
        <v>17</v>
      </c>
      <c r="P53">
        <v>7.5</v>
      </c>
      <c r="Q53">
        <v>99.787999999999997</v>
      </c>
      <c r="R53">
        <f t="shared" si="0"/>
        <v>2.125</v>
      </c>
      <c r="S53">
        <f t="shared" si="1"/>
        <v>212.04949999999999</v>
      </c>
      <c r="U53">
        <f t="shared" si="5"/>
        <v>212.04949999999999</v>
      </c>
      <c r="V53">
        <f t="shared" si="6"/>
        <v>212049.5</v>
      </c>
      <c r="W53">
        <f t="shared" si="7"/>
        <v>17670.791666666668</v>
      </c>
      <c r="X53" t="str">
        <f>IF(DATAPN[[#This Row],[Verks]]="Programövergripande",DATAPN[[#This Row],[Verks]],CONCATENATE(DATAPN[[#This Row],[PN/PrI Kod]],TEXT(DATAPN[[#This Row],[Verks]],9900000),1))</f>
        <v>UL99001231</v>
      </c>
      <c r="Y53" t="str">
        <f>IF(DATAPN[[#This Row],[Verks]]="Programövergripande",DATAPN[[#This Row],[Verks]],CONCATENATE(DATAPN[[#This Row],[Kursansvarig inst]],TEXT(DATAPN[[#This Row],[Verks]],9900000),1))</f>
        <v>C599001231</v>
      </c>
      <c r="Z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3">
        <f>IF(A53="Programövergripande","Programövergripande",VLOOKUP(C53,Verks!A:B,2,0))</f>
        <v>123</v>
      </c>
      <c r="AH53">
        <v>2023</v>
      </c>
      <c r="AL53" t="str">
        <f>VLOOKUP(B53,Inst!A:B,2,0)</f>
        <v>UL</v>
      </c>
    </row>
    <row r="54" spans="1:38" x14ac:dyDescent="0.35">
      <c r="A54" t="s">
        <v>47</v>
      </c>
      <c r="B54" t="s">
        <v>701</v>
      </c>
      <c r="C54" t="s">
        <v>291</v>
      </c>
      <c r="D54" t="s">
        <v>291</v>
      </c>
      <c r="E54" t="s">
        <v>48</v>
      </c>
      <c r="G54" t="s">
        <v>706</v>
      </c>
      <c r="H54" t="s">
        <v>1530</v>
      </c>
      <c r="I54" t="s">
        <v>1531</v>
      </c>
      <c r="J54">
        <v>1</v>
      </c>
      <c r="L54" t="s">
        <v>58</v>
      </c>
      <c r="M54" t="s">
        <v>49</v>
      </c>
      <c r="N54">
        <v>1</v>
      </c>
      <c r="O54">
        <v>33</v>
      </c>
      <c r="P54">
        <v>7.5</v>
      </c>
      <c r="Q54">
        <v>99.787999999999997</v>
      </c>
      <c r="R54">
        <f t="shared" si="0"/>
        <v>4.125</v>
      </c>
      <c r="S54">
        <f t="shared" si="1"/>
        <v>411.62549999999999</v>
      </c>
      <c r="U54">
        <f t="shared" si="5"/>
        <v>411.62549999999999</v>
      </c>
      <c r="V54">
        <f t="shared" si="6"/>
        <v>411625.5</v>
      </c>
      <c r="W54">
        <f t="shared" si="7"/>
        <v>34302.125</v>
      </c>
      <c r="X54" t="str">
        <f>IF(DATAPN[[#This Row],[Verks]]="Programövergripande",DATAPN[[#This Row],[Verks]],CONCATENATE(DATAPN[[#This Row],[PN/PrI Kod]],TEXT(DATAPN[[#This Row],[Verks]],9900000),1))</f>
        <v>UL99001231</v>
      </c>
      <c r="Y54" t="str">
        <f>IF(DATAPN[[#This Row],[Verks]]="Programövergripande",DATAPN[[#This Row],[Verks]],CONCATENATE(DATAPN[[#This Row],[Kursansvarig inst]],TEXT(DATAPN[[#This Row],[Verks]],9900000),1))</f>
        <v>C699001231</v>
      </c>
      <c r="Z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4">
        <f>IF(A54="Programövergripande","Programövergripande",VLOOKUP(C54,Verks!A:B,2,0))</f>
        <v>123</v>
      </c>
      <c r="AH54">
        <v>2023</v>
      </c>
      <c r="AL54" t="str">
        <f>VLOOKUP(B54,Inst!A:B,2,0)</f>
        <v>UL</v>
      </c>
    </row>
    <row r="55" spans="1:38" x14ac:dyDescent="0.35">
      <c r="A55" t="s">
        <v>47</v>
      </c>
      <c r="B55" t="s">
        <v>701</v>
      </c>
      <c r="C55" t="s">
        <v>291</v>
      </c>
      <c r="D55" t="s">
        <v>291</v>
      </c>
      <c r="E55" t="s">
        <v>505</v>
      </c>
      <c r="G55" t="s">
        <v>706</v>
      </c>
      <c r="H55" t="s">
        <v>1530</v>
      </c>
      <c r="I55" t="s">
        <v>1531</v>
      </c>
      <c r="J55">
        <v>1</v>
      </c>
      <c r="L55" t="s">
        <v>58</v>
      </c>
      <c r="M55" t="s">
        <v>49</v>
      </c>
      <c r="N55">
        <v>1</v>
      </c>
      <c r="O55">
        <v>17</v>
      </c>
      <c r="P55">
        <v>7.5</v>
      </c>
      <c r="Q55">
        <v>99.787999999999997</v>
      </c>
      <c r="R55">
        <f t="shared" si="0"/>
        <v>2.125</v>
      </c>
      <c r="S55">
        <f t="shared" si="1"/>
        <v>212.04949999999999</v>
      </c>
      <c r="U55">
        <f t="shared" si="5"/>
        <v>212.04949999999999</v>
      </c>
      <c r="V55">
        <f t="shared" si="6"/>
        <v>212049.5</v>
      </c>
      <c r="W55">
        <f t="shared" si="7"/>
        <v>17670.791666666668</v>
      </c>
      <c r="X55" t="str">
        <f>IF(DATAPN[[#This Row],[Verks]]="Programövergripande",DATAPN[[#This Row],[Verks]],CONCATENATE(DATAPN[[#This Row],[PN/PrI Kod]],TEXT(DATAPN[[#This Row],[Verks]],9900000),1))</f>
        <v>UL99001231</v>
      </c>
      <c r="Y55" t="str">
        <f>IF(DATAPN[[#This Row],[Verks]]="Programövergripande",DATAPN[[#This Row],[Verks]],CONCATENATE(DATAPN[[#This Row],[Kursansvarig inst]],TEXT(DATAPN[[#This Row],[Verks]],9900000),1))</f>
        <v>C699001231</v>
      </c>
      <c r="Z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5">
        <f>IF(A55="Programövergripande","Programövergripande",VLOOKUP(C55,Verks!A:B,2,0))</f>
        <v>123</v>
      </c>
      <c r="AH55">
        <v>2023</v>
      </c>
      <c r="AL55" t="str">
        <f>VLOOKUP(B55,Inst!A:B,2,0)</f>
        <v>UL</v>
      </c>
    </row>
    <row r="56" spans="1:38" x14ac:dyDescent="0.35">
      <c r="A56" t="s">
        <v>47</v>
      </c>
      <c r="B56" t="s">
        <v>701</v>
      </c>
      <c r="C56" t="s">
        <v>291</v>
      </c>
      <c r="D56" t="s">
        <v>291</v>
      </c>
      <c r="E56" t="s">
        <v>48</v>
      </c>
      <c r="G56" t="s">
        <v>53</v>
      </c>
      <c r="H56" t="s">
        <v>1532</v>
      </c>
      <c r="J56">
        <v>1</v>
      </c>
      <c r="L56" t="s">
        <v>66</v>
      </c>
      <c r="M56" t="s">
        <v>49</v>
      </c>
      <c r="N56">
        <v>1</v>
      </c>
      <c r="O56">
        <v>33</v>
      </c>
      <c r="P56">
        <v>4.5</v>
      </c>
      <c r="Q56">
        <v>74.840999999999994</v>
      </c>
      <c r="R56">
        <f t="shared" si="0"/>
        <v>2.4750000000000001</v>
      </c>
      <c r="S56">
        <f t="shared" si="1"/>
        <v>185.23147499999999</v>
      </c>
      <c r="U56">
        <f t="shared" si="5"/>
        <v>185.23147499999999</v>
      </c>
      <c r="V56">
        <f t="shared" si="6"/>
        <v>185231.47499999998</v>
      </c>
      <c r="W56">
        <f t="shared" si="7"/>
        <v>15435.956249999997</v>
      </c>
      <c r="X56" t="str">
        <f>IF(DATAPN[[#This Row],[Verks]]="Programövergripande",DATAPN[[#This Row],[Verks]],CONCATENATE(DATAPN[[#This Row],[PN/PrI Kod]],TEXT(DATAPN[[#This Row],[Verks]],9900000),1))</f>
        <v>UL99001231</v>
      </c>
      <c r="Y56" t="str">
        <f>IF(DATAPN[[#This Row],[Verks]]="Programövergripande",DATAPN[[#This Row],[Verks]],CONCATENATE(DATAPN[[#This Row],[Kursansvarig inst]],TEXT(DATAPN[[#This Row],[Verks]],9900000),1))</f>
        <v>PN99001231</v>
      </c>
      <c r="Z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6">
        <f>IF(A56="Programövergripande","Programövergripande",VLOOKUP(C56,Verks!A:B,2,0))</f>
        <v>123</v>
      </c>
      <c r="AH56">
        <v>2023</v>
      </c>
      <c r="AL56" t="str">
        <f>VLOOKUP(B56,Inst!A:B,2,0)</f>
        <v>UL</v>
      </c>
    </row>
    <row r="57" spans="1:38" x14ac:dyDescent="0.35">
      <c r="A57" t="s">
        <v>47</v>
      </c>
      <c r="B57" t="s">
        <v>701</v>
      </c>
      <c r="C57" t="s">
        <v>291</v>
      </c>
      <c r="D57" t="s">
        <v>291</v>
      </c>
      <c r="E57" t="s">
        <v>505</v>
      </c>
      <c r="G57" t="s">
        <v>53</v>
      </c>
      <c r="H57" t="s">
        <v>1532</v>
      </c>
      <c r="J57">
        <v>1</v>
      </c>
      <c r="L57" t="s">
        <v>66</v>
      </c>
      <c r="M57" t="s">
        <v>49</v>
      </c>
      <c r="N57">
        <v>1</v>
      </c>
      <c r="O57">
        <v>17</v>
      </c>
      <c r="P57">
        <v>4.5</v>
      </c>
      <c r="Q57">
        <v>74.840999999999994</v>
      </c>
      <c r="R57">
        <f t="shared" si="0"/>
        <v>1.2749999999999999</v>
      </c>
      <c r="S57">
        <f t="shared" si="1"/>
        <v>95.422274999999985</v>
      </c>
      <c r="U57">
        <f t="shared" si="5"/>
        <v>95.422274999999985</v>
      </c>
      <c r="V57">
        <f t="shared" si="6"/>
        <v>95422.27499999998</v>
      </c>
      <c r="W57">
        <f t="shared" si="7"/>
        <v>7951.856249999998</v>
      </c>
      <c r="X57" t="str">
        <f>IF(DATAPN[[#This Row],[Verks]]="Programövergripande",DATAPN[[#This Row],[Verks]],CONCATENATE(DATAPN[[#This Row],[PN/PrI Kod]],TEXT(DATAPN[[#This Row],[Verks]],9900000),1))</f>
        <v>UL99001231</v>
      </c>
      <c r="Y57" t="str">
        <f>IF(DATAPN[[#This Row],[Verks]]="Programövergripande",DATAPN[[#This Row],[Verks]],CONCATENATE(DATAPN[[#This Row],[Kursansvarig inst]],TEXT(DATAPN[[#This Row],[Verks]],9900000),1))</f>
        <v>PN99001231</v>
      </c>
      <c r="Z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7">
        <f>IF(A57="Programövergripande","Programövergripande",VLOOKUP(C57,Verks!A:B,2,0))</f>
        <v>123</v>
      </c>
      <c r="AH57">
        <v>2023</v>
      </c>
      <c r="AL57" t="str">
        <f>VLOOKUP(B57,Inst!A:B,2,0)</f>
        <v>UL</v>
      </c>
    </row>
    <row r="58" spans="1:38" x14ac:dyDescent="0.35">
      <c r="A58" t="s">
        <v>47</v>
      </c>
      <c r="B58" t="s">
        <v>701</v>
      </c>
      <c r="C58" t="s">
        <v>291</v>
      </c>
      <c r="D58" t="s">
        <v>291</v>
      </c>
      <c r="E58" t="s">
        <v>48</v>
      </c>
      <c r="G58" t="s">
        <v>1483</v>
      </c>
      <c r="H58" t="s">
        <v>1533</v>
      </c>
      <c r="I58" t="s">
        <v>1534</v>
      </c>
      <c r="J58">
        <v>1</v>
      </c>
      <c r="M58" t="s">
        <v>50</v>
      </c>
      <c r="N58">
        <v>2</v>
      </c>
      <c r="O58">
        <v>27</v>
      </c>
      <c r="P58">
        <v>15</v>
      </c>
      <c r="Q58">
        <v>85.819699999999997</v>
      </c>
      <c r="R58">
        <f t="shared" si="0"/>
        <v>6.75</v>
      </c>
      <c r="S58">
        <f t="shared" si="1"/>
        <v>579.28297499999996</v>
      </c>
      <c r="U58">
        <f t="shared" si="5"/>
        <v>579.28297499999996</v>
      </c>
      <c r="V58">
        <f t="shared" si="6"/>
        <v>579282.97499999998</v>
      </c>
      <c r="W58">
        <f t="shared" si="7"/>
        <v>48273.581249999996</v>
      </c>
      <c r="X58" t="str">
        <f>IF(DATAPN[[#This Row],[Verks]]="Programövergripande",DATAPN[[#This Row],[Verks]],CONCATENATE(DATAPN[[#This Row],[PN/PrI Kod]],TEXT(DATAPN[[#This Row],[Verks]],9900000),1))</f>
        <v>UL99001231</v>
      </c>
      <c r="Y58" t="str">
        <f>IF(DATAPN[[#This Row],[Verks]]="Programövergripande",DATAPN[[#This Row],[Verks]],CONCATENATE(DATAPN[[#This Row],[Kursansvarig inst]],TEXT(DATAPN[[#This Row],[Verks]],9900000),1))</f>
        <v>C299001231</v>
      </c>
      <c r="Z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8">
        <f>IF(A58="Programövergripande","Programövergripande",VLOOKUP(C58,Verks!A:B,2,0))</f>
        <v>123</v>
      </c>
      <c r="AH58">
        <v>2023</v>
      </c>
      <c r="AL58" t="str">
        <f>VLOOKUP(B58,Inst!A:B,2,0)</f>
        <v>UL</v>
      </c>
    </row>
    <row r="59" spans="1:38" x14ac:dyDescent="0.35">
      <c r="A59" t="s">
        <v>47</v>
      </c>
      <c r="B59" t="s">
        <v>701</v>
      </c>
      <c r="C59" t="s">
        <v>291</v>
      </c>
      <c r="D59" t="s">
        <v>291</v>
      </c>
      <c r="E59" t="s">
        <v>505</v>
      </c>
      <c r="G59" t="s">
        <v>1483</v>
      </c>
      <c r="H59" t="s">
        <v>1533</v>
      </c>
      <c r="I59" t="s">
        <v>1534</v>
      </c>
      <c r="J59">
        <v>1</v>
      </c>
      <c r="M59" t="s">
        <v>50</v>
      </c>
      <c r="N59">
        <v>2</v>
      </c>
      <c r="O59">
        <v>18</v>
      </c>
      <c r="P59">
        <v>15</v>
      </c>
      <c r="Q59">
        <v>85.819699999999997</v>
      </c>
      <c r="R59">
        <f t="shared" si="0"/>
        <v>4.5</v>
      </c>
      <c r="S59">
        <f t="shared" si="1"/>
        <v>386.18865</v>
      </c>
      <c r="U59">
        <f t="shared" si="5"/>
        <v>386.18865</v>
      </c>
      <c r="V59">
        <f t="shared" si="6"/>
        <v>386188.65</v>
      </c>
      <c r="W59">
        <f t="shared" si="7"/>
        <v>32182.387500000001</v>
      </c>
      <c r="X59" t="str">
        <f>IF(DATAPN[[#This Row],[Verks]]="Programövergripande",DATAPN[[#This Row],[Verks]],CONCATENATE(DATAPN[[#This Row],[PN/PrI Kod]],TEXT(DATAPN[[#This Row],[Verks]],9900000),1))</f>
        <v>UL99001231</v>
      </c>
      <c r="Y59" t="str">
        <f>IF(DATAPN[[#This Row],[Verks]]="Programövergripande",DATAPN[[#This Row],[Verks]],CONCATENATE(DATAPN[[#This Row],[Kursansvarig inst]],TEXT(DATAPN[[#This Row],[Verks]],9900000),1))</f>
        <v>C299001231</v>
      </c>
      <c r="Z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59">
        <f>IF(A59="Programövergripande","Programövergripande",VLOOKUP(C59,Verks!A:B,2,0))</f>
        <v>123</v>
      </c>
      <c r="AH59">
        <v>2023</v>
      </c>
      <c r="AL59" t="str">
        <f>VLOOKUP(B59,Inst!A:B,2,0)</f>
        <v>UL</v>
      </c>
    </row>
    <row r="60" spans="1:38" x14ac:dyDescent="0.35">
      <c r="A60" t="s">
        <v>47</v>
      </c>
      <c r="B60" t="s">
        <v>701</v>
      </c>
      <c r="C60" t="s">
        <v>291</v>
      </c>
      <c r="D60" t="s">
        <v>291</v>
      </c>
      <c r="E60" t="s">
        <v>48</v>
      </c>
      <c r="G60" t="s">
        <v>832</v>
      </c>
      <c r="H60" t="s">
        <v>1535</v>
      </c>
      <c r="I60" t="s">
        <v>1536</v>
      </c>
      <c r="J60">
        <v>1</v>
      </c>
      <c r="M60" t="s">
        <v>50</v>
      </c>
      <c r="N60">
        <v>2</v>
      </c>
      <c r="O60">
        <v>27</v>
      </c>
      <c r="P60">
        <v>7.5</v>
      </c>
      <c r="Q60">
        <v>99.787999999999997</v>
      </c>
      <c r="R60">
        <f t="shared" si="0"/>
        <v>3.375</v>
      </c>
      <c r="S60">
        <f t="shared" si="1"/>
        <v>336.78449999999998</v>
      </c>
      <c r="U60">
        <f t="shared" si="5"/>
        <v>336.78449999999998</v>
      </c>
      <c r="V60">
        <f t="shared" si="6"/>
        <v>336784.5</v>
      </c>
      <c r="W60">
        <f t="shared" si="7"/>
        <v>28065.375</v>
      </c>
      <c r="X60" t="str">
        <f>IF(DATAPN[[#This Row],[Verks]]="Programövergripande",DATAPN[[#This Row],[Verks]],CONCATENATE(DATAPN[[#This Row],[PN/PrI Kod]],TEXT(DATAPN[[#This Row],[Verks]],9900000),1))</f>
        <v>UL99001231</v>
      </c>
      <c r="Y60" t="str">
        <f>IF(DATAPN[[#This Row],[Verks]]="Programövergripande",DATAPN[[#This Row],[Verks]],CONCATENATE(DATAPN[[#This Row],[Kursansvarig inst]],TEXT(DATAPN[[#This Row],[Verks]],9900000),1))</f>
        <v>CC99001231</v>
      </c>
      <c r="Z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0">
        <f>IF(A60="Programövergripande","Programövergripande",VLOOKUP(C60,Verks!A:B,2,0))</f>
        <v>123</v>
      </c>
      <c r="AH60">
        <v>2023</v>
      </c>
      <c r="AL60" t="str">
        <f>VLOOKUP(B60,Inst!A:B,2,0)</f>
        <v>UL</v>
      </c>
    </row>
    <row r="61" spans="1:38" x14ac:dyDescent="0.35">
      <c r="A61" t="s">
        <v>47</v>
      </c>
      <c r="B61" t="s">
        <v>701</v>
      </c>
      <c r="C61" t="s">
        <v>291</v>
      </c>
      <c r="D61" t="s">
        <v>291</v>
      </c>
      <c r="E61" t="s">
        <v>505</v>
      </c>
      <c r="G61" t="s">
        <v>832</v>
      </c>
      <c r="H61" t="s">
        <v>1535</v>
      </c>
      <c r="I61" t="s">
        <v>1536</v>
      </c>
      <c r="J61">
        <v>1</v>
      </c>
      <c r="M61" t="s">
        <v>50</v>
      </c>
      <c r="N61">
        <v>2</v>
      </c>
      <c r="O61">
        <v>18</v>
      </c>
      <c r="P61">
        <v>7.5</v>
      </c>
      <c r="Q61">
        <v>99.787999999999997</v>
      </c>
      <c r="R61">
        <f t="shared" si="0"/>
        <v>2.25</v>
      </c>
      <c r="S61">
        <f t="shared" si="1"/>
        <v>224.523</v>
      </c>
      <c r="U61">
        <f t="shared" si="5"/>
        <v>224.523</v>
      </c>
      <c r="V61">
        <f t="shared" si="6"/>
        <v>224523</v>
      </c>
      <c r="W61">
        <f t="shared" si="7"/>
        <v>18710.25</v>
      </c>
      <c r="X61" t="str">
        <f>IF(DATAPN[[#This Row],[Verks]]="Programövergripande",DATAPN[[#This Row],[Verks]],CONCATENATE(DATAPN[[#This Row],[PN/PrI Kod]],TEXT(DATAPN[[#This Row],[Verks]],9900000),1))</f>
        <v>UL99001231</v>
      </c>
      <c r="Y61" t="str">
        <f>IF(DATAPN[[#This Row],[Verks]]="Programövergripande",DATAPN[[#This Row],[Verks]],CONCATENATE(DATAPN[[#This Row],[Kursansvarig inst]],TEXT(DATAPN[[#This Row],[Verks]],9900000),1))</f>
        <v>CC99001231</v>
      </c>
      <c r="Z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1">
        <f>IF(A61="Programövergripande","Programövergripande",VLOOKUP(C61,Verks!A:B,2,0))</f>
        <v>123</v>
      </c>
      <c r="AH61">
        <v>2023</v>
      </c>
      <c r="AL61" t="str">
        <f>VLOOKUP(B61,Inst!A:B,2,0)</f>
        <v>UL</v>
      </c>
    </row>
    <row r="62" spans="1:38" x14ac:dyDescent="0.35">
      <c r="A62" t="s">
        <v>47</v>
      </c>
      <c r="B62" t="s">
        <v>701</v>
      </c>
      <c r="C62" t="s">
        <v>291</v>
      </c>
      <c r="D62" t="s">
        <v>291</v>
      </c>
      <c r="E62" t="s">
        <v>48</v>
      </c>
      <c r="G62" t="s">
        <v>1479</v>
      </c>
      <c r="H62" t="s">
        <v>1537</v>
      </c>
      <c r="I62" t="s">
        <v>1538</v>
      </c>
      <c r="J62">
        <v>1</v>
      </c>
      <c r="M62" t="s">
        <v>50</v>
      </c>
      <c r="N62">
        <v>2</v>
      </c>
      <c r="O62">
        <v>27</v>
      </c>
      <c r="P62">
        <v>7.5</v>
      </c>
      <c r="Q62">
        <v>99.787999999999997</v>
      </c>
      <c r="R62">
        <f t="shared" si="0"/>
        <v>3.375</v>
      </c>
      <c r="S62">
        <f t="shared" si="1"/>
        <v>336.78449999999998</v>
      </c>
      <c r="U62">
        <f t="shared" si="5"/>
        <v>336.78449999999998</v>
      </c>
      <c r="V62">
        <f t="shared" si="6"/>
        <v>336784.5</v>
      </c>
      <c r="W62">
        <f t="shared" si="7"/>
        <v>28065.375</v>
      </c>
      <c r="X62" t="str">
        <f>IF(DATAPN[[#This Row],[Verks]]="Programövergripande",DATAPN[[#This Row],[Verks]],CONCATENATE(DATAPN[[#This Row],[PN/PrI Kod]],TEXT(DATAPN[[#This Row],[Verks]],9900000),1))</f>
        <v>UL99001231</v>
      </c>
      <c r="Y62" t="str">
        <f>IF(DATAPN[[#This Row],[Verks]]="Programövergripande",DATAPN[[#This Row],[Verks]],CONCATENATE(DATAPN[[#This Row],[Kursansvarig inst]],TEXT(DATAPN[[#This Row],[Verks]],9900000),1))</f>
        <v>C599001231</v>
      </c>
      <c r="Z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2">
        <f>IF(A62="Programövergripande","Programövergripande",VLOOKUP(C62,Verks!A:B,2,0))</f>
        <v>123</v>
      </c>
      <c r="AH62">
        <v>2023</v>
      </c>
      <c r="AL62" t="str">
        <f>VLOOKUP(B62,Inst!A:B,2,0)</f>
        <v>UL</v>
      </c>
    </row>
    <row r="63" spans="1:38" x14ac:dyDescent="0.35">
      <c r="A63" t="s">
        <v>47</v>
      </c>
      <c r="B63" t="s">
        <v>701</v>
      </c>
      <c r="C63" t="s">
        <v>291</v>
      </c>
      <c r="D63" t="s">
        <v>291</v>
      </c>
      <c r="E63" t="s">
        <v>505</v>
      </c>
      <c r="G63" t="s">
        <v>1479</v>
      </c>
      <c r="H63" t="s">
        <v>1537</v>
      </c>
      <c r="I63" t="s">
        <v>1538</v>
      </c>
      <c r="J63">
        <v>1</v>
      </c>
      <c r="M63" t="s">
        <v>50</v>
      </c>
      <c r="N63">
        <v>2</v>
      </c>
      <c r="O63">
        <v>18</v>
      </c>
      <c r="P63">
        <v>7.5</v>
      </c>
      <c r="Q63">
        <v>99.787999999999997</v>
      </c>
      <c r="R63">
        <f t="shared" si="0"/>
        <v>2.25</v>
      </c>
      <c r="S63">
        <f t="shared" si="1"/>
        <v>224.523</v>
      </c>
      <c r="U63">
        <f t="shared" si="5"/>
        <v>224.523</v>
      </c>
      <c r="V63">
        <f t="shared" si="6"/>
        <v>224523</v>
      </c>
      <c r="W63">
        <f t="shared" si="7"/>
        <v>18710.25</v>
      </c>
      <c r="X63" t="str">
        <f>IF(DATAPN[[#This Row],[Verks]]="Programövergripande",DATAPN[[#This Row],[Verks]],CONCATENATE(DATAPN[[#This Row],[PN/PrI Kod]],TEXT(DATAPN[[#This Row],[Verks]],9900000),1))</f>
        <v>UL99001231</v>
      </c>
      <c r="Y63" t="str">
        <f>IF(DATAPN[[#This Row],[Verks]]="Programövergripande",DATAPN[[#This Row],[Verks]],CONCATENATE(DATAPN[[#This Row],[Kursansvarig inst]],TEXT(DATAPN[[#This Row],[Verks]],9900000),1))</f>
        <v>C599001231</v>
      </c>
      <c r="Z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3">
        <f>IF(A63="Programövergripande","Programövergripande",VLOOKUP(C63,Verks!A:B,2,0))</f>
        <v>123</v>
      </c>
      <c r="AH63">
        <v>2023</v>
      </c>
      <c r="AL63" t="str">
        <f>VLOOKUP(B63,Inst!A:B,2,0)</f>
        <v>UL</v>
      </c>
    </row>
    <row r="64" spans="1:38" x14ac:dyDescent="0.35">
      <c r="A64" t="s">
        <v>47</v>
      </c>
      <c r="B64" t="s">
        <v>701</v>
      </c>
      <c r="C64" t="s">
        <v>291</v>
      </c>
      <c r="D64" t="s">
        <v>291</v>
      </c>
      <c r="E64" t="s">
        <v>48</v>
      </c>
      <c r="G64" t="s">
        <v>997</v>
      </c>
      <c r="H64" t="s">
        <v>1539</v>
      </c>
      <c r="I64" t="s">
        <v>1540</v>
      </c>
      <c r="J64">
        <v>1</v>
      </c>
      <c r="L64" t="s">
        <v>58</v>
      </c>
      <c r="M64" t="s">
        <v>49</v>
      </c>
      <c r="N64">
        <v>3</v>
      </c>
      <c r="O64">
        <v>27</v>
      </c>
      <c r="P64">
        <v>15</v>
      </c>
      <c r="Q64">
        <v>85.819699999999997</v>
      </c>
      <c r="R64">
        <f t="shared" si="0"/>
        <v>6.75</v>
      </c>
      <c r="S64">
        <f t="shared" si="1"/>
        <v>579.28297499999996</v>
      </c>
      <c r="U64">
        <f t="shared" si="5"/>
        <v>579.28297499999996</v>
      </c>
      <c r="V64">
        <f t="shared" si="6"/>
        <v>579282.97499999998</v>
      </c>
      <c r="W64">
        <f t="shared" si="7"/>
        <v>48273.581249999996</v>
      </c>
      <c r="X64" t="str">
        <f>IF(DATAPN[[#This Row],[Verks]]="Programövergripande",DATAPN[[#This Row],[Verks]],CONCATENATE(DATAPN[[#This Row],[PN/PrI Kod]],TEXT(DATAPN[[#This Row],[Verks]],9900000),1))</f>
        <v>UL99001231</v>
      </c>
      <c r="Y64" t="str">
        <f>IF(DATAPN[[#This Row],[Verks]]="Programövergripande",DATAPN[[#This Row],[Verks]],CONCATENATE(DATAPN[[#This Row],[Kursansvarig inst]],TEXT(DATAPN[[#This Row],[Verks]],9900000),1))</f>
        <v>C199001231</v>
      </c>
      <c r="Z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4">
        <f>IF(A64="Programövergripande","Programövergripande",VLOOKUP(C64,Verks!A:B,2,0))</f>
        <v>123</v>
      </c>
      <c r="AH64">
        <v>2023</v>
      </c>
      <c r="AL64" t="str">
        <f>VLOOKUP(B64,Inst!A:B,2,0)</f>
        <v>UL</v>
      </c>
    </row>
    <row r="65" spans="1:38" x14ac:dyDescent="0.35">
      <c r="A65" t="s">
        <v>47</v>
      </c>
      <c r="B65" t="s">
        <v>701</v>
      </c>
      <c r="C65" t="s">
        <v>291</v>
      </c>
      <c r="D65" t="s">
        <v>291</v>
      </c>
      <c r="E65" t="s">
        <v>505</v>
      </c>
      <c r="G65" t="s">
        <v>997</v>
      </c>
      <c r="H65" t="s">
        <v>1539</v>
      </c>
      <c r="I65" t="s">
        <v>1540</v>
      </c>
      <c r="J65">
        <v>1</v>
      </c>
      <c r="L65" t="s">
        <v>58</v>
      </c>
      <c r="M65" t="s">
        <v>49</v>
      </c>
      <c r="N65">
        <v>3</v>
      </c>
      <c r="O65">
        <v>18</v>
      </c>
      <c r="P65">
        <v>15</v>
      </c>
      <c r="Q65">
        <v>85.819699999999997</v>
      </c>
      <c r="R65">
        <f t="shared" si="0"/>
        <v>4.5</v>
      </c>
      <c r="S65">
        <f t="shared" si="1"/>
        <v>386.18865</v>
      </c>
      <c r="U65">
        <f t="shared" si="5"/>
        <v>386.18865</v>
      </c>
      <c r="V65">
        <f t="shared" si="6"/>
        <v>386188.65</v>
      </c>
      <c r="W65">
        <f t="shared" si="7"/>
        <v>32182.387500000001</v>
      </c>
      <c r="X65" t="str">
        <f>IF(DATAPN[[#This Row],[Verks]]="Programövergripande",DATAPN[[#This Row],[Verks]],CONCATENATE(DATAPN[[#This Row],[PN/PrI Kod]],TEXT(DATAPN[[#This Row],[Verks]],9900000),1))</f>
        <v>UL99001231</v>
      </c>
      <c r="Y65" t="str">
        <f>IF(DATAPN[[#This Row],[Verks]]="Programövergripande",DATAPN[[#This Row],[Verks]],CONCATENATE(DATAPN[[#This Row],[Kursansvarig inst]],TEXT(DATAPN[[#This Row],[Verks]],9900000),1))</f>
        <v>C199001231</v>
      </c>
      <c r="Z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5">
        <f>IF(A65="Programövergripande","Programövergripande",VLOOKUP(C65,Verks!A:B,2,0))</f>
        <v>123</v>
      </c>
      <c r="AH65">
        <v>2023</v>
      </c>
      <c r="AL65" t="str">
        <f>VLOOKUP(B65,Inst!A:B,2,0)</f>
        <v>UL</v>
      </c>
    </row>
    <row r="66" spans="1:38" x14ac:dyDescent="0.35">
      <c r="A66" t="s">
        <v>47</v>
      </c>
      <c r="B66" t="s">
        <v>701</v>
      </c>
      <c r="C66" t="s">
        <v>291</v>
      </c>
      <c r="D66" t="s">
        <v>291</v>
      </c>
      <c r="E66" t="s">
        <v>48</v>
      </c>
      <c r="G66" t="s">
        <v>142</v>
      </c>
      <c r="H66" t="s">
        <v>1541</v>
      </c>
      <c r="I66" t="s">
        <v>1542</v>
      </c>
      <c r="J66">
        <v>1</v>
      </c>
      <c r="L66" t="s">
        <v>58</v>
      </c>
      <c r="M66" t="s">
        <v>49</v>
      </c>
      <c r="N66">
        <v>3</v>
      </c>
      <c r="O66">
        <v>27</v>
      </c>
      <c r="P66">
        <v>3</v>
      </c>
      <c r="Q66">
        <v>99.787999999999997</v>
      </c>
      <c r="R66">
        <f t="shared" ref="R66:R129" si="8">O66*P66/60*J66</f>
        <v>1.35</v>
      </c>
      <c r="S66">
        <f t="shared" ref="S66:S129" si="9">Q66*R66</f>
        <v>134.71379999999999</v>
      </c>
      <c r="U66">
        <f t="shared" si="5"/>
        <v>134.71379999999999</v>
      </c>
      <c r="V66">
        <f t="shared" si="6"/>
        <v>134713.79999999999</v>
      </c>
      <c r="W66">
        <f t="shared" si="7"/>
        <v>11226.15</v>
      </c>
      <c r="X66" t="str">
        <f>IF(DATAPN[[#This Row],[Verks]]="Programövergripande",DATAPN[[#This Row],[Verks]],CONCATENATE(DATAPN[[#This Row],[PN/PrI Kod]],TEXT(DATAPN[[#This Row],[Verks]],9900000),1))</f>
        <v>UL99001231</v>
      </c>
      <c r="Y66" t="str">
        <f>IF(DATAPN[[#This Row],[Verks]]="Programövergripande",DATAPN[[#This Row],[Verks]],CONCATENATE(DATAPN[[#This Row],[Kursansvarig inst]],TEXT(DATAPN[[#This Row],[Verks]],9900000),1))</f>
        <v>C799001231</v>
      </c>
      <c r="Z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6">
        <f>IF(A66="Programövergripande","Programövergripande",VLOOKUP(C66,Verks!A:B,2,0))</f>
        <v>123</v>
      </c>
      <c r="AH66">
        <v>2023</v>
      </c>
      <c r="AL66" t="str">
        <f>VLOOKUP(B66,Inst!A:B,2,0)</f>
        <v>UL</v>
      </c>
    </row>
    <row r="67" spans="1:38" x14ac:dyDescent="0.35">
      <c r="A67" t="s">
        <v>47</v>
      </c>
      <c r="B67" t="s">
        <v>701</v>
      </c>
      <c r="C67" t="s">
        <v>291</v>
      </c>
      <c r="D67" t="s">
        <v>291</v>
      </c>
      <c r="E67" t="s">
        <v>505</v>
      </c>
      <c r="G67" t="s">
        <v>142</v>
      </c>
      <c r="H67" t="s">
        <v>1541</v>
      </c>
      <c r="I67" t="s">
        <v>1542</v>
      </c>
      <c r="J67">
        <v>1</v>
      </c>
      <c r="L67" t="s">
        <v>58</v>
      </c>
      <c r="M67" t="s">
        <v>49</v>
      </c>
      <c r="N67">
        <v>3</v>
      </c>
      <c r="O67">
        <v>18</v>
      </c>
      <c r="P67">
        <v>3</v>
      </c>
      <c r="Q67">
        <v>99.787999999999997</v>
      </c>
      <c r="R67">
        <f t="shared" si="8"/>
        <v>0.9</v>
      </c>
      <c r="S67">
        <f t="shared" si="9"/>
        <v>89.809200000000004</v>
      </c>
      <c r="U67">
        <f t="shared" ref="U67:U130" si="10">S67+T67</f>
        <v>89.809200000000004</v>
      </c>
      <c r="V67">
        <f t="shared" ref="V67:V130" si="11">U67*1000</f>
        <v>89809.2</v>
      </c>
      <c r="W67">
        <f t="shared" ref="W67:W130" si="12">V67/12</f>
        <v>7484.0999999999995</v>
      </c>
      <c r="X67" t="str">
        <f>IF(DATAPN[[#This Row],[Verks]]="Programövergripande",DATAPN[[#This Row],[Verks]],CONCATENATE(DATAPN[[#This Row],[PN/PrI Kod]],TEXT(DATAPN[[#This Row],[Verks]],9900000),1))</f>
        <v>UL99001231</v>
      </c>
      <c r="Y67" t="str">
        <f>IF(DATAPN[[#This Row],[Verks]]="Programövergripande",DATAPN[[#This Row],[Verks]],CONCATENATE(DATAPN[[#This Row],[Kursansvarig inst]],TEXT(DATAPN[[#This Row],[Verks]],9900000),1))</f>
        <v>C799001231</v>
      </c>
      <c r="Z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7">
        <f>IF(A67="Programövergripande","Programövergripande",VLOOKUP(C67,Verks!A:B,2,0))</f>
        <v>123</v>
      </c>
      <c r="AH67">
        <v>2023</v>
      </c>
      <c r="AL67" t="str">
        <f>VLOOKUP(B67,Inst!A:B,2,0)</f>
        <v>UL</v>
      </c>
    </row>
    <row r="68" spans="1:38" x14ac:dyDescent="0.35">
      <c r="A68" t="s">
        <v>47</v>
      </c>
      <c r="B68" t="s">
        <v>701</v>
      </c>
      <c r="C68" t="s">
        <v>291</v>
      </c>
      <c r="D68" t="s">
        <v>291</v>
      </c>
      <c r="E68" t="s">
        <v>48</v>
      </c>
      <c r="G68" t="s">
        <v>502</v>
      </c>
      <c r="H68" t="s">
        <v>1543</v>
      </c>
      <c r="I68" t="s">
        <v>1544</v>
      </c>
      <c r="J68">
        <v>1</v>
      </c>
      <c r="L68" t="s">
        <v>58</v>
      </c>
      <c r="M68" t="s">
        <v>49</v>
      </c>
      <c r="N68">
        <v>3</v>
      </c>
      <c r="O68">
        <v>27</v>
      </c>
      <c r="P68">
        <v>6</v>
      </c>
      <c r="Q68">
        <v>99.787999999999997</v>
      </c>
      <c r="R68">
        <f t="shared" si="8"/>
        <v>2.7</v>
      </c>
      <c r="S68">
        <f t="shared" si="9"/>
        <v>269.42759999999998</v>
      </c>
      <c r="U68">
        <f t="shared" si="10"/>
        <v>269.42759999999998</v>
      </c>
      <c r="V68">
        <f t="shared" si="11"/>
        <v>269427.59999999998</v>
      </c>
      <c r="W68">
        <f t="shared" si="12"/>
        <v>22452.3</v>
      </c>
      <c r="X68" t="str">
        <f>IF(DATAPN[[#This Row],[Verks]]="Programövergripande",DATAPN[[#This Row],[Verks]],CONCATENATE(DATAPN[[#This Row],[PN/PrI Kod]],TEXT(DATAPN[[#This Row],[Verks]],9900000),1))</f>
        <v>UL99001231</v>
      </c>
      <c r="Y68" t="str">
        <f>IF(DATAPN[[#This Row],[Verks]]="Programövergripande",DATAPN[[#This Row],[Verks]],CONCATENATE(DATAPN[[#This Row],[Kursansvarig inst]],TEXT(DATAPN[[#This Row],[Verks]],9900000),1))</f>
        <v>H299001231</v>
      </c>
      <c r="Z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8">
        <f>IF(A68="Programövergripande","Programövergripande",VLOOKUP(C68,Verks!A:B,2,0))</f>
        <v>123</v>
      </c>
      <c r="AH68">
        <v>2023</v>
      </c>
      <c r="AL68" t="str">
        <f>VLOOKUP(B68,Inst!A:B,2,0)</f>
        <v>UL</v>
      </c>
    </row>
    <row r="69" spans="1:38" x14ac:dyDescent="0.35">
      <c r="A69" t="s">
        <v>47</v>
      </c>
      <c r="B69" t="s">
        <v>701</v>
      </c>
      <c r="C69" t="s">
        <v>291</v>
      </c>
      <c r="D69" t="s">
        <v>291</v>
      </c>
      <c r="E69" t="s">
        <v>505</v>
      </c>
      <c r="G69" t="s">
        <v>502</v>
      </c>
      <c r="H69" t="s">
        <v>1543</v>
      </c>
      <c r="I69" t="s">
        <v>1544</v>
      </c>
      <c r="J69">
        <v>1</v>
      </c>
      <c r="L69" t="s">
        <v>58</v>
      </c>
      <c r="M69" t="s">
        <v>49</v>
      </c>
      <c r="N69">
        <v>3</v>
      </c>
      <c r="O69">
        <v>18</v>
      </c>
      <c r="P69">
        <v>6</v>
      </c>
      <c r="Q69">
        <v>99.787999999999997</v>
      </c>
      <c r="R69">
        <f t="shared" si="8"/>
        <v>1.8</v>
      </c>
      <c r="S69">
        <f t="shared" si="9"/>
        <v>179.61840000000001</v>
      </c>
      <c r="U69">
        <f t="shared" si="10"/>
        <v>179.61840000000001</v>
      </c>
      <c r="V69">
        <f t="shared" si="11"/>
        <v>179618.4</v>
      </c>
      <c r="W69">
        <f t="shared" si="12"/>
        <v>14968.199999999999</v>
      </c>
      <c r="X69" t="str">
        <f>IF(DATAPN[[#This Row],[Verks]]="Programövergripande",DATAPN[[#This Row],[Verks]],CONCATENATE(DATAPN[[#This Row],[PN/PrI Kod]],TEXT(DATAPN[[#This Row],[Verks]],9900000),1))</f>
        <v>UL99001231</v>
      </c>
      <c r="Y69" t="str">
        <f>IF(DATAPN[[#This Row],[Verks]]="Programövergripande",DATAPN[[#This Row],[Verks]],CONCATENATE(DATAPN[[#This Row],[Kursansvarig inst]],TEXT(DATAPN[[#This Row],[Verks]],9900000),1))</f>
        <v>H299001231</v>
      </c>
      <c r="Z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69">
        <f>IF(A69="Programövergripande","Programövergripande",VLOOKUP(C69,Verks!A:B,2,0))</f>
        <v>123</v>
      </c>
      <c r="AH69">
        <v>2023</v>
      </c>
      <c r="AL69" t="str">
        <f>VLOOKUP(B69,Inst!A:B,2,0)</f>
        <v>UL</v>
      </c>
    </row>
    <row r="70" spans="1:38" x14ac:dyDescent="0.35">
      <c r="A70" t="s">
        <v>47</v>
      </c>
      <c r="B70" t="s">
        <v>701</v>
      </c>
      <c r="C70" t="s">
        <v>291</v>
      </c>
      <c r="D70" t="s">
        <v>291</v>
      </c>
      <c r="E70" t="s">
        <v>48</v>
      </c>
      <c r="G70" t="s">
        <v>53</v>
      </c>
      <c r="H70" t="s">
        <v>1545</v>
      </c>
      <c r="J70">
        <v>1</v>
      </c>
      <c r="L70" t="s">
        <v>66</v>
      </c>
      <c r="M70" t="s">
        <v>49</v>
      </c>
      <c r="N70">
        <v>3</v>
      </c>
      <c r="O70">
        <v>27</v>
      </c>
      <c r="P70">
        <v>6</v>
      </c>
      <c r="Q70">
        <v>24.946999999999999</v>
      </c>
      <c r="R70">
        <f t="shared" si="8"/>
        <v>2.7</v>
      </c>
      <c r="S70">
        <f t="shared" si="9"/>
        <v>67.356899999999996</v>
      </c>
      <c r="U70">
        <f t="shared" si="10"/>
        <v>67.356899999999996</v>
      </c>
      <c r="V70">
        <f t="shared" si="11"/>
        <v>67356.899999999994</v>
      </c>
      <c r="W70">
        <f t="shared" si="12"/>
        <v>5613.0749999999998</v>
      </c>
      <c r="X70" t="str">
        <f>IF(DATAPN[[#This Row],[Verks]]="Programövergripande",DATAPN[[#This Row],[Verks]],CONCATENATE(DATAPN[[#This Row],[PN/PrI Kod]],TEXT(DATAPN[[#This Row],[Verks]],9900000),1))</f>
        <v>UL99001231</v>
      </c>
      <c r="Y70" t="str">
        <f>IF(DATAPN[[#This Row],[Verks]]="Programövergripande",DATAPN[[#This Row],[Verks]],CONCATENATE(DATAPN[[#This Row],[Kursansvarig inst]],TEXT(DATAPN[[#This Row],[Verks]],9900000),1))</f>
        <v>PN99001231</v>
      </c>
      <c r="Z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70">
        <f>IF(A70="Programövergripande","Programövergripande",VLOOKUP(C70,Verks!A:B,2,0))</f>
        <v>123</v>
      </c>
      <c r="AH70">
        <v>2023</v>
      </c>
      <c r="AL70" t="str">
        <f>VLOOKUP(B70,Inst!A:B,2,0)</f>
        <v>UL</v>
      </c>
    </row>
    <row r="71" spans="1:38" x14ac:dyDescent="0.35">
      <c r="A71" t="s">
        <v>47</v>
      </c>
      <c r="B71" t="s">
        <v>701</v>
      </c>
      <c r="C71" t="s">
        <v>291</v>
      </c>
      <c r="D71" t="s">
        <v>291</v>
      </c>
      <c r="E71" t="s">
        <v>505</v>
      </c>
      <c r="G71" t="s">
        <v>53</v>
      </c>
      <c r="H71" t="s">
        <v>1545</v>
      </c>
      <c r="J71">
        <v>1</v>
      </c>
      <c r="L71" t="s">
        <v>66</v>
      </c>
      <c r="M71" t="s">
        <v>49</v>
      </c>
      <c r="N71">
        <v>3</v>
      </c>
      <c r="O71">
        <v>18</v>
      </c>
      <c r="P71">
        <v>6</v>
      </c>
      <c r="Q71">
        <v>24.946999999999999</v>
      </c>
      <c r="R71">
        <f t="shared" si="8"/>
        <v>1.8</v>
      </c>
      <c r="S71">
        <f t="shared" si="9"/>
        <v>44.904600000000002</v>
      </c>
      <c r="U71">
        <f t="shared" si="10"/>
        <v>44.904600000000002</v>
      </c>
      <c r="V71">
        <f t="shared" si="11"/>
        <v>44904.6</v>
      </c>
      <c r="W71">
        <f t="shared" si="12"/>
        <v>3742.0499999999997</v>
      </c>
      <c r="X71" t="str">
        <f>IF(DATAPN[[#This Row],[Verks]]="Programövergripande",DATAPN[[#This Row],[Verks]],CONCATENATE(DATAPN[[#This Row],[PN/PrI Kod]],TEXT(DATAPN[[#This Row],[Verks]],9900000),1))</f>
        <v>UL99001231</v>
      </c>
      <c r="Y71" t="str">
        <f>IF(DATAPN[[#This Row],[Verks]]="Programövergripande",DATAPN[[#This Row],[Verks]],CONCATENATE(DATAPN[[#This Row],[Kursansvarig inst]],TEXT(DATAPN[[#This Row],[Verks]],9900000),1))</f>
        <v>PN99001231</v>
      </c>
      <c r="Z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71">
        <f>IF(A71="Programövergripande","Programövergripande",VLOOKUP(C71,Verks!A:B,2,0))</f>
        <v>123</v>
      </c>
      <c r="AH71">
        <v>2023</v>
      </c>
      <c r="AL71" t="str">
        <f>VLOOKUP(B71,Inst!A:B,2,0)</f>
        <v>UL</v>
      </c>
    </row>
    <row r="72" spans="1:38" x14ac:dyDescent="0.35">
      <c r="A72" t="s">
        <v>47</v>
      </c>
      <c r="B72" t="s">
        <v>701</v>
      </c>
      <c r="C72" t="s">
        <v>291</v>
      </c>
      <c r="D72" t="s">
        <v>291</v>
      </c>
      <c r="E72" t="s">
        <v>48</v>
      </c>
      <c r="G72" t="s">
        <v>502</v>
      </c>
      <c r="H72" t="s">
        <v>783</v>
      </c>
      <c r="I72" t="s">
        <v>1546</v>
      </c>
      <c r="J72">
        <v>1</v>
      </c>
      <c r="L72" t="s">
        <v>58</v>
      </c>
      <c r="M72" t="s">
        <v>50</v>
      </c>
      <c r="N72">
        <v>4</v>
      </c>
      <c r="O72">
        <v>34</v>
      </c>
      <c r="P72">
        <v>30</v>
      </c>
      <c r="Q72">
        <v>85.819699999999997</v>
      </c>
      <c r="R72">
        <f t="shared" si="8"/>
        <v>17</v>
      </c>
      <c r="S72">
        <f t="shared" si="9"/>
        <v>1458.9349</v>
      </c>
      <c r="U72">
        <f t="shared" si="10"/>
        <v>1458.9349</v>
      </c>
      <c r="V72">
        <f t="shared" si="11"/>
        <v>1458934.9</v>
      </c>
      <c r="W72">
        <f t="shared" si="12"/>
        <v>121577.90833333333</v>
      </c>
      <c r="X72" t="str">
        <f>IF(DATAPN[[#This Row],[Verks]]="Programövergripande",DATAPN[[#This Row],[Verks]],CONCATENATE(DATAPN[[#This Row],[PN/PrI Kod]],TEXT(DATAPN[[#This Row],[Verks]],9900000),1))</f>
        <v>UL99001231</v>
      </c>
      <c r="Y72" t="str">
        <f>IF(DATAPN[[#This Row],[Verks]]="Programövergripande",DATAPN[[#This Row],[Verks]],CONCATENATE(DATAPN[[#This Row],[Kursansvarig inst]],TEXT(DATAPN[[#This Row],[Verks]],9900000),1))</f>
        <v>H299001231</v>
      </c>
      <c r="Z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72" t="s">
        <v>42</v>
      </c>
      <c r="AC72" t="s">
        <v>42</v>
      </c>
      <c r="AD72" t="s">
        <v>42</v>
      </c>
      <c r="AE72" t="s">
        <v>42</v>
      </c>
      <c r="AF72">
        <f>IF(A72="Programövergripande","Programövergripande",VLOOKUP(C72,Verks!A:B,2,0))</f>
        <v>123</v>
      </c>
      <c r="AH72">
        <v>2023</v>
      </c>
      <c r="AL72" t="str">
        <f>VLOOKUP(B72,Inst!A:B,2,0)</f>
        <v>UL</v>
      </c>
    </row>
    <row r="73" spans="1:38" x14ac:dyDescent="0.35">
      <c r="A73" t="s">
        <v>47</v>
      </c>
      <c r="B73" t="s">
        <v>701</v>
      </c>
      <c r="C73" t="s">
        <v>291</v>
      </c>
      <c r="D73" t="s">
        <v>291</v>
      </c>
      <c r="E73" t="s">
        <v>505</v>
      </c>
      <c r="G73" t="s">
        <v>502</v>
      </c>
      <c r="H73" t="s">
        <v>783</v>
      </c>
      <c r="I73" t="s">
        <v>1546</v>
      </c>
      <c r="J73">
        <v>1</v>
      </c>
      <c r="L73" t="s">
        <v>58</v>
      </c>
      <c r="M73" t="s">
        <v>50</v>
      </c>
      <c r="N73">
        <v>4</v>
      </c>
      <c r="O73">
        <v>8</v>
      </c>
      <c r="P73">
        <v>30</v>
      </c>
      <c r="Q73">
        <v>85.819699999999997</v>
      </c>
      <c r="R73">
        <f t="shared" si="8"/>
        <v>4</v>
      </c>
      <c r="S73">
        <f t="shared" si="9"/>
        <v>343.27879999999999</v>
      </c>
      <c r="U73">
        <f t="shared" si="10"/>
        <v>343.27879999999999</v>
      </c>
      <c r="V73">
        <f t="shared" si="11"/>
        <v>343278.8</v>
      </c>
      <c r="W73">
        <f t="shared" si="12"/>
        <v>28606.566666666666</v>
      </c>
      <c r="X73" t="str">
        <f>IF(DATAPN[[#This Row],[Verks]]="Programövergripande",DATAPN[[#This Row],[Verks]],CONCATENATE(DATAPN[[#This Row],[PN/PrI Kod]],TEXT(DATAPN[[#This Row],[Verks]],9900000),1))</f>
        <v>UL99001231</v>
      </c>
      <c r="Y73" t="str">
        <f>IF(DATAPN[[#This Row],[Verks]]="Programövergripande",DATAPN[[#This Row],[Verks]],CONCATENATE(DATAPN[[#This Row],[Kursansvarig inst]],TEXT(DATAPN[[#This Row],[Verks]],9900000),1))</f>
        <v>H299001231</v>
      </c>
      <c r="Z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73" t="s">
        <v>42</v>
      </c>
      <c r="AC73" t="s">
        <v>42</v>
      </c>
      <c r="AD73" t="s">
        <v>42</v>
      </c>
      <c r="AE73" t="s">
        <v>42</v>
      </c>
      <c r="AF73">
        <f>IF(A73="Programövergripande","Programövergripande",VLOOKUP(C73,Verks!A:B,2,0))</f>
        <v>123</v>
      </c>
      <c r="AH73">
        <v>2023</v>
      </c>
      <c r="AL73" t="str">
        <f>VLOOKUP(B73,Inst!A:B,2,0)</f>
        <v>UL</v>
      </c>
    </row>
    <row r="74" spans="1:38" x14ac:dyDescent="0.35">
      <c r="A74" t="s">
        <v>47</v>
      </c>
      <c r="B74" t="s">
        <v>701</v>
      </c>
      <c r="C74" t="s">
        <v>291</v>
      </c>
      <c r="D74" t="s">
        <v>291</v>
      </c>
      <c r="E74" t="s">
        <v>48</v>
      </c>
      <c r="G74" t="s">
        <v>53</v>
      </c>
      <c r="H74" t="s">
        <v>65</v>
      </c>
      <c r="I74" t="s">
        <v>42</v>
      </c>
      <c r="J74">
        <v>1</v>
      </c>
      <c r="L74" t="s">
        <v>66</v>
      </c>
      <c r="O74">
        <v>5</v>
      </c>
      <c r="P74">
        <v>60</v>
      </c>
      <c r="Q74">
        <v>59.893000000000001</v>
      </c>
      <c r="R74">
        <f t="shared" si="8"/>
        <v>5</v>
      </c>
      <c r="S74">
        <f t="shared" si="9"/>
        <v>299.46500000000003</v>
      </c>
      <c r="U74">
        <f t="shared" si="10"/>
        <v>299.46500000000003</v>
      </c>
      <c r="V74">
        <f t="shared" si="11"/>
        <v>299465.00000000006</v>
      </c>
      <c r="W74">
        <f t="shared" si="12"/>
        <v>24955.416666666672</v>
      </c>
      <c r="X74" t="str">
        <f>IF(DATAPN[[#This Row],[Verks]]="Programövergripande",DATAPN[[#This Row],[Verks]],CONCATENATE(DATAPN[[#This Row],[PN/PrI Kod]],TEXT(DATAPN[[#This Row],[Verks]],9900000),1))</f>
        <v>UL99001231</v>
      </c>
      <c r="Y74" t="str">
        <f>IF(DATAPN[[#This Row],[Verks]]="Programövergripande",DATAPN[[#This Row],[Verks]],CONCATENATE(DATAPN[[#This Row],[Kursansvarig inst]],TEXT(DATAPN[[#This Row],[Verks]],9900000),1))</f>
        <v>PN99001231</v>
      </c>
      <c r="Z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74" t="s">
        <v>42</v>
      </c>
      <c r="AC74" t="s">
        <v>42</v>
      </c>
      <c r="AD74" t="s">
        <v>42</v>
      </c>
      <c r="AE74" t="s">
        <v>42</v>
      </c>
      <c r="AF74">
        <f>IF(A74="Programövergripande","Programövergripande",VLOOKUP(C74,Verks!A:B,2,0))</f>
        <v>123</v>
      </c>
      <c r="AH74">
        <v>2023</v>
      </c>
      <c r="AL74" t="str">
        <f>VLOOKUP(B74,Inst!A:B,2,0)</f>
        <v>UL</v>
      </c>
    </row>
    <row r="75" spans="1:38" x14ac:dyDescent="0.35">
      <c r="A75" t="s">
        <v>47</v>
      </c>
      <c r="B75" t="s">
        <v>701</v>
      </c>
      <c r="C75" t="s">
        <v>291</v>
      </c>
      <c r="D75" t="s">
        <v>291</v>
      </c>
      <c r="E75" t="s">
        <v>505</v>
      </c>
      <c r="G75" t="s">
        <v>53</v>
      </c>
      <c r="H75" t="s">
        <v>886</v>
      </c>
      <c r="I75" t="s">
        <v>42</v>
      </c>
      <c r="J75">
        <v>1</v>
      </c>
      <c r="L75" t="s">
        <v>53</v>
      </c>
      <c r="Q75">
        <v>0</v>
      </c>
      <c r="R75">
        <f t="shared" si="8"/>
        <v>0</v>
      </c>
      <c r="S75">
        <f t="shared" si="9"/>
        <v>0</v>
      </c>
      <c r="T75">
        <v>0</v>
      </c>
      <c r="U75">
        <f t="shared" si="10"/>
        <v>0</v>
      </c>
      <c r="V75">
        <f t="shared" si="11"/>
        <v>0</v>
      </c>
      <c r="W75">
        <f t="shared" si="12"/>
        <v>0</v>
      </c>
      <c r="X75" t="str">
        <f>IF(DATAPN[[#This Row],[Verks]]="Programövergripande",DATAPN[[#This Row],[Verks]],CONCATENATE(DATAPN[[#This Row],[PN/PrI Kod]],TEXT(DATAPN[[#This Row],[Verks]],9900000),1))</f>
        <v>UL99001231</v>
      </c>
      <c r="Y75" t="str">
        <f>IF(DATAPN[[#This Row],[Verks]]="Programövergripande",DATAPN[[#This Row],[Verks]],CONCATENATE(DATAPN[[#This Row],[Kursansvarig inst]],TEXT(DATAPN[[#This Row],[Verks]],9900000),1))</f>
        <v>PN99001231</v>
      </c>
      <c r="Z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75" t="s">
        <v>42</v>
      </c>
      <c r="AC75" t="s">
        <v>42</v>
      </c>
      <c r="AD75" t="s">
        <v>42</v>
      </c>
      <c r="AE75" t="s">
        <v>42</v>
      </c>
      <c r="AF75">
        <f>IF(A75="Programövergripande","Programövergripande",VLOOKUP(C75,Verks!A:B,2,0))</f>
        <v>123</v>
      </c>
      <c r="AH75">
        <v>2023</v>
      </c>
      <c r="AL75" t="str">
        <f>VLOOKUP(B75,Inst!A:B,2,0)</f>
        <v>UL</v>
      </c>
    </row>
    <row r="76" spans="1:38" x14ac:dyDescent="0.35">
      <c r="A76" t="s">
        <v>38</v>
      </c>
      <c r="B76" t="s">
        <v>701</v>
      </c>
      <c r="C76" t="s">
        <v>296</v>
      </c>
      <c r="D76" t="s">
        <v>296</v>
      </c>
      <c r="E76" t="s">
        <v>42</v>
      </c>
      <c r="G76" t="s">
        <v>53</v>
      </c>
      <c r="H76" t="s">
        <v>44</v>
      </c>
      <c r="I76" t="s">
        <v>42</v>
      </c>
      <c r="J76">
        <v>1</v>
      </c>
      <c r="L76" t="s">
        <v>53</v>
      </c>
      <c r="Q76">
        <v>0</v>
      </c>
      <c r="R76">
        <f t="shared" si="8"/>
        <v>0</v>
      </c>
      <c r="S76">
        <f t="shared" si="9"/>
        <v>0</v>
      </c>
      <c r="T76">
        <v>32</v>
      </c>
      <c r="U76">
        <f t="shared" si="10"/>
        <v>32</v>
      </c>
      <c r="V76">
        <f t="shared" si="11"/>
        <v>32000</v>
      </c>
      <c r="W76">
        <f t="shared" si="12"/>
        <v>2666.6666666666665</v>
      </c>
      <c r="X76" t="str">
        <f>IF(DATAPN[[#This Row],[Verks]]="Programövergripande",DATAPN[[#This Row],[Verks]],CONCATENATE(DATAPN[[#This Row],[PN/PrI Kod]],TEXT(DATAPN[[#This Row],[Verks]],9900000),1))</f>
        <v>Programövergripande</v>
      </c>
      <c r="Y76" t="str">
        <f>IF(DATAPN[[#This Row],[Verks]]="Programövergripande",DATAPN[[#This Row],[Verks]],CONCATENATE(DATAPN[[#This Row],[Kursansvarig inst]],TEXT(DATAPN[[#This Row],[Verks]],9900000),1))</f>
        <v>Programövergripande</v>
      </c>
      <c r="Z7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7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76" t="s">
        <v>42</v>
      </c>
      <c r="AC76" t="s">
        <v>42</v>
      </c>
      <c r="AD76" t="s">
        <v>42</v>
      </c>
      <c r="AE76" t="s">
        <v>42</v>
      </c>
      <c r="AF76" t="str">
        <f>IF(A76="Programövergripande","Programövergripande",VLOOKUP(C76,Verks!A:B,2,0))</f>
        <v>Programövergripande</v>
      </c>
      <c r="AH76">
        <v>2023</v>
      </c>
      <c r="AL76" t="str">
        <f>VLOOKUP(B76,Inst!A:B,2,0)</f>
        <v>UL</v>
      </c>
    </row>
    <row r="77" spans="1:38" x14ac:dyDescent="0.35">
      <c r="A77" t="s">
        <v>38</v>
      </c>
      <c r="B77" t="s">
        <v>701</v>
      </c>
      <c r="C77" t="s">
        <v>296</v>
      </c>
      <c r="D77" t="s">
        <v>296</v>
      </c>
      <c r="E77" t="s">
        <v>42</v>
      </c>
      <c r="G77" t="s">
        <v>53</v>
      </c>
      <c r="H77" t="s">
        <v>54</v>
      </c>
      <c r="I77" t="s">
        <v>42</v>
      </c>
      <c r="J77">
        <v>1</v>
      </c>
      <c r="L77" t="s">
        <v>53</v>
      </c>
      <c r="R77">
        <f t="shared" si="8"/>
        <v>0</v>
      </c>
      <c r="S77">
        <f t="shared" si="9"/>
        <v>0</v>
      </c>
      <c r="T77">
        <v>146.32</v>
      </c>
      <c r="U77">
        <f t="shared" si="10"/>
        <v>146.32</v>
      </c>
      <c r="V77">
        <f t="shared" si="11"/>
        <v>146320</v>
      </c>
      <c r="W77">
        <f t="shared" si="12"/>
        <v>12193.333333333334</v>
      </c>
      <c r="X77" t="str">
        <f>IF(DATAPN[[#This Row],[Verks]]="Programövergripande",DATAPN[[#This Row],[Verks]],CONCATENATE(DATAPN[[#This Row],[PN/PrI Kod]],TEXT(DATAPN[[#This Row],[Verks]],9900000),1))</f>
        <v>Programövergripande</v>
      </c>
      <c r="Y77" t="str">
        <f>IF(DATAPN[[#This Row],[Verks]]="Programövergripande",DATAPN[[#This Row],[Verks]],CONCATENATE(DATAPN[[#This Row],[Kursansvarig inst]],TEXT(DATAPN[[#This Row],[Verks]],9900000),1))</f>
        <v>Programövergripande</v>
      </c>
      <c r="Z7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7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77" t="s">
        <v>42</v>
      </c>
      <c r="AC77" t="s">
        <v>42</v>
      </c>
      <c r="AD77" t="s">
        <v>42</v>
      </c>
      <c r="AE77" t="s">
        <v>42</v>
      </c>
      <c r="AF77" t="str">
        <f>IF(A77="Programövergripande","Programövergripande",VLOOKUP(C77,Verks!A:B,2,0))</f>
        <v>Programövergripande</v>
      </c>
      <c r="AH77">
        <v>2023</v>
      </c>
      <c r="AL77" t="str">
        <f>VLOOKUP(B77,Inst!A:B,2,0)</f>
        <v>UL</v>
      </c>
    </row>
    <row r="78" spans="1:38" x14ac:dyDescent="0.35">
      <c r="A78" t="s">
        <v>38</v>
      </c>
      <c r="B78" t="s">
        <v>701</v>
      </c>
      <c r="C78" t="s">
        <v>296</v>
      </c>
      <c r="D78" t="s">
        <v>296</v>
      </c>
      <c r="E78" t="s">
        <v>42</v>
      </c>
      <c r="G78" t="s">
        <v>53</v>
      </c>
      <c r="H78" t="s">
        <v>307</v>
      </c>
      <c r="I78" t="s">
        <v>42</v>
      </c>
      <c r="J78">
        <v>1</v>
      </c>
      <c r="L78" t="s">
        <v>53</v>
      </c>
      <c r="R78">
        <f t="shared" si="8"/>
        <v>0</v>
      </c>
      <c r="S78">
        <f t="shared" si="9"/>
        <v>0</v>
      </c>
      <c r="T78">
        <v>36.99</v>
      </c>
      <c r="U78">
        <f t="shared" si="10"/>
        <v>36.99</v>
      </c>
      <c r="V78">
        <f t="shared" si="11"/>
        <v>36990</v>
      </c>
      <c r="W78">
        <f t="shared" si="12"/>
        <v>3082.5</v>
      </c>
      <c r="X78" t="str">
        <f>IF(DATAPN[[#This Row],[Verks]]="Programövergripande",DATAPN[[#This Row],[Verks]],CONCATENATE(DATAPN[[#This Row],[PN/PrI Kod]],TEXT(DATAPN[[#This Row],[Verks]],9900000),1))</f>
        <v>Programövergripande</v>
      </c>
      <c r="Y78" t="str">
        <f>IF(DATAPN[[#This Row],[Verks]]="Programövergripande",DATAPN[[#This Row],[Verks]],CONCATENATE(DATAPN[[#This Row],[Kursansvarig inst]],TEXT(DATAPN[[#This Row],[Verks]],9900000),1))</f>
        <v>Programövergripande</v>
      </c>
      <c r="Z7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7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78" t="s">
        <v>42</v>
      </c>
      <c r="AC78" t="s">
        <v>42</v>
      </c>
      <c r="AD78" t="s">
        <v>42</v>
      </c>
      <c r="AE78" t="s">
        <v>42</v>
      </c>
      <c r="AF78" t="str">
        <f>IF(A78="Programövergripande","Programövergripande",VLOOKUP(C78,Verks!A:B,2,0))</f>
        <v>Programövergripande</v>
      </c>
      <c r="AH78">
        <v>2023</v>
      </c>
      <c r="AL78" t="str">
        <f>VLOOKUP(B78,Inst!A:B,2,0)</f>
        <v>UL</v>
      </c>
    </row>
    <row r="79" spans="1:38" x14ac:dyDescent="0.35">
      <c r="A79" t="s">
        <v>38</v>
      </c>
      <c r="B79" t="s">
        <v>701</v>
      </c>
      <c r="C79" t="s">
        <v>296</v>
      </c>
      <c r="D79" t="s">
        <v>296</v>
      </c>
      <c r="E79" t="s">
        <v>42</v>
      </c>
      <c r="G79" t="s">
        <v>53</v>
      </c>
      <c r="H79" t="s">
        <v>55</v>
      </c>
      <c r="I79" t="s">
        <v>42</v>
      </c>
      <c r="J79">
        <v>1</v>
      </c>
      <c r="L79" t="s">
        <v>53</v>
      </c>
      <c r="R79">
        <f t="shared" si="8"/>
        <v>0</v>
      </c>
      <c r="S79">
        <f t="shared" si="9"/>
        <v>0</v>
      </c>
      <c r="T79">
        <v>49.28</v>
      </c>
      <c r="U79">
        <f t="shared" si="10"/>
        <v>49.28</v>
      </c>
      <c r="V79">
        <f t="shared" si="11"/>
        <v>49280</v>
      </c>
      <c r="W79">
        <f t="shared" si="12"/>
        <v>4106.666666666667</v>
      </c>
      <c r="X79" t="str">
        <f>IF(DATAPN[[#This Row],[Verks]]="Programövergripande",DATAPN[[#This Row],[Verks]],CONCATENATE(DATAPN[[#This Row],[PN/PrI Kod]],TEXT(DATAPN[[#This Row],[Verks]],9900000),1))</f>
        <v>Programövergripande</v>
      </c>
      <c r="Y79" t="str">
        <f>IF(DATAPN[[#This Row],[Verks]]="Programövergripande",DATAPN[[#This Row],[Verks]],CONCATENATE(DATAPN[[#This Row],[Kursansvarig inst]],TEXT(DATAPN[[#This Row],[Verks]],9900000),1))</f>
        <v>Programövergripande</v>
      </c>
      <c r="Z7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7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79" t="s">
        <v>42</v>
      </c>
      <c r="AC79" t="s">
        <v>42</v>
      </c>
      <c r="AD79" t="s">
        <v>42</v>
      </c>
      <c r="AE79" t="s">
        <v>42</v>
      </c>
      <c r="AF79" t="str">
        <f>IF(A79="Programövergripande","Programövergripande",VLOOKUP(C79,Verks!A:B,2,0))</f>
        <v>Programövergripande</v>
      </c>
      <c r="AH79">
        <v>2023</v>
      </c>
      <c r="AL79" t="str">
        <f>VLOOKUP(B79,Inst!A:B,2,0)</f>
        <v>UL</v>
      </c>
    </row>
    <row r="80" spans="1:38" x14ac:dyDescent="0.35">
      <c r="A80" t="s">
        <v>47</v>
      </c>
      <c r="B80" t="s">
        <v>701</v>
      </c>
      <c r="C80" t="s">
        <v>296</v>
      </c>
      <c r="D80" t="s">
        <v>296</v>
      </c>
      <c r="E80" t="s">
        <v>48</v>
      </c>
      <c r="G80" t="s">
        <v>1127</v>
      </c>
      <c r="H80" t="s">
        <v>1548</v>
      </c>
      <c r="I80" t="s">
        <v>1549</v>
      </c>
      <c r="J80">
        <v>1</v>
      </c>
      <c r="L80" t="s">
        <v>58</v>
      </c>
      <c r="M80" t="s">
        <v>310</v>
      </c>
      <c r="N80">
        <v>1</v>
      </c>
      <c r="O80">
        <v>20</v>
      </c>
      <c r="P80">
        <v>5</v>
      </c>
      <c r="Q80">
        <v>99.787999999999997</v>
      </c>
      <c r="R80">
        <f t="shared" si="8"/>
        <v>1.6666666666666667</v>
      </c>
      <c r="S80">
        <f t="shared" si="9"/>
        <v>166.31333333333333</v>
      </c>
      <c r="U80">
        <f t="shared" si="10"/>
        <v>166.31333333333333</v>
      </c>
      <c r="V80">
        <f t="shared" si="11"/>
        <v>166313.33333333334</v>
      </c>
      <c r="W80">
        <f t="shared" si="12"/>
        <v>13859.444444444445</v>
      </c>
      <c r="X80" t="str">
        <f>IF(DATAPN[[#This Row],[Verks]]="Programövergripande",DATAPN[[#This Row],[Verks]],CONCATENATE(DATAPN[[#This Row],[PN/PrI Kod]],TEXT(DATAPN[[#This Row],[Verks]],9900000),1))</f>
        <v>UL99001241</v>
      </c>
      <c r="Y80" t="str">
        <f>IF(DATAPN[[#This Row],[Verks]]="Programövergripande",DATAPN[[#This Row],[Verks]],CONCATENATE(DATAPN[[#This Row],[Kursansvarig inst]],TEXT(DATAPN[[#This Row],[Verks]],9900000),1))</f>
        <v>K199001241</v>
      </c>
      <c r="Z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0" t="s">
        <v>42</v>
      </c>
      <c r="AC80" t="s">
        <v>42</v>
      </c>
      <c r="AD80" t="s">
        <v>42</v>
      </c>
      <c r="AE80" t="s">
        <v>42</v>
      </c>
      <c r="AF80">
        <f>IF(A80="Programövergripande","Programövergripande",VLOOKUP(C80,Verks!A:B,2,0))</f>
        <v>124</v>
      </c>
      <c r="AH80">
        <v>2023</v>
      </c>
      <c r="AL80" t="str">
        <f>VLOOKUP(B80,Inst!A:B,2,0)</f>
        <v>UL</v>
      </c>
    </row>
    <row r="81" spans="1:38" x14ac:dyDescent="0.35">
      <c r="A81" t="s">
        <v>47</v>
      </c>
      <c r="B81" t="s">
        <v>701</v>
      </c>
      <c r="C81" t="s">
        <v>296</v>
      </c>
      <c r="D81" t="s">
        <v>296</v>
      </c>
      <c r="E81" t="s">
        <v>48</v>
      </c>
      <c r="G81" t="s">
        <v>502</v>
      </c>
      <c r="H81" t="s">
        <v>1550</v>
      </c>
      <c r="I81" t="s">
        <v>1549</v>
      </c>
      <c r="J81">
        <v>1</v>
      </c>
      <c r="L81" t="s">
        <v>58</v>
      </c>
      <c r="M81" t="s">
        <v>310</v>
      </c>
      <c r="N81">
        <v>1</v>
      </c>
      <c r="O81">
        <v>20</v>
      </c>
      <c r="P81">
        <v>6</v>
      </c>
      <c r="Q81">
        <v>99.787999999999997</v>
      </c>
      <c r="R81">
        <f t="shared" si="8"/>
        <v>2</v>
      </c>
      <c r="S81">
        <f t="shared" si="9"/>
        <v>199.57599999999999</v>
      </c>
      <c r="U81">
        <f t="shared" si="10"/>
        <v>199.57599999999999</v>
      </c>
      <c r="V81">
        <f t="shared" si="11"/>
        <v>199576</v>
      </c>
      <c r="W81">
        <f t="shared" si="12"/>
        <v>16631.333333333332</v>
      </c>
      <c r="X81" t="str">
        <f>IF(DATAPN[[#This Row],[Verks]]="Programövergripande",DATAPN[[#This Row],[Verks]],CONCATENATE(DATAPN[[#This Row],[PN/PrI Kod]],TEXT(DATAPN[[#This Row],[Verks]],9900000),1))</f>
        <v>UL99001241</v>
      </c>
      <c r="Y81" t="str">
        <f>IF(DATAPN[[#This Row],[Verks]]="Programövergripande",DATAPN[[#This Row],[Verks]],CONCATENATE(DATAPN[[#This Row],[Kursansvarig inst]],TEXT(DATAPN[[#This Row],[Verks]],9900000),1))</f>
        <v>H299001241</v>
      </c>
      <c r="Z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1" t="s">
        <v>42</v>
      </c>
      <c r="AC81" t="s">
        <v>42</v>
      </c>
      <c r="AD81" t="s">
        <v>42</v>
      </c>
      <c r="AE81" t="s">
        <v>42</v>
      </c>
      <c r="AF81">
        <f>IF(A81="Programövergripande","Programövergripande",VLOOKUP(C81,Verks!A:B,2,0))</f>
        <v>124</v>
      </c>
      <c r="AH81">
        <v>2023</v>
      </c>
      <c r="AL81" t="str">
        <f>VLOOKUP(B81,Inst!A:B,2,0)</f>
        <v>UL</v>
      </c>
    </row>
    <row r="82" spans="1:38" x14ac:dyDescent="0.35">
      <c r="A82" t="s">
        <v>47</v>
      </c>
      <c r="B82" t="s">
        <v>701</v>
      </c>
      <c r="C82" t="s">
        <v>296</v>
      </c>
      <c r="D82" t="s">
        <v>296</v>
      </c>
      <c r="E82" t="s">
        <v>48</v>
      </c>
      <c r="G82" t="s">
        <v>766</v>
      </c>
      <c r="H82" t="s">
        <v>1551</v>
      </c>
      <c r="I82" t="s">
        <v>1549</v>
      </c>
      <c r="J82">
        <v>1</v>
      </c>
      <c r="L82" t="s">
        <v>58</v>
      </c>
      <c r="M82" t="s">
        <v>310</v>
      </c>
      <c r="N82">
        <v>1</v>
      </c>
      <c r="O82">
        <v>20</v>
      </c>
      <c r="P82">
        <v>13</v>
      </c>
      <c r="Q82" s="121">
        <v>102.8</v>
      </c>
      <c r="R82">
        <f t="shared" si="8"/>
        <v>4.333333333333333</v>
      </c>
      <c r="S82">
        <f t="shared" si="9"/>
        <v>445.46666666666664</v>
      </c>
      <c r="U82">
        <f t="shared" si="10"/>
        <v>445.46666666666664</v>
      </c>
      <c r="V82">
        <f t="shared" si="11"/>
        <v>445466.66666666663</v>
      </c>
      <c r="W82">
        <f t="shared" si="12"/>
        <v>37122.222222222219</v>
      </c>
      <c r="X82" t="str">
        <f>IF(DATAPN[[#This Row],[Verks]]="Programövergripande",DATAPN[[#This Row],[Verks]],CONCATENATE(DATAPN[[#This Row],[PN/PrI Kod]],TEXT(DATAPN[[#This Row],[Verks]],9900000),1))</f>
        <v>UL99001241</v>
      </c>
      <c r="Y82" t="str">
        <f>IF(DATAPN[[#This Row],[Verks]]="Programövergripande",DATAPN[[#This Row],[Verks]],CONCATENATE(DATAPN[[#This Row],[Kursansvarig inst]],TEXT(DATAPN[[#This Row],[Verks]],9900000),1))</f>
        <v>K299001241</v>
      </c>
      <c r="Z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2" t="s">
        <v>42</v>
      </c>
      <c r="AC82" t="s">
        <v>42</v>
      </c>
      <c r="AD82" t="s">
        <v>42</v>
      </c>
      <c r="AE82" t="s">
        <v>42</v>
      </c>
      <c r="AF82">
        <f>IF(A82="Programövergripande","Programövergripande",VLOOKUP(C82,Verks!A:B,2,0))</f>
        <v>124</v>
      </c>
      <c r="AH82">
        <v>2023</v>
      </c>
      <c r="AL82" t="str">
        <f>VLOOKUP(B82,Inst!A:B,2,0)</f>
        <v>UL</v>
      </c>
    </row>
    <row r="83" spans="1:38" x14ac:dyDescent="0.35">
      <c r="A83" t="s">
        <v>47</v>
      </c>
      <c r="B83" t="s">
        <v>701</v>
      </c>
      <c r="C83" t="s">
        <v>296</v>
      </c>
      <c r="D83" t="s">
        <v>296</v>
      </c>
      <c r="E83" t="s">
        <v>48</v>
      </c>
      <c r="G83" t="s">
        <v>1552</v>
      </c>
      <c r="H83" t="s">
        <v>1499</v>
      </c>
      <c r="I83" t="s">
        <v>1549</v>
      </c>
      <c r="J83">
        <v>1</v>
      </c>
      <c r="L83" t="s">
        <v>58</v>
      </c>
      <c r="M83" t="s">
        <v>310</v>
      </c>
      <c r="N83">
        <v>1</v>
      </c>
      <c r="O83">
        <v>20</v>
      </c>
      <c r="P83">
        <v>6</v>
      </c>
      <c r="Q83">
        <v>99.787999999999997</v>
      </c>
      <c r="R83">
        <f t="shared" si="8"/>
        <v>2</v>
      </c>
      <c r="S83">
        <f t="shared" si="9"/>
        <v>199.57599999999999</v>
      </c>
      <c r="U83">
        <f t="shared" si="10"/>
        <v>199.57599999999999</v>
      </c>
      <c r="V83">
        <f t="shared" si="11"/>
        <v>199576</v>
      </c>
      <c r="W83">
        <f t="shared" si="12"/>
        <v>16631.333333333332</v>
      </c>
      <c r="X83" t="str">
        <f>IF(DATAPN[[#This Row],[Verks]]="Programövergripande",DATAPN[[#This Row],[Verks]],CONCATENATE(DATAPN[[#This Row],[PN/PrI Kod]],TEXT(DATAPN[[#This Row],[Verks]],9900000),1))</f>
        <v>UL99001241</v>
      </c>
      <c r="Y83" t="str">
        <f>IF(DATAPN[[#This Row],[Verks]]="Programövergripande",DATAPN[[#This Row],[Verks]],CONCATENATE(DATAPN[[#This Row],[Kursansvarig inst]],TEXT(DATAPN[[#This Row],[Verks]],9900000),1))</f>
        <v>C899001241</v>
      </c>
      <c r="Z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3" t="s">
        <v>42</v>
      </c>
      <c r="AC83" t="s">
        <v>42</v>
      </c>
      <c r="AD83" t="s">
        <v>42</v>
      </c>
      <c r="AE83" t="s">
        <v>42</v>
      </c>
      <c r="AF83">
        <f>IF(A83="Programövergripande","Programövergripande",VLOOKUP(C83,Verks!A:B,2,0))</f>
        <v>124</v>
      </c>
      <c r="AH83">
        <v>2023</v>
      </c>
      <c r="AL83" t="str">
        <f>VLOOKUP(B83,Inst!A:B,2,0)</f>
        <v>UL</v>
      </c>
    </row>
    <row r="84" spans="1:38" x14ac:dyDescent="0.35">
      <c r="A84" t="s">
        <v>47</v>
      </c>
      <c r="B84" t="s">
        <v>701</v>
      </c>
      <c r="C84" t="s">
        <v>296</v>
      </c>
      <c r="D84" t="s">
        <v>296</v>
      </c>
      <c r="E84" t="s">
        <v>48</v>
      </c>
      <c r="G84" t="s">
        <v>502</v>
      </c>
      <c r="H84" t="s">
        <v>783</v>
      </c>
      <c r="I84" t="s">
        <v>1553</v>
      </c>
      <c r="J84">
        <v>1</v>
      </c>
      <c r="L84" t="s">
        <v>58</v>
      </c>
      <c r="M84" t="s">
        <v>50</v>
      </c>
      <c r="N84">
        <v>4</v>
      </c>
      <c r="O84">
        <v>9</v>
      </c>
      <c r="P84">
        <v>30</v>
      </c>
      <c r="Q84">
        <v>85.819699999999997</v>
      </c>
      <c r="R84">
        <f t="shared" si="8"/>
        <v>4.5</v>
      </c>
      <c r="S84">
        <f t="shared" si="9"/>
        <v>386.18865</v>
      </c>
      <c r="U84">
        <f t="shared" si="10"/>
        <v>386.18865</v>
      </c>
      <c r="V84">
        <f t="shared" si="11"/>
        <v>386188.65</v>
      </c>
      <c r="W84">
        <f t="shared" si="12"/>
        <v>32182.387500000001</v>
      </c>
      <c r="X84" t="str">
        <f>IF(DATAPN[[#This Row],[Verks]]="Programövergripande",DATAPN[[#This Row],[Verks]],CONCATENATE(DATAPN[[#This Row],[PN/PrI Kod]],TEXT(DATAPN[[#This Row],[Verks]],9900000),1))</f>
        <v>UL99001241</v>
      </c>
      <c r="Y84" t="str">
        <f>IF(DATAPN[[#This Row],[Verks]]="Programövergripande",DATAPN[[#This Row],[Verks]],CONCATENATE(DATAPN[[#This Row],[Kursansvarig inst]],TEXT(DATAPN[[#This Row],[Verks]],9900000),1))</f>
        <v>H299001241</v>
      </c>
      <c r="Z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4" t="s">
        <v>42</v>
      </c>
      <c r="AC84" t="s">
        <v>42</v>
      </c>
      <c r="AD84" t="s">
        <v>42</v>
      </c>
      <c r="AE84" t="s">
        <v>42</v>
      </c>
      <c r="AF84">
        <f>IF(A84="Programövergripande","Programövergripande",VLOOKUP(C84,Verks!A:B,2,0))</f>
        <v>124</v>
      </c>
      <c r="AH84">
        <v>2023</v>
      </c>
      <c r="AL84" t="str">
        <f>VLOOKUP(B84,Inst!A:B,2,0)</f>
        <v>UL</v>
      </c>
    </row>
    <row r="85" spans="1:38" x14ac:dyDescent="0.35">
      <c r="A85" t="s">
        <v>47</v>
      </c>
      <c r="B85" t="s">
        <v>701</v>
      </c>
      <c r="C85" t="s">
        <v>296</v>
      </c>
      <c r="D85" t="s">
        <v>296</v>
      </c>
      <c r="E85" t="s">
        <v>505</v>
      </c>
      <c r="G85" t="s">
        <v>1127</v>
      </c>
      <c r="H85" t="s">
        <v>1548</v>
      </c>
      <c r="I85" t="s">
        <v>1549</v>
      </c>
      <c r="J85">
        <v>1</v>
      </c>
      <c r="L85" t="s">
        <v>58</v>
      </c>
      <c r="M85" t="s">
        <v>362</v>
      </c>
      <c r="N85">
        <v>1</v>
      </c>
      <c r="O85">
        <v>10</v>
      </c>
      <c r="P85">
        <v>5</v>
      </c>
      <c r="Q85">
        <v>99.787999999999997</v>
      </c>
      <c r="R85">
        <f t="shared" si="8"/>
        <v>0.83333333333333337</v>
      </c>
      <c r="S85">
        <f t="shared" si="9"/>
        <v>83.156666666666666</v>
      </c>
      <c r="U85">
        <f t="shared" si="10"/>
        <v>83.156666666666666</v>
      </c>
      <c r="V85">
        <f t="shared" si="11"/>
        <v>83156.666666666672</v>
      </c>
      <c r="W85">
        <f t="shared" si="12"/>
        <v>6929.7222222222226</v>
      </c>
      <c r="X85" t="str">
        <f>IF(DATAPN[[#This Row],[Verks]]="Programövergripande",DATAPN[[#This Row],[Verks]],CONCATENATE(DATAPN[[#This Row],[PN/PrI Kod]],TEXT(DATAPN[[#This Row],[Verks]],9900000),1))</f>
        <v>UL99001241</v>
      </c>
      <c r="Y85" t="str">
        <f>IF(DATAPN[[#This Row],[Verks]]="Programövergripande",DATAPN[[#This Row],[Verks]],CONCATENATE(DATAPN[[#This Row],[Kursansvarig inst]],TEXT(DATAPN[[#This Row],[Verks]],9900000),1))</f>
        <v>K199001241</v>
      </c>
      <c r="Z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5" t="s">
        <v>42</v>
      </c>
      <c r="AC85" t="s">
        <v>42</v>
      </c>
      <c r="AD85" t="s">
        <v>42</v>
      </c>
      <c r="AE85" t="s">
        <v>42</v>
      </c>
      <c r="AF85">
        <f>IF(A85="Programövergripande","Programövergripande",VLOOKUP(C85,Verks!A:B,2,0))</f>
        <v>124</v>
      </c>
      <c r="AH85">
        <v>2023</v>
      </c>
      <c r="AL85" t="str">
        <f>VLOOKUP(B85,Inst!A:B,2,0)</f>
        <v>UL</v>
      </c>
    </row>
    <row r="86" spans="1:38" x14ac:dyDescent="0.35">
      <c r="A86" t="s">
        <v>47</v>
      </c>
      <c r="B86" t="s">
        <v>701</v>
      </c>
      <c r="C86" t="s">
        <v>296</v>
      </c>
      <c r="D86" t="s">
        <v>296</v>
      </c>
      <c r="E86" t="s">
        <v>505</v>
      </c>
      <c r="G86" t="s">
        <v>502</v>
      </c>
      <c r="H86" t="s">
        <v>1550</v>
      </c>
      <c r="I86" t="s">
        <v>1549</v>
      </c>
      <c r="J86">
        <v>1</v>
      </c>
      <c r="L86" t="s">
        <v>58</v>
      </c>
      <c r="M86" t="s">
        <v>310</v>
      </c>
      <c r="N86">
        <v>1</v>
      </c>
      <c r="O86">
        <v>10</v>
      </c>
      <c r="P86">
        <v>6</v>
      </c>
      <c r="Q86">
        <v>99.787999999999997</v>
      </c>
      <c r="R86">
        <f t="shared" si="8"/>
        <v>1</v>
      </c>
      <c r="S86">
        <f t="shared" si="9"/>
        <v>99.787999999999997</v>
      </c>
      <c r="U86">
        <f t="shared" si="10"/>
        <v>99.787999999999997</v>
      </c>
      <c r="V86">
        <f t="shared" si="11"/>
        <v>99788</v>
      </c>
      <c r="W86">
        <f t="shared" si="12"/>
        <v>8315.6666666666661</v>
      </c>
      <c r="X86" t="str">
        <f>IF(DATAPN[[#This Row],[Verks]]="Programövergripande",DATAPN[[#This Row],[Verks]],CONCATENATE(DATAPN[[#This Row],[PN/PrI Kod]],TEXT(DATAPN[[#This Row],[Verks]],9900000),1))</f>
        <v>UL99001241</v>
      </c>
      <c r="Y86" t="str">
        <f>IF(DATAPN[[#This Row],[Verks]]="Programövergripande",DATAPN[[#This Row],[Verks]],CONCATENATE(DATAPN[[#This Row],[Kursansvarig inst]],TEXT(DATAPN[[#This Row],[Verks]],9900000),1))</f>
        <v>H299001241</v>
      </c>
      <c r="Z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6" t="s">
        <v>42</v>
      </c>
      <c r="AC86" t="s">
        <v>42</v>
      </c>
      <c r="AD86" t="s">
        <v>42</v>
      </c>
      <c r="AE86" t="s">
        <v>42</v>
      </c>
      <c r="AF86">
        <f>IF(A86="Programövergripande","Programövergripande",VLOOKUP(C86,Verks!A:B,2,0))</f>
        <v>124</v>
      </c>
      <c r="AH86">
        <v>2023</v>
      </c>
      <c r="AL86" t="str">
        <f>VLOOKUP(B86,Inst!A:B,2,0)</f>
        <v>UL</v>
      </c>
    </row>
    <row r="87" spans="1:38" x14ac:dyDescent="0.35">
      <c r="A87" t="s">
        <v>47</v>
      </c>
      <c r="B87" t="s">
        <v>701</v>
      </c>
      <c r="C87" t="s">
        <v>296</v>
      </c>
      <c r="D87" t="s">
        <v>296</v>
      </c>
      <c r="E87" t="s">
        <v>505</v>
      </c>
      <c r="G87" t="s">
        <v>766</v>
      </c>
      <c r="H87" t="s">
        <v>1551</v>
      </c>
      <c r="I87" t="s">
        <v>1549</v>
      </c>
      <c r="J87">
        <v>1</v>
      </c>
      <c r="L87" t="s">
        <v>58</v>
      </c>
      <c r="M87" t="s">
        <v>310</v>
      </c>
      <c r="N87">
        <v>1</v>
      </c>
      <c r="O87">
        <v>10</v>
      </c>
      <c r="P87">
        <v>13</v>
      </c>
      <c r="Q87">
        <v>102.8</v>
      </c>
      <c r="R87">
        <f t="shared" si="8"/>
        <v>2.1666666666666665</v>
      </c>
      <c r="S87">
        <f t="shared" si="9"/>
        <v>222.73333333333332</v>
      </c>
      <c r="U87">
        <f t="shared" si="10"/>
        <v>222.73333333333332</v>
      </c>
      <c r="V87">
        <f t="shared" si="11"/>
        <v>222733.33333333331</v>
      </c>
      <c r="W87">
        <f t="shared" si="12"/>
        <v>18561.111111111109</v>
      </c>
      <c r="X87" t="str">
        <f>IF(DATAPN[[#This Row],[Verks]]="Programövergripande",DATAPN[[#This Row],[Verks]],CONCATENATE(DATAPN[[#This Row],[PN/PrI Kod]],TEXT(DATAPN[[#This Row],[Verks]],9900000),1))</f>
        <v>UL99001241</v>
      </c>
      <c r="Y87" t="str">
        <f>IF(DATAPN[[#This Row],[Verks]]="Programövergripande",DATAPN[[#This Row],[Verks]],CONCATENATE(DATAPN[[#This Row],[Kursansvarig inst]],TEXT(DATAPN[[#This Row],[Verks]],9900000),1))</f>
        <v>K299001241</v>
      </c>
      <c r="Z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7" t="s">
        <v>42</v>
      </c>
      <c r="AC87" t="s">
        <v>42</v>
      </c>
      <c r="AD87" t="s">
        <v>42</v>
      </c>
      <c r="AE87" t="s">
        <v>42</v>
      </c>
      <c r="AF87">
        <f>IF(A87="Programövergripande","Programövergripande",VLOOKUP(C87,Verks!A:B,2,0))</f>
        <v>124</v>
      </c>
      <c r="AH87">
        <v>2023</v>
      </c>
      <c r="AL87" t="str">
        <f>VLOOKUP(B87,Inst!A:B,2,0)</f>
        <v>UL</v>
      </c>
    </row>
    <row r="88" spans="1:38" x14ac:dyDescent="0.35">
      <c r="A88" t="s">
        <v>47</v>
      </c>
      <c r="B88" t="s">
        <v>701</v>
      </c>
      <c r="C88" t="s">
        <v>296</v>
      </c>
      <c r="D88" t="s">
        <v>296</v>
      </c>
      <c r="E88" t="s">
        <v>505</v>
      </c>
      <c r="G88" t="s">
        <v>1552</v>
      </c>
      <c r="H88" t="s">
        <v>1499</v>
      </c>
      <c r="I88" t="s">
        <v>1549</v>
      </c>
      <c r="J88">
        <v>1</v>
      </c>
      <c r="L88" t="s">
        <v>58</v>
      </c>
      <c r="M88" t="s">
        <v>310</v>
      </c>
      <c r="N88">
        <v>1</v>
      </c>
      <c r="O88">
        <v>10</v>
      </c>
      <c r="P88">
        <v>6</v>
      </c>
      <c r="Q88">
        <v>99.787999999999997</v>
      </c>
      <c r="R88">
        <f t="shared" si="8"/>
        <v>1</v>
      </c>
      <c r="S88">
        <f t="shared" si="9"/>
        <v>99.787999999999997</v>
      </c>
      <c r="U88">
        <f t="shared" si="10"/>
        <v>99.787999999999997</v>
      </c>
      <c r="V88">
        <f t="shared" si="11"/>
        <v>99788</v>
      </c>
      <c r="W88">
        <f t="shared" si="12"/>
        <v>8315.6666666666661</v>
      </c>
      <c r="X88" t="str">
        <f>IF(DATAPN[[#This Row],[Verks]]="Programövergripande",DATAPN[[#This Row],[Verks]],CONCATENATE(DATAPN[[#This Row],[PN/PrI Kod]],TEXT(DATAPN[[#This Row],[Verks]],9900000),1))</f>
        <v>UL99001241</v>
      </c>
      <c r="Y88" t="str">
        <f>IF(DATAPN[[#This Row],[Verks]]="Programövergripande",DATAPN[[#This Row],[Verks]],CONCATENATE(DATAPN[[#This Row],[Kursansvarig inst]],TEXT(DATAPN[[#This Row],[Verks]],9900000),1))</f>
        <v>C899001241</v>
      </c>
      <c r="Z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8" t="s">
        <v>42</v>
      </c>
      <c r="AC88" t="s">
        <v>42</v>
      </c>
      <c r="AD88" t="s">
        <v>42</v>
      </c>
      <c r="AE88" t="s">
        <v>42</v>
      </c>
      <c r="AF88">
        <f>IF(A88="Programövergripande","Programövergripande",VLOOKUP(C88,Verks!A:B,2,0))</f>
        <v>124</v>
      </c>
      <c r="AH88">
        <v>2023</v>
      </c>
      <c r="AL88" t="str">
        <f>VLOOKUP(B88,Inst!A:B,2,0)</f>
        <v>UL</v>
      </c>
    </row>
    <row r="89" spans="1:38" x14ac:dyDescent="0.35">
      <c r="A89" t="s">
        <v>47</v>
      </c>
      <c r="B89" t="s">
        <v>701</v>
      </c>
      <c r="C89" t="s">
        <v>296</v>
      </c>
      <c r="D89" t="s">
        <v>296</v>
      </c>
      <c r="E89" t="s">
        <v>505</v>
      </c>
      <c r="G89" t="s">
        <v>502</v>
      </c>
      <c r="H89" t="s">
        <v>783</v>
      </c>
      <c r="I89" t="s">
        <v>1553</v>
      </c>
      <c r="J89">
        <v>1</v>
      </c>
      <c r="L89" t="s">
        <v>58</v>
      </c>
      <c r="M89" t="s">
        <v>50</v>
      </c>
      <c r="N89">
        <v>4</v>
      </c>
      <c r="O89">
        <v>5</v>
      </c>
      <c r="P89">
        <v>30</v>
      </c>
      <c r="Q89">
        <v>85.819699999999997</v>
      </c>
      <c r="R89">
        <f t="shared" si="8"/>
        <v>2.5</v>
      </c>
      <c r="S89">
        <f t="shared" si="9"/>
        <v>214.54925</v>
      </c>
      <c r="U89">
        <f t="shared" si="10"/>
        <v>214.54925</v>
      </c>
      <c r="V89">
        <f t="shared" si="11"/>
        <v>214549.25</v>
      </c>
      <c r="W89">
        <f t="shared" si="12"/>
        <v>17879.104166666668</v>
      </c>
      <c r="X89" t="str">
        <f>IF(DATAPN[[#This Row],[Verks]]="Programövergripande",DATAPN[[#This Row],[Verks]],CONCATENATE(DATAPN[[#This Row],[PN/PrI Kod]],TEXT(DATAPN[[#This Row],[Verks]],9900000),1))</f>
        <v>UL99001241</v>
      </c>
      <c r="Y89" t="str">
        <f>IF(DATAPN[[#This Row],[Verks]]="Programövergripande",DATAPN[[#This Row],[Verks]],CONCATENATE(DATAPN[[#This Row],[Kursansvarig inst]],TEXT(DATAPN[[#This Row],[Verks]],9900000),1))</f>
        <v>H299001241</v>
      </c>
      <c r="Z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89" t="s">
        <v>42</v>
      </c>
      <c r="AC89" t="s">
        <v>42</v>
      </c>
      <c r="AD89" t="s">
        <v>42</v>
      </c>
      <c r="AE89" t="s">
        <v>42</v>
      </c>
      <c r="AF89">
        <f>IF(A89="Programövergripande","Programövergripande",VLOOKUP(C89,Verks!A:B,2,0))</f>
        <v>124</v>
      </c>
      <c r="AH89">
        <v>2023</v>
      </c>
      <c r="AL89" t="str">
        <f>VLOOKUP(B89,Inst!A:B,2,0)</f>
        <v>UL</v>
      </c>
    </row>
    <row r="90" spans="1:38" x14ac:dyDescent="0.35">
      <c r="A90" t="s">
        <v>38</v>
      </c>
      <c r="B90" t="s">
        <v>702</v>
      </c>
      <c r="C90" t="s">
        <v>283</v>
      </c>
      <c r="D90" t="s">
        <v>1554</v>
      </c>
      <c r="E90" t="s">
        <v>42</v>
      </c>
      <c r="F90" t="s">
        <v>53</v>
      </c>
      <c r="G90" t="s">
        <v>53</v>
      </c>
      <c r="H90" t="s">
        <v>55</v>
      </c>
      <c r="I90" t="s">
        <v>42</v>
      </c>
      <c r="J90">
        <v>1</v>
      </c>
      <c r="L90" t="s">
        <v>53</v>
      </c>
      <c r="Q90" s="122">
        <v>0</v>
      </c>
      <c r="R90">
        <f t="shared" si="8"/>
        <v>0</v>
      </c>
      <c r="S90">
        <f t="shared" si="9"/>
        <v>0</v>
      </c>
      <c r="T90">
        <v>1428</v>
      </c>
      <c r="U90">
        <f t="shared" si="10"/>
        <v>1428</v>
      </c>
      <c r="V90">
        <f t="shared" si="11"/>
        <v>1428000</v>
      </c>
      <c r="W90">
        <f t="shared" si="12"/>
        <v>119000</v>
      </c>
      <c r="X90" t="str">
        <f>IF(DATAPN[[#This Row],[Verks]]="Programövergripande",DATAPN[[#This Row],[Verks]],CONCATENATE(DATAPN[[#This Row],[PN/PrI Kod]],TEXT(DATAPN[[#This Row],[Verks]],9900000),1))</f>
        <v>Programövergripande</v>
      </c>
      <c r="Y90" t="str">
        <f>IF(DATAPN[[#This Row],[Verks]]="Programövergripande",DATAPN[[#This Row],[Verks]],CONCATENATE(DATAPN[[#This Row],[Kursansvarig inst]],TEXT(DATAPN[[#This Row],[Verks]],9900000),1))</f>
        <v>Programövergripande</v>
      </c>
      <c r="Z9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0" t="s">
        <v>42</v>
      </c>
      <c r="AC90" t="s">
        <v>42</v>
      </c>
      <c r="AD90" t="s">
        <v>42</v>
      </c>
      <c r="AE90" t="s">
        <v>42</v>
      </c>
      <c r="AF90" t="str">
        <f>IF(A90="Programövergripande","Programövergripande",VLOOKUP(C90,Verks!A:B,2,0))</f>
        <v>Programövergripande</v>
      </c>
      <c r="AH90">
        <v>2023</v>
      </c>
      <c r="AI90" t="s">
        <v>1555</v>
      </c>
      <c r="AL90" t="str">
        <f>VLOOKUP(B90,Inst!A:B,2,0)</f>
        <v>UL</v>
      </c>
    </row>
    <row r="91" spans="1:38" x14ac:dyDescent="0.35">
      <c r="A91" t="s">
        <v>38</v>
      </c>
      <c r="B91" t="s">
        <v>702</v>
      </c>
      <c r="C91" t="s">
        <v>284</v>
      </c>
      <c r="D91" t="s">
        <v>1554</v>
      </c>
      <c r="E91" t="s">
        <v>42</v>
      </c>
      <c r="F91" t="s">
        <v>53</v>
      </c>
      <c r="G91" t="s">
        <v>53</v>
      </c>
      <c r="H91" t="s">
        <v>55</v>
      </c>
      <c r="I91" t="s">
        <v>42</v>
      </c>
      <c r="J91">
        <v>1</v>
      </c>
      <c r="L91" t="s">
        <v>53</v>
      </c>
      <c r="Q91" s="122">
        <v>0</v>
      </c>
      <c r="R91">
        <f t="shared" si="8"/>
        <v>0</v>
      </c>
      <c r="S91">
        <f t="shared" si="9"/>
        <v>0</v>
      </c>
      <c r="T91">
        <v>952</v>
      </c>
      <c r="U91">
        <f t="shared" si="10"/>
        <v>952</v>
      </c>
      <c r="V91">
        <f t="shared" si="11"/>
        <v>952000</v>
      </c>
      <c r="W91">
        <f t="shared" si="12"/>
        <v>79333.333333333328</v>
      </c>
      <c r="X91" t="str">
        <f>IF(DATAPN[[#This Row],[Verks]]="Programövergripande",DATAPN[[#This Row],[Verks]],CONCATENATE(DATAPN[[#This Row],[PN/PrI Kod]],TEXT(DATAPN[[#This Row],[Verks]],9900000),1))</f>
        <v>Programövergripande</v>
      </c>
      <c r="Y91" t="str">
        <f>IF(DATAPN[[#This Row],[Verks]]="Programövergripande",DATAPN[[#This Row],[Verks]],CONCATENATE(DATAPN[[#This Row],[Kursansvarig inst]],TEXT(DATAPN[[#This Row],[Verks]],9900000),1))</f>
        <v>Programövergripande</v>
      </c>
      <c r="Z9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1" t="s">
        <v>42</v>
      </c>
      <c r="AC91" t="s">
        <v>42</v>
      </c>
      <c r="AD91" t="s">
        <v>42</v>
      </c>
      <c r="AE91" t="s">
        <v>42</v>
      </c>
      <c r="AF91" t="str">
        <f>IF(A91="Programövergripande","Programövergripande",VLOOKUP(C91,Verks!A:B,2,0))</f>
        <v>Programövergripande</v>
      </c>
      <c r="AH91">
        <v>2023</v>
      </c>
      <c r="AI91" t="s">
        <v>1555</v>
      </c>
      <c r="AL91" t="str">
        <f>VLOOKUP(B91,Inst!A:B,2,0)</f>
        <v>UL</v>
      </c>
    </row>
    <row r="92" spans="1:38" x14ac:dyDescent="0.35">
      <c r="A92" t="s">
        <v>38</v>
      </c>
      <c r="B92" t="s">
        <v>702</v>
      </c>
      <c r="C92" t="s">
        <v>283</v>
      </c>
      <c r="D92" t="s">
        <v>1554</v>
      </c>
      <c r="E92" t="s">
        <v>42</v>
      </c>
      <c r="F92" t="s">
        <v>53</v>
      </c>
      <c r="G92" t="s">
        <v>53</v>
      </c>
      <c r="H92" t="s">
        <v>307</v>
      </c>
      <c r="I92" t="s">
        <v>42</v>
      </c>
      <c r="J92">
        <v>1</v>
      </c>
      <c r="L92" t="s">
        <v>53</v>
      </c>
      <c r="M92" t="s">
        <v>42</v>
      </c>
      <c r="Q92" s="122">
        <v>0</v>
      </c>
      <c r="R92">
        <f t="shared" si="8"/>
        <v>0</v>
      </c>
      <c r="S92">
        <f t="shared" si="9"/>
        <v>0</v>
      </c>
      <c r="T92">
        <v>66</v>
      </c>
      <c r="U92">
        <f t="shared" si="10"/>
        <v>66</v>
      </c>
      <c r="V92">
        <f t="shared" si="11"/>
        <v>66000</v>
      </c>
      <c r="W92">
        <f t="shared" si="12"/>
        <v>5500</v>
      </c>
      <c r="X92" t="str">
        <f>IF(DATAPN[[#This Row],[Verks]]="Programövergripande",DATAPN[[#This Row],[Verks]],CONCATENATE(DATAPN[[#This Row],[PN/PrI Kod]],TEXT(DATAPN[[#This Row],[Verks]],9900000),1))</f>
        <v>Programövergripande</v>
      </c>
      <c r="Y92" t="str">
        <f>IF(DATAPN[[#This Row],[Verks]]="Programövergripande",DATAPN[[#This Row],[Verks]],CONCATENATE(DATAPN[[#This Row],[Kursansvarig inst]],TEXT(DATAPN[[#This Row],[Verks]],9900000),1))</f>
        <v>Programövergripande</v>
      </c>
      <c r="Z9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2" t="s">
        <v>42</v>
      </c>
      <c r="AC92" t="s">
        <v>42</v>
      </c>
      <c r="AD92" t="s">
        <v>42</v>
      </c>
      <c r="AE92" t="s">
        <v>42</v>
      </c>
      <c r="AF92" t="str">
        <f>IF(A92="Programövergripande","Programövergripande",VLOOKUP(C92,Verks!A:B,2,0))</f>
        <v>Programövergripande</v>
      </c>
      <c r="AH92">
        <v>2023</v>
      </c>
      <c r="AI92" t="s">
        <v>1556</v>
      </c>
      <c r="AL92" t="str">
        <f>VLOOKUP(B92,Inst!A:B,2,0)</f>
        <v>UL</v>
      </c>
    </row>
    <row r="93" spans="1:38" x14ac:dyDescent="0.35">
      <c r="A93" t="s">
        <v>38</v>
      </c>
      <c r="B93" t="s">
        <v>702</v>
      </c>
      <c r="C93" t="s">
        <v>284</v>
      </c>
      <c r="D93" t="s">
        <v>1554</v>
      </c>
      <c r="E93" t="s">
        <v>42</v>
      </c>
      <c r="F93" t="s">
        <v>53</v>
      </c>
      <c r="G93" t="s">
        <v>53</v>
      </c>
      <c r="H93" t="s">
        <v>307</v>
      </c>
      <c r="I93" t="s">
        <v>42</v>
      </c>
      <c r="J93">
        <v>1</v>
      </c>
      <c r="L93" t="s">
        <v>53</v>
      </c>
      <c r="M93" t="s">
        <v>42</v>
      </c>
      <c r="Q93" s="122">
        <v>0</v>
      </c>
      <c r="R93">
        <f t="shared" si="8"/>
        <v>0</v>
      </c>
      <c r="S93">
        <f t="shared" si="9"/>
        <v>0</v>
      </c>
      <c r="T93">
        <v>44</v>
      </c>
      <c r="U93">
        <f t="shared" si="10"/>
        <v>44</v>
      </c>
      <c r="V93">
        <f t="shared" si="11"/>
        <v>44000</v>
      </c>
      <c r="W93">
        <f t="shared" si="12"/>
        <v>3666.6666666666665</v>
      </c>
      <c r="X93" t="str">
        <f>IF(DATAPN[[#This Row],[Verks]]="Programövergripande",DATAPN[[#This Row],[Verks]],CONCATENATE(DATAPN[[#This Row],[PN/PrI Kod]],TEXT(DATAPN[[#This Row],[Verks]],9900000),1))</f>
        <v>Programövergripande</v>
      </c>
      <c r="Y93" t="str">
        <f>IF(DATAPN[[#This Row],[Verks]]="Programövergripande",DATAPN[[#This Row],[Verks]],CONCATENATE(DATAPN[[#This Row],[Kursansvarig inst]],TEXT(DATAPN[[#This Row],[Verks]],9900000),1))</f>
        <v>Programövergripande</v>
      </c>
      <c r="Z9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3" t="s">
        <v>42</v>
      </c>
      <c r="AC93" t="s">
        <v>42</v>
      </c>
      <c r="AD93" t="s">
        <v>42</v>
      </c>
      <c r="AE93" t="s">
        <v>42</v>
      </c>
      <c r="AF93" t="str">
        <f>IF(A93="Programövergripande","Programövergripande",VLOOKUP(C93,Verks!A:B,2,0))</f>
        <v>Programövergripande</v>
      </c>
      <c r="AH93">
        <v>2023</v>
      </c>
      <c r="AI93" t="s">
        <v>1556</v>
      </c>
      <c r="AL93" t="str">
        <f>VLOOKUP(B93,Inst!A:B,2,0)</f>
        <v>UL</v>
      </c>
    </row>
    <row r="94" spans="1:38" x14ac:dyDescent="0.35">
      <c r="A94" t="s">
        <v>38</v>
      </c>
      <c r="B94" t="s">
        <v>702</v>
      </c>
      <c r="C94" t="s">
        <v>283</v>
      </c>
      <c r="D94" t="s">
        <v>1554</v>
      </c>
      <c r="E94" t="s">
        <v>42</v>
      </c>
      <c r="F94" t="s">
        <v>53</v>
      </c>
      <c r="G94" t="s">
        <v>53</v>
      </c>
      <c r="H94" t="s">
        <v>54</v>
      </c>
      <c r="I94" t="s">
        <v>42</v>
      </c>
      <c r="J94">
        <v>1</v>
      </c>
      <c r="L94" t="s">
        <v>53</v>
      </c>
      <c r="Q94" s="122">
        <v>0</v>
      </c>
      <c r="R94">
        <f t="shared" si="8"/>
        <v>0</v>
      </c>
      <c r="S94">
        <f t="shared" si="9"/>
        <v>0</v>
      </c>
      <c r="T94">
        <v>1074</v>
      </c>
      <c r="U94">
        <f t="shared" si="10"/>
        <v>1074</v>
      </c>
      <c r="V94">
        <f t="shared" si="11"/>
        <v>1074000</v>
      </c>
      <c r="W94">
        <f t="shared" si="12"/>
        <v>89500</v>
      </c>
      <c r="X94" t="str">
        <f>IF(DATAPN[[#This Row],[Verks]]="Programövergripande",DATAPN[[#This Row],[Verks]],CONCATENATE(DATAPN[[#This Row],[PN/PrI Kod]],TEXT(DATAPN[[#This Row],[Verks]],9900000),1))</f>
        <v>Programövergripande</v>
      </c>
      <c r="Y94" t="str">
        <f>IF(DATAPN[[#This Row],[Verks]]="Programövergripande",DATAPN[[#This Row],[Verks]],CONCATENATE(DATAPN[[#This Row],[Kursansvarig inst]],TEXT(DATAPN[[#This Row],[Verks]],9900000),1))</f>
        <v>Programövergripande</v>
      </c>
      <c r="Z9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4" t="s">
        <v>42</v>
      </c>
      <c r="AC94" t="s">
        <v>42</v>
      </c>
      <c r="AD94" t="s">
        <v>42</v>
      </c>
      <c r="AE94" t="s">
        <v>42</v>
      </c>
      <c r="AF94" t="str">
        <f>IF(A94="Programövergripande","Programövergripande",VLOOKUP(C94,Verks!A:B,2,0))</f>
        <v>Programövergripande</v>
      </c>
      <c r="AH94">
        <v>2023</v>
      </c>
      <c r="AI94" t="s">
        <v>1557</v>
      </c>
      <c r="AL94" t="str">
        <f>VLOOKUP(B94,Inst!A:B,2,0)</f>
        <v>UL</v>
      </c>
    </row>
    <row r="95" spans="1:38" x14ac:dyDescent="0.35">
      <c r="A95" t="s">
        <v>38</v>
      </c>
      <c r="B95" t="s">
        <v>702</v>
      </c>
      <c r="C95" t="s">
        <v>284</v>
      </c>
      <c r="D95" t="s">
        <v>1554</v>
      </c>
      <c r="E95" t="s">
        <v>42</v>
      </c>
      <c r="F95" t="s">
        <v>53</v>
      </c>
      <c r="G95" t="s">
        <v>53</v>
      </c>
      <c r="H95" t="s">
        <v>54</v>
      </c>
      <c r="I95" t="s">
        <v>42</v>
      </c>
      <c r="J95">
        <v>1</v>
      </c>
      <c r="L95" t="s">
        <v>53</v>
      </c>
      <c r="Q95" s="122">
        <v>0</v>
      </c>
      <c r="R95">
        <f t="shared" si="8"/>
        <v>0</v>
      </c>
      <c r="S95">
        <f t="shared" si="9"/>
        <v>0</v>
      </c>
      <c r="T95">
        <v>716</v>
      </c>
      <c r="U95">
        <f t="shared" si="10"/>
        <v>716</v>
      </c>
      <c r="V95">
        <f t="shared" si="11"/>
        <v>716000</v>
      </c>
      <c r="W95">
        <f t="shared" si="12"/>
        <v>59666.666666666664</v>
      </c>
      <c r="X95" t="str">
        <f>IF(DATAPN[[#This Row],[Verks]]="Programövergripande",DATAPN[[#This Row],[Verks]],CONCATENATE(DATAPN[[#This Row],[PN/PrI Kod]],TEXT(DATAPN[[#This Row],[Verks]],9900000),1))</f>
        <v>Programövergripande</v>
      </c>
      <c r="Y95" t="str">
        <f>IF(DATAPN[[#This Row],[Verks]]="Programövergripande",DATAPN[[#This Row],[Verks]],CONCATENATE(DATAPN[[#This Row],[Kursansvarig inst]],TEXT(DATAPN[[#This Row],[Verks]],9900000),1))</f>
        <v>Programövergripande</v>
      </c>
      <c r="Z9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5" t="s">
        <v>42</v>
      </c>
      <c r="AC95" t="s">
        <v>42</v>
      </c>
      <c r="AD95" t="s">
        <v>42</v>
      </c>
      <c r="AE95" t="s">
        <v>42</v>
      </c>
      <c r="AF95" t="str">
        <f>IF(A95="Programövergripande","Programövergripande",VLOOKUP(C95,Verks!A:B,2,0))</f>
        <v>Programövergripande</v>
      </c>
      <c r="AH95">
        <v>2023</v>
      </c>
      <c r="AI95" t="s">
        <v>1557</v>
      </c>
      <c r="AL95" t="str">
        <f>VLOOKUP(B95,Inst!A:B,2,0)</f>
        <v>UL</v>
      </c>
    </row>
    <row r="96" spans="1:38" x14ac:dyDescent="0.35">
      <c r="A96" t="s">
        <v>38</v>
      </c>
      <c r="B96" t="s">
        <v>702</v>
      </c>
      <c r="C96" t="s">
        <v>284</v>
      </c>
      <c r="D96" t="s">
        <v>1554</v>
      </c>
      <c r="E96" t="s">
        <v>42</v>
      </c>
      <c r="F96" t="s">
        <v>53</v>
      </c>
      <c r="G96" t="s">
        <v>53</v>
      </c>
      <c r="H96" t="s">
        <v>1558</v>
      </c>
      <c r="I96" t="s">
        <v>42</v>
      </c>
      <c r="J96">
        <v>1</v>
      </c>
      <c r="L96" t="s">
        <v>53</v>
      </c>
      <c r="Q96" s="122">
        <v>0</v>
      </c>
      <c r="R96">
        <f t="shared" si="8"/>
        <v>0</v>
      </c>
      <c r="S96">
        <f t="shared" si="9"/>
        <v>0</v>
      </c>
      <c r="T96">
        <v>120</v>
      </c>
      <c r="U96">
        <f t="shared" si="10"/>
        <v>120</v>
      </c>
      <c r="V96">
        <f t="shared" si="11"/>
        <v>120000</v>
      </c>
      <c r="W96">
        <f t="shared" si="12"/>
        <v>10000</v>
      </c>
      <c r="X96" t="str">
        <f>IF(DATAPN[[#This Row],[Verks]]="Programövergripande",DATAPN[[#This Row],[Verks]],CONCATENATE(DATAPN[[#This Row],[PN/PrI Kod]],TEXT(DATAPN[[#This Row],[Verks]],9900000),1))</f>
        <v>Programövergripande</v>
      </c>
      <c r="Y96" t="str">
        <f>IF(DATAPN[[#This Row],[Verks]]="Programövergripande",DATAPN[[#This Row],[Verks]],CONCATENATE(DATAPN[[#This Row],[Kursansvarig inst]],TEXT(DATAPN[[#This Row],[Verks]],9900000),1))</f>
        <v>Programövergripande</v>
      </c>
      <c r="Z9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F96" t="str">
        <f>IF(A96="Programövergripande","Programövergripande",VLOOKUP(C96,Verks!A:B,2,0))</f>
        <v>Programövergripande</v>
      </c>
      <c r="AH96">
        <v>2023</v>
      </c>
      <c r="AI96" t="s">
        <v>1559</v>
      </c>
      <c r="AL96" t="str">
        <f>VLOOKUP(B96,Inst!A:B,2,0)</f>
        <v>UL</v>
      </c>
    </row>
    <row r="97" spans="1:38" x14ac:dyDescent="0.35">
      <c r="A97" t="s">
        <v>38</v>
      </c>
      <c r="B97" t="s">
        <v>702</v>
      </c>
      <c r="C97" t="s">
        <v>283</v>
      </c>
      <c r="D97" t="s">
        <v>1554</v>
      </c>
      <c r="E97" t="s">
        <v>42</v>
      </c>
      <c r="F97" t="s">
        <v>533</v>
      </c>
      <c r="G97" s="123" t="s">
        <v>533</v>
      </c>
      <c r="H97" t="s">
        <v>1560</v>
      </c>
      <c r="I97" t="s">
        <v>42</v>
      </c>
      <c r="J97">
        <v>1</v>
      </c>
      <c r="L97" t="s">
        <v>53</v>
      </c>
      <c r="M97" t="s">
        <v>42</v>
      </c>
      <c r="Q97" s="122">
        <v>0</v>
      </c>
      <c r="R97">
        <f t="shared" si="8"/>
        <v>0</v>
      </c>
      <c r="S97">
        <f t="shared" si="9"/>
        <v>0</v>
      </c>
      <c r="T97">
        <v>54</v>
      </c>
      <c r="U97">
        <f t="shared" si="10"/>
        <v>54</v>
      </c>
      <c r="V97">
        <f t="shared" si="11"/>
        <v>54000</v>
      </c>
      <c r="W97">
        <f t="shared" si="12"/>
        <v>4500</v>
      </c>
      <c r="X97" t="str">
        <f>IF(DATAPN[[#This Row],[Verks]]="Programövergripande",DATAPN[[#This Row],[Verks]],CONCATENATE(DATAPN[[#This Row],[PN/PrI Kod]],TEXT(DATAPN[[#This Row],[Verks]],9900000),1))</f>
        <v>Programövergripande</v>
      </c>
      <c r="Y97" t="str">
        <f>IF(DATAPN[[#This Row],[Verks]]="Programövergripande",DATAPN[[#This Row],[Verks]],CONCATENATE(DATAPN[[#This Row],[Kursansvarig inst]],TEXT(DATAPN[[#This Row],[Verks]],9900000),1))</f>
        <v>Programövergripande</v>
      </c>
      <c r="Z9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7" t="s">
        <v>42</v>
      </c>
      <c r="AC97" t="s">
        <v>42</v>
      </c>
      <c r="AD97" t="s">
        <v>42</v>
      </c>
      <c r="AE97" t="s">
        <v>42</v>
      </c>
      <c r="AF97" t="str">
        <f>IF(A97="Programövergripande","Programövergripande",VLOOKUP(C97,Verks!A:B,2,0))</f>
        <v>Programövergripande</v>
      </c>
      <c r="AH97">
        <v>2023</v>
      </c>
      <c r="AI97" t="s">
        <v>1561</v>
      </c>
      <c r="AL97" t="str">
        <f>VLOOKUP(B97,Inst!A:B,2,0)</f>
        <v>UL</v>
      </c>
    </row>
    <row r="98" spans="1:38" x14ac:dyDescent="0.35">
      <c r="A98" t="s">
        <v>38</v>
      </c>
      <c r="B98" t="s">
        <v>702</v>
      </c>
      <c r="C98" t="s">
        <v>284</v>
      </c>
      <c r="D98" t="s">
        <v>1554</v>
      </c>
      <c r="E98" t="s">
        <v>42</v>
      </c>
      <c r="F98" t="s">
        <v>533</v>
      </c>
      <c r="G98" s="123" t="s">
        <v>533</v>
      </c>
      <c r="H98" t="s">
        <v>1560</v>
      </c>
      <c r="I98" t="s">
        <v>42</v>
      </c>
      <c r="J98">
        <v>1</v>
      </c>
      <c r="L98" t="s">
        <v>53</v>
      </c>
      <c r="M98" t="s">
        <v>42</v>
      </c>
      <c r="Q98" s="122">
        <v>0</v>
      </c>
      <c r="R98">
        <f t="shared" si="8"/>
        <v>0</v>
      </c>
      <c r="S98">
        <f t="shared" si="9"/>
        <v>0</v>
      </c>
      <c r="T98">
        <v>36</v>
      </c>
      <c r="U98">
        <f t="shared" si="10"/>
        <v>36</v>
      </c>
      <c r="V98">
        <f t="shared" si="11"/>
        <v>36000</v>
      </c>
      <c r="W98">
        <f t="shared" si="12"/>
        <v>3000</v>
      </c>
      <c r="X98" t="str">
        <f>IF(DATAPN[[#This Row],[Verks]]="Programövergripande",DATAPN[[#This Row],[Verks]],CONCATENATE(DATAPN[[#This Row],[PN/PrI Kod]],TEXT(DATAPN[[#This Row],[Verks]],9900000),1))</f>
        <v>Programövergripande</v>
      </c>
      <c r="Y98" t="str">
        <f>IF(DATAPN[[#This Row],[Verks]]="Programövergripande",DATAPN[[#This Row],[Verks]],CONCATENATE(DATAPN[[#This Row],[Kursansvarig inst]],TEXT(DATAPN[[#This Row],[Verks]],9900000),1))</f>
        <v>Programövergripande</v>
      </c>
      <c r="Z9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8" t="s">
        <v>42</v>
      </c>
      <c r="AC98" t="s">
        <v>42</v>
      </c>
      <c r="AD98" t="s">
        <v>42</v>
      </c>
      <c r="AE98" t="s">
        <v>42</v>
      </c>
      <c r="AF98" t="str">
        <f>IF(A98="Programövergripande","Programövergripande",VLOOKUP(C98,Verks!A:B,2,0))</f>
        <v>Programövergripande</v>
      </c>
      <c r="AH98">
        <v>2023</v>
      </c>
      <c r="AI98" t="s">
        <v>1561</v>
      </c>
      <c r="AL98" t="str">
        <f>VLOOKUP(B98,Inst!A:B,2,0)</f>
        <v>UL</v>
      </c>
    </row>
    <row r="99" spans="1:38" x14ac:dyDescent="0.35">
      <c r="A99" t="s">
        <v>38</v>
      </c>
      <c r="B99" t="s">
        <v>702</v>
      </c>
      <c r="C99" t="s">
        <v>284</v>
      </c>
      <c r="D99" t="s">
        <v>1554</v>
      </c>
      <c r="E99" t="s">
        <v>42</v>
      </c>
      <c r="F99" t="s">
        <v>1483</v>
      </c>
      <c r="G99" s="123" t="s">
        <v>1483</v>
      </c>
      <c r="H99" t="s">
        <v>1562</v>
      </c>
      <c r="I99" t="s">
        <v>42</v>
      </c>
      <c r="J99">
        <v>1</v>
      </c>
      <c r="L99" t="s">
        <v>53</v>
      </c>
      <c r="M99" t="s">
        <v>42</v>
      </c>
      <c r="Q99" s="122">
        <v>0</v>
      </c>
      <c r="R99">
        <f t="shared" si="8"/>
        <v>0</v>
      </c>
      <c r="S99">
        <f t="shared" si="9"/>
        <v>0</v>
      </c>
      <c r="T99">
        <v>20</v>
      </c>
      <c r="U99">
        <f t="shared" si="10"/>
        <v>20</v>
      </c>
      <c r="V99">
        <f t="shared" si="11"/>
        <v>20000</v>
      </c>
      <c r="W99">
        <f t="shared" si="12"/>
        <v>1666.6666666666667</v>
      </c>
      <c r="X99" t="str">
        <f>IF(DATAPN[[#This Row],[Verks]]="Programövergripande",DATAPN[[#This Row],[Verks]],CONCATENATE(DATAPN[[#This Row],[PN/PrI Kod]],TEXT(DATAPN[[#This Row],[Verks]],9900000),1))</f>
        <v>Programövergripande</v>
      </c>
      <c r="Y99" t="str">
        <f>IF(DATAPN[[#This Row],[Verks]]="Programövergripande",DATAPN[[#This Row],[Verks]],CONCATENATE(DATAPN[[#This Row],[Kursansvarig inst]],TEXT(DATAPN[[#This Row],[Verks]],9900000),1))</f>
        <v>Programövergripande</v>
      </c>
      <c r="Z9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9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99" t="s">
        <v>42</v>
      </c>
      <c r="AC99" t="s">
        <v>42</v>
      </c>
      <c r="AD99" t="s">
        <v>42</v>
      </c>
      <c r="AE99" t="s">
        <v>42</v>
      </c>
      <c r="AF99" t="str">
        <f>IF(A99="Programövergripande","Programövergripande",VLOOKUP(C99,Verks!A:B,2,0))</f>
        <v>Programövergripande</v>
      </c>
      <c r="AH99">
        <v>2023</v>
      </c>
      <c r="AI99" t="s">
        <v>1563</v>
      </c>
      <c r="AL99" t="str">
        <f>VLOOKUP(B99,Inst!A:B,2,0)</f>
        <v>UL</v>
      </c>
    </row>
    <row r="100" spans="1:38" x14ac:dyDescent="0.35">
      <c r="A100" t="s">
        <v>38</v>
      </c>
      <c r="B100" t="s">
        <v>702</v>
      </c>
      <c r="C100" t="s">
        <v>284</v>
      </c>
      <c r="D100" t="s">
        <v>1554</v>
      </c>
      <c r="E100" t="s">
        <v>42</v>
      </c>
      <c r="F100" t="s">
        <v>130</v>
      </c>
      <c r="G100" s="123" t="s">
        <v>130</v>
      </c>
      <c r="H100" t="s">
        <v>1562</v>
      </c>
      <c r="I100" t="s">
        <v>42</v>
      </c>
      <c r="J100">
        <v>1</v>
      </c>
      <c r="L100" t="s">
        <v>53</v>
      </c>
      <c r="M100" t="s">
        <v>42</v>
      </c>
      <c r="Q100" s="122">
        <v>0</v>
      </c>
      <c r="R100">
        <f t="shared" si="8"/>
        <v>0</v>
      </c>
      <c r="S100">
        <f t="shared" si="9"/>
        <v>0</v>
      </c>
      <c r="T100">
        <v>80</v>
      </c>
      <c r="U100">
        <f t="shared" si="10"/>
        <v>80</v>
      </c>
      <c r="V100">
        <f t="shared" si="11"/>
        <v>80000</v>
      </c>
      <c r="W100">
        <f t="shared" si="12"/>
        <v>6666.666666666667</v>
      </c>
      <c r="X100" t="str">
        <f>IF(DATAPN[[#This Row],[Verks]]="Programövergripande",DATAPN[[#This Row],[Verks]],CONCATENATE(DATAPN[[#This Row],[PN/PrI Kod]],TEXT(DATAPN[[#This Row],[Verks]],9900000),1))</f>
        <v>Programövergripande</v>
      </c>
      <c r="Y100" t="str">
        <f>IF(DATAPN[[#This Row],[Verks]]="Programövergripande",DATAPN[[#This Row],[Verks]],CONCATENATE(DATAPN[[#This Row],[Kursansvarig inst]],TEXT(DATAPN[[#This Row],[Verks]],9900000),1))</f>
        <v>Programövergripande</v>
      </c>
      <c r="Z10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0" t="s">
        <v>42</v>
      </c>
      <c r="AC100" t="s">
        <v>42</v>
      </c>
      <c r="AD100" t="s">
        <v>42</v>
      </c>
      <c r="AE100" t="s">
        <v>42</v>
      </c>
      <c r="AF100" t="str">
        <f>IF(A100="Programövergripande","Programövergripande",VLOOKUP(C100,Verks!A:B,2,0))</f>
        <v>Programövergripande</v>
      </c>
      <c r="AH100">
        <v>2023</v>
      </c>
      <c r="AI100" t="s">
        <v>1564</v>
      </c>
      <c r="AL100" t="str">
        <f>VLOOKUP(B100,Inst!A:B,2,0)</f>
        <v>UL</v>
      </c>
    </row>
    <row r="101" spans="1:38" x14ac:dyDescent="0.35">
      <c r="A101" t="s">
        <v>38</v>
      </c>
      <c r="B101" t="s">
        <v>702</v>
      </c>
      <c r="C101" t="s">
        <v>283</v>
      </c>
      <c r="D101" t="s">
        <v>1554</v>
      </c>
      <c r="E101" t="s">
        <v>42</v>
      </c>
      <c r="F101" t="s">
        <v>53</v>
      </c>
      <c r="G101" t="s">
        <v>53</v>
      </c>
      <c r="H101" t="s">
        <v>660</v>
      </c>
      <c r="I101" t="s">
        <v>42</v>
      </c>
      <c r="J101">
        <v>1</v>
      </c>
      <c r="L101" t="s">
        <v>53</v>
      </c>
      <c r="M101" t="s">
        <v>42</v>
      </c>
      <c r="Q101" s="122">
        <v>0</v>
      </c>
      <c r="R101">
        <f t="shared" si="8"/>
        <v>0</v>
      </c>
      <c r="S101">
        <f t="shared" si="9"/>
        <v>0</v>
      </c>
      <c r="T101">
        <v>115.616</v>
      </c>
      <c r="U101">
        <f t="shared" si="10"/>
        <v>115.616</v>
      </c>
      <c r="V101">
        <f t="shared" si="11"/>
        <v>115616</v>
      </c>
      <c r="W101">
        <f t="shared" si="12"/>
        <v>9634.6666666666661</v>
      </c>
      <c r="X101" t="str">
        <f>IF(DATAPN[[#This Row],[Verks]]="Programövergripande",DATAPN[[#This Row],[Verks]],CONCATENATE(DATAPN[[#This Row],[PN/PrI Kod]],TEXT(DATAPN[[#This Row],[Verks]],9900000),1))</f>
        <v>Programövergripande</v>
      </c>
      <c r="Y101" t="str">
        <f>IF(DATAPN[[#This Row],[Verks]]="Programövergripande",DATAPN[[#This Row],[Verks]],CONCATENATE(DATAPN[[#This Row],[Kursansvarig inst]],TEXT(DATAPN[[#This Row],[Verks]],9900000),1))</f>
        <v>Programövergripande</v>
      </c>
      <c r="Z10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1" t="s">
        <v>42</v>
      </c>
      <c r="AC101" t="s">
        <v>42</v>
      </c>
      <c r="AD101" t="s">
        <v>42</v>
      </c>
      <c r="AE101" t="s">
        <v>42</v>
      </c>
      <c r="AF101" t="str">
        <f>IF(A101="Programövergripande","Programövergripande",VLOOKUP(C101,Verks!A:B,2,0))</f>
        <v>Programövergripande</v>
      </c>
      <c r="AH101">
        <v>2023</v>
      </c>
      <c r="AI101" t="s">
        <v>1565</v>
      </c>
      <c r="AL101" t="str">
        <f>VLOOKUP(B101,Inst!A:B,2,0)</f>
        <v>UL</v>
      </c>
    </row>
    <row r="102" spans="1:38" x14ac:dyDescent="0.35">
      <c r="A102" t="s">
        <v>38</v>
      </c>
      <c r="B102" t="s">
        <v>702</v>
      </c>
      <c r="C102" t="s">
        <v>284</v>
      </c>
      <c r="D102" t="s">
        <v>1554</v>
      </c>
      <c r="E102" t="s">
        <v>42</v>
      </c>
      <c r="F102" t="s">
        <v>53</v>
      </c>
      <c r="G102" t="s">
        <v>53</v>
      </c>
      <c r="H102" t="s">
        <v>660</v>
      </c>
      <c r="I102" t="s">
        <v>42</v>
      </c>
      <c r="J102">
        <v>1</v>
      </c>
      <c r="L102" t="s">
        <v>53</v>
      </c>
      <c r="M102" t="s">
        <v>42</v>
      </c>
      <c r="Q102" s="122">
        <v>0</v>
      </c>
      <c r="R102">
        <f t="shared" si="8"/>
        <v>0</v>
      </c>
      <c r="S102">
        <f t="shared" si="9"/>
        <v>0</v>
      </c>
      <c r="T102">
        <v>79.078000000000003</v>
      </c>
      <c r="U102">
        <f t="shared" si="10"/>
        <v>79.078000000000003</v>
      </c>
      <c r="V102">
        <f t="shared" si="11"/>
        <v>79078</v>
      </c>
      <c r="W102">
        <f t="shared" si="12"/>
        <v>6589.833333333333</v>
      </c>
      <c r="X102" t="str">
        <f>IF(DATAPN[[#This Row],[Verks]]="Programövergripande",DATAPN[[#This Row],[Verks]],CONCATENATE(DATAPN[[#This Row],[PN/PrI Kod]],TEXT(DATAPN[[#This Row],[Verks]],9900000),1))</f>
        <v>Programövergripande</v>
      </c>
      <c r="Y102" t="str">
        <f>IF(DATAPN[[#This Row],[Verks]]="Programövergripande",DATAPN[[#This Row],[Verks]],CONCATENATE(DATAPN[[#This Row],[Kursansvarig inst]],TEXT(DATAPN[[#This Row],[Verks]],9900000),1))</f>
        <v>Programövergripande</v>
      </c>
      <c r="Z10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2" t="s">
        <v>42</v>
      </c>
      <c r="AC102" t="s">
        <v>42</v>
      </c>
      <c r="AD102" t="s">
        <v>42</v>
      </c>
      <c r="AE102" t="s">
        <v>42</v>
      </c>
      <c r="AF102" t="str">
        <f>IF(A102="Programövergripande","Programövergripande",VLOOKUP(C102,Verks!A:B,2,0))</f>
        <v>Programövergripande</v>
      </c>
      <c r="AH102">
        <v>2023</v>
      </c>
      <c r="AI102" t="s">
        <v>1565</v>
      </c>
      <c r="AL102" t="str">
        <f>VLOOKUP(B102,Inst!A:B,2,0)</f>
        <v>UL</v>
      </c>
    </row>
    <row r="103" spans="1:38" x14ac:dyDescent="0.35">
      <c r="A103" t="s">
        <v>38</v>
      </c>
      <c r="B103" t="s">
        <v>702</v>
      </c>
      <c r="C103" t="s">
        <v>283</v>
      </c>
      <c r="D103" t="s">
        <v>1554</v>
      </c>
      <c r="E103" t="s">
        <v>42</v>
      </c>
      <c r="F103" t="s">
        <v>53</v>
      </c>
      <c r="G103" t="s">
        <v>53</v>
      </c>
      <c r="H103" t="s">
        <v>1566</v>
      </c>
      <c r="I103" t="s">
        <v>42</v>
      </c>
      <c r="J103">
        <v>1</v>
      </c>
      <c r="L103" t="s">
        <v>53</v>
      </c>
      <c r="M103" t="s">
        <v>42</v>
      </c>
      <c r="Q103" s="122">
        <v>0</v>
      </c>
      <c r="R103">
        <f t="shared" si="8"/>
        <v>0</v>
      </c>
      <c r="S103">
        <f t="shared" si="9"/>
        <v>0</v>
      </c>
      <c r="T103">
        <v>1554</v>
      </c>
      <c r="U103">
        <f t="shared" si="10"/>
        <v>1554</v>
      </c>
      <c r="V103">
        <f t="shared" si="11"/>
        <v>1554000</v>
      </c>
      <c r="W103">
        <f t="shared" si="12"/>
        <v>129500</v>
      </c>
      <c r="X103" t="str">
        <f>IF(DATAPN[[#This Row],[Verks]]="Programövergripande",DATAPN[[#This Row],[Verks]],CONCATENATE(DATAPN[[#This Row],[PN/PrI Kod]],TEXT(DATAPN[[#This Row],[Verks]],9900000),1))</f>
        <v>Programövergripande</v>
      </c>
      <c r="Y103" t="str">
        <f>IF(DATAPN[[#This Row],[Verks]]="Programövergripande",DATAPN[[#This Row],[Verks]],CONCATENATE(DATAPN[[#This Row],[Kursansvarig inst]],TEXT(DATAPN[[#This Row],[Verks]],9900000),1))</f>
        <v>Programövergripande</v>
      </c>
      <c r="Z10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3" t="s">
        <v>42</v>
      </c>
      <c r="AC103" t="s">
        <v>42</v>
      </c>
      <c r="AD103" t="s">
        <v>42</v>
      </c>
      <c r="AE103" t="s">
        <v>42</v>
      </c>
      <c r="AF103" t="str">
        <f>IF(A103="Programövergripande","Programövergripande",VLOOKUP(C103,Verks!A:B,2,0))</f>
        <v>Programövergripande</v>
      </c>
      <c r="AH103">
        <v>2023</v>
      </c>
      <c r="AI103" t="s">
        <v>1567</v>
      </c>
      <c r="AL103" t="str">
        <f>VLOOKUP(B103,Inst!A:B,2,0)</f>
        <v>UL</v>
      </c>
    </row>
    <row r="104" spans="1:38" x14ac:dyDescent="0.35">
      <c r="A104" t="s">
        <v>38</v>
      </c>
      <c r="B104" t="s">
        <v>702</v>
      </c>
      <c r="C104" t="s">
        <v>284</v>
      </c>
      <c r="D104" t="s">
        <v>1554</v>
      </c>
      <c r="E104" t="s">
        <v>42</v>
      </c>
      <c r="F104" t="s">
        <v>53</v>
      </c>
      <c r="G104" t="s">
        <v>53</v>
      </c>
      <c r="H104" t="s">
        <v>1568</v>
      </c>
      <c r="I104" t="s">
        <v>42</v>
      </c>
      <c r="J104">
        <v>1</v>
      </c>
      <c r="L104" t="s">
        <v>53</v>
      </c>
      <c r="M104" t="s">
        <v>42</v>
      </c>
      <c r="Q104" s="122">
        <v>0</v>
      </c>
      <c r="R104">
        <f t="shared" si="8"/>
        <v>0</v>
      </c>
      <c r="S104">
        <f t="shared" si="9"/>
        <v>0</v>
      </c>
      <c r="T104">
        <v>1540</v>
      </c>
      <c r="U104">
        <f t="shared" si="10"/>
        <v>1540</v>
      </c>
      <c r="V104">
        <f t="shared" si="11"/>
        <v>1540000</v>
      </c>
      <c r="W104">
        <f t="shared" si="12"/>
        <v>128333.33333333333</v>
      </c>
      <c r="X104" t="str">
        <f>IF(DATAPN[[#This Row],[Verks]]="Programövergripande",DATAPN[[#This Row],[Verks]],CONCATENATE(DATAPN[[#This Row],[PN/PrI Kod]],TEXT(DATAPN[[#This Row],[Verks]],9900000),1))</f>
        <v>Programövergripande</v>
      </c>
      <c r="Y104" t="str">
        <f>IF(DATAPN[[#This Row],[Verks]]="Programövergripande",DATAPN[[#This Row],[Verks]],CONCATENATE(DATAPN[[#This Row],[Kursansvarig inst]],TEXT(DATAPN[[#This Row],[Verks]],9900000),1))</f>
        <v>Programövergripande</v>
      </c>
      <c r="Z10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4" t="s">
        <v>42</v>
      </c>
      <c r="AC104" t="s">
        <v>42</v>
      </c>
      <c r="AD104" t="s">
        <v>42</v>
      </c>
      <c r="AE104" t="s">
        <v>42</v>
      </c>
      <c r="AF104" t="str">
        <f>IF(A104="Programövergripande","Programövergripande",VLOOKUP(C104,Verks!A:B,2,0))</f>
        <v>Programövergripande</v>
      </c>
      <c r="AH104">
        <v>2023</v>
      </c>
      <c r="AI104" t="s">
        <v>1569</v>
      </c>
      <c r="AL104" t="str">
        <f>VLOOKUP(B104,Inst!A:B,2,0)</f>
        <v>UL</v>
      </c>
    </row>
    <row r="105" spans="1:38" x14ac:dyDescent="0.35">
      <c r="A105" t="s">
        <v>38</v>
      </c>
      <c r="B105" t="s">
        <v>702</v>
      </c>
      <c r="C105" t="s">
        <v>283</v>
      </c>
      <c r="D105" t="s">
        <v>1554</v>
      </c>
      <c r="E105" t="s">
        <v>42</v>
      </c>
      <c r="F105" t="s">
        <v>53</v>
      </c>
      <c r="G105" t="s">
        <v>53</v>
      </c>
      <c r="H105" t="s">
        <v>44</v>
      </c>
      <c r="I105" t="s">
        <v>42</v>
      </c>
      <c r="J105">
        <v>1</v>
      </c>
      <c r="L105" t="s">
        <v>53</v>
      </c>
      <c r="Q105" s="122">
        <v>0</v>
      </c>
      <c r="R105">
        <f t="shared" si="8"/>
        <v>0</v>
      </c>
      <c r="S105">
        <f t="shared" si="9"/>
        <v>0</v>
      </c>
      <c r="T105">
        <v>36</v>
      </c>
      <c r="U105">
        <f t="shared" si="10"/>
        <v>36</v>
      </c>
      <c r="V105">
        <f t="shared" si="11"/>
        <v>36000</v>
      </c>
      <c r="W105">
        <f t="shared" si="12"/>
        <v>3000</v>
      </c>
      <c r="X105" t="str">
        <f>IF(DATAPN[[#This Row],[Verks]]="Programövergripande",DATAPN[[#This Row],[Verks]],CONCATENATE(DATAPN[[#This Row],[PN/PrI Kod]],TEXT(DATAPN[[#This Row],[Verks]],9900000),1))</f>
        <v>Programövergripande</v>
      </c>
      <c r="Y105" t="str">
        <f>IF(DATAPN[[#This Row],[Verks]]="Programövergripande",DATAPN[[#This Row],[Verks]],CONCATENATE(DATAPN[[#This Row],[Kursansvarig inst]],TEXT(DATAPN[[#This Row],[Verks]],9900000),1))</f>
        <v>Programövergripande</v>
      </c>
      <c r="Z10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5" t="s">
        <v>42</v>
      </c>
      <c r="AC105" t="s">
        <v>42</v>
      </c>
      <c r="AD105" t="s">
        <v>42</v>
      </c>
      <c r="AE105" t="s">
        <v>42</v>
      </c>
      <c r="AF105" t="str">
        <f>IF(A105="Programövergripande","Programövergripande",VLOOKUP(C105,Verks!A:B,2,0))</f>
        <v>Programövergripande</v>
      </c>
      <c r="AH105">
        <v>2023</v>
      </c>
      <c r="AI105" t="s">
        <v>1570</v>
      </c>
      <c r="AL105" t="str">
        <f>VLOOKUP(B105,Inst!A:B,2,0)</f>
        <v>UL</v>
      </c>
    </row>
    <row r="106" spans="1:38" x14ac:dyDescent="0.35">
      <c r="A106" t="s">
        <v>38</v>
      </c>
      <c r="B106" t="s">
        <v>702</v>
      </c>
      <c r="C106" t="s">
        <v>284</v>
      </c>
      <c r="D106" t="s">
        <v>1554</v>
      </c>
      <c r="E106" t="s">
        <v>42</v>
      </c>
      <c r="F106" t="s">
        <v>53</v>
      </c>
      <c r="G106" t="s">
        <v>53</v>
      </c>
      <c r="H106" t="s">
        <v>44</v>
      </c>
      <c r="I106" t="s">
        <v>42</v>
      </c>
      <c r="J106">
        <v>1</v>
      </c>
      <c r="L106" t="s">
        <v>53</v>
      </c>
      <c r="Q106" s="122">
        <v>0</v>
      </c>
      <c r="R106">
        <f t="shared" si="8"/>
        <v>0</v>
      </c>
      <c r="S106">
        <f t="shared" si="9"/>
        <v>0</v>
      </c>
      <c r="T106">
        <v>74</v>
      </c>
      <c r="U106">
        <f t="shared" si="10"/>
        <v>74</v>
      </c>
      <c r="V106">
        <f t="shared" si="11"/>
        <v>74000</v>
      </c>
      <c r="W106">
        <f t="shared" si="12"/>
        <v>6166.666666666667</v>
      </c>
      <c r="X106" t="str">
        <f>IF(DATAPN[[#This Row],[Verks]]="Programövergripande",DATAPN[[#This Row],[Verks]],CONCATENATE(DATAPN[[#This Row],[PN/PrI Kod]],TEXT(DATAPN[[#This Row],[Verks]],9900000),1))</f>
        <v>Programövergripande</v>
      </c>
      <c r="Y106" t="str">
        <f>IF(DATAPN[[#This Row],[Verks]]="Programövergripande",DATAPN[[#This Row],[Verks]],CONCATENATE(DATAPN[[#This Row],[Kursansvarig inst]],TEXT(DATAPN[[#This Row],[Verks]],9900000),1))</f>
        <v>Programövergripande</v>
      </c>
      <c r="Z10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6" t="s">
        <v>42</v>
      </c>
      <c r="AC106" t="s">
        <v>42</v>
      </c>
      <c r="AD106" t="s">
        <v>42</v>
      </c>
      <c r="AE106" t="s">
        <v>42</v>
      </c>
      <c r="AF106" t="str">
        <f>IF(A106="Programövergripande","Programövergripande",VLOOKUP(C106,Verks!A:B,2,0))</f>
        <v>Programövergripande</v>
      </c>
      <c r="AH106">
        <v>2023</v>
      </c>
      <c r="AI106" t="s">
        <v>1571</v>
      </c>
      <c r="AL106" t="str">
        <f>VLOOKUP(B106,Inst!A:B,2,0)</f>
        <v>UL</v>
      </c>
    </row>
    <row r="107" spans="1:38" x14ac:dyDescent="0.35">
      <c r="A107" t="s">
        <v>38</v>
      </c>
      <c r="B107" t="s">
        <v>702</v>
      </c>
      <c r="C107" t="s">
        <v>283</v>
      </c>
      <c r="D107" t="s">
        <v>1554</v>
      </c>
      <c r="E107" t="s">
        <v>42</v>
      </c>
      <c r="F107" t="s">
        <v>53</v>
      </c>
      <c r="G107" t="s">
        <v>53</v>
      </c>
      <c r="H107" t="s">
        <v>1572</v>
      </c>
      <c r="I107" t="s">
        <v>42</v>
      </c>
      <c r="J107">
        <v>1</v>
      </c>
      <c r="L107" t="s">
        <v>53</v>
      </c>
      <c r="Q107" s="122">
        <v>0</v>
      </c>
      <c r="R107">
        <f t="shared" si="8"/>
        <v>0</v>
      </c>
      <c r="S107">
        <f t="shared" si="9"/>
        <v>0</v>
      </c>
      <c r="T107">
        <v>132</v>
      </c>
      <c r="U107">
        <f t="shared" si="10"/>
        <v>132</v>
      </c>
      <c r="V107">
        <f t="shared" si="11"/>
        <v>132000</v>
      </c>
      <c r="W107">
        <f t="shared" si="12"/>
        <v>11000</v>
      </c>
      <c r="X107" t="str">
        <f>IF(DATAPN[[#This Row],[Verks]]="Programövergripande",DATAPN[[#This Row],[Verks]],CONCATENATE(DATAPN[[#This Row],[PN/PrI Kod]],TEXT(DATAPN[[#This Row],[Verks]],9900000),1))</f>
        <v>Programövergripande</v>
      </c>
      <c r="Y107" t="str">
        <f>IF(DATAPN[[#This Row],[Verks]]="Programövergripande",DATAPN[[#This Row],[Verks]],CONCATENATE(DATAPN[[#This Row],[Kursansvarig inst]],TEXT(DATAPN[[#This Row],[Verks]],9900000),1))</f>
        <v>Programövergripande</v>
      </c>
      <c r="Z10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7" t="s">
        <v>42</v>
      </c>
      <c r="AC107" t="s">
        <v>42</v>
      </c>
      <c r="AD107" t="s">
        <v>42</v>
      </c>
      <c r="AE107" t="s">
        <v>42</v>
      </c>
      <c r="AF107" t="str">
        <f>IF(A107="Programövergripande","Programövergripande",VLOOKUP(C107,Verks!A:B,2,0))</f>
        <v>Programövergripande</v>
      </c>
      <c r="AH107">
        <v>2023</v>
      </c>
      <c r="AI107" t="s">
        <v>1573</v>
      </c>
      <c r="AL107" t="str">
        <f>VLOOKUP(B107,Inst!A:B,2,0)</f>
        <v>UL</v>
      </c>
    </row>
    <row r="108" spans="1:38" x14ac:dyDescent="0.35">
      <c r="A108" t="s">
        <v>38</v>
      </c>
      <c r="B108" t="s">
        <v>702</v>
      </c>
      <c r="C108" t="s">
        <v>284</v>
      </c>
      <c r="D108" t="s">
        <v>1554</v>
      </c>
      <c r="E108" t="s">
        <v>42</v>
      </c>
      <c r="F108" t="s">
        <v>53</v>
      </c>
      <c r="G108" t="s">
        <v>53</v>
      </c>
      <c r="H108" t="s">
        <v>1572</v>
      </c>
      <c r="I108" t="s">
        <v>42</v>
      </c>
      <c r="J108">
        <v>1</v>
      </c>
      <c r="L108" t="s">
        <v>53</v>
      </c>
      <c r="Q108" s="122">
        <v>0</v>
      </c>
      <c r="R108">
        <f t="shared" si="8"/>
        <v>0</v>
      </c>
      <c r="S108">
        <f t="shared" si="9"/>
        <v>0</v>
      </c>
      <c r="T108">
        <v>88</v>
      </c>
      <c r="U108">
        <f t="shared" si="10"/>
        <v>88</v>
      </c>
      <c r="V108">
        <f t="shared" si="11"/>
        <v>88000</v>
      </c>
      <c r="W108">
        <f t="shared" si="12"/>
        <v>7333.333333333333</v>
      </c>
      <c r="X108" t="str">
        <f>IF(DATAPN[[#This Row],[Verks]]="Programövergripande",DATAPN[[#This Row],[Verks]],CONCATENATE(DATAPN[[#This Row],[PN/PrI Kod]],TEXT(DATAPN[[#This Row],[Verks]],9900000),1))</f>
        <v>Programövergripande</v>
      </c>
      <c r="Y108" t="str">
        <f>IF(DATAPN[[#This Row],[Verks]]="Programövergripande",DATAPN[[#This Row],[Verks]],CONCATENATE(DATAPN[[#This Row],[Kursansvarig inst]],TEXT(DATAPN[[#This Row],[Verks]],9900000),1))</f>
        <v>Programövergripande</v>
      </c>
      <c r="Z10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8" t="s">
        <v>42</v>
      </c>
      <c r="AC108" t="s">
        <v>42</v>
      </c>
      <c r="AD108" t="s">
        <v>42</v>
      </c>
      <c r="AE108" t="s">
        <v>42</v>
      </c>
      <c r="AF108" t="str">
        <f>IF(A108="Programövergripande","Programövergripande",VLOOKUP(C108,Verks!A:B,2,0))</f>
        <v>Programövergripande</v>
      </c>
      <c r="AH108">
        <v>2023</v>
      </c>
      <c r="AI108" t="s">
        <v>1573</v>
      </c>
      <c r="AL108" t="str">
        <f>VLOOKUP(B108,Inst!A:B,2,0)</f>
        <v>UL</v>
      </c>
    </row>
    <row r="109" spans="1:38" x14ac:dyDescent="0.35">
      <c r="A109" t="s">
        <v>38</v>
      </c>
      <c r="B109" t="s">
        <v>702</v>
      </c>
      <c r="C109" t="s">
        <v>284</v>
      </c>
      <c r="D109" t="s">
        <v>1554</v>
      </c>
      <c r="E109" t="s">
        <v>42</v>
      </c>
      <c r="F109" t="s">
        <v>53</v>
      </c>
      <c r="G109" t="s">
        <v>53</v>
      </c>
      <c r="H109" t="s">
        <v>1572</v>
      </c>
      <c r="I109" t="s">
        <v>42</v>
      </c>
      <c r="J109">
        <v>1</v>
      </c>
      <c r="L109" t="s">
        <v>53</v>
      </c>
      <c r="Q109" s="122">
        <v>0</v>
      </c>
      <c r="R109">
        <f t="shared" si="8"/>
        <v>0</v>
      </c>
      <c r="S109">
        <f t="shared" si="9"/>
        <v>0</v>
      </c>
      <c r="T109">
        <v>196</v>
      </c>
      <c r="U109">
        <f t="shared" si="10"/>
        <v>196</v>
      </c>
      <c r="V109">
        <f t="shared" si="11"/>
        <v>196000</v>
      </c>
      <c r="W109">
        <f t="shared" si="12"/>
        <v>16333.333333333334</v>
      </c>
      <c r="X109" t="str">
        <f>IF(DATAPN[[#This Row],[Verks]]="Programövergripande",DATAPN[[#This Row],[Verks]],CONCATENATE(DATAPN[[#This Row],[PN/PrI Kod]],TEXT(DATAPN[[#This Row],[Verks]],9900000),1))</f>
        <v>Programövergripande</v>
      </c>
      <c r="Y109" t="str">
        <f>IF(DATAPN[[#This Row],[Verks]]="Programövergripande",DATAPN[[#This Row],[Verks]],CONCATENATE(DATAPN[[#This Row],[Kursansvarig inst]],TEXT(DATAPN[[#This Row],[Verks]],9900000),1))</f>
        <v>Programövergripande</v>
      </c>
      <c r="Z10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0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09" t="s">
        <v>42</v>
      </c>
      <c r="AC109" t="s">
        <v>42</v>
      </c>
      <c r="AD109" t="s">
        <v>42</v>
      </c>
      <c r="AE109" t="s">
        <v>42</v>
      </c>
      <c r="AF109" t="str">
        <f>IF(A109="Programövergripande","Programövergripande",VLOOKUP(C109,Verks!A:B,2,0))</f>
        <v>Programövergripande</v>
      </c>
      <c r="AH109">
        <v>2023</v>
      </c>
      <c r="AI109" t="s">
        <v>1574</v>
      </c>
      <c r="AL109" t="str">
        <f>VLOOKUP(B109,Inst!A:B,2,0)</f>
        <v>UL</v>
      </c>
    </row>
    <row r="110" spans="1:38" x14ac:dyDescent="0.35">
      <c r="A110" t="s">
        <v>38</v>
      </c>
      <c r="B110" t="s">
        <v>702</v>
      </c>
      <c r="C110" t="s">
        <v>283</v>
      </c>
      <c r="D110" t="s">
        <v>1554</v>
      </c>
      <c r="E110" t="s">
        <v>42</v>
      </c>
      <c r="F110" t="s">
        <v>53</v>
      </c>
      <c r="G110" t="s">
        <v>53</v>
      </c>
      <c r="H110" t="s">
        <v>1572</v>
      </c>
      <c r="I110" t="s">
        <v>42</v>
      </c>
      <c r="J110">
        <v>1</v>
      </c>
      <c r="L110" t="s">
        <v>53</v>
      </c>
      <c r="Q110" s="122">
        <v>0</v>
      </c>
      <c r="R110">
        <f t="shared" si="8"/>
        <v>0</v>
      </c>
      <c r="S110">
        <f t="shared" si="9"/>
        <v>0</v>
      </c>
      <c r="T110">
        <v>294</v>
      </c>
      <c r="U110">
        <f t="shared" si="10"/>
        <v>294</v>
      </c>
      <c r="V110">
        <f t="shared" si="11"/>
        <v>294000</v>
      </c>
      <c r="W110">
        <f t="shared" si="12"/>
        <v>24500</v>
      </c>
      <c r="X110" t="str">
        <f>IF(DATAPN[[#This Row],[Verks]]="Programövergripande",DATAPN[[#This Row],[Verks]],CONCATENATE(DATAPN[[#This Row],[PN/PrI Kod]],TEXT(DATAPN[[#This Row],[Verks]],9900000),1))</f>
        <v>Programövergripande</v>
      </c>
      <c r="Y110" t="str">
        <f>IF(DATAPN[[#This Row],[Verks]]="Programövergripande",DATAPN[[#This Row],[Verks]],CONCATENATE(DATAPN[[#This Row],[Kursansvarig inst]],TEXT(DATAPN[[#This Row],[Verks]],9900000),1))</f>
        <v>Programövergripande</v>
      </c>
      <c r="Z11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0" t="s">
        <v>42</v>
      </c>
      <c r="AC110" t="s">
        <v>42</v>
      </c>
      <c r="AD110" t="s">
        <v>42</v>
      </c>
      <c r="AE110" t="s">
        <v>42</v>
      </c>
      <c r="AF110" t="str">
        <f>IF(A110="Programövergripande","Programövergripande",VLOOKUP(C110,Verks!A:B,2,0))</f>
        <v>Programövergripande</v>
      </c>
      <c r="AH110">
        <v>2023</v>
      </c>
      <c r="AI110" t="s">
        <v>1574</v>
      </c>
      <c r="AL110" t="str">
        <f>VLOOKUP(B110,Inst!A:B,2,0)</f>
        <v>UL</v>
      </c>
    </row>
    <row r="111" spans="1:38" x14ac:dyDescent="0.35">
      <c r="A111" t="s">
        <v>38</v>
      </c>
      <c r="B111" t="s">
        <v>702</v>
      </c>
      <c r="C111" t="s">
        <v>283</v>
      </c>
      <c r="D111" t="s">
        <v>1554</v>
      </c>
      <c r="E111" t="s">
        <v>42</v>
      </c>
      <c r="F111" t="s">
        <v>53</v>
      </c>
      <c r="G111" t="s">
        <v>53</v>
      </c>
      <c r="H111" t="s">
        <v>1572</v>
      </c>
      <c r="I111" t="s">
        <v>42</v>
      </c>
      <c r="J111">
        <v>1</v>
      </c>
      <c r="L111" t="s">
        <v>53</v>
      </c>
      <c r="Q111" s="122">
        <v>0</v>
      </c>
      <c r="R111">
        <f t="shared" si="8"/>
        <v>0</v>
      </c>
      <c r="S111">
        <f t="shared" si="9"/>
        <v>0</v>
      </c>
      <c r="T111">
        <v>66</v>
      </c>
      <c r="U111">
        <f t="shared" si="10"/>
        <v>66</v>
      </c>
      <c r="V111">
        <f t="shared" si="11"/>
        <v>66000</v>
      </c>
      <c r="W111">
        <f t="shared" si="12"/>
        <v>5500</v>
      </c>
      <c r="X111" t="str">
        <f>IF(DATAPN[[#This Row],[Verks]]="Programövergripande",DATAPN[[#This Row],[Verks]],CONCATENATE(DATAPN[[#This Row],[PN/PrI Kod]],TEXT(DATAPN[[#This Row],[Verks]],9900000),1))</f>
        <v>Programövergripande</v>
      </c>
      <c r="Y111" t="str">
        <f>IF(DATAPN[[#This Row],[Verks]]="Programövergripande",DATAPN[[#This Row],[Verks]],CONCATENATE(DATAPN[[#This Row],[Kursansvarig inst]],TEXT(DATAPN[[#This Row],[Verks]],9900000),1))</f>
        <v>Programövergripande</v>
      </c>
      <c r="Z11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1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1" t="s">
        <v>42</v>
      </c>
      <c r="AC111" t="s">
        <v>42</v>
      </c>
      <c r="AD111" t="s">
        <v>42</v>
      </c>
      <c r="AE111" t="s">
        <v>42</v>
      </c>
      <c r="AF111" t="str">
        <f>IF(A111="Programövergripande","Programövergripande",VLOOKUP(C111,Verks!A:B,2,0))</f>
        <v>Programövergripande</v>
      </c>
      <c r="AH111">
        <v>2023</v>
      </c>
      <c r="AI111" t="s">
        <v>1575</v>
      </c>
      <c r="AL111" t="str">
        <f>VLOOKUP(B111,Inst!A:B,2,0)</f>
        <v>UL</v>
      </c>
    </row>
    <row r="112" spans="1:38" x14ac:dyDescent="0.35">
      <c r="A112" t="s">
        <v>38</v>
      </c>
      <c r="B112" t="s">
        <v>702</v>
      </c>
      <c r="C112" t="s">
        <v>284</v>
      </c>
      <c r="D112" t="s">
        <v>1554</v>
      </c>
      <c r="E112" t="s">
        <v>42</v>
      </c>
      <c r="F112" t="s">
        <v>53</v>
      </c>
      <c r="G112" t="s">
        <v>53</v>
      </c>
      <c r="H112" t="s">
        <v>1572</v>
      </c>
      <c r="I112" t="s">
        <v>42</v>
      </c>
      <c r="J112">
        <v>1</v>
      </c>
      <c r="L112" t="s">
        <v>53</v>
      </c>
      <c r="Q112" s="122">
        <v>0</v>
      </c>
      <c r="R112">
        <f t="shared" si="8"/>
        <v>0</v>
      </c>
      <c r="S112">
        <f t="shared" si="9"/>
        <v>0</v>
      </c>
      <c r="T112">
        <v>44</v>
      </c>
      <c r="U112">
        <f t="shared" si="10"/>
        <v>44</v>
      </c>
      <c r="V112">
        <f t="shared" si="11"/>
        <v>44000</v>
      </c>
      <c r="W112">
        <f t="shared" si="12"/>
        <v>3666.6666666666665</v>
      </c>
      <c r="X112" t="str">
        <f>IF(DATAPN[[#This Row],[Verks]]="Programövergripande",DATAPN[[#This Row],[Verks]],CONCATENATE(DATAPN[[#This Row],[PN/PrI Kod]],TEXT(DATAPN[[#This Row],[Verks]],9900000),1))</f>
        <v>Programövergripande</v>
      </c>
      <c r="Y112" t="str">
        <f>IF(DATAPN[[#This Row],[Verks]]="Programövergripande",DATAPN[[#This Row],[Verks]],CONCATENATE(DATAPN[[#This Row],[Kursansvarig inst]],TEXT(DATAPN[[#This Row],[Verks]],9900000),1))</f>
        <v>Programövergripande</v>
      </c>
      <c r="Z11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2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2" t="s">
        <v>42</v>
      </c>
      <c r="AC112" t="s">
        <v>42</v>
      </c>
      <c r="AD112" t="s">
        <v>42</v>
      </c>
      <c r="AE112" t="s">
        <v>42</v>
      </c>
      <c r="AF112" t="str">
        <f>IF(A112="Programövergripande","Programövergripande",VLOOKUP(C112,Verks!A:B,2,0))</f>
        <v>Programövergripande</v>
      </c>
      <c r="AH112">
        <v>2023</v>
      </c>
      <c r="AI112" t="s">
        <v>1575</v>
      </c>
      <c r="AL112" t="str">
        <f>VLOOKUP(B112,Inst!A:B,2,0)</f>
        <v>UL</v>
      </c>
    </row>
    <row r="113" spans="1:38" x14ac:dyDescent="0.35">
      <c r="A113" t="s">
        <v>38</v>
      </c>
      <c r="B113" t="s">
        <v>702</v>
      </c>
      <c r="C113" t="s">
        <v>283</v>
      </c>
      <c r="D113" t="s">
        <v>1554</v>
      </c>
      <c r="E113" t="s">
        <v>42</v>
      </c>
      <c r="F113" t="s">
        <v>53</v>
      </c>
      <c r="G113" t="s">
        <v>53</v>
      </c>
      <c r="H113" t="s">
        <v>1572</v>
      </c>
      <c r="I113" t="s">
        <v>42</v>
      </c>
      <c r="J113">
        <v>1</v>
      </c>
      <c r="L113" t="s">
        <v>53</v>
      </c>
      <c r="Q113" s="122">
        <v>0</v>
      </c>
      <c r="R113">
        <f t="shared" si="8"/>
        <v>0</v>
      </c>
      <c r="S113">
        <f t="shared" si="9"/>
        <v>0</v>
      </c>
      <c r="T113">
        <v>36</v>
      </c>
      <c r="U113">
        <f t="shared" si="10"/>
        <v>36</v>
      </c>
      <c r="V113">
        <f t="shared" si="11"/>
        <v>36000</v>
      </c>
      <c r="W113">
        <f t="shared" si="12"/>
        <v>3000</v>
      </c>
      <c r="X113" t="str">
        <f>IF(DATAPN[[#This Row],[Verks]]="Programövergripande",DATAPN[[#This Row],[Verks]],CONCATENATE(DATAPN[[#This Row],[PN/PrI Kod]],TEXT(DATAPN[[#This Row],[Verks]],9900000),1))</f>
        <v>Programövergripande</v>
      </c>
      <c r="Y113" t="str">
        <f>IF(DATAPN[[#This Row],[Verks]]="Programövergripande",DATAPN[[#This Row],[Verks]],CONCATENATE(DATAPN[[#This Row],[Kursansvarig inst]],TEXT(DATAPN[[#This Row],[Verks]],9900000),1))</f>
        <v>Programövergripande</v>
      </c>
      <c r="Z11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3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3" t="s">
        <v>42</v>
      </c>
      <c r="AC113" t="s">
        <v>42</v>
      </c>
      <c r="AD113" t="s">
        <v>42</v>
      </c>
      <c r="AE113" t="s">
        <v>42</v>
      </c>
      <c r="AF113" t="str">
        <f>IF(A113="Programövergripande","Programövergripande",VLOOKUP(C113,Verks!A:B,2,0))</f>
        <v>Programövergripande</v>
      </c>
      <c r="AH113">
        <v>2023</v>
      </c>
      <c r="AI113" t="s">
        <v>1576</v>
      </c>
      <c r="AL113" t="str">
        <f>VLOOKUP(B113,Inst!A:B,2,0)</f>
        <v>UL</v>
      </c>
    </row>
    <row r="114" spans="1:38" x14ac:dyDescent="0.35">
      <c r="A114" t="s">
        <v>38</v>
      </c>
      <c r="B114" t="s">
        <v>702</v>
      </c>
      <c r="C114" t="s">
        <v>284</v>
      </c>
      <c r="D114" t="s">
        <v>1554</v>
      </c>
      <c r="E114" t="s">
        <v>42</v>
      </c>
      <c r="F114" t="s">
        <v>53</v>
      </c>
      <c r="G114" t="s">
        <v>53</v>
      </c>
      <c r="H114" t="s">
        <v>1572</v>
      </c>
      <c r="I114" t="s">
        <v>42</v>
      </c>
      <c r="J114">
        <v>1</v>
      </c>
      <c r="L114" t="s">
        <v>53</v>
      </c>
      <c r="Q114" s="122">
        <v>0</v>
      </c>
      <c r="R114">
        <f t="shared" si="8"/>
        <v>0</v>
      </c>
      <c r="S114">
        <f t="shared" si="9"/>
        <v>0</v>
      </c>
      <c r="T114">
        <v>24</v>
      </c>
      <c r="U114">
        <f t="shared" si="10"/>
        <v>24</v>
      </c>
      <c r="V114">
        <f t="shared" si="11"/>
        <v>24000</v>
      </c>
      <c r="W114">
        <f t="shared" si="12"/>
        <v>2000</v>
      </c>
      <c r="X114" t="str">
        <f>IF(DATAPN[[#This Row],[Verks]]="Programövergripande",DATAPN[[#This Row],[Verks]],CONCATENATE(DATAPN[[#This Row],[PN/PrI Kod]],TEXT(DATAPN[[#This Row],[Verks]],9900000),1))</f>
        <v>Programövergripande</v>
      </c>
      <c r="Y114" t="str">
        <f>IF(DATAPN[[#This Row],[Verks]]="Programövergripande",DATAPN[[#This Row],[Verks]],CONCATENATE(DATAPN[[#This Row],[Kursansvarig inst]],TEXT(DATAPN[[#This Row],[Verks]],9900000),1))</f>
        <v>Programövergripande</v>
      </c>
      <c r="Z11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4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4" t="s">
        <v>42</v>
      </c>
      <c r="AC114" t="s">
        <v>42</v>
      </c>
      <c r="AD114" t="s">
        <v>42</v>
      </c>
      <c r="AE114" t="s">
        <v>42</v>
      </c>
      <c r="AF114" t="str">
        <f>IF(A114="Programövergripande","Programövergripande",VLOOKUP(C114,Verks!A:B,2,0))</f>
        <v>Programövergripande</v>
      </c>
      <c r="AH114">
        <v>2023</v>
      </c>
      <c r="AI114" t="s">
        <v>1576</v>
      </c>
      <c r="AL114" t="str">
        <f>VLOOKUP(B114,Inst!A:B,2,0)</f>
        <v>UL</v>
      </c>
    </row>
    <row r="115" spans="1:38" x14ac:dyDescent="0.35">
      <c r="A115" t="s">
        <v>38</v>
      </c>
      <c r="B115" t="s">
        <v>702</v>
      </c>
      <c r="C115" t="s">
        <v>283</v>
      </c>
      <c r="D115" t="s">
        <v>1554</v>
      </c>
      <c r="E115" t="s">
        <v>42</v>
      </c>
      <c r="F115" t="s">
        <v>53</v>
      </c>
      <c r="G115" t="s">
        <v>53</v>
      </c>
      <c r="H115" t="s">
        <v>1572</v>
      </c>
      <c r="I115" t="s">
        <v>42</v>
      </c>
      <c r="J115">
        <v>1</v>
      </c>
      <c r="L115" t="s">
        <v>53</v>
      </c>
      <c r="Q115" s="122">
        <v>0</v>
      </c>
      <c r="R115">
        <f t="shared" si="8"/>
        <v>0</v>
      </c>
      <c r="S115">
        <f t="shared" si="9"/>
        <v>0</v>
      </c>
      <c r="T115">
        <v>570</v>
      </c>
      <c r="U115">
        <f t="shared" si="10"/>
        <v>570</v>
      </c>
      <c r="V115">
        <f t="shared" si="11"/>
        <v>570000</v>
      </c>
      <c r="W115">
        <f t="shared" si="12"/>
        <v>47500</v>
      </c>
      <c r="X115" t="str">
        <f>IF(DATAPN[[#This Row],[Verks]]="Programövergripande",DATAPN[[#This Row],[Verks]],CONCATENATE(DATAPN[[#This Row],[PN/PrI Kod]],TEXT(DATAPN[[#This Row],[Verks]],9900000),1))</f>
        <v>Programövergripande</v>
      </c>
      <c r="Y115" t="str">
        <f>IF(DATAPN[[#This Row],[Verks]]="Programövergripande",DATAPN[[#This Row],[Verks]],CONCATENATE(DATAPN[[#This Row],[Kursansvarig inst]],TEXT(DATAPN[[#This Row],[Verks]],9900000),1))</f>
        <v>Programövergripande</v>
      </c>
      <c r="Z11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5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5" t="s">
        <v>42</v>
      </c>
      <c r="AC115" t="s">
        <v>42</v>
      </c>
      <c r="AD115" t="s">
        <v>42</v>
      </c>
      <c r="AE115" t="s">
        <v>42</v>
      </c>
      <c r="AF115" t="str">
        <f>IF(A115="Programövergripande","Programövergripande",VLOOKUP(C115,Verks!A:B,2,0))</f>
        <v>Programövergripande</v>
      </c>
      <c r="AH115">
        <v>2023</v>
      </c>
      <c r="AI115" t="s">
        <v>1577</v>
      </c>
      <c r="AL115" t="str">
        <f>VLOOKUP(B115,Inst!A:B,2,0)</f>
        <v>UL</v>
      </c>
    </row>
    <row r="116" spans="1:38" x14ac:dyDescent="0.35">
      <c r="A116" t="s">
        <v>38</v>
      </c>
      <c r="B116" t="s">
        <v>702</v>
      </c>
      <c r="C116" t="s">
        <v>284</v>
      </c>
      <c r="D116" t="s">
        <v>1554</v>
      </c>
      <c r="E116" t="s">
        <v>42</v>
      </c>
      <c r="F116" t="s">
        <v>53</v>
      </c>
      <c r="G116" t="s">
        <v>53</v>
      </c>
      <c r="H116" t="s">
        <v>1572</v>
      </c>
      <c r="I116" t="s">
        <v>42</v>
      </c>
      <c r="J116">
        <v>1</v>
      </c>
      <c r="L116" t="s">
        <v>53</v>
      </c>
      <c r="Q116" s="122">
        <v>0</v>
      </c>
      <c r="R116">
        <f t="shared" si="8"/>
        <v>0</v>
      </c>
      <c r="S116">
        <f t="shared" si="9"/>
        <v>0</v>
      </c>
      <c r="T116">
        <v>380</v>
      </c>
      <c r="U116">
        <f t="shared" si="10"/>
        <v>380</v>
      </c>
      <c r="V116">
        <f t="shared" si="11"/>
        <v>380000</v>
      </c>
      <c r="W116">
        <f t="shared" si="12"/>
        <v>31666.666666666668</v>
      </c>
      <c r="X116" t="str">
        <f>IF(DATAPN[[#This Row],[Verks]]="Programövergripande",DATAPN[[#This Row],[Verks]],CONCATENATE(DATAPN[[#This Row],[PN/PrI Kod]],TEXT(DATAPN[[#This Row],[Verks]],9900000),1))</f>
        <v>Programövergripande</v>
      </c>
      <c r="Y116" t="str">
        <f>IF(DATAPN[[#This Row],[Verks]]="Programövergripande",DATAPN[[#This Row],[Verks]],CONCATENATE(DATAPN[[#This Row],[Kursansvarig inst]],TEXT(DATAPN[[#This Row],[Verks]],9900000),1))</f>
        <v>Programövergripande</v>
      </c>
      <c r="Z11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6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6" t="s">
        <v>42</v>
      </c>
      <c r="AC116" t="s">
        <v>42</v>
      </c>
      <c r="AD116" t="s">
        <v>42</v>
      </c>
      <c r="AE116" t="s">
        <v>42</v>
      </c>
      <c r="AF116" t="str">
        <f>IF(A116="Programövergripande","Programövergripande",VLOOKUP(C116,Verks!A:B,2,0))</f>
        <v>Programövergripande</v>
      </c>
      <c r="AH116">
        <v>2023</v>
      </c>
      <c r="AI116" t="s">
        <v>1577</v>
      </c>
      <c r="AL116" t="str">
        <f>VLOOKUP(B116,Inst!A:B,2,0)</f>
        <v>UL</v>
      </c>
    </row>
    <row r="117" spans="1:38" x14ac:dyDescent="0.35">
      <c r="A117" t="s">
        <v>38</v>
      </c>
      <c r="B117" t="s">
        <v>702</v>
      </c>
      <c r="C117" t="s">
        <v>283</v>
      </c>
      <c r="D117" t="s">
        <v>1554</v>
      </c>
      <c r="E117" t="s">
        <v>42</v>
      </c>
      <c r="F117" t="s">
        <v>53</v>
      </c>
      <c r="G117" t="s">
        <v>53</v>
      </c>
      <c r="H117" t="s">
        <v>1578</v>
      </c>
      <c r="I117" t="s">
        <v>42</v>
      </c>
      <c r="J117">
        <v>1</v>
      </c>
      <c r="L117" t="s">
        <v>53</v>
      </c>
      <c r="Q117" s="122">
        <v>0</v>
      </c>
      <c r="R117">
        <f t="shared" si="8"/>
        <v>0</v>
      </c>
      <c r="S117">
        <f t="shared" si="9"/>
        <v>0</v>
      </c>
      <c r="T117">
        <v>990</v>
      </c>
      <c r="U117">
        <f t="shared" si="10"/>
        <v>990</v>
      </c>
      <c r="V117">
        <f t="shared" si="11"/>
        <v>990000</v>
      </c>
      <c r="W117">
        <f t="shared" si="12"/>
        <v>82500</v>
      </c>
      <c r="X117" t="str">
        <f>IF(DATAPN[[#This Row],[Verks]]="Programövergripande",DATAPN[[#This Row],[Verks]],CONCATENATE(DATAPN[[#This Row],[PN/PrI Kod]],TEXT(DATAPN[[#This Row],[Verks]],9900000),1))</f>
        <v>Programövergripande</v>
      </c>
      <c r="Y117" t="str">
        <f>IF(DATAPN[[#This Row],[Verks]]="Programövergripande",DATAPN[[#This Row],[Verks]],CONCATENATE(DATAPN[[#This Row],[Kursansvarig inst]],TEXT(DATAPN[[#This Row],[Verks]],9900000),1))</f>
        <v>Programövergripande</v>
      </c>
      <c r="Z11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7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7" t="s">
        <v>42</v>
      </c>
      <c r="AC117" t="s">
        <v>42</v>
      </c>
      <c r="AD117" t="s">
        <v>42</v>
      </c>
      <c r="AE117" t="s">
        <v>42</v>
      </c>
      <c r="AF117" t="str">
        <f>IF(A117="Programövergripande","Programövergripande",VLOOKUP(C117,Verks!A:B,2,0))</f>
        <v>Programövergripande</v>
      </c>
      <c r="AH117">
        <v>2023</v>
      </c>
      <c r="AI117" t="s">
        <v>1579</v>
      </c>
      <c r="AL117" t="str">
        <f>VLOOKUP(B117,Inst!A:B,2,0)</f>
        <v>UL</v>
      </c>
    </row>
    <row r="118" spans="1:38" x14ac:dyDescent="0.35">
      <c r="A118" t="s">
        <v>38</v>
      </c>
      <c r="B118" t="s">
        <v>702</v>
      </c>
      <c r="C118" t="s">
        <v>284</v>
      </c>
      <c r="D118" t="s">
        <v>1554</v>
      </c>
      <c r="E118" t="s">
        <v>42</v>
      </c>
      <c r="F118" t="s">
        <v>53</v>
      </c>
      <c r="G118" t="s">
        <v>53</v>
      </c>
      <c r="H118" t="s">
        <v>1578</v>
      </c>
      <c r="I118" t="s">
        <v>42</v>
      </c>
      <c r="J118">
        <v>1</v>
      </c>
      <c r="L118" t="s">
        <v>53</v>
      </c>
      <c r="Q118" s="122">
        <v>0</v>
      </c>
      <c r="R118">
        <f t="shared" si="8"/>
        <v>0</v>
      </c>
      <c r="S118">
        <f t="shared" si="9"/>
        <v>0</v>
      </c>
      <c r="T118">
        <v>660</v>
      </c>
      <c r="U118">
        <f t="shared" si="10"/>
        <v>660</v>
      </c>
      <c r="V118">
        <f t="shared" si="11"/>
        <v>660000</v>
      </c>
      <c r="W118">
        <f t="shared" si="12"/>
        <v>55000</v>
      </c>
      <c r="X118" t="str">
        <f>IF(DATAPN[[#This Row],[Verks]]="Programövergripande",DATAPN[[#This Row],[Verks]],CONCATENATE(DATAPN[[#This Row],[PN/PrI Kod]],TEXT(DATAPN[[#This Row],[Verks]],9900000),1))</f>
        <v>Programövergripande</v>
      </c>
      <c r="Y118" t="str">
        <f>IF(DATAPN[[#This Row],[Verks]]="Programövergripande",DATAPN[[#This Row],[Verks]],CONCATENATE(DATAPN[[#This Row],[Kursansvarig inst]],TEXT(DATAPN[[#This Row],[Verks]],9900000),1))</f>
        <v>Programövergripande</v>
      </c>
      <c r="Z11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8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18" t="s">
        <v>42</v>
      </c>
      <c r="AC118" t="s">
        <v>42</v>
      </c>
      <c r="AD118" t="s">
        <v>42</v>
      </c>
      <c r="AE118" t="s">
        <v>42</v>
      </c>
      <c r="AF118" t="str">
        <f>IF(A118="Programövergripande","Programövergripande",VLOOKUP(C118,Verks!A:B,2,0))</f>
        <v>Programövergripande</v>
      </c>
      <c r="AH118">
        <v>2023</v>
      </c>
      <c r="AI118" t="s">
        <v>1579</v>
      </c>
      <c r="AL118" t="str">
        <f>VLOOKUP(B118,Inst!A:B,2,0)</f>
        <v>UL</v>
      </c>
    </row>
    <row r="119" spans="1:38" x14ac:dyDescent="0.35">
      <c r="A119" t="s">
        <v>38</v>
      </c>
      <c r="B119" t="s">
        <v>702</v>
      </c>
      <c r="C119" t="s">
        <v>40</v>
      </c>
      <c r="D119" t="s">
        <v>1580</v>
      </c>
      <c r="E119" t="s">
        <v>42</v>
      </c>
      <c r="G119" t="s">
        <v>53</v>
      </c>
      <c r="H119" t="s">
        <v>46</v>
      </c>
      <c r="J119">
        <v>1</v>
      </c>
      <c r="L119" t="s">
        <v>45</v>
      </c>
      <c r="Q119" s="122">
        <v>0</v>
      </c>
      <c r="R119">
        <f t="shared" si="8"/>
        <v>0</v>
      </c>
      <c r="S119">
        <f t="shared" si="9"/>
        <v>0</v>
      </c>
      <c r="T119">
        <v>65</v>
      </c>
      <c r="U119">
        <f t="shared" si="10"/>
        <v>65</v>
      </c>
      <c r="V119">
        <f t="shared" si="11"/>
        <v>65000</v>
      </c>
      <c r="W119">
        <f t="shared" si="12"/>
        <v>5416.666666666667</v>
      </c>
      <c r="X119" t="str">
        <f>IF(DATAPN[[#This Row],[Verks]]="Programövergripande",DATAPN[[#This Row],[Verks]],CONCATENATE(DATAPN[[#This Row],[PN/PrI Kod]],TEXT(DATAPN[[#This Row],[Verks]],9900000),1))</f>
        <v>Programövergripande</v>
      </c>
      <c r="Y119" t="str">
        <f>IF(DATAPN[[#This Row],[Verks]]="Programövergripande",DATAPN[[#This Row],[Verks]],CONCATENATE(DATAPN[[#This Row],[Kursansvarig inst]],TEXT(DATAPN[[#This Row],[Verks]],9900000),1))</f>
        <v>Programövergripande</v>
      </c>
      <c r="Z11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19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F119" t="str">
        <f>IF(A119="Programövergripande","Programövergripande",VLOOKUP(C119,Verks!A:B,2,0))</f>
        <v>Programövergripande</v>
      </c>
      <c r="AH119">
        <v>2023</v>
      </c>
      <c r="AI119" t="s">
        <v>1581</v>
      </c>
      <c r="AL119" t="str">
        <f>VLOOKUP(B119,Inst!A:B,2,0)</f>
        <v>UL</v>
      </c>
    </row>
    <row r="120" spans="1:38" x14ac:dyDescent="0.35">
      <c r="A120" t="s">
        <v>38</v>
      </c>
      <c r="B120" t="s">
        <v>702</v>
      </c>
      <c r="C120" t="s">
        <v>40</v>
      </c>
      <c r="D120" t="s">
        <v>1580</v>
      </c>
      <c r="E120" t="s">
        <v>42</v>
      </c>
      <c r="G120" t="s">
        <v>53</v>
      </c>
      <c r="H120" t="s">
        <v>44</v>
      </c>
      <c r="I120" t="s">
        <v>42</v>
      </c>
      <c r="J120">
        <v>1</v>
      </c>
      <c r="L120" t="s">
        <v>45</v>
      </c>
      <c r="M120" t="s">
        <v>42</v>
      </c>
      <c r="Q120" s="122">
        <v>0</v>
      </c>
      <c r="R120">
        <f t="shared" si="8"/>
        <v>0</v>
      </c>
      <c r="S120">
        <f t="shared" si="9"/>
        <v>0</v>
      </c>
      <c r="T120">
        <v>30</v>
      </c>
      <c r="U120">
        <f t="shared" si="10"/>
        <v>30</v>
      </c>
      <c r="V120">
        <f t="shared" si="11"/>
        <v>30000</v>
      </c>
      <c r="W120">
        <f t="shared" si="12"/>
        <v>2500</v>
      </c>
      <c r="X120" t="str">
        <f>IF(DATAPN[[#This Row],[Verks]]="Programövergripande",DATAPN[[#This Row],[Verks]],CONCATENATE(DATAPN[[#This Row],[PN/PrI Kod]],TEXT(DATAPN[[#This Row],[Verks]],9900000),1))</f>
        <v>Programövergripande</v>
      </c>
      <c r="Y120" t="str">
        <f>IF(DATAPN[[#This Row],[Verks]]="Programövergripande",DATAPN[[#This Row],[Verks]],CONCATENATE(DATAPN[[#This Row],[Kursansvarig inst]],TEXT(DATAPN[[#This Row],[Verks]],9900000),1))</f>
        <v>Programövergripande</v>
      </c>
      <c r="Z12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Programövergripande</v>
      </c>
      <c r="AA120" t="str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Programövergripande</v>
      </c>
      <c r="AB120" t="s">
        <v>42</v>
      </c>
      <c r="AC120" t="s">
        <v>42</v>
      </c>
      <c r="AD120" t="s">
        <v>42</v>
      </c>
      <c r="AE120" t="s">
        <v>42</v>
      </c>
      <c r="AF120" t="str">
        <f>IF(A120="Programövergripande","Programövergripande",VLOOKUP(C120,Verks!A:B,2,0))</f>
        <v>Programövergripande</v>
      </c>
      <c r="AH120">
        <v>2023</v>
      </c>
      <c r="AI120" t="s">
        <v>1581</v>
      </c>
      <c r="AL120" t="str">
        <f>VLOOKUP(B120,Inst!A:B,2,0)</f>
        <v>UL</v>
      </c>
    </row>
    <row r="121" spans="1:38" x14ac:dyDescent="0.35">
      <c r="A121" t="s">
        <v>47</v>
      </c>
      <c r="B121" t="s">
        <v>702</v>
      </c>
      <c r="C121" t="s">
        <v>40</v>
      </c>
      <c r="D121" t="s">
        <v>1580</v>
      </c>
      <c r="E121" t="s">
        <v>48</v>
      </c>
      <c r="F121" t="s">
        <v>137</v>
      </c>
      <c r="G121" t="s">
        <v>137</v>
      </c>
      <c r="H121" t="s">
        <v>1582</v>
      </c>
      <c r="I121" t="s">
        <v>1583</v>
      </c>
      <c r="J121">
        <v>1</v>
      </c>
      <c r="L121" t="s">
        <v>45</v>
      </c>
      <c r="M121" t="s">
        <v>49</v>
      </c>
      <c r="N121">
        <v>1</v>
      </c>
      <c r="O121">
        <v>24</v>
      </c>
      <c r="P121">
        <v>30</v>
      </c>
      <c r="Q121" s="122">
        <v>282.10300000000001</v>
      </c>
      <c r="R121">
        <f t="shared" si="8"/>
        <v>12</v>
      </c>
      <c r="S121">
        <f t="shared" si="9"/>
        <v>3385.2359999999999</v>
      </c>
      <c r="U121">
        <f t="shared" si="10"/>
        <v>3385.2359999999999</v>
      </c>
      <c r="V121">
        <f t="shared" si="11"/>
        <v>3385236</v>
      </c>
      <c r="W121">
        <f t="shared" si="12"/>
        <v>282103</v>
      </c>
      <c r="X121" t="str">
        <f>IF(DATAPN[[#This Row],[Verks]]="Programövergripande",DATAPN[[#This Row],[Verks]],CONCATENATE(DATAPN[[#This Row],[PN/PrI Kod]],TEXT(DATAPN[[#This Row],[Verks]],9900000),1))</f>
        <v>UL99000411</v>
      </c>
      <c r="Y121" t="str">
        <f>IF(DATAPN[[#This Row],[Verks]]="Programövergripande",DATAPN[[#This Row],[Verks]],CONCATENATE(DATAPN[[#This Row],[Kursansvarig inst]],TEXT(DATAPN[[#This Row],[Verks]],9900000),1))</f>
        <v>H799000411</v>
      </c>
      <c r="Z1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3564</v>
      </c>
      <c r="AA1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3564</v>
      </c>
      <c r="AB121" t="s">
        <v>42</v>
      </c>
      <c r="AC121" t="s">
        <v>42</v>
      </c>
      <c r="AD121" t="s">
        <v>42</v>
      </c>
      <c r="AE121" t="s">
        <v>42</v>
      </c>
      <c r="AF121">
        <f>IF(A121="Programövergripande","Programövergripande",VLOOKUP(C121,Verks!A:B,2,0))</f>
        <v>41</v>
      </c>
      <c r="AH121">
        <v>2023</v>
      </c>
      <c r="AL121" t="str">
        <f>VLOOKUP(B121,Inst!A:B,2,0)</f>
        <v>UL</v>
      </c>
    </row>
    <row r="122" spans="1:38" x14ac:dyDescent="0.35">
      <c r="A122" t="s">
        <v>47</v>
      </c>
      <c r="B122" t="s">
        <v>702</v>
      </c>
      <c r="C122" t="s">
        <v>40</v>
      </c>
      <c r="D122" t="s">
        <v>1580</v>
      </c>
      <c r="E122" t="s">
        <v>48</v>
      </c>
      <c r="F122" t="s">
        <v>704</v>
      </c>
      <c r="G122" t="s">
        <v>704</v>
      </c>
      <c r="H122" t="s">
        <v>1584</v>
      </c>
      <c r="I122" t="s">
        <v>1585</v>
      </c>
      <c r="J122">
        <v>1</v>
      </c>
      <c r="L122" t="s">
        <v>45</v>
      </c>
      <c r="M122" t="s">
        <v>50</v>
      </c>
      <c r="N122">
        <v>2</v>
      </c>
      <c r="O122">
        <v>24</v>
      </c>
      <c r="P122">
        <v>4.5</v>
      </c>
      <c r="Q122" s="122">
        <v>127.672</v>
      </c>
      <c r="R122">
        <f t="shared" si="8"/>
        <v>1.8</v>
      </c>
      <c r="S122">
        <f t="shared" si="9"/>
        <v>229.80959999999999</v>
      </c>
      <c r="U122">
        <f t="shared" si="10"/>
        <v>229.80959999999999</v>
      </c>
      <c r="V122">
        <f t="shared" si="11"/>
        <v>229809.59999999998</v>
      </c>
      <c r="W122">
        <f t="shared" si="12"/>
        <v>19150.8</v>
      </c>
      <c r="X122" t="str">
        <f>IF(DATAPN[[#This Row],[Verks]]="Programövergripande",DATAPN[[#This Row],[Verks]],CONCATENATE(DATAPN[[#This Row],[PN/PrI Kod]],TEXT(DATAPN[[#This Row],[Verks]],9900000),1))</f>
        <v>UL99000411</v>
      </c>
      <c r="Y122" t="str">
        <f>IF(DATAPN[[#This Row],[Verks]]="Programövergripande",DATAPN[[#This Row],[Verks]],CONCATENATE(DATAPN[[#This Row],[Kursansvarig inst]],TEXT(DATAPN[[#This Row],[Verks]],9900000),1))</f>
        <v>K999000411</v>
      </c>
      <c r="Z1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3564</v>
      </c>
      <c r="AA1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3564</v>
      </c>
      <c r="AB122" t="s">
        <v>42</v>
      </c>
      <c r="AC122" t="s">
        <v>42</v>
      </c>
      <c r="AD122" t="s">
        <v>42</v>
      </c>
      <c r="AE122" t="s">
        <v>42</v>
      </c>
      <c r="AF122">
        <f>IF(A122="Programövergripande","Programövergripande",VLOOKUP(C122,Verks!A:B,2,0))</f>
        <v>41</v>
      </c>
      <c r="AH122">
        <v>2023</v>
      </c>
      <c r="AL122" t="str">
        <f>VLOOKUP(B122,Inst!A:B,2,0)</f>
        <v>UL</v>
      </c>
    </row>
    <row r="123" spans="1:38" x14ac:dyDescent="0.35">
      <c r="A123" t="s">
        <v>47</v>
      </c>
      <c r="B123" t="s">
        <v>702</v>
      </c>
      <c r="C123" t="s">
        <v>40</v>
      </c>
      <c r="D123" t="s">
        <v>1580</v>
      </c>
      <c r="E123" t="s">
        <v>48</v>
      </c>
      <c r="F123" t="s">
        <v>137</v>
      </c>
      <c r="G123" t="s">
        <v>137</v>
      </c>
      <c r="H123" t="s">
        <v>1586</v>
      </c>
      <c r="I123" t="s">
        <v>1587</v>
      </c>
      <c r="J123">
        <v>1</v>
      </c>
      <c r="L123" t="s">
        <v>45</v>
      </c>
      <c r="M123" t="s">
        <v>50</v>
      </c>
      <c r="N123">
        <v>2</v>
      </c>
      <c r="O123">
        <v>24</v>
      </c>
      <c r="P123">
        <v>25.5</v>
      </c>
      <c r="Q123" s="122">
        <v>282.10300000000001</v>
      </c>
      <c r="R123">
        <f t="shared" si="8"/>
        <v>10.199999999999999</v>
      </c>
      <c r="S123">
        <f t="shared" si="9"/>
        <v>2877.4505999999997</v>
      </c>
      <c r="U123">
        <f t="shared" si="10"/>
        <v>2877.4505999999997</v>
      </c>
      <c r="V123">
        <f t="shared" si="11"/>
        <v>2877450.5999999996</v>
      </c>
      <c r="W123">
        <f t="shared" si="12"/>
        <v>239787.54999999996</v>
      </c>
      <c r="X123" t="str">
        <f>IF(DATAPN[[#This Row],[Verks]]="Programövergripande",DATAPN[[#This Row],[Verks]],CONCATENATE(DATAPN[[#This Row],[PN/PrI Kod]],TEXT(DATAPN[[#This Row],[Verks]],9900000),1))</f>
        <v>UL99000411</v>
      </c>
      <c r="Y123" t="str">
        <f>IF(DATAPN[[#This Row],[Verks]]="Programövergripande",DATAPN[[#This Row],[Verks]],CONCATENATE(DATAPN[[#This Row],[Kursansvarig inst]],TEXT(DATAPN[[#This Row],[Verks]],9900000),1))</f>
        <v>H799000411</v>
      </c>
      <c r="Z1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3564</v>
      </c>
      <c r="AA1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3564</v>
      </c>
      <c r="AB123" t="s">
        <v>42</v>
      </c>
      <c r="AC123" t="s">
        <v>42</v>
      </c>
      <c r="AD123" t="s">
        <v>42</v>
      </c>
      <c r="AE123" t="s">
        <v>42</v>
      </c>
      <c r="AF123">
        <f>IF(A123="Programövergripande","Programövergripande",VLOOKUP(C123,Verks!A:B,2,0))</f>
        <v>41</v>
      </c>
      <c r="AH123">
        <v>2023</v>
      </c>
      <c r="AL123" t="str">
        <f>VLOOKUP(B123,Inst!A:B,2,0)</f>
        <v>UL</v>
      </c>
    </row>
    <row r="124" spans="1:38" x14ac:dyDescent="0.35">
      <c r="A124" t="s">
        <v>47</v>
      </c>
      <c r="B124" t="s">
        <v>702</v>
      </c>
      <c r="C124" t="s">
        <v>283</v>
      </c>
      <c r="D124" t="s">
        <v>1554</v>
      </c>
      <c r="E124" t="s">
        <v>48</v>
      </c>
      <c r="F124" t="s">
        <v>1552</v>
      </c>
      <c r="G124" t="s">
        <v>1552</v>
      </c>
      <c r="H124" t="s">
        <v>1588</v>
      </c>
      <c r="I124" t="s">
        <v>1589</v>
      </c>
      <c r="J124">
        <v>1</v>
      </c>
      <c r="L124" t="s">
        <v>58</v>
      </c>
      <c r="M124" t="s">
        <v>50</v>
      </c>
      <c r="N124">
        <v>5</v>
      </c>
      <c r="O124">
        <v>136</v>
      </c>
      <c r="P124">
        <v>4.5</v>
      </c>
      <c r="Q124" s="122">
        <v>97.959699999999998</v>
      </c>
      <c r="R124">
        <f t="shared" si="8"/>
        <v>10.199999999999999</v>
      </c>
      <c r="S124">
        <f t="shared" si="9"/>
        <v>999.18893999999989</v>
      </c>
      <c r="T124">
        <v>0</v>
      </c>
      <c r="U124">
        <f t="shared" si="10"/>
        <v>999.18893999999989</v>
      </c>
      <c r="V124">
        <f t="shared" si="11"/>
        <v>999188.94</v>
      </c>
      <c r="W124">
        <f t="shared" si="12"/>
        <v>83265.744999999995</v>
      </c>
      <c r="X124" t="str">
        <f>IF(DATAPN[[#This Row],[Verks]]="Programövergripande",DATAPN[[#This Row],[Verks]],CONCATENATE(DATAPN[[#This Row],[PN/PrI Kod]],TEXT(DATAPN[[#This Row],[Verks]],9900000),1))</f>
        <v>UL99001011</v>
      </c>
      <c r="Y124" t="str">
        <f>IF(DATAPN[[#This Row],[Verks]]="Programövergripande",DATAPN[[#This Row],[Verks]],CONCATENATE(DATAPN[[#This Row],[Kursansvarig inst]],TEXT(DATAPN[[#This Row],[Verks]],9900000),1))</f>
        <v>C899001011</v>
      </c>
      <c r="Z1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4" t="s">
        <v>42</v>
      </c>
      <c r="AC124" t="s">
        <v>42</v>
      </c>
      <c r="AD124" t="s">
        <v>42</v>
      </c>
      <c r="AE124" t="s">
        <v>42</v>
      </c>
      <c r="AF124">
        <f>IF(A124="Programövergripande","Programövergripande",VLOOKUP(C124,Verks!A:B,2,0))</f>
        <v>101</v>
      </c>
      <c r="AH124">
        <v>2023</v>
      </c>
      <c r="AK124">
        <v>99.663849999999996</v>
      </c>
      <c r="AL124" t="str">
        <f>VLOOKUP(B124,Inst!A:B,2,0)</f>
        <v>UL</v>
      </c>
    </row>
    <row r="125" spans="1:38" x14ac:dyDescent="0.35">
      <c r="A125" t="s">
        <v>47</v>
      </c>
      <c r="B125" t="s">
        <v>702</v>
      </c>
      <c r="C125" t="s">
        <v>283</v>
      </c>
      <c r="D125" t="s">
        <v>1554</v>
      </c>
      <c r="E125" t="s">
        <v>48</v>
      </c>
      <c r="F125" t="s">
        <v>1250</v>
      </c>
      <c r="G125" t="s">
        <v>1250</v>
      </c>
      <c r="H125" t="s">
        <v>1592</v>
      </c>
      <c r="I125" t="s">
        <v>1593</v>
      </c>
      <c r="J125">
        <v>0.25</v>
      </c>
      <c r="L125" t="s">
        <v>58</v>
      </c>
      <c r="M125" t="s">
        <v>50</v>
      </c>
      <c r="N125">
        <v>5</v>
      </c>
      <c r="O125">
        <v>136</v>
      </c>
      <c r="P125">
        <v>19.5</v>
      </c>
      <c r="Q125" s="122">
        <v>106.4817</v>
      </c>
      <c r="R125">
        <f t="shared" si="8"/>
        <v>11.05</v>
      </c>
      <c r="S125">
        <f t="shared" si="9"/>
        <v>1176.622785</v>
      </c>
      <c r="T125">
        <v>0</v>
      </c>
      <c r="U125">
        <f t="shared" si="10"/>
        <v>1176.622785</v>
      </c>
      <c r="V125">
        <f t="shared" si="11"/>
        <v>1176622.7849999999</v>
      </c>
      <c r="W125">
        <f t="shared" si="12"/>
        <v>98051.898749999993</v>
      </c>
      <c r="X125" t="str">
        <f>IF(DATAPN[[#This Row],[Verks]]="Programövergripande",DATAPN[[#This Row],[Verks]],CONCATENATE(DATAPN[[#This Row],[PN/PrI Kod]],TEXT(DATAPN[[#This Row],[Verks]],9900000),1))</f>
        <v>UL99001011</v>
      </c>
      <c r="Y125" t="str">
        <f>IF(DATAPN[[#This Row],[Verks]]="Programövergripande",DATAPN[[#This Row],[Verks]],CONCATENATE(DATAPN[[#This Row],[Kursansvarig inst]],TEXT(DATAPN[[#This Row],[Verks]],9900000),1))</f>
        <v>S199001011</v>
      </c>
      <c r="Z1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5" t="s">
        <v>42</v>
      </c>
      <c r="AC125" t="s">
        <v>42</v>
      </c>
      <c r="AD125" t="s">
        <v>42</v>
      </c>
      <c r="AE125" t="s">
        <v>42</v>
      </c>
      <c r="AF125">
        <f>IF(A125="Programövergripande","Programövergripande",VLOOKUP(C125,Verks!A:B,2,0))</f>
        <v>101</v>
      </c>
      <c r="AH125">
        <v>2023</v>
      </c>
      <c r="AK125">
        <v>108.33029999999999</v>
      </c>
      <c r="AL125" t="str">
        <f>VLOOKUP(B125,Inst!A:B,2,0)</f>
        <v>UL</v>
      </c>
    </row>
    <row r="126" spans="1:38" x14ac:dyDescent="0.35">
      <c r="A126" t="s">
        <v>47</v>
      </c>
      <c r="B126" t="s">
        <v>702</v>
      </c>
      <c r="C126" t="s">
        <v>283</v>
      </c>
      <c r="D126" t="s">
        <v>1554</v>
      </c>
      <c r="E126" t="s">
        <v>48</v>
      </c>
      <c r="F126" t="s">
        <v>1250</v>
      </c>
      <c r="G126" t="s">
        <v>122</v>
      </c>
      <c r="H126" t="s">
        <v>1592</v>
      </c>
      <c r="I126" t="s">
        <v>1593</v>
      </c>
      <c r="J126">
        <v>0.25</v>
      </c>
      <c r="L126" t="s">
        <v>58</v>
      </c>
      <c r="M126" t="s">
        <v>50</v>
      </c>
      <c r="N126">
        <v>5</v>
      </c>
      <c r="O126">
        <v>136</v>
      </c>
      <c r="P126">
        <v>1.2</v>
      </c>
      <c r="Q126" s="122">
        <v>106.4817</v>
      </c>
      <c r="R126">
        <f t="shared" si="8"/>
        <v>0.67999999999999994</v>
      </c>
      <c r="S126">
        <f t="shared" si="9"/>
        <v>72.407556</v>
      </c>
      <c r="T126">
        <v>0</v>
      </c>
      <c r="U126">
        <f t="shared" si="10"/>
        <v>72.407556</v>
      </c>
      <c r="V126">
        <f t="shared" si="11"/>
        <v>72407.555999999997</v>
      </c>
      <c r="W126">
        <f t="shared" si="12"/>
        <v>6033.9629999999997</v>
      </c>
      <c r="X126" t="str">
        <f>IF(DATAPN[[#This Row],[Verks]]="Programövergripande",DATAPN[[#This Row],[Verks]],CONCATENATE(DATAPN[[#This Row],[PN/PrI Kod]],TEXT(DATAPN[[#This Row],[Verks]],9900000),1))</f>
        <v>UL99001011</v>
      </c>
      <c r="Y126" t="str">
        <f>IF(DATAPN[[#This Row],[Verks]]="Programövergripande",DATAPN[[#This Row],[Verks]],CONCATENATE(DATAPN[[#This Row],[Kursansvarig inst]],TEXT(DATAPN[[#This Row],[Verks]],9900000),1))</f>
        <v>H599001011</v>
      </c>
      <c r="Z1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6" t="s">
        <v>42</v>
      </c>
      <c r="AC126" t="s">
        <v>42</v>
      </c>
      <c r="AD126" t="s">
        <v>42</v>
      </c>
      <c r="AE126" t="s">
        <v>42</v>
      </c>
      <c r="AF126">
        <f>IF(A126="Programövergripande","Programövergripande",VLOOKUP(C126,Verks!A:B,2,0))</f>
        <v>101</v>
      </c>
      <c r="AH126">
        <v>2023</v>
      </c>
      <c r="AI126" t="s">
        <v>1596</v>
      </c>
      <c r="AK126">
        <v>108.33029999999999</v>
      </c>
      <c r="AL126" t="str">
        <f>VLOOKUP(B126,Inst!A:B,2,0)</f>
        <v>UL</v>
      </c>
    </row>
    <row r="127" spans="1:38" x14ac:dyDescent="0.35">
      <c r="A127" t="s">
        <v>47</v>
      </c>
      <c r="B127" t="s">
        <v>702</v>
      </c>
      <c r="C127" t="s">
        <v>283</v>
      </c>
      <c r="D127" t="s">
        <v>1554</v>
      </c>
      <c r="E127" t="s">
        <v>48</v>
      </c>
      <c r="F127" t="s">
        <v>1250</v>
      </c>
      <c r="G127" t="s">
        <v>137</v>
      </c>
      <c r="H127" t="s">
        <v>1592</v>
      </c>
      <c r="I127" t="s">
        <v>1593</v>
      </c>
      <c r="J127">
        <v>0.25</v>
      </c>
      <c r="L127" t="s">
        <v>58</v>
      </c>
      <c r="M127" t="s">
        <v>50</v>
      </c>
      <c r="N127">
        <v>5</v>
      </c>
      <c r="O127">
        <v>136</v>
      </c>
      <c r="P127">
        <v>0.6</v>
      </c>
      <c r="Q127" s="122">
        <v>106.4817</v>
      </c>
      <c r="R127">
        <f t="shared" si="8"/>
        <v>0.33999999999999997</v>
      </c>
      <c r="S127">
        <f t="shared" si="9"/>
        <v>36.203778</v>
      </c>
      <c r="T127">
        <v>0</v>
      </c>
      <c r="U127">
        <f t="shared" si="10"/>
        <v>36.203778</v>
      </c>
      <c r="V127">
        <f t="shared" si="11"/>
        <v>36203.777999999998</v>
      </c>
      <c r="W127">
        <f t="shared" si="12"/>
        <v>3016.9814999999999</v>
      </c>
      <c r="X127" t="str">
        <f>IF(DATAPN[[#This Row],[Verks]]="Programövergripande",DATAPN[[#This Row],[Verks]],CONCATENATE(DATAPN[[#This Row],[PN/PrI Kod]],TEXT(DATAPN[[#This Row],[Verks]],9900000),1))</f>
        <v>UL99001011</v>
      </c>
      <c r="Y127" t="str">
        <f>IF(DATAPN[[#This Row],[Verks]]="Programövergripande",DATAPN[[#This Row],[Verks]],CONCATENATE(DATAPN[[#This Row],[Kursansvarig inst]],TEXT(DATAPN[[#This Row],[Verks]],9900000),1))</f>
        <v>H799001011</v>
      </c>
      <c r="Z1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7" t="s">
        <v>42</v>
      </c>
      <c r="AC127" t="s">
        <v>42</v>
      </c>
      <c r="AD127" t="s">
        <v>42</v>
      </c>
      <c r="AE127" t="s">
        <v>42</v>
      </c>
      <c r="AF127">
        <f>IF(A127="Programövergripande","Programövergripande",VLOOKUP(C127,Verks!A:B,2,0))</f>
        <v>101</v>
      </c>
      <c r="AH127">
        <v>2023</v>
      </c>
      <c r="AI127" t="s">
        <v>1598</v>
      </c>
      <c r="AK127">
        <v>108.33029999999999</v>
      </c>
      <c r="AL127" t="str">
        <f>VLOOKUP(B127,Inst!A:B,2,0)</f>
        <v>UL</v>
      </c>
    </row>
    <row r="128" spans="1:38" x14ac:dyDescent="0.35">
      <c r="A128" t="s">
        <v>47</v>
      </c>
      <c r="B128" t="s">
        <v>702</v>
      </c>
      <c r="C128" t="s">
        <v>283</v>
      </c>
      <c r="D128" t="s">
        <v>1554</v>
      </c>
      <c r="E128" t="s">
        <v>48</v>
      </c>
      <c r="F128" t="s">
        <v>1250</v>
      </c>
      <c r="G128" t="s">
        <v>451</v>
      </c>
      <c r="H128" t="s">
        <v>1592</v>
      </c>
      <c r="I128" t="s">
        <v>1593</v>
      </c>
      <c r="J128">
        <v>0.25</v>
      </c>
      <c r="L128" t="s">
        <v>58</v>
      </c>
      <c r="M128" t="s">
        <v>50</v>
      </c>
      <c r="N128">
        <v>5</v>
      </c>
      <c r="O128">
        <v>136</v>
      </c>
      <c r="P128">
        <v>3.45</v>
      </c>
      <c r="Q128" s="122">
        <v>106.4817</v>
      </c>
      <c r="R128">
        <f t="shared" si="8"/>
        <v>1.9550000000000003</v>
      </c>
      <c r="S128">
        <f t="shared" si="9"/>
        <v>208.17172350000004</v>
      </c>
      <c r="U128">
        <f t="shared" si="10"/>
        <v>208.17172350000004</v>
      </c>
      <c r="V128">
        <f t="shared" si="11"/>
        <v>208171.72350000005</v>
      </c>
      <c r="W128">
        <f t="shared" si="12"/>
        <v>17347.643625000004</v>
      </c>
      <c r="X128" t="str">
        <f>IF(DATAPN[[#This Row],[Verks]]="Programövergripande",DATAPN[[#This Row],[Verks]],CONCATENATE(DATAPN[[#This Row],[PN/PrI Kod]],TEXT(DATAPN[[#This Row],[Verks]],9900000),1))</f>
        <v>UL99001011</v>
      </c>
      <c r="Y128" t="str">
        <f>IF(DATAPN[[#This Row],[Verks]]="Programövergripande",DATAPN[[#This Row],[Verks]],CONCATENATE(DATAPN[[#This Row],[Kursansvarig inst]],TEXT(DATAPN[[#This Row],[Verks]],9900000),1))</f>
        <v>H199001011</v>
      </c>
      <c r="Z1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8" t="s">
        <v>42</v>
      </c>
      <c r="AC128" t="s">
        <v>42</v>
      </c>
      <c r="AD128" t="s">
        <v>42</v>
      </c>
      <c r="AE128" t="s">
        <v>42</v>
      </c>
      <c r="AF128">
        <f>IF(A128="Programövergripande","Programövergripande",VLOOKUP(C128,Verks!A:B,2,0))</f>
        <v>101</v>
      </c>
      <c r="AH128">
        <v>2023</v>
      </c>
      <c r="AI128" t="s">
        <v>1600</v>
      </c>
      <c r="AK128">
        <v>108.33029999999999</v>
      </c>
      <c r="AL128" t="str">
        <f>VLOOKUP(B128,Inst!A:B,2,0)</f>
        <v>UL</v>
      </c>
    </row>
    <row r="129" spans="1:38" x14ac:dyDescent="0.35">
      <c r="A129" t="s">
        <v>47</v>
      </c>
      <c r="B129" t="s">
        <v>702</v>
      </c>
      <c r="C129" t="s">
        <v>283</v>
      </c>
      <c r="D129" t="s">
        <v>1554</v>
      </c>
      <c r="E129" t="s">
        <v>48</v>
      </c>
      <c r="F129" t="s">
        <v>1250</v>
      </c>
      <c r="G129" t="s">
        <v>766</v>
      </c>
      <c r="H129" t="s">
        <v>1592</v>
      </c>
      <c r="I129" t="s">
        <v>1593</v>
      </c>
      <c r="J129">
        <v>0.25</v>
      </c>
      <c r="L129" t="s">
        <v>58</v>
      </c>
      <c r="M129" t="s">
        <v>50</v>
      </c>
      <c r="N129">
        <v>5</v>
      </c>
      <c r="O129">
        <v>136</v>
      </c>
      <c r="P129">
        <v>0.3</v>
      </c>
      <c r="Q129" s="122">
        <v>106.4817</v>
      </c>
      <c r="R129">
        <f t="shared" si="8"/>
        <v>0.16999999999999998</v>
      </c>
      <c r="S129">
        <f t="shared" si="9"/>
        <v>18.101889</v>
      </c>
      <c r="U129">
        <f t="shared" si="10"/>
        <v>18.101889</v>
      </c>
      <c r="V129">
        <f t="shared" si="11"/>
        <v>18101.888999999999</v>
      </c>
      <c r="W129">
        <f t="shared" si="12"/>
        <v>1508.4907499999999</v>
      </c>
      <c r="X129" t="str">
        <f>IF(DATAPN[[#This Row],[Verks]]="Programövergripande",DATAPN[[#This Row],[Verks]],CONCATENATE(DATAPN[[#This Row],[PN/PrI Kod]],TEXT(DATAPN[[#This Row],[Verks]],9900000),1))</f>
        <v>UL99001011</v>
      </c>
      <c r="Y129" t="str">
        <f>IF(DATAPN[[#This Row],[Verks]]="Programövergripande",DATAPN[[#This Row],[Verks]],CONCATENATE(DATAPN[[#This Row],[Kursansvarig inst]],TEXT(DATAPN[[#This Row],[Verks]],9900000),1))</f>
        <v>K299001011</v>
      </c>
      <c r="Z1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29" t="s">
        <v>42</v>
      </c>
      <c r="AC129" t="s">
        <v>42</v>
      </c>
      <c r="AD129" t="s">
        <v>42</v>
      </c>
      <c r="AE129" t="s">
        <v>42</v>
      </c>
      <c r="AF129">
        <f>IF(A129="Programövergripande","Programövergripande",VLOOKUP(C129,Verks!A:B,2,0))</f>
        <v>101</v>
      </c>
      <c r="AH129">
        <v>2023</v>
      </c>
      <c r="AI129" t="s">
        <v>1602</v>
      </c>
      <c r="AK129">
        <v>108.33029999999999</v>
      </c>
      <c r="AL129" t="str">
        <f>VLOOKUP(B129,Inst!A:B,2,0)</f>
        <v>UL</v>
      </c>
    </row>
    <row r="130" spans="1:38" x14ac:dyDescent="0.35">
      <c r="A130" t="s">
        <v>47</v>
      </c>
      <c r="B130" t="s">
        <v>702</v>
      </c>
      <c r="C130" t="s">
        <v>283</v>
      </c>
      <c r="D130" t="s">
        <v>1554</v>
      </c>
      <c r="E130" t="s">
        <v>48</v>
      </c>
      <c r="F130" t="s">
        <v>1250</v>
      </c>
      <c r="G130" t="s">
        <v>239</v>
      </c>
      <c r="H130" t="s">
        <v>1592</v>
      </c>
      <c r="I130" t="s">
        <v>1593</v>
      </c>
      <c r="J130">
        <v>0.25</v>
      </c>
      <c r="L130" t="s">
        <v>58</v>
      </c>
      <c r="M130" t="s">
        <v>50</v>
      </c>
      <c r="N130">
        <v>5</v>
      </c>
      <c r="O130">
        <v>136</v>
      </c>
      <c r="P130">
        <v>0.45</v>
      </c>
      <c r="Q130" s="122">
        <v>106.4817</v>
      </c>
      <c r="R130">
        <f t="shared" ref="R130:R193" si="13">O130*P130/60*J130</f>
        <v>0.255</v>
      </c>
      <c r="S130">
        <f t="shared" ref="S130:S193" si="14">Q130*R130</f>
        <v>27.1528335</v>
      </c>
      <c r="U130">
        <f t="shared" si="10"/>
        <v>27.1528335</v>
      </c>
      <c r="V130">
        <f t="shared" si="11"/>
        <v>27152.833500000001</v>
      </c>
      <c r="W130">
        <f t="shared" si="12"/>
        <v>2262.7361249999999</v>
      </c>
      <c r="X130" t="str">
        <f>IF(DATAPN[[#This Row],[Verks]]="Programövergripande",DATAPN[[#This Row],[Verks]],CONCATENATE(DATAPN[[#This Row],[PN/PrI Kod]],TEXT(DATAPN[[#This Row],[Verks]],9900000),1))</f>
        <v>UL99001011</v>
      </c>
      <c r="Y130" t="str">
        <f>IF(DATAPN[[#This Row],[Verks]]="Programövergripande",DATAPN[[#This Row],[Verks]],CONCATENATE(DATAPN[[#This Row],[Kursansvarig inst]],TEXT(DATAPN[[#This Row],[Verks]],9900000),1))</f>
        <v>H999001011</v>
      </c>
      <c r="Z1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0" t="s">
        <v>42</v>
      </c>
      <c r="AC130" t="s">
        <v>42</v>
      </c>
      <c r="AD130" t="s">
        <v>42</v>
      </c>
      <c r="AE130" t="s">
        <v>42</v>
      </c>
      <c r="AF130">
        <f>IF(A130="Programövergripande","Programövergripande",VLOOKUP(C130,Verks!A:B,2,0))</f>
        <v>101</v>
      </c>
      <c r="AH130">
        <v>2023</v>
      </c>
      <c r="AI130" t="s">
        <v>1604</v>
      </c>
      <c r="AK130">
        <v>108.33029999999999</v>
      </c>
      <c r="AL130" t="str">
        <f>VLOOKUP(B130,Inst!A:B,2,0)</f>
        <v>UL</v>
      </c>
    </row>
    <row r="131" spans="1:38" x14ac:dyDescent="0.35">
      <c r="A131" t="s">
        <v>47</v>
      </c>
      <c r="B131" t="s">
        <v>702</v>
      </c>
      <c r="C131" t="s">
        <v>283</v>
      </c>
      <c r="D131" t="s">
        <v>1554</v>
      </c>
      <c r="E131" t="s">
        <v>48</v>
      </c>
      <c r="F131" t="s">
        <v>137</v>
      </c>
      <c r="G131" t="s">
        <v>766</v>
      </c>
      <c r="H131" t="s">
        <v>1605</v>
      </c>
      <c r="I131" t="s">
        <v>1606</v>
      </c>
      <c r="J131">
        <v>0.25</v>
      </c>
      <c r="L131" t="s">
        <v>58</v>
      </c>
      <c r="M131" t="s">
        <v>50</v>
      </c>
      <c r="N131">
        <v>5</v>
      </c>
      <c r="O131">
        <v>136</v>
      </c>
      <c r="P131">
        <v>0.3</v>
      </c>
      <c r="Q131" s="122">
        <v>106.4817</v>
      </c>
      <c r="R131">
        <f t="shared" si="13"/>
        <v>0.16999999999999998</v>
      </c>
      <c r="S131">
        <f t="shared" si="14"/>
        <v>18.101889</v>
      </c>
      <c r="T131">
        <v>0</v>
      </c>
      <c r="U131">
        <f t="shared" ref="U131:U194" si="15">S131+T131</f>
        <v>18.101889</v>
      </c>
      <c r="V131">
        <f t="shared" ref="V131:V194" si="16">U131*1000</f>
        <v>18101.888999999999</v>
      </c>
      <c r="W131">
        <f t="shared" ref="W131:W194" si="17">V131/12</f>
        <v>1508.4907499999999</v>
      </c>
      <c r="X131" t="str">
        <f>IF(DATAPN[[#This Row],[Verks]]="Programövergripande",DATAPN[[#This Row],[Verks]],CONCATENATE(DATAPN[[#This Row],[PN/PrI Kod]],TEXT(DATAPN[[#This Row],[Verks]],9900000),1))</f>
        <v>UL99001011</v>
      </c>
      <c r="Y131" t="str">
        <f>IF(DATAPN[[#This Row],[Verks]]="Programövergripande",DATAPN[[#This Row],[Verks]],CONCATENATE(DATAPN[[#This Row],[Kursansvarig inst]],TEXT(DATAPN[[#This Row],[Verks]],9900000),1))</f>
        <v>K299001011</v>
      </c>
      <c r="Z1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1" t="s">
        <v>42</v>
      </c>
      <c r="AC131" t="s">
        <v>42</v>
      </c>
      <c r="AD131" t="s">
        <v>42</v>
      </c>
      <c r="AE131" t="s">
        <v>42</v>
      </c>
      <c r="AF131">
        <f>IF(A131="Programövergripande","Programövergripande",VLOOKUP(C131,Verks!A:B,2,0))</f>
        <v>101</v>
      </c>
      <c r="AH131">
        <v>2023</v>
      </c>
      <c r="AI131" t="s">
        <v>1602</v>
      </c>
      <c r="AK131">
        <v>108.33029999999999</v>
      </c>
      <c r="AL131" t="str">
        <f>VLOOKUP(B131,Inst!A:B,2,0)</f>
        <v>UL</v>
      </c>
    </row>
    <row r="132" spans="1:38" x14ac:dyDescent="0.35">
      <c r="A132" t="s">
        <v>47</v>
      </c>
      <c r="B132" t="s">
        <v>702</v>
      </c>
      <c r="C132" t="s">
        <v>283</v>
      </c>
      <c r="D132" t="s">
        <v>1554</v>
      </c>
      <c r="E132" t="s">
        <v>48</v>
      </c>
      <c r="F132" t="s">
        <v>137</v>
      </c>
      <c r="G132" t="s">
        <v>239</v>
      </c>
      <c r="H132" t="s">
        <v>1605</v>
      </c>
      <c r="I132" t="s">
        <v>1606</v>
      </c>
      <c r="J132">
        <v>0.25</v>
      </c>
      <c r="L132" t="s">
        <v>58</v>
      </c>
      <c r="M132" t="s">
        <v>50</v>
      </c>
      <c r="N132">
        <v>5</v>
      </c>
      <c r="O132">
        <v>136</v>
      </c>
      <c r="P132">
        <v>0.45</v>
      </c>
      <c r="Q132" s="122">
        <v>106.4817</v>
      </c>
      <c r="R132">
        <f t="shared" si="13"/>
        <v>0.255</v>
      </c>
      <c r="S132">
        <f t="shared" si="14"/>
        <v>27.1528335</v>
      </c>
      <c r="T132">
        <v>0</v>
      </c>
      <c r="U132">
        <f t="shared" si="15"/>
        <v>27.1528335</v>
      </c>
      <c r="V132">
        <f t="shared" si="16"/>
        <v>27152.833500000001</v>
      </c>
      <c r="W132">
        <f t="shared" si="17"/>
        <v>2262.7361249999999</v>
      </c>
      <c r="X132" t="str">
        <f>IF(DATAPN[[#This Row],[Verks]]="Programövergripande",DATAPN[[#This Row],[Verks]],CONCATENATE(DATAPN[[#This Row],[PN/PrI Kod]],TEXT(DATAPN[[#This Row],[Verks]],9900000),1))</f>
        <v>UL99001011</v>
      </c>
      <c r="Y132" t="str">
        <f>IF(DATAPN[[#This Row],[Verks]]="Programövergripande",DATAPN[[#This Row],[Verks]],CONCATENATE(DATAPN[[#This Row],[Kursansvarig inst]],TEXT(DATAPN[[#This Row],[Verks]],9900000),1))</f>
        <v>H999001011</v>
      </c>
      <c r="Z1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2" t="s">
        <v>42</v>
      </c>
      <c r="AC132" t="s">
        <v>42</v>
      </c>
      <c r="AD132" t="s">
        <v>42</v>
      </c>
      <c r="AE132" t="s">
        <v>42</v>
      </c>
      <c r="AF132">
        <f>IF(A132="Programövergripande","Programövergripande",VLOOKUP(C132,Verks!A:B,2,0))</f>
        <v>101</v>
      </c>
      <c r="AH132">
        <v>2023</v>
      </c>
      <c r="AI132" t="s">
        <v>1604</v>
      </c>
      <c r="AK132">
        <v>108.33029999999999</v>
      </c>
      <c r="AL132" t="str">
        <f>VLOOKUP(B132,Inst!A:B,2,0)</f>
        <v>UL</v>
      </c>
    </row>
    <row r="133" spans="1:38" x14ac:dyDescent="0.35">
      <c r="A133" t="s">
        <v>47</v>
      </c>
      <c r="B133" t="s">
        <v>702</v>
      </c>
      <c r="C133" t="s">
        <v>283</v>
      </c>
      <c r="D133" t="s">
        <v>1554</v>
      </c>
      <c r="E133" t="s">
        <v>48</v>
      </c>
      <c r="F133" t="s">
        <v>137</v>
      </c>
      <c r="G133" t="s">
        <v>137</v>
      </c>
      <c r="H133" t="s">
        <v>1605</v>
      </c>
      <c r="I133" t="s">
        <v>1606</v>
      </c>
      <c r="J133">
        <v>0.25</v>
      </c>
      <c r="L133" t="s">
        <v>58</v>
      </c>
      <c r="M133" t="s">
        <v>50</v>
      </c>
      <c r="N133">
        <v>5</v>
      </c>
      <c r="O133">
        <v>136</v>
      </c>
      <c r="P133">
        <v>20.100000000000001</v>
      </c>
      <c r="Q133" s="122">
        <v>106.4817</v>
      </c>
      <c r="R133">
        <f t="shared" si="13"/>
        <v>11.390000000000002</v>
      </c>
      <c r="S133">
        <f t="shared" si="14"/>
        <v>1212.8265630000003</v>
      </c>
      <c r="T133">
        <v>0</v>
      </c>
      <c r="U133">
        <f t="shared" si="15"/>
        <v>1212.8265630000003</v>
      </c>
      <c r="V133">
        <f t="shared" si="16"/>
        <v>1212826.5630000003</v>
      </c>
      <c r="W133">
        <f t="shared" si="17"/>
        <v>101068.88025000003</v>
      </c>
      <c r="X133" t="str">
        <f>IF(DATAPN[[#This Row],[Verks]]="Programövergripande",DATAPN[[#This Row],[Verks]],CONCATENATE(DATAPN[[#This Row],[PN/PrI Kod]],TEXT(DATAPN[[#This Row],[Verks]],9900000),1))</f>
        <v>UL99001011</v>
      </c>
      <c r="Y133" t="str">
        <f>IF(DATAPN[[#This Row],[Verks]]="Programövergripande",DATAPN[[#This Row],[Verks]],CONCATENATE(DATAPN[[#This Row],[Kursansvarig inst]],TEXT(DATAPN[[#This Row],[Verks]],9900000),1))</f>
        <v>H799001011</v>
      </c>
      <c r="Z1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3" t="s">
        <v>42</v>
      </c>
      <c r="AC133" t="s">
        <v>42</v>
      </c>
      <c r="AD133" t="s">
        <v>42</v>
      </c>
      <c r="AE133" t="s">
        <v>42</v>
      </c>
      <c r="AF133">
        <f>IF(A133="Programövergripande","Programövergripande",VLOOKUP(C133,Verks!A:B,2,0))</f>
        <v>101</v>
      </c>
      <c r="AH133">
        <v>2023</v>
      </c>
      <c r="AI133" t="s">
        <v>1607</v>
      </c>
      <c r="AK133">
        <v>108.33029999999999</v>
      </c>
      <c r="AL133" t="str">
        <f>VLOOKUP(B133,Inst!A:B,2,0)</f>
        <v>UL</v>
      </c>
    </row>
    <row r="134" spans="1:38" x14ac:dyDescent="0.35">
      <c r="A134" t="s">
        <v>47</v>
      </c>
      <c r="B134" t="s">
        <v>702</v>
      </c>
      <c r="C134" t="s">
        <v>283</v>
      </c>
      <c r="D134" t="s">
        <v>1554</v>
      </c>
      <c r="E134" t="s">
        <v>48</v>
      </c>
      <c r="F134" t="s">
        <v>137</v>
      </c>
      <c r="G134" t="s">
        <v>122</v>
      </c>
      <c r="H134" t="s">
        <v>1605</v>
      </c>
      <c r="I134" t="s">
        <v>1606</v>
      </c>
      <c r="J134">
        <v>0.25</v>
      </c>
      <c r="L134" t="s">
        <v>58</v>
      </c>
      <c r="M134" t="s">
        <v>50</v>
      </c>
      <c r="N134">
        <v>5</v>
      </c>
      <c r="O134">
        <v>136</v>
      </c>
      <c r="P134">
        <v>1.2</v>
      </c>
      <c r="Q134" s="122">
        <v>106.4817</v>
      </c>
      <c r="R134">
        <f t="shared" si="13"/>
        <v>0.67999999999999994</v>
      </c>
      <c r="S134">
        <f t="shared" si="14"/>
        <v>72.407556</v>
      </c>
      <c r="U134">
        <f t="shared" si="15"/>
        <v>72.407556</v>
      </c>
      <c r="V134">
        <f t="shared" si="16"/>
        <v>72407.555999999997</v>
      </c>
      <c r="W134">
        <f t="shared" si="17"/>
        <v>6033.9629999999997</v>
      </c>
      <c r="X134" t="str">
        <f>IF(DATAPN[[#This Row],[Verks]]="Programövergripande",DATAPN[[#This Row],[Verks]],CONCATENATE(DATAPN[[#This Row],[PN/PrI Kod]],TEXT(DATAPN[[#This Row],[Verks]],9900000),1))</f>
        <v>UL99001011</v>
      </c>
      <c r="Y134" t="str">
        <f>IF(DATAPN[[#This Row],[Verks]]="Programövergripande",DATAPN[[#This Row],[Verks]],CONCATENATE(DATAPN[[#This Row],[Kursansvarig inst]],TEXT(DATAPN[[#This Row],[Verks]],9900000),1))</f>
        <v>H599001011</v>
      </c>
      <c r="Z1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4" t="s">
        <v>42</v>
      </c>
      <c r="AC134" t="s">
        <v>42</v>
      </c>
      <c r="AD134" t="s">
        <v>42</v>
      </c>
      <c r="AE134" t="s">
        <v>42</v>
      </c>
      <c r="AF134">
        <f>IF(A134="Programövergripande","Programövergripande",VLOOKUP(C134,Verks!A:B,2,0))</f>
        <v>101</v>
      </c>
      <c r="AH134">
        <v>2023</v>
      </c>
      <c r="AI134" t="s">
        <v>1596</v>
      </c>
      <c r="AK134">
        <v>108.33029999999999</v>
      </c>
      <c r="AL134" t="str">
        <f>VLOOKUP(B134,Inst!A:B,2,0)</f>
        <v>UL</v>
      </c>
    </row>
    <row r="135" spans="1:38" x14ac:dyDescent="0.35">
      <c r="A135" t="s">
        <v>47</v>
      </c>
      <c r="B135" t="s">
        <v>702</v>
      </c>
      <c r="C135" t="s">
        <v>283</v>
      </c>
      <c r="D135" t="s">
        <v>1554</v>
      </c>
      <c r="E135" t="s">
        <v>48</v>
      </c>
      <c r="F135" t="s">
        <v>137</v>
      </c>
      <c r="G135" t="s">
        <v>451</v>
      </c>
      <c r="H135" t="s">
        <v>1605</v>
      </c>
      <c r="I135" t="s">
        <v>1606</v>
      </c>
      <c r="J135">
        <v>0.25</v>
      </c>
      <c r="L135" t="s">
        <v>58</v>
      </c>
      <c r="M135" t="s">
        <v>50</v>
      </c>
      <c r="N135">
        <v>5</v>
      </c>
      <c r="O135">
        <v>136</v>
      </c>
      <c r="P135">
        <v>3.45</v>
      </c>
      <c r="Q135" s="122">
        <v>106.4817</v>
      </c>
      <c r="R135">
        <f t="shared" si="13"/>
        <v>1.9550000000000003</v>
      </c>
      <c r="S135">
        <f t="shared" si="14"/>
        <v>208.17172350000004</v>
      </c>
      <c r="U135">
        <f t="shared" si="15"/>
        <v>208.17172350000004</v>
      </c>
      <c r="V135">
        <f t="shared" si="16"/>
        <v>208171.72350000005</v>
      </c>
      <c r="W135">
        <f t="shared" si="17"/>
        <v>17347.643625000004</v>
      </c>
      <c r="X135" t="str">
        <f>IF(DATAPN[[#This Row],[Verks]]="Programövergripande",DATAPN[[#This Row],[Verks]],CONCATENATE(DATAPN[[#This Row],[PN/PrI Kod]],TEXT(DATAPN[[#This Row],[Verks]],9900000),1))</f>
        <v>UL99001011</v>
      </c>
      <c r="Y135" t="str">
        <f>IF(DATAPN[[#This Row],[Verks]]="Programövergripande",DATAPN[[#This Row],[Verks]],CONCATENATE(DATAPN[[#This Row],[Kursansvarig inst]],TEXT(DATAPN[[#This Row],[Verks]],9900000),1))</f>
        <v>H199001011</v>
      </c>
      <c r="Z1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5" t="s">
        <v>42</v>
      </c>
      <c r="AC135" t="s">
        <v>42</v>
      </c>
      <c r="AD135" t="s">
        <v>42</v>
      </c>
      <c r="AE135" t="s">
        <v>42</v>
      </c>
      <c r="AF135">
        <f>IF(A135="Programövergripande","Programövergripande",VLOOKUP(C135,Verks!A:B,2,0))</f>
        <v>101</v>
      </c>
      <c r="AH135">
        <v>2023</v>
      </c>
      <c r="AI135" t="s">
        <v>1608</v>
      </c>
      <c r="AK135">
        <v>108.33029999999999</v>
      </c>
      <c r="AL135" t="str">
        <f>VLOOKUP(B135,Inst!A:B,2,0)</f>
        <v>UL</v>
      </c>
    </row>
    <row r="136" spans="1:38" x14ac:dyDescent="0.35">
      <c r="A136" t="s">
        <v>47</v>
      </c>
      <c r="B136" t="s">
        <v>702</v>
      </c>
      <c r="C136" t="s">
        <v>283</v>
      </c>
      <c r="D136" t="s">
        <v>1554</v>
      </c>
      <c r="E136" t="s">
        <v>48</v>
      </c>
      <c r="F136" t="s">
        <v>1132</v>
      </c>
      <c r="G136" t="s">
        <v>1132</v>
      </c>
      <c r="H136" t="s">
        <v>1605</v>
      </c>
      <c r="I136" t="s">
        <v>1609</v>
      </c>
      <c r="J136">
        <v>0.25</v>
      </c>
      <c r="L136" t="s">
        <v>58</v>
      </c>
      <c r="M136" t="s">
        <v>50</v>
      </c>
      <c r="N136">
        <v>5</v>
      </c>
      <c r="O136">
        <v>136</v>
      </c>
      <c r="P136">
        <v>19.5</v>
      </c>
      <c r="Q136" s="122">
        <v>106.4817</v>
      </c>
      <c r="R136">
        <f t="shared" si="13"/>
        <v>11.05</v>
      </c>
      <c r="S136">
        <f t="shared" si="14"/>
        <v>1176.622785</v>
      </c>
      <c r="T136">
        <v>0</v>
      </c>
      <c r="U136">
        <f t="shared" si="15"/>
        <v>1176.622785</v>
      </c>
      <c r="V136">
        <f t="shared" si="16"/>
        <v>1176622.7849999999</v>
      </c>
      <c r="W136">
        <f t="shared" si="17"/>
        <v>98051.898749999993</v>
      </c>
      <c r="X136" t="str">
        <f>IF(DATAPN[[#This Row],[Verks]]="Programövergripande",DATAPN[[#This Row],[Verks]],CONCATENATE(DATAPN[[#This Row],[PN/PrI Kod]],TEXT(DATAPN[[#This Row],[Verks]],9900000),1))</f>
        <v>UL99001011</v>
      </c>
      <c r="Y136" t="str">
        <f>IF(DATAPN[[#This Row],[Verks]]="Programövergripande",DATAPN[[#This Row],[Verks]],CONCATENATE(DATAPN[[#This Row],[Kursansvarig inst]],TEXT(DATAPN[[#This Row],[Verks]],9900000),1))</f>
        <v>D199001011</v>
      </c>
      <c r="Z1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6" t="s">
        <v>42</v>
      </c>
      <c r="AC136" t="s">
        <v>42</v>
      </c>
      <c r="AD136" t="s">
        <v>42</v>
      </c>
      <c r="AE136" t="s">
        <v>42</v>
      </c>
      <c r="AF136">
        <f>IF(A136="Programövergripande","Programövergripande",VLOOKUP(C136,Verks!A:B,2,0))</f>
        <v>101</v>
      </c>
      <c r="AH136">
        <v>2023</v>
      </c>
      <c r="AK136">
        <v>108.33029999999999</v>
      </c>
      <c r="AL136" t="str">
        <f>VLOOKUP(B136,Inst!A:B,2,0)</f>
        <v>UL</v>
      </c>
    </row>
    <row r="137" spans="1:38" x14ac:dyDescent="0.35">
      <c r="A137" t="s">
        <v>47</v>
      </c>
      <c r="B137" t="s">
        <v>702</v>
      </c>
      <c r="C137" t="s">
        <v>283</v>
      </c>
      <c r="D137" t="s">
        <v>1554</v>
      </c>
      <c r="E137" t="s">
        <v>48</v>
      </c>
      <c r="F137" t="s">
        <v>1132</v>
      </c>
      <c r="G137" t="s">
        <v>766</v>
      </c>
      <c r="H137" t="s">
        <v>1605</v>
      </c>
      <c r="I137" t="s">
        <v>1609</v>
      </c>
      <c r="J137">
        <v>0.25</v>
      </c>
      <c r="L137" t="s">
        <v>58</v>
      </c>
      <c r="M137" t="s">
        <v>50</v>
      </c>
      <c r="N137">
        <v>5</v>
      </c>
      <c r="O137">
        <v>136</v>
      </c>
      <c r="P137">
        <v>2.1</v>
      </c>
      <c r="Q137" s="122">
        <v>106.4817</v>
      </c>
      <c r="R137">
        <f t="shared" si="13"/>
        <v>1.1900000000000002</v>
      </c>
      <c r="S137">
        <f t="shared" si="14"/>
        <v>126.71322300000003</v>
      </c>
      <c r="T137">
        <v>0</v>
      </c>
      <c r="U137">
        <f t="shared" si="15"/>
        <v>126.71322300000003</v>
      </c>
      <c r="V137">
        <f t="shared" si="16"/>
        <v>126713.22300000003</v>
      </c>
      <c r="W137">
        <f t="shared" si="17"/>
        <v>10559.435250000002</v>
      </c>
      <c r="X137" t="str">
        <f>IF(DATAPN[[#This Row],[Verks]]="Programövergripande",DATAPN[[#This Row],[Verks]],CONCATENATE(DATAPN[[#This Row],[PN/PrI Kod]],TEXT(DATAPN[[#This Row],[Verks]],9900000),1))</f>
        <v>UL99001011</v>
      </c>
      <c r="Y137" t="str">
        <f>IF(DATAPN[[#This Row],[Verks]]="Programövergripande",DATAPN[[#This Row],[Verks]],CONCATENATE(DATAPN[[#This Row],[Kursansvarig inst]],TEXT(DATAPN[[#This Row],[Verks]],9900000),1))</f>
        <v>K299001011</v>
      </c>
      <c r="Z1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7" t="s">
        <v>42</v>
      </c>
      <c r="AC137" t="s">
        <v>42</v>
      </c>
      <c r="AD137" t="s">
        <v>42</v>
      </c>
      <c r="AE137" t="s">
        <v>42</v>
      </c>
      <c r="AF137">
        <f>IF(A137="Programövergripande","Programövergripande",VLOOKUP(C137,Verks!A:B,2,0))</f>
        <v>101</v>
      </c>
      <c r="AH137">
        <v>2023</v>
      </c>
      <c r="AI137" t="s">
        <v>1611</v>
      </c>
      <c r="AK137">
        <v>108.33029999999999</v>
      </c>
      <c r="AL137" t="str">
        <f>VLOOKUP(B137,Inst!A:B,2,0)</f>
        <v>UL</v>
      </c>
    </row>
    <row r="138" spans="1:38" x14ac:dyDescent="0.35">
      <c r="A138" t="s">
        <v>47</v>
      </c>
      <c r="B138" t="s">
        <v>702</v>
      </c>
      <c r="C138" t="s">
        <v>283</v>
      </c>
      <c r="D138" t="s">
        <v>1554</v>
      </c>
      <c r="E138" t="s">
        <v>48</v>
      </c>
      <c r="F138" t="s">
        <v>1132</v>
      </c>
      <c r="G138" t="s">
        <v>451</v>
      </c>
      <c r="H138" t="s">
        <v>1605</v>
      </c>
      <c r="I138" t="s">
        <v>1609</v>
      </c>
      <c r="J138">
        <v>0.25</v>
      </c>
      <c r="L138" t="s">
        <v>58</v>
      </c>
      <c r="M138" t="s">
        <v>50</v>
      </c>
      <c r="N138">
        <v>5</v>
      </c>
      <c r="O138">
        <v>136</v>
      </c>
      <c r="P138">
        <v>3.45</v>
      </c>
      <c r="Q138" s="122">
        <v>106.4817</v>
      </c>
      <c r="R138">
        <f t="shared" si="13"/>
        <v>1.9550000000000003</v>
      </c>
      <c r="S138">
        <f t="shared" si="14"/>
        <v>208.17172350000004</v>
      </c>
      <c r="U138">
        <f t="shared" si="15"/>
        <v>208.17172350000004</v>
      </c>
      <c r="V138">
        <f t="shared" si="16"/>
        <v>208171.72350000005</v>
      </c>
      <c r="W138">
        <f t="shared" si="17"/>
        <v>17347.643625000004</v>
      </c>
      <c r="X138" t="str">
        <f>IF(DATAPN[[#This Row],[Verks]]="Programövergripande",DATAPN[[#This Row],[Verks]],CONCATENATE(DATAPN[[#This Row],[PN/PrI Kod]],TEXT(DATAPN[[#This Row],[Verks]],9900000),1))</f>
        <v>UL99001011</v>
      </c>
      <c r="Y138" t="str">
        <f>IF(DATAPN[[#This Row],[Verks]]="Programövergripande",DATAPN[[#This Row],[Verks]],CONCATENATE(DATAPN[[#This Row],[Kursansvarig inst]],TEXT(DATAPN[[#This Row],[Verks]],9900000),1))</f>
        <v>H199001011</v>
      </c>
      <c r="Z1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8" t="s">
        <v>42</v>
      </c>
      <c r="AC138" t="s">
        <v>42</v>
      </c>
      <c r="AD138" t="s">
        <v>42</v>
      </c>
      <c r="AE138" t="s">
        <v>42</v>
      </c>
      <c r="AF138">
        <f>IF(A138="Programövergripande","Programövergripande",VLOOKUP(C138,Verks!A:B,2,0))</f>
        <v>101</v>
      </c>
      <c r="AH138">
        <v>2023</v>
      </c>
      <c r="AI138" t="s">
        <v>1608</v>
      </c>
      <c r="AK138">
        <v>108.33029999999999</v>
      </c>
      <c r="AL138" t="str">
        <f>VLOOKUP(B138,Inst!A:B,2,0)</f>
        <v>UL</v>
      </c>
    </row>
    <row r="139" spans="1:38" x14ac:dyDescent="0.35">
      <c r="A139" t="s">
        <v>47</v>
      </c>
      <c r="B139" t="s">
        <v>702</v>
      </c>
      <c r="C139" t="s">
        <v>283</v>
      </c>
      <c r="D139" t="s">
        <v>1554</v>
      </c>
      <c r="E139" t="s">
        <v>48</v>
      </c>
      <c r="F139" t="s">
        <v>1132</v>
      </c>
      <c r="G139" t="s">
        <v>239</v>
      </c>
      <c r="H139" t="s">
        <v>1605</v>
      </c>
      <c r="I139" t="s">
        <v>1609</v>
      </c>
      <c r="J139">
        <v>0.25</v>
      </c>
      <c r="L139" t="s">
        <v>58</v>
      </c>
      <c r="M139" t="s">
        <v>50</v>
      </c>
      <c r="N139">
        <v>5</v>
      </c>
      <c r="O139">
        <v>136</v>
      </c>
      <c r="P139">
        <v>0.45</v>
      </c>
      <c r="Q139" s="122">
        <v>106.4817</v>
      </c>
      <c r="R139">
        <f t="shared" si="13"/>
        <v>0.255</v>
      </c>
      <c r="S139">
        <f t="shared" si="14"/>
        <v>27.1528335</v>
      </c>
      <c r="U139">
        <f t="shared" si="15"/>
        <v>27.1528335</v>
      </c>
      <c r="V139">
        <f t="shared" si="16"/>
        <v>27152.833500000001</v>
      </c>
      <c r="W139">
        <f t="shared" si="17"/>
        <v>2262.7361249999999</v>
      </c>
      <c r="X139" t="str">
        <f>IF(DATAPN[[#This Row],[Verks]]="Programövergripande",DATAPN[[#This Row],[Verks]],CONCATENATE(DATAPN[[#This Row],[PN/PrI Kod]],TEXT(DATAPN[[#This Row],[Verks]],9900000),1))</f>
        <v>UL99001011</v>
      </c>
      <c r="Y139" t="str">
        <f>IF(DATAPN[[#This Row],[Verks]]="Programövergripande",DATAPN[[#This Row],[Verks]],CONCATENATE(DATAPN[[#This Row],[Kursansvarig inst]],TEXT(DATAPN[[#This Row],[Verks]],9900000),1))</f>
        <v>H999001011</v>
      </c>
      <c r="Z1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39" t="s">
        <v>42</v>
      </c>
      <c r="AC139" t="s">
        <v>42</v>
      </c>
      <c r="AD139" t="s">
        <v>42</v>
      </c>
      <c r="AE139" t="s">
        <v>42</v>
      </c>
      <c r="AF139">
        <f>IF(A139="Programövergripande","Programövergripande",VLOOKUP(C139,Verks!A:B,2,0))</f>
        <v>101</v>
      </c>
      <c r="AH139">
        <v>2023</v>
      </c>
      <c r="AI139" t="s">
        <v>1604</v>
      </c>
      <c r="AK139">
        <v>108.33029999999999</v>
      </c>
      <c r="AL139" t="str">
        <f>VLOOKUP(B139,Inst!A:B,2,0)</f>
        <v>UL</v>
      </c>
    </row>
    <row r="140" spans="1:38" x14ac:dyDescent="0.35">
      <c r="A140" t="s">
        <v>47</v>
      </c>
      <c r="B140" t="s">
        <v>702</v>
      </c>
      <c r="C140" t="s">
        <v>283</v>
      </c>
      <c r="D140" t="s">
        <v>1554</v>
      </c>
      <c r="E140" t="s">
        <v>48</v>
      </c>
      <c r="F140" t="s">
        <v>766</v>
      </c>
      <c r="G140" t="s">
        <v>451</v>
      </c>
      <c r="H140" t="s">
        <v>1605</v>
      </c>
      <c r="I140" t="s">
        <v>1612</v>
      </c>
      <c r="J140">
        <v>0.25</v>
      </c>
      <c r="L140" t="s">
        <v>58</v>
      </c>
      <c r="M140" t="s">
        <v>50</v>
      </c>
      <c r="N140">
        <v>5</v>
      </c>
      <c r="O140">
        <v>136</v>
      </c>
      <c r="P140">
        <v>3.45</v>
      </c>
      <c r="Q140" s="122">
        <v>106.4817</v>
      </c>
      <c r="R140">
        <f t="shared" si="13"/>
        <v>1.9550000000000003</v>
      </c>
      <c r="S140">
        <f t="shared" si="14"/>
        <v>208.17172350000004</v>
      </c>
      <c r="T140">
        <v>0</v>
      </c>
      <c r="U140">
        <f t="shared" si="15"/>
        <v>208.17172350000004</v>
      </c>
      <c r="V140">
        <f t="shared" si="16"/>
        <v>208171.72350000005</v>
      </c>
      <c r="W140">
        <f t="shared" si="17"/>
        <v>17347.643625000004</v>
      </c>
      <c r="X140" t="str">
        <f>IF(DATAPN[[#This Row],[Verks]]="Programövergripande",DATAPN[[#This Row],[Verks]],CONCATENATE(DATAPN[[#This Row],[PN/PrI Kod]],TEXT(DATAPN[[#This Row],[Verks]],9900000),1))</f>
        <v>UL99001011</v>
      </c>
      <c r="Y140" t="str">
        <f>IF(DATAPN[[#This Row],[Verks]]="Programövergripande",DATAPN[[#This Row],[Verks]],CONCATENATE(DATAPN[[#This Row],[Kursansvarig inst]],TEXT(DATAPN[[#This Row],[Verks]],9900000),1))</f>
        <v>H199001011</v>
      </c>
      <c r="Z1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0" t="s">
        <v>42</v>
      </c>
      <c r="AC140" t="s">
        <v>42</v>
      </c>
      <c r="AD140" t="s">
        <v>42</v>
      </c>
      <c r="AE140" t="s">
        <v>42</v>
      </c>
      <c r="AF140">
        <f>IF(A140="Programövergripande","Programövergripande",VLOOKUP(C140,Verks!A:B,2,0))</f>
        <v>101</v>
      </c>
      <c r="AH140">
        <v>2023</v>
      </c>
      <c r="AI140" t="s">
        <v>1608</v>
      </c>
      <c r="AK140">
        <v>108.33029999999999</v>
      </c>
      <c r="AL140" t="str">
        <f>VLOOKUP(B140,Inst!A:B,2,0)</f>
        <v>UL</v>
      </c>
    </row>
    <row r="141" spans="1:38" x14ac:dyDescent="0.35">
      <c r="A141" t="s">
        <v>47</v>
      </c>
      <c r="B141" t="s">
        <v>702</v>
      </c>
      <c r="C141" t="s">
        <v>283</v>
      </c>
      <c r="D141" t="s">
        <v>1554</v>
      </c>
      <c r="E141" t="s">
        <v>48</v>
      </c>
      <c r="F141" t="s">
        <v>766</v>
      </c>
      <c r="G141" t="s">
        <v>1127</v>
      </c>
      <c r="H141" t="s">
        <v>1605</v>
      </c>
      <c r="I141" t="s">
        <v>1612</v>
      </c>
      <c r="J141">
        <v>0.25</v>
      </c>
      <c r="L141" t="s">
        <v>58</v>
      </c>
      <c r="M141" t="s">
        <v>50</v>
      </c>
      <c r="N141">
        <v>5</v>
      </c>
      <c r="O141">
        <v>136</v>
      </c>
      <c r="P141">
        <v>1.65</v>
      </c>
      <c r="Q141" s="122">
        <v>106.4817</v>
      </c>
      <c r="R141">
        <f t="shared" si="13"/>
        <v>0.93499999999999994</v>
      </c>
      <c r="S141">
        <f t="shared" si="14"/>
        <v>99.560389499999999</v>
      </c>
      <c r="T141">
        <v>0</v>
      </c>
      <c r="U141">
        <f t="shared" si="15"/>
        <v>99.560389499999999</v>
      </c>
      <c r="V141">
        <f t="shared" si="16"/>
        <v>99560.389500000005</v>
      </c>
      <c r="W141">
        <f t="shared" si="17"/>
        <v>8296.699125000001</v>
      </c>
      <c r="X141" t="str">
        <f>IF(DATAPN[[#This Row],[Verks]]="Programövergripande",DATAPN[[#This Row],[Verks]],CONCATENATE(DATAPN[[#This Row],[PN/PrI Kod]],TEXT(DATAPN[[#This Row],[Verks]],9900000),1))</f>
        <v>UL99001011</v>
      </c>
      <c r="Y141" t="str">
        <f>IF(DATAPN[[#This Row],[Verks]]="Programövergripande",DATAPN[[#This Row],[Verks]],CONCATENATE(DATAPN[[#This Row],[Kursansvarig inst]],TEXT(DATAPN[[#This Row],[Verks]],9900000),1))</f>
        <v>K199001011</v>
      </c>
      <c r="Z1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1" t="s">
        <v>42</v>
      </c>
      <c r="AC141" t="s">
        <v>42</v>
      </c>
      <c r="AD141" t="s">
        <v>42</v>
      </c>
      <c r="AE141" t="s">
        <v>42</v>
      </c>
      <c r="AF141">
        <f>IF(A141="Programövergripande","Programövergripande",VLOOKUP(C141,Verks!A:B,2,0))</f>
        <v>101</v>
      </c>
      <c r="AH141">
        <v>2023</v>
      </c>
      <c r="AI141" t="s">
        <v>1614</v>
      </c>
      <c r="AK141">
        <v>108.33029999999999</v>
      </c>
      <c r="AL141" t="str">
        <f>VLOOKUP(B141,Inst!A:B,2,0)</f>
        <v>UL</v>
      </c>
    </row>
    <row r="142" spans="1:38" x14ac:dyDescent="0.35">
      <c r="A142" t="s">
        <v>47</v>
      </c>
      <c r="B142" t="s">
        <v>702</v>
      </c>
      <c r="C142" t="s">
        <v>283</v>
      </c>
      <c r="D142" t="s">
        <v>1554</v>
      </c>
      <c r="E142" t="s">
        <v>48</v>
      </c>
      <c r="F142" t="s">
        <v>766</v>
      </c>
      <c r="G142" t="s">
        <v>766</v>
      </c>
      <c r="H142" t="s">
        <v>1605</v>
      </c>
      <c r="I142" t="s">
        <v>1612</v>
      </c>
      <c r="J142">
        <v>0.25</v>
      </c>
      <c r="L142" t="s">
        <v>58</v>
      </c>
      <c r="M142" t="s">
        <v>50</v>
      </c>
      <c r="N142">
        <v>5</v>
      </c>
      <c r="O142">
        <v>136</v>
      </c>
      <c r="P142">
        <v>19.95</v>
      </c>
      <c r="Q142" s="122">
        <v>106.4817</v>
      </c>
      <c r="R142">
        <f t="shared" si="13"/>
        <v>11.305</v>
      </c>
      <c r="S142">
        <f t="shared" si="14"/>
        <v>1203.7756185000001</v>
      </c>
      <c r="T142">
        <v>0</v>
      </c>
      <c r="U142">
        <f t="shared" si="15"/>
        <v>1203.7756185000001</v>
      </c>
      <c r="V142">
        <f t="shared" si="16"/>
        <v>1203775.6185000001</v>
      </c>
      <c r="W142">
        <f t="shared" si="17"/>
        <v>100314.634875</v>
      </c>
      <c r="X142" t="str">
        <f>IF(DATAPN[[#This Row],[Verks]]="Programövergripande",DATAPN[[#This Row],[Verks]],CONCATENATE(DATAPN[[#This Row],[PN/PrI Kod]],TEXT(DATAPN[[#This Row],[Verks]],9900000),1))</f>
        <v>UL99001011</v>
      </c>
      <c r="Y142" t="str">
        <f>IF(DATAPN[[#This Row],[Verks]]="Programövergripande",DATAPN[[#This Row],[Verks]],CONCATENATE(DATAPN[[#This Row],[Kursansvarig inst]],TEXT(DATAPN[[#This Row],[Verks]],9900000),1))</f>
        <v>K299001011</v>
      </c>
      <c r="Z1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2" t="s">
        <v>42</v>
      </c>
      <c r="AC142" t="s">
        <v>42</v>
      </c>
      <c r="AD142" t="s">
        <v>42</v>
      </c>
      <c r="AE142" t="s">
        <v>42</v>
      </c>
      <c r="AF142">
        <f>IF(A142="Programövergripande","Programövergripande",VLOOKUP(C142,Verks!A:B,2,0))</f>
        <v>101</v>
      </c>
      <c r="AH142">
        <v>2023</v>
      </c>
      <c r="AI142" t="s">
        <v>1611</v>
      </c>
      <c r="AK142">
        <v>108.33029999999999</v>
      </c>
      <c r="AL142" t="str">
        <f>VLOOKUP(B142,Inst!A:B,2,0)</f>
        <v>UL</v>
      </c>
    </row>
    <row r="143" spans="1:38" x14ac:dyDescent="0.35">
      <c r="A143" t="s">
        <v>47</v>
      </c>
      <c r="B143" t="s">
        <v>702</v>
      </c>
      <c r="C143" t="s">
        <v>283</v>
      </c>
      <c r="D143" t="s">
        <v>1554</v>
      </c>
      <c r="E143" t="s">
        <v>48</v>
      </c>
      <c r="F143" t="s">
        <v>766</v>
      </c>
      <c r="G143" t="s">
        <v>239</v>
      </c>
      <c r="H143" t="s">
        <v>1605</v>
      </c>
      <c r="I143" t="s">
        <v>1612</v>
      </c>
      <c r="J143">
        <v>0.25</v>
      </c>
      <c r="L143" t="s">
        <v>58</v>
      </c>
      <c r="M143" t="s">
        <v>50</v>
      </c>
      <c r="N143">
        <v>5</v>
      </c>
      <c r="O143">
        <v>136</v>
      </c>
      <c r="P143">
        <v>0.45</v>
      </c>
      <c r="Q143" s="122">
        <v>106.4817</v>
      </c>
      <c r="R143">
        <f t="shared" si="13"/>
        <v>0.255</v>
      </c>
      <c r="S143">
        <f t="shared" si="14"/>
        <v>27.1528335</v>
      </c>
      <c r="U143">
        <f t="shared" si="15"/>
        <v>27.1528335</v>
      </c>
      <c r="V143">
        <f t="shared" si="16"/>
        <v>27152.833500000001</v>
      </c>
      <c r="W143">
        <f t="shared" si="17"/>
        <v>2262.7361249999999</v>
      </c>
      <c r="X143" t="str">
        <f>IF(DATAPN[[#This Row],[Verks]]="Programövergripande",DATAPN[[#This Row],[Verks]],CONCATENATE(DATAPN[[#This Row],[PN/PrI Kod]],TEXT(DATAPN[[#This Row],[Verks]],9900000),1))</f>
        <v>UL99001011</v>
      </c>
      <c r="Y143" t="str">
        <f>IF(DATAPN[[#This Row],[Verks]]="Programövergripande",DATAPN[[#This Row],[Verks]],CONCATENATE(DATAPN[[#This Row],[Kursansvarig inst]],TEXT(DATAPN[[#This Row],[Verks]],9900000),1))</f>
        <v>H999001011</v>
      </c>
      <c r="Z1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3" t="s">
        <v>42</v>
      </c>
      <c r="AC143" t="s">
        <v>42</v>
      </c>
      <c r="AD143" t="s">
        <v>42</v>
      </c>
      <c r="AE143" t="s">
        <v>42</v>
      </c>
      <c r="AF143">
        <f>IF(A143="Programövergripande","Programövergripande",VLOOKUP(C143,Verks!A:B,2,0))</f>
        <v>101</v>
      </c>
      <c r="AH143">
        <v>2023</v>
      </c>
      <c r="AI143" t="s">
        <v>1604</v>
      </c>
      <c r="AK143">
        <v>108.33029999999999</v>
      </c>
      <c r="AL143" t="str">
        <f>VLOOKUP(B143,Inst!A:B,2,0)</f>
        <v>UL</v>
      </c>
    </row>
    <row r="144" spans="1:38" x14ac:dyDescent="0.35">
      <c r="A144" t="s">
        <v>47</v>
      </c>
      <c r="B144" t="s">
        <v>702</v>
      </c>
      <c r="C144" t="s">
        <v>283</v>
      </c>
      <c r="D144" t="s">
        <v>1554</v>
      </c>
      <c r="E144" t="s">
        <v>48</v>
      </c>
      <c r="F144" t="s">
        <v>1250</v>
      </c>
      <c r="G144" t="s">
        <v>1250</v>
      </c>
      <c r="H144" t="s">
        <v>1592</v>
      </c>
      <c r="I144" t="s">
        <v>1593</v>
      </c>
      <c r="J144">
        <v>0.25</v>
      </c>
      <c r="L144" t="s">
        <v>58</v>
      </c>
      <c r="M144" t="s">
        <v>50</v>
      </c>
      <c r="N144">
        <v>6</v>
      </c>
      <c r="O144">
        <v>147</v>
      </c>
      <c r="P144">
        <v>8.5500000000000007</v>
      </c>
      <c r="Q144" s="122">
        <v>106.4817</v>
      </c>
      <c r="R144">
        <f t="shared" si="13"/>
        <v>5.2368750000000004</v>
      </c>
      <c r="S144">
        <f t="shared" si="14"/>
        <v>557.63135268750011</v>
      </c>
      <c r="T144">
        <v>0</v>
      </c>
      <c r="U144">
        <f t="shared" si="15"/>
        <v>557.63135268750011</v>
      </c>
      <c r="V144">
        <f t="shared" si="16"/>
        <v>557631.35268750007</v>
      </c>
      <c r="W144">
        <f t="shared" si="17"/>
        <v>46469.279390625008</v>
      </c>
      <c r="X144" t="str">
        <f>IF(DATAPN[[#This Row],[Verks]]="Programövergripande",DATAPN[[#This Row],[Verks]],CONCATENATE(DATAPN[[#This Row],[PN/PrI Kod]],TEXT(DATAPN[[#This Row],[Verks]],9900000),1))</f>
        <v>UL99001011</v>
      </c>
      <c r="Y144" t="str">
        <f>IF(DATAPN[[#This Row],[Verks]]="Programövergripande",DATAPN[[#This Row],[Verks]],CONCATENATE(DATAPN[[#This Row],[Kursansvarig inst]],TEXT(DATAPN[[#This Row],[Verks]],9900000),1))</f>
        <v>S199001011</v>
      </c>
      <c r="Z1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4" t="s">
        <v>42</v>
      </c>
      <c r="AC144" t="s">
        <v>42</v>
      </c>
      <c r="AD144" t="s">
        <v>42</v>
      </c>
      <c r="AE144" t="s">
        <v>42</v>
      </c>
      <c r="AF144">
        <f>IF(A144="Programövergripande","Programövergripande",VLOOKUP(C144,Verks!A:B,2,0))</f>
        <v>101</v>
      </c>
      <c r="AH144">
        <v>2023</v>
      </c>
      <c r="AK144">
        <v>108.33029999999999</v>
      </c>
      <c r="AL144" t="str">
        <f>VLOOKUP(B144,Inst!A:B,2,0)</f>
        <v>UL</v>
      </c>
    </row>
    <row r="145" spans="1:38" x14ac:dyDescent="0.35">
      <c r="A145" t="s">
        <v>47</v>
      </c>
      <c r="B145" t="s">
        <v>702</v>
      </c>
      <c r="C145" t="s">
        <v>283</v>
      </c>
      <c r="D145" t="s">
        <v>1554</v>
      </c>
      <c r="E145" t="s">
        <v>48</v>
      </c>
      <c r="F145" t="s">
        <v>1250</v>
      </c>
      <c r="G145" t="s">
        <v>451</v>
      </c>
      <c r="H145" t="s">
        <v>1592</v>
      </c>
      <c r="I145" t="s">
        <v>1593</v>
      </c>
      <c r="J145">
        <v>0.25</v>
      </c>
      <c r="L145" t="s">
        <v>58</v>
      </c>
      <c r="M145" t="s">
        <v>50</v>
      </c>
      <c r="N145">
        <v>6</v>
      </c>
      <c r="O145">
        <v>147</v>
      </c>
      <c r="P145">
        <v>3.45</v>
      </c>
      <c r="Q145" s="122">
        <v>106.4817</v>
      </c>
      <c r="R145">
        <f t="shared" si="13"/>
        <v>2.1131250000000001</v>
      </c>
      <c r="S145">
        <f t="shared" si="14"/>
        <v>225.00914231250002</v>
      </c>
      <c r="T145">
        <v>0</v>
      </c>
      <c r="U145">
        <f t="shared" si="15"/>
        <v>225.00914231250002</v>
      </c>
      <c r="V145">
        <f t="shared" si="16"/>
        <v>225009.14231250001</v>
      </c>
      <c r="W145">
        <f t="shared" si="17"/>
        <v>18750.761859375001</v>
      </c>
      <c r="X145" t="str">
        <f>IF(DATAPN[[#This Row],[Verks]]="Programövergripande",DATAPN[[#This Row],[Verks]],CONCATENATE(DATAPN[[#This Row],[PN/PrI Kod]],TEXT(DATAPN[[#This Row],[Verks]],9900000),1))</f>
        <v>UL99001011</v>
      </c>
      <c r="Y145" t="str">
        <f>IF(DATAPN[[#This Row],[Verks]]="Programövergripande",DATAPN[[#This Row],[Verks]],CONCATENATE(DATAPN[[#This Row],[Kursansvarig inst]],TEXT(DATAPN[[#This Row],[Verks]],9900000),1))</f>
        <v>H199001011</v>
      </c>
      <c r="Z14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5" t="s">
        <v>42</v>
      </c>
      <c r="AC145" t="s">
        <v>42</v>
      </c>
      <c r="AD145" t="s">
        <v>42</v>
      </c>
      <c r="AE145" t="s">
        <v>42</v>
      </c>
      <c r="AF145">
        <f>IF(A145="Programövergripande","Programövergripande",VLOOKUP(C145,Verks!A:B,2,0))</f>
        <v>101</v>
      </c>
      <c r="AH145">
        <v>2023</v>
      </c>
      <c r="AI145" t="s">
        <v>1615</v>
      </c>
      <c r="AK145">
        <v>108.33029999999999</v>
      </c>
      <c r="AL145" t="str">
        <f>VLOOKUP(B145,Inst!A:B,2,0)</f>
        <v>UL</v>
      </c>
    </row>
    <row r="146" spans="1:38" x14ac:dyDescent="0.35">
      <c r="A146" t="s">
        <v>47</v>
      </c>
      <c r="B146" t="s">
        <v>702</v>
      </c>
      <c r="C146" t="s">
        <v>283</v>
      </c>
      <c r="D146" t="s">
        <v>1554</v>
      </c>
      <c r="E146" t="s">
        <v>48</v>
      </c>
      <c r="F146" t="s">
        <v>1250</v>
      </c>
      <c r="G146" t="s">
        <v>239</v>
      </c>
      <c r="H146" t="s">
        <v>1592</v>
      </c>
      <c r="I146" t="s">
        <v>1593</v>
      </c>
      <c r="J146">
        <v>0.25</v>
      </c>
      <c r="L146" t="s">
        <v>58</v>
      </c>
      <c r="M146" t="s">
        <v>50</v>
      </c>
      <c r="N146">
        <v>6</v>
      </c>
      <c r="O146">
        <v>147</v>
      </c>
      <c r="P146">
        <v>0.45</v>
      </c>
      <c r="Q146" s="122">
        <v>106.4817</v>
      </c>
      <c r="R146">
        <f t="shared" si="13"/>
        <v>0.27562500000000001</v>
      </c>
      <c r="S146">
        <f t="shared" si="14"/>
        <v>29.349018562500003</v>
      </c>
      <c r="T146">
        <v>0</v>
      </c>
      <c r="U146">
        <f t="shared" si="15"/>
        <v>29.349018562500003</v>
      </c>
      <c r="V146">
        <f t="shared" si="16"/>
        <v>29349.018562500001</v>
      </c>
      <c r="W146">
        <f t="shared" si="17"/>
        <v>2445.7515468750003</v>
      </c>
      <c r="X146" t="str">
        <f>IF(DATAPN[[#This Row],[Verks]]="Programövergripande",DATAPN[[#This Row],[Verks]],CONCATENATE(DATAPN[[#This Row],[PN/PrI Kod]],TEXT(DATAPN[[#This Row],[Verks]],9900000),1))</f>
        <v>UL99001011</v>
      </c>
      <c r="Y146" t="str">
        <f>IF(DATAPN[[#This Row],[Verks]]="Programövergripande",DATAPN[[#This Row],[Verks]],CONCATENATE(DATAPN[[#This Row],[Kursansvarig inst]],TEXT(DATAPN[[#This Row],[Verks]],9900000),1))</f>
        <v>H999001011</v>
      </c>
      <c r="Z14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6" t="s">
        <v>42</v>
      </c>
      <c r="AC146" t="s">
        <v>42</v>
      </c>
      <c r="AD146" t="s">
        <v>42</v>
      </c>
      <c r="AE146" t="s">
        <v>42</v>
      </c>
      <c r="AF146">
        <f>IF(A146="Programövergripande","Programövergripande",VLOOKUP(C146,Verks!A:B,2,0))</f>
        <v>101</v>
      </c>
      <c r="AH146">
        <v>2023</v>
      </c>
      <c r="AI146" t="s">
        <v>1604</v>
      </c>
      <c r="AK146">
        <v>108.33029999999999</v>
      </c>
      <c r="AL146" t="str">
        <f>VLOOKUP(B146,Inst!A:B,2,0)</f>
        <v>UL</v>
      </c>
    </row>
    <row r="147" spans="1:38" x14ac:dyDescent="0.35">
      <c r="A147" t="s">
        <v>47</v>
      </c>
      <c r="B147" t="s">
        <v>702</v>
      </c>
      <c r="C147" t="s">
        <v>283</v>
      </c>
      <c r="D147" t="s">
        <v>1554</v>
      </c>
      <c r="E147" t="s">
        <v>48</v>
      </c>
      <c r="F147" t="s">
        <v>1250</v>
      </c>
      <c r="G147" t="s">
        <v>137</v>
      </c>
      <c r="H147" t="s">
        <v>1592</v>
      </c>
      <c r="I147" t="s">
        <v>1593</v>
      </c>
      <c r="J147">
        <v>0.25</v>
      </c>
      <c r="L147" t="s">
        <v>58</v>
      </c>
      <c r="M147" t="s">
        <v>50</v>
      </c>
      <c r="N147">
        <v>6</v>
      </c>
      <c r="O147">
        <v>147</v>
      </c>
      <c r="P147">
        <v>5.4</v>
      </c>
      <c r="Q147" s="122">
        <v>106.4817</v>
      </c>
      <c r="R147">
        <f t="shared" si="13"/>
        <v>3.3075000000000001</v>
      </c>
      <c r="S147">
        <f t="shared" si="14"/>
        <v>352.18822275000002</v>
      </c>
      <c r="U147">
        <f t="shared" si="15"/>
        <v>352.18822275000002</v>
      </c>
      <c r="V147">
        <f t="shared" si="16"/>
        <v>352188.22275000002</v>
      </c>
      <c r="W147">
        <f t="shared" si="17"/>
        <v>29349.018562500001</v>
      </c>
      <c r="X147" t="str">
        <f>IF(DATAPN[[#This Row],[Verks]]="Programövergripande",DATAPN[[#This Row],[Verks]],CONCATENATE(DATAPN[[#This Row],[PN/PrI Kod]],TEXT(DATAPN[[#This Row],[Verks]],9900000),1))</f>
        <v>UL99001011</v>
      </c>
      <c r="Y147" t="str">
        <f>IF(DATAPN[[#This Row],[Verks]]="Programövergripande",DATAPN[[#This Row],[Verks]],CONCATENATE(DATAPN[[#This Row],[Kursansvarig inst]],TEXT(DATAPN[[#This Row],[Verks]],9900000),1))</f>
        <v>H799001011</v>
      </c>
      <c r="Z14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7" t="s">
        <v>42</v>
      </c>
      <c r="AC147" t="s">
        <v>42</v>
      </c>
      <c r="AD147" t="s">
        <v>42</v>
      </c>
      <c r="AE147" t="s">
        <v>42</v>
      </c>
      <c r="AF147">
        <f>IF(A147="Programövergripande","Programövergripande",VLOOKUP(C147,Verks!A:B,2,0))</f>
        <v>101</v>
      </c>
      <c r="AH147">
        <v>2023</v>
      </c>
      <c r="AI147" t="s">
        <v>1598</v>
      </c>
      <c r="AK147">
        <v>108.33029999999999</v>
      </c>
      <c r="AL147" t="str">
        <f>VLOOKUP(B147,Inst!A:B,2,0)</f>
        <v>UL</v>
      </c>
    </row>
    <row r="148" spans="1:38" x14ac:dyDescent="0.35">
      <c r="A148" t="s">
        <v>47</v>
      </c>
      <c r="B148" t="s">
        <v>702</v>
      </c>
      <c r="C148" t="s">
        <v>283</v>
      </c>
      <c r="D148" t="s">
        <v>1554</v>
      </c>
      <c r="E148" t="s">
        <v>48</v>
      </c>
      <c r="F148" t="s">
        <v>1250</v>
      </c>
      <c r="G148" t="s">
        <v>766</v>
      </c>
      <c r="H148" t="s">
        <v>1592</v>
      </c>
      <c r="I148" t="s">
        <v>1593</v>
      </c>
      <c r="J148">
        <v>0.25</v>
      </c>
      <c r="L148" t="s">
        <v>58</v>
      </c>
      <c r="M148" t="s">
        <v>50</v>
      </c>
      <c r="N148">
        <v>6</v>
      </c>
      <c r="O148">
        <v>147</v>
      </c>
      <c r="P148">
        <v>4.6500000000000004</v>
      </c>
      <c r="Q148" s="122">
        <v>106.4817</v>
      </c>
      <c r="R148">
        <f t="shared" si="13"/>
        <v>2.8481250000000005</v>
      </c>
      <c r="S148">
        <f t="shared" si="14"/>
        <v>303.27319181250004</v>
      </c>
      <c r="U148">
        <f t="shared" si="15"/>
        <v>303.27319181250004</v>
      </c>
      <c r="V148">
        <f t="shared" si="16"/>
        <v>303273.19181250007</v>
      </c>
      <c r="W148">
        <f t="shared" si="17"/>
        <v>25272.765984375004</v>
      </c>
      <c r="X148" t="str">
        <f>IF(DATAPN[[#This Row],[Verks]]="Programövergripande",DATAPN[[#This Row],[Verks]],CONCATENATE(DATAPN[[#This Row],[PN/PrI Kod]],TEXT(DATAPN[[#This Row],[Verks]],9900000),1))</f>
        <v>UL99001011</v>
      </c>
      <c r="Y148" t="str">
        <f>IF(DATAPN[[#This Row],[Verks]]="Programövergripande",DATAPN[[#This Row],[Verks]],CONCATENATE(DATAPN[[#This Row],[Kursansvarig inst]],TEXT(DATAPN[[#This Row],[Verks]],9900000),1))</f>
        <v>K299001011</v>
      </c>
      <c r="Z14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8" t="s">
        <v>42</v>
      </c>
      <c r="AC148" t="s">
        <v>42</v>
      </c>
      <c r="AD148" t="s">
        <v>42</v>
      </c>
      <c r="AE148" t="s">
        <v>42</v>
      </c>
      <c r="AF148">
        <f>IF(A148="Programövergripande","Programövergripande",VLOOKUP(C148,Verks!A:B,2,0))</f>
        <v>101</v>
      </c>
      <c r="AH148">
        <v>2023</v>
      </c>
      <c r="AI148" t="s">
        <v>1602</v>
      </c>
      <c r="AK148">
        <v>108.33029999999999</v>
      </c>
      <c r="AL148" t="str">
        <f>VLOOKUP(B148,Inst!A:B,2,0)</f>
        <v>UL</v>
      </c>
    </row>
    <row r="149" spans="1:38" x14ac:dyDescent="0.35">
      <c r="A149" t="s">
        <v>47</v>
      </c>
      <c r="B149" t="s">
        <v>702</v>
      </c>
      <c r="C149" t="s">
        <v>283</v>
      </c>
      <c r="D149" t="s">
        <v>1554</v>
      </c>
      <c r="E149" t="s">
        <v>48</v>
      </c>
      <c r="F149" t="s">
        <v>137</v>
      </c>
      <c r="G149" t="s">
        <v>137</v>
      </c>
      <c r="H149" t="s">
        <v>1605</v>
      </c>
      <c r="I149" t="s">
        <v>1606</v>
      </c>
      <c r="J149">
        <v>0.25</v>
      </c>
      <c r="L149" t="s">
        <v>58</v>
      </c>
      <c r="M149" t="s">
        <v>50</v>
      </c>
      <c r="N149">
        <v>6</v>
      </c>
      <c r="O149">
        <v>147</v>
      </c>
      <c r="P149">
        <v>13.95</v>
      </c>
      <c r="Q149" s="122">
        <v>106.4817</v>
      </c>
      <c r="R149">
        <f t="shared" si="13"/>
        <v>8.5443750000000005</v>
      </c>
      <c r="S149">
        <f t="shared" si="14"/>
        <v>909.81957543750013</v>
      </c>
      <c r="T149">
        <v>0</v>
      </c>
      <c r="U149">
        <f t="shared" si="15"/>
        <v>909.81957543750013</v>
      </c>
      <c r="V149">
        <f t="shared" si="16"/>
        <v>909819.57543750014</v>
      </c>
      <c r="W149">
        <f t="shared" si="17"/>
        <v>75818.297953125017</v>
      </c>
      <c r="X149" t="str">
        <f>IF(DATAPN[[#This Row],[Verks]]="Programövergripande",DATAPN[[#This Row],[Verks]],CONCATENATE(DATAPN[[#This Row],[PN/PrI Kod]],TEXT(DATAPN[[#This Row],[Verks]],9900000),1))</f>
        <v>UL99001011</v>
      </c>
      <c r="Y149" t="str">
        <f>IF(DATAPN[[#This Row],[Verks]]="Programövergripande",DATAPN[[#This Row],[Verks]],CONCATENATE(DATAPN[[#This Row],[Kursansvarig inst]],TEXT(DATAPN[[#This Row],[Verks]],9900000),1))</f>
        <v>H799001011</v>
      </c>
      <c r="Z14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4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49" t="s">
        <v>42</v>
      </c>
      <c r="AC149" t="s">
        <v>42</v>
      </c>
      <c r="AD149" t="s">
        <v>42</v>
      </c>
      <c r="AE149" t="s">
        <v>42</v>
      </c>
      <c r="AF149">
        <f>IF(A149="Programövergripande","Programövergripande",VLOOKUP(C149,Verks!A:B,2,0))</f>
        <v>101</v>
      </c>
      <c r="AH149">
        <v>2023</v>
      </c>
      <c r="AI149" t="s">
        <v>1616</v>
      </c>
      <c r="AK149">
        <v>108.33029999999999</v>
      </c>
      <c r="AL149" t="str">
        <f>VLOOKUP(B149,Inst!A:B,2,0)</f>
        <v>UL</v>
      </c>
    </row>
    <row r="150" spans="1:38" x14ac:dyDescent="0.35">
      <c r="A150" t="s">
        <v>47</v>
      </c>
      <c r="B150" t="s">
        <v>702</v>
      </c>
      <c r="C150" t="s">
        <v>283</v>
      </c>
      <c r="D150" t="s">
        <v>1554</v>
      </c>
      <c r="E150" t="s">
        <v>48</v>
      </c>
      <c r="F150" t="s">
        <v>137</v>
      </c>
      <c r="G150" t="s">
        <v>766</v>
      </c>
      <c r="H150" t="s">
        <v>1605</v>
      </c>
      <c r="I150" t="s">
        <v>1606</v>
      </c>
      <c r="J150">
        <v>0.25</v>
      </c>
      <c r="L150" t="s">
        <v>58</v>
      </c>
      <c r="M150" t="s">
        <v>50</v>
      </c>
      <c r="N150">
        <v>6</v>
      </c>
      <c r="O150">
        <v>147</v>
      </c>
      <c r="P150">
        <v>4.6500000000000004</v>
      </c>
      <c r="Q150" s="122">
        <v>106.4817</v>
      </c>
      <c r="R150">
        <f t="shared" si="13"/>
        <v>2.8481250000000005</v>
      </c>
      <c r="S150">
        <f t="shared" si="14"/>
        <v>303.27319181250004</v>
      </c>
      <c r="T150">
        <v>0</v>
      </c>
      <c r="U150">
        <f t="shared" si="15"/>
        <v>303.27319181250004</v>
      </c>
      <c r="V150">
        <f t="shared" si="16"/>
        <v>303273.19181250007</v>
      </c>
      <c r="W150">
        <f t="shared" si="17"/>
        <v>25272.765984375004</v>
      </c>
      <c r="X150" t="str">
        <f>IF(DATAPN[[#This Row],[Verks]]="Programövergripande",DATAPN[[#This Row],[Verks]],CONCATENATE(DATAPN[[#This Row],[PN/PrI Kod]],TEXT(DATAPN[[#This Row],[Verks]],9900000),1))</f>
        <v>UL99001011</v>
      </c>
      <c r="Y150" t="str">
        <f>IF(DATAPN[[#This Row],[Verks]]="Programövergripande",DATAPN[[#This Row],[Verks]],CONCATENATE(DATAPN[[#This Row],[Kursansvarig inst]],TEXT(DATAPN[[#This Row],[Verks]],9900000),1))</f>
        <v>K299001011</v>
      </c>
      <c r="Z1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0" t="s">
        <v>42</v>
      </c>
      <c r="AC150" t="s">
        <v>42</v>
      </c>
      <c r="AD150" t="s">
        <v>42</v>
      </c>
      <c r="AE150" t="s">
        <v>42</v>
      </c>
      <c r="AF150">
        <f>IF(A150="Programövergripande","Programövergripande",VLOOKUP(C150,Verks!A:B,2,0))</f>
        <v>101</v>
      </c>
      <c r="AH150">
        <v>2023</v>
      </c>
      <c r="AI150" t="s">
        <v>1602</v>
      </c>
      <c r="AK150">
        <v>108.33029999999999</v>
      </c>
      <c r="AL150" t="str">
        <f>VLOOKUP(B150,Inst!A:B,2,0)</f>
        <v>UL</v>
      </c>
    </row>
    <row r="151" spans="1:38" x14ac:dyDescent="0.35">
      <c r="A151" t="s">
        <v>47</v>
      </c>
      <c r="B151" t="s">
        <v>702</v>
      </c>
      <c r="C151" t="s">
        <v>283</v>
      </c>
      <c r="D151" t="s">
        <v>1554</v>
      </c>
      <c r="E151" t="s">
        <v>48</v>
      </c>
      <c r="F151" t="s">
        <v>137</v>
      </c>
      <c r="G151" t="s">
        <v>451</v>
      </c>
      <c r="H151" t="s">
        <v>1605</v>
      </c>
      <c r="I151" t="s">
        <v>1606</v>
      </c>
      <c r="J151">
        <v>0.25</v>
      </c>
      <c r="L151" t="s">
        <v>58</v>
      </c>
      <c r="M151" t="s">
        <v>50</v>
      </c>
      <c r="N151">
        <v>6</v>
      </c>
      <c r="O151">
        <v>147</v>
      </c>
      <c r="P151">
        <v>3.45</v>
      </c>
      <c r="Q151" s="122">
        <v>106.4817</v>
      </c>
      <c r="R151">
        <f t="shared" si="13"/>
        <v>2.1131250000000001</v>
      </c>
      <c r="S151">
        <f t="shared" si="14"/>
        <v>225.00914231250002</v>
      </c>
      <c r="U151">
        <f t="shared" si="15"/>
        <v>225.00914231250002</v>
      </c>
      <c r="V151">
        <f t="shared" si="16"/>
        <v>225009.14231250001</v>
      </c>
      <c r="W151">
        <f t="shared" si="17"/>
        <v>18750.761859375001</v>
      </c>
      <c r="X151" t="str">
        <f>IF(DATAPN[[#This Row],[Verks]]="Programövergripande",DATAPN[[#This Row],[Verks]],CONCATENATE(DATAPN[[#This Row],[PN/PrI Kod]],TEXT(DATAPN[[#This Row],[Verks]],9900000),1))</f>
        <v>UL99001011</v>
      </c>
      <c r="Y151" t="str">
        <f>IF(DATAPN[[#This Row],[Verks]]="Programövergripande",DATAPN[[#This Row],[Verks]],CONCATENATE(DATAPN[[#This Row],[Kursansvarig inst]],TEXT(DATAPN[[#This Row],[Verks]],9900000),1))</f>
        <v>H199001011</v>
      </c>
      <c r="Z1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1" t="s">
        <v>42</v>
      </c>
      <c r="AC151" t="s">
        <v>42</v>
      </c>
      <c r="AD151" t="s">
        <v>42</v>
      </c>
      <c r="AE151" t="s">
        <v>42</v>
      </c>
      <c r="AF151">
        <f>IF(A151="Programövergripande","Programövergripande",VLOOKUP(C151,Verks!A:B,2,0))</f>
        <v>101</v>
      </c>
      <c r="AH151">
        <v>2023</v>
      </c>
      <c r="AI151" t="s">
        <v>1615</v>
      </c>
      <c r="AK151">
        <v>108.33029999999999</v>
      </c>
      <c r="AL151" t="str">
        <f>VLOOKUP(B151,Inst!A:B,2,0)</f>
        <v>UL</v>
      </c>
    </row>
    <row r="152" spans="1:38" x14ac:dyDescent="0.35">
      <c r="A152" t="s">
        <v>47</v>
      </c>
      <c r="B152" t="s">
        <v>702</v>
      </c>
      <c r="C152" t="s">
        <v>283</v>
      </c>
      <c r="D152" t="s">
        <v>1554</v>
      </c>
      <c r="E152" t="s">
        <v>48</v>
      </c>
      <c r="F152" t="s">
        <v>137</v>
      </c>
      <c r="G152" t="s">
        <v>239</v>
      </c>
      <c r="H152" t="s">
        <v>1605</v>
      </c>
      <c r="I152" t="s">
        <v>1606</v>
      </c>
      <c r="J152">
        <v>0.25</v>
      </c>
      <c r="L152" t="s">
        <v>58</v>
      </c>
      <c r="M152" t="s">
        <v>50</v>
      </c>
      <c r="N152">
        <v>6</v>
      </c>
      <c r="O152">
        <v>147</v>
      </c>
      <c r="P152">
        <v>0.45</v>
      </c>
      <c r="Q152" s="122">
        <v>106.4817</v>
      </c>
      <c r="R152">
        <f t="shared" si="13"/>
        <v>0.27562500000000001</v>
      </c>
      <c r="S152">
        <f t="shared" si="14"/>
        <v>29.349018562500003</v>
      </c>
      <c r="U152">
        <f t="shared" si="15"/>
        <v>29.349018562500003</v>
      </c>
      <c r="V152">
        <f t="shared" si="16"/>
        <v>29349.018562500001</v>
      </c>
      <c r="W152">
        <f t="shared" si="17"/>
        <v>2445.7515468750003</v>
      </c>
      <c r="X152" t="str">
        <f>IF(DATAPN[[#This Row],[Verks]]="Programövergripande",DATAPN[[#This Row],[Verks]],CONCATENATE(DATAPN[[#This Row],[PN/PrI Kod]],TEXT(DATAPN[[#This Row],[Verks]],9900000),1))</f>
        <v>UL99001011</v>
      </c>
      <c r="Y152" t="str">
        <f>IF(DATAPN[[#This Row],[Verks]]="Programövergripande",DATAPN[[#This Row],[Verks]],CONCATENATE(DATAPN[[#This Row],[Kursansvarig inst]],TEXT(DATAPN[[#This Row],[Verks]],9900000),1))</f>
        <v>H999001011</v>
      </c>
      <c r="Z1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2" t="s">
        <v>42</v>
      </c>
      <c r="AC152" t="s">
        <v>42</v>
      </c>
      <c r="AD152" t="s">
        <v>42</v>
      </c>
      <c r="AE152" t="s">
        <v>42</v>
      </c>
      <c r="AF152">
        <f>IF(A152="Programövergripande","Programövergripande",VLOOKUP(C152,Verks!A:B,2,0))</f>
        <v>101</v>
      </c>
      <c r="AH152">
        <v>2023</v>
      </c>
      <c r="AI152" t="s">
        <v>1604</v>
      </c>
      <c r="AK152">
        <v>108.33029999999999</v>
      </c>
      <c r="AL152" t="str">
        <f>VLOOKUP(B152,Inst!A:B,2,0)</f>
        <v>UL</v>
      </c>
    </row>
    <row r="153" spans="1:38" x14ac:dyDescent="0.35">
      <c r="A153" t="s">
        <v>47</v>
      </c>
      <c r="B153" t="s">
        <v>702</v>
      </c>
      <c r="C153" t="s">
        <v>283</v>
      </c>
      <c r="D153" t="s">
        <v>1554</v>
      </c>
      <c r="E153" t="s">
        <v>48</v>
      </c>
      <c r="F153" t="s">
        <v>1132</v>
      </c>
      <c r="G153" t="s">
        <v>1132</v>
      </c>
      <c r="H153" t="s">
        <v>1605</v>
      </c>
      <c r="I153" t="s">
        <v>1609</v>
      </c>
      <c r="J153">
        <v>0.25</v>
      </c>
      <c r="L153" t="s">
        <v>58</v>
      </c>
      <c r="M153" t="s">
        <v>50</v>
      </c>
      <c r="N153">
        <v>6</v>
      </c>
      <c r="O153">
        <v>147</v>
      </c>
      <c r="P153">
        <v>8.5500000000000007</v>
      </c>
      <c r="Q153" s="122">
        <v>106.4817</v>
      </c>
      <c r="R153">
        <f t="shared" si="13"/>
        <v>5.2368750000000004</v>
      </c>
      <c r="S153">
        <f t="shared" si="14"/>
        <v>557.63135268750011</v>
      </c>
      <c r="T153">
        <v>0</v>
      </c>
      <c r="U153">
        <f t="shared" si="15"/>
        <v>557.63135268750011</v>
      </c>
      <c r="V153">
        <f t="shared" si="16"/>
        <v>557631.35268750007</v>
      </c>
      <c r="W153">
        <f t="shared" si="17"/>
        <v>46469.279390625008</v>
      </c>
      <c r="X153" t="str">
        <f>IF(DATAPN[[#This Row],[Verks]]="Programövergripande",DATAPN[[#This Row],[Verks]],CONCATENATE(DATAPN[[#This Row],[PN/PrI Kod]],TEXT(DATAPN[[#This Row],[Verks]],9900000),1))</f>
        <v>UL99001011</v>
      </c>
      <c r="Y153" t="str">
        <f>IF(DATAPN[[#This Row],[Verks]]="Programövergripande",DATAPN[[#This Row],[Verks]],CONCATENATE(DATAPN[[#This Row],[Kursansvarig inst]],TEXT(DATAPN[[#This Row],[Verks]],9900000),1))</f>
        <v>D199001011</v>
      </c>
      <c r="Z1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3" t="s">
        <v>42</v>
      </c>
      <c r="AC153" t="s">
        <v>42</v>
      </c>
      <c r="AD153" t="s">
        <v>42</v>
      </c>
      <c r="AE153" t="s">
        <v>42</v>
      </c>
      <c r="AF153">
        <f>IF(A153="Programövergripande","Programövergripande",VLOOKUP(C153,Verks!A:B,2,0))</f>
        <v>101</v>
      </c>
      <c r="AH153">
        <v>2023</v>
      </c>
      <c r="AK153">
        <v>108.33029999999999</v>
      </c>
      <c r="AL153" t="str">
        <f>VLOOKUP(B153,Inst!A:B,2,0)</f>
        <v>UL</v>
      </c>
    </row>
    <row r="154" spans="1:38" x14ac:dyDescent="0.35">
      <c r="A154" t="s">
        <v>47</v>
      </c>
      <c r="B154" t="s">
        <v>702</v>
      </c>
      <c r="C154" t="s">
        <v>283</v>
      </c>
      <c r="D154" t="s">
        <v>1554</v>
      </c>
      <c r="E154" t="s">
        <v>48</v>
      </c>
      <c r="F154" t="s">
        <v>1132</v>
      </c>
      <c r="G154" t="s">
        <v>451</v>
      </c>
      <c r="H154" t="s">
        <v>1605</v>
      </c>
      <c r="I154" t="s">
        <v>1609</v>
      </c>
      <c r="J154">
        <v>0.25</v>
      </c>
      <c r="L154" t="s">
        <v>58</v>
      </c>
      <c r="M154" t="s">
        <v>50</v>
      </c>
      <c r="N154">
        <v>6</v>
      </c>
      <c r="O154">
        <v>147</v>
      </c>
      <c r="P154">
        <v>3.45</v>
      </c>
      <c r="Q154" s="122">
        <v>106.4817</v>
      </c>
      <c r="R154">
        <f t="shared" si="13"/>
        <v>2.1131250000000001</v>
      </c>
      <c r="S154">
        <f t="shared" si="14"/>
        <v>225.00914231250002</v>
      </c>
      <c r="U154">
        <f t="shared" si="15"/>
        <v>225.00914231250002</v>
      </c>
      <c r="V154">
        <f t="shared" si="16"/>
        <v>225009.14231250001</v>
      </c>
      <c r="W154">
        <f t="shared" si="17"/>
        <v>18750.761859375001</v>
      </c>
      <c r="X154" t="str">
        <f>IF(DATAPN[[#This Row],[Verks]]="Programövergripande",DATAPN[[#This Row],[Verks]],CONCATENATE(DATAPN[[#This Row],[PN/PrI Kod]],TEXT(DATAPN[[#This Row],[Verks]],9900000),1))</f>
        <v>UL99001011</v>
      </c>
      <c r="Y154" t="str">
        <f>IF(DATAPN[[#This Row],[Verks]]="Programövergripande",DATAPN[[#This Row],[Verks]],CONCATENATE(DATAPN[[#This Row],[Kursansvarig inst]],TEXT(DATAPN[[#This Row],[Verks]],9900000),1))</f>
        <v>H199001011</v>
      </c>
      <c r="Z1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4" t="s">
        <v>42</v>
      </c>
      <c r="AC154" t="s">
        <v>42</v>
      </c>
      <c r="AD154" t="s">
        <v>42</v>
      </c>
      <c r="AE154" t="s">
        <v>42</v>
      </c>
      <c r="AF154">
        <f>IF(A154="Programövergripande","Programövergripande",VLOOKUP(C154,Verks!A:B,2,0))</f>
        <v>101</v>
      </c>
      <c r="AH154">
        <v>2023</v>
      </c>
      <c r="AI154" t="s">
        <v>1615</v>
      </c>
      <c r="AK154">
        <v>108.33029999999999</v>
      </c>
      <c r="AL154" t="str">
        <f>VLOOKUP(B154,Inst!A:B,2,0)</f>
        <v>UL</v>
      </c>
    </row>
    <row r="155" spans="1:38" x14ac:dyDescent="0.35">
      <c r="A155" t="s">
        <v>47</v>
      </c>
      <c r="B155" t="s">
        <v>702</v>
      </c>
      <c r="C155" t="s">
        <v>283</v>
      </c>
      <c r="D155" t="s">
        <v>1554</v>
      </c>
      <c r="E155" t="s">
        <v>48</v>
      </c>
      <c r="F155" t="s">
        <v>1132</v>
      </c>
      <c r="G155" t="s">
        <v>239</v>
      </c>
      <c r="H155" t="s">
        <v>1605</v>
      </c>
      <c r="I155" t="s">
        <v>1609</v>
      </c>
      <c r="J155">
        <v>0.25</v>
      </c>
      <c r="L155" t="s">
        <v>58</v>
      </c>
      <c r="M155" t="s">
        <v>50</v>
      </c>
      <c r="N155">
        <v>6</v>
      </c>
      <c r="O155">
        <v>147</v>
      </c>
      <c r="P155">
        <v>0.45</v>
      </c>
      <c r="Q155" s="122">
        <v>106.4817</v>
      </c>
      <c r="R155">
        <f t="shared" si="13"/>
        <v>0.27562500000000001</v>
      </c>
      <c r="S155">
        <f t="shared" si="14"/>
        <v>29.349018562500003</v>
      </c>
      <c r="U155">
        <f t="shared" si="15"/>
        <v>29.349018562500003</v>
      </c>
      <c r="V155">
        <f t="shared" si="16"/>
        <v>29349.018562500001</v>
      </c>
      <c r="W155">
        <f t="shared" si="17"/>
        <v>2445.7515468750003</v>
      </c>
      <c r="X155" t="str">
        <f>IF(DATAPN[[#This Row],[Verks]]="Programövergripande",DATAPN[[#This Row],[Verks]],CONCATENATE(DATAPN[[#This Row],[PN/PrI Kod]],TEXT(DATAPN[[#This Row],[Verks]],9900000),1))</f>
        <v>UL99001011</v>
      </c>
      <c r="Y155" t="str">
        <f>IF(DATAPN[[#This Row],[Verks]]="Programövergripande",DATAPN[[#This Row],[Verks]],CONCATENATE(DATAPN[[#This Row],[Kursansvarig inst]],TEXT(DATAPN[[#This Row],[Verks]],9900000),1))</f>
        <v>H999001011</v>
      </c>
      <c r="Z1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5" t="s">
        <v>42</v>
      </c>
      <c r="AC155" t="s">
        <v>42</v>
      </c>
      <c r="AD155" t="s">
        <v>42</v>
      </c>
      <c r="AE155" t="s">
        <v>42</v>
      </c>
      <c r="AF155">
        <f>IF(A155="Programövergripande","Programövergripande",VLOOKUP(C155,Verks!A:B,2,0))</f>
        <v>101</v>
      </c>
      <c r="AH155">
        <v>2023</v>
      </c>
      <c r="AI155" t="s">
        <v>1604</v>
      </c>
      <c r="AK155">
        <v>108.33029999999999</v>
      </c>
      <c r="AL155" t="str">
        <f>VLOOKUP(B155,Inst!A:B,2,0)</f>
        <v>UL</v>
      </c>
    </row>
    <row r="156" spans="1:38" x14ac:dyDescent="0.35">
      <c r="A156" t="s">
        <v>47</v>
      </c>
      <c r="B156" t="s">
        <v>702</v>
      </c>
      <c r="C156" t="s">
        <v>283</v>
      </c>
      <c r="D156" t="s">
        <v>1554</v>
      </c>
      <c r="E156" t="s">
        <v>48</v>
      </c>
      <c r="F156" t="s">
        <v>1132</v>
      </c>
      <c r="G156" t="s">
        <v>766</v>
      </c>
      <c r="H156" t="s">
        <v>1605</v>
      </c>
      <c r="I156" t="s">
        <v>1609</v>
      </c>
      <c r="J156">
        <v>0.25</v>
      </c>
      <c r="L156" t="s">
        <v>58</v>
      </c>
      <c r="M156" t="s">
        <v>50</v>
      </c>
      <c r="N156">
        <v>6</v>
      </c>
      <c r="O156">
        <v>147</v>
      </c>
      <c r="P156">
        <v>10.050000000000001</v>
      </c>
      <c r="Q156" s="122">
        <v>106.4817</v>
      </c>
      <c r="R156">
        <f t="shared" si="13"/>
        <v>6.1556250000000006</v>
      </c>
      <c r="S156">
        <f t="shared" si="14"/>
        <v>655.46141456250007</v>
      </c>
      <c r="U156">
        <f t="shared" si="15"/>
        <v>655.46141456250007</v>
      </c>
      <c r="V156">
        <f t="shared" si="16"/>
        <v>655461.41456250008</v>
      </c>
      <c r="W156">
        <f t="shared" si="17"/>
        <v>54621.784546875009</v>
      </c>
      <c r="X156" t="str">
        <f>IF(DATAPN[[#This Row],[Verks]]="Programövergripande",DATAPN[[#This Row],[Verks]],CONCATENATE(DATAPN[[#This Row],[PN/PrI Kod]],TEXT(DATAPN[[#This Row],[Verks]],9900000),1))</f>
        <v>UL99001011</v>
      </c>
      <c r="Y156" t="str">
        <f>IF(DATAPN[[#This Row],[Verks]]="Programövergripande",DATAPN[[#This Row],[Verks]],CONCATENATE(DATAPN[[#This Row],[Kursansvarig inst]],TEXT(DATAPN[[#This Row],[Verks]],9900000),1))</f>
        <v>K299001011</v>
      </c>
      <c r="Z1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6" t="s">
        <v>42</v>
      </c>
      <c r="AC156" t="s">
        <v>42</v>
      </c>
      <c r="AD156" t="s">
        <v>42</v>
      </c>
      <c r="AE156" t="s">
        <v>42</v>
      </c>
      <c r="AF156">
        <f>IF(A156="Programövergripande","Programövergripande",VLOOKUP(C156,Verks!A:B,2,0))</f>
        <v>101</v>
      </c>
      <c r="AH156">
        <v>2023</v>
      </c>
      <c r="AI156" t="s">
        <v>1617</v>
      </c>
      <c r="AK156">
        <v>108.33029999999999</v>
      </c>
      <c r="AL156" t="str">
        <f>VLOOKUP(B156,Inst!A:B,2,0)</f>
        <v>UL</v>
      </c>
    </row>
    <row r="157" spans="1:38" x14ac:dyDescent="0.35">
      <c r="A157" t="s">
        <v>47</v>
      </c>
      <c r="B157" t="s">
        <v>702</v>
      </c>
      <c r="C157" t="s">
        <v>283</v>
      </c>
      <c r="D157" t="s">
        <v>1554</v>
      </c>
      <c r="E157" t="s">
        <v>48</v>
      </c>
      <c r="F157" t="s">
        <v>766</v>
      </c>
      <c r="G157" t="s">
        <v>766</v>
      </c>
      <c r="H157" t="s">
        <v>1605</v>
      </c>
      <c r="I157" t="s">
        <v>1612</v>
      </c>
      <c r="J157">
        <v>0.25</v>
      </c>
      <c r="L157" t="s">
        <v>58</v>
      </c>
      <c r="M157" t="s">
        <v>50</v>
      </c>
      <c r="N157">
        <v>6</v>
      </c>
      <c r="O157">
        <v>147</v>
      </c>
      <c r="P157">
        <v>17.55</v>
      </c>
      <c r="Q157" s="122">
        <v>106.4817</v>
      </c>
      <c r="R157">
        <f t="shared" si="13"/>
        <v>10.749374999999999</v>
      </c>
      <c r="S157">
        <f t="shared" si="14"/>
        <v>1144.6117239374998</v>
      </c>
      <c r="T157">
        <v>0</v>
      </c>
      <c r="U157">
        <f t="shared" si="15"/>
        <v>1144.6117239374998</v>
      </c>
      <c r="V157">
        <f t="shared" si="16"/>
        <v>1144611.7239374998</v>
      </c>
      <c r="W157">
        <f t="shared" si="17"/>
        <v>95384.310328124979</v>
      </c>
      <c r="X157" t="str">
        <f>IF(DATAPN[[#This Row],[Verks]]="Programövergripande",DATAPN[[#This Row],[Verks]],CONCATENATE(DATAPN[[#This Row],[PN/PrI Kod]],TEXT(DATAPN[[#This Row],[Verks]],9900000),1))</f>
        <v>UL99001011</v>
      </c>
      <c r="Y157" t="str">
        <f>IF(DATAPN[[#This Row],[Verks]]="Programövergripande",DATAPN[[#This Row],[Verks]],CONCATENATE(DATAPN[[#This Row],[Kursansvarig inst]],TEXT(DATAPN[[#This Row],[Verks]],9900000),1))</f>
        <v>K299001011</v>
      </c>
      <c r="Z1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7" t="s">
        <v>42</v>
      </c>
      <c r="AC157" t="s">
        <v>42</v>
      </c>
      <c r="AD157" t="s">
        <v>42</v>
      </c>
      <c r="AE157" t="s">
        <v>42</v>
      </c>
      <c r="AF157">
        <f>IF(A157="Programövergripande","Programövergripande",VLOOKUP(C157,Verks!A:B,2,0))</f>
        <v>101</v>
      </c>
      <c r="AH157">
        <v>2023</v>
      </c>
      <c r="AK157">
        <v>108.33029999999999</v>
      </c>
      <c r="AL157" t="str">
        <f>VLOOKUP(B157,Inst!A:B,2,0)</f>
        <v>UL</v>
      </c>
    </row>
    <row r="158" spans="1:38" x14ac:dyDescent="0.35">
      <c r="A158" t="s">
        <v>47</v>
      </c>
      <c r="B158" t="s">
        <v>702</v>
      </c>
      <c r="C158" t="s">
        <v>283</v>
      </c>
      <c r="D158" t="s">
        <v>1554</v>
      </c>
      <c r="E158" t="s">
        <v>48</v>
      </c>
      <c r="F158" t="s">
        <v>766</v>
      </c>
      <c r="G158" t="s">
        <v>1127</v>
      </c>
      <c r="H158" t="s">
        <v>1605</v>
      </c>
      <c r="I158" t="s">
        <v>1612</v>
      </c>
      <c r="J158">
        <v>0.25</v>
      </c>
      <c r="L158" t="s">
        <v>58</v>
      </c>
      <c r="M158" t="s">
        <v>50</v>
      </c>
      <c r="N158">
        <v>6</v>
      </c>
      <c r="O158">
        <v>147</v>
      </c>
      <c r="P158">
        <v>1.05</v>
      </c>
      <c r="Q158" s="122">
        <v>106.4817</v>
      </c>
      <c r="R158">
        <f t="shared" si="13"/>
        <v>0.64312499999999995</v>
      </c>
      <c r="S158">
        <f t="shared" si="14"/>
        <v>68.481043312499992</v>
      </c>
      <c r="T158">
        <v>0</v>
      </c>
      <c r="U158">
        <f t="shared" si="15"/>
        <v>68.481043312499992</v>
      </c>
      <c r="V158">
        <f t="shared" si="16"/>
        <v>68481.043312499998</v>
      </c>
      <c r="W158">
        <f t="shared" si="17"/>
        <v>5706.7536093749995</v>
      </c>
      <c r="X158" t="str">
        <f>IF(DATAPN[[#This Row],[Verks]]="Programövergripande",DATAPN[[#This Row],[Verks]],CONCATENATE(DATAPN[[#This Row],[PN/PrI Kod]],TEXT(DATAPN[[#This Row],[Verks]],9900000),1))</f>
        <v>UL99001011</v>
      </c>
      <c r="Y158" t="str">
        <f>IF(DATAPN[[#This Row],[Verks]]="Programövergripande",DATAPN[[#This Row],[Verks]],CONCATENATE(DATAPN[[#This Row],[Kursansvarig inst]],TEXT(DATAPN[[#This Row],[Verks]],9900000),1))</f>
        <v>K199001011</v>
      </c>
      <c r="Z1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8" t="s">
        <v>42</v>
      </c>
      <c r="AC158" t="s">
        <v>42</v>
      </c>
      <c r="AD158" t="s">
        <v>42</v>
      </c>
      <c r="AE158" t="s">
        <v>42</v>
      </c>
      <c r="AF158">
        <f>IF(A158="Programövergripande","Programövergripande",VLOOKUP(C158,Verks!A:B,2,0))</f>
        <v>101</v>
      </c>
      <c r="AH158">
        <v>2023</v>
      </c>
      <c r="AI158" t="s">
        <v>1614</v>
      </c>
      <c r="AK158">
        <v>108.33029999999999</v>
      </c>
      <c r="AL158" t="str">
        <f>VLOOKUP(B158,Inst!A:B,2,0)</f>
        <v>UL</v>
      </c>
    </row>
    <row r="159" spans="1:38" x14ac:dyDescent="0.35">
      <c r="A159" t="s">
        <v>47</v>
      </c>
      <c r="B159" t="s">
        <v>702</v>
      </c>
      <c r="C159" t="s">
        <v>283</v>
      </c>
      <c r="D159" t="s">
        <v>1554</v>
      </c>
      <c r="E159" t="s">
        <v>48</v>
      </c>
      <c r="F159" t="s">
        <v>766</v>
      </c>
      <c r="G159" t="s">
        <v>451</v>
      </c>
      <c r="H159" t="s">
        <v>1605</v>
      </c>
      <c r="I159" t="s">
        <v>1612</v>
      </c>
      <c r="J159">
        <v>0.25</v>
      </c>
      <c r="L159" t="s">
        <v>58</v>
      </c>
      <c r="M159" t="s">
        <v>50</v>
      </c>
      <c r="N159">
        <v>6</v>
      </c>
      <c r="O159">
        <v>147</v>
      </c>
      <c r="P159">
        <v>3.45</v>
      </c>
      <c r="Q159" s="122">
        <v>106.4817</v>
      </c>
      <c r="R159">
        <f t="shared" si="13"/>
        <v>2.1131250000000001</v>
      </c>
      <c r="S159">
        <f t="shared" si="14"/>
        <v>225.00914231250002</v>
      </c>
      <c r="U159">
        <f t="shared" si="15"/>
        <v>225.00914231250002</v>
      </c>
      <c r="V159">
        <f t="shared" si="16"/>
        <v>225009.14231250001</v>
      </c>
      <c r="W159">
        <f t="shared" si="17"/>
        <v>18750.761859375001</v>
      </c>
      <c r="X159" t="str">
        <f>IF(DATAPN[[#This Row],[Verks]]="Programövergripande",DATAPN[[#This Row],[Verks]],CONCATENATE(DATAPN[[#This Row],[PN/PrI Kod]],TEXT(DATAPN[[#This Row],[Verks]],9900000),1))</f>
        <v>UL99001011</v>
      </c>
      <c r="Y159" t="str">
        <f>IF(DATAPN[[#This Row],[Verks]]="Programövergripande",DATAPN[[#This Row],[Verks]],CONCATENATE(DATAPN[[#This Row],[Kursansvarig inst]],TEXT(DATAPN[[#This Row],[Verks]],9900000),1))</f>
        <v>H199001011</v>
      </c>
      <c r="Z1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59" t="s">
        <v>42</v>
      </c>
      <c r="AC159" t="s">
        <v>42</v>
      </c>
      <c r="AD159" t="s">
        <v>42</v>
      </c>
      <c r="AE159" t="s">
        <v>42</v>
      </c>
      <c r="AF159">
        <f>IF(A159="Programövergripande","Programövergripande",VLOOKUP(C159,Verks!A:B,2,0))</f>
        <v>101</v>
      </c>
      <c r="AH159">
        <v>2023</v>
      </c>
      <c r="AI159" t="s">
        <v>1615</v>
      </c>
      <c r="AK159">
        <v>108.33029999999999</v>
      </c>
      <c r="AL159" t="str">
        <f>VLOOKUP(B159,Inst!A:B,2,0)</f>
        <v>UL</v>
      </c>
    </row>
    <row r="160" spans="1:38" x14ac:dyDescent="0.35">
      <c r="A160" t="s">
        <v>47</v>
      </c>
      <c r="B160" t="s">
        <v>702</v>
      </c>
      <c r="C160" t="s">
        <v>283</v>
      </c>
      <c r="D160" t="s">
        <v>1554</v>
      </c>
      <c r="E160" t="s">
        <v>48</v>
      </c>
      <c r="F160" t="s">
        <v>766</v>
      </c>
      <c r="G160" t="s">
        <v>239</v>
      </c>
      <c r="H160" t="s">
        <v>1605</v>
      </c>
      <c r="I160" t="s">
        <v>1612</v>
      </c>
      <c r="J160">
        <v>0.25</v>
      </c>
      <c r="L160" t="s">
        <v>58</v>
      </c>
      <c r="M160" t="s">
        <v>50</v>
      </c>
      <c r="N160">
        <v>6</v>
      </c>
      <c r="O160">
        <v>147</v>
      </c>
      <c r="P160">
        <v>0.45</v>
      </c>
      <c r="Q160" s="122">
        <v>106.4817</v>
      </c>
      <c r="R160">
        <f t="shared" si="13"/>
        <v>0.27562500000000001</v>
      </c>
      <c r="S160">
        <f t="shared" si="14"/>
        <v>29.349018562500003</v>
      </c>
      <c r="U160">
        <f t="shared" si="15"/>
        <v>29.349018562500003</v>
      </c>
      <c r="V160">
        <f t="shared" si="16"/>
        <v>29349.018562500001</v>
      </c>
      <c r="W160">
        <f t="shared" si="17"/>
        <v>2445.7515468750003</v>
      </c>
      <c r="X160" t="str">
        <f>IF(DATAPN[[#This Row],[Verks]]="Programövergripande",DATAPN[[#This Row],[Verks]],CONCATENATE(DATAPN[[#This Row],[PN/PrI Kod]],TEXT(DATAPN[[#This Row],[Verks]],9900000),1))</f>
        <v>UL99001011</v>
      </c>
      <c r="Y160" t="str">
        <f>IF(DATAPN[[#This Row],[Verks]]="Programövergripande",DATAPN[[#This Row],[Verks]],CONCATENATE(DATAPN[[#This Row],[Kursansvarig inst]],TEXT(DATAPN[[#This Row],[Verks]],9900000),1))</f>
        <v>H999001011</v>
      </c>
      <c r="Z1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0" t="s">
        <v>42</v>
      </c>
      <c r="AC160" t="s">
        <v>42</v>
      </c>
      <c r="AD160" t="s">
        <v>42</v>
      </c>
      <c r="AE160" t="s">
        <v>42</v>
      </c>
      <c r="AF160">
        <f>IF(A160="Programövergripande","Programövergripande",VLOOKUP(C160,Verks!A:B,2,0))</f>
        <v>101</v>
      </c>
      <c r="AH160">
        <v>2023</v>
      </c>
      <c r="AI160" t="s">
        <v>1604</v>
      </c>
      <c r="AK160">
        <v>108.33029999999999</v>
      </c>
      <c r="AL160" t="str">
        <f>VLOOKUP(B160,Inst!A:B,2,0)</f>
        <v>UL</v>
      </c>
    </row>
    <row r="161" spans="1:38" x14ac:dyDescent="0.35">
      <c r="A161" t="s">
        <v>47</v>
      </c>
      <c r="B161" t="s">
        <v>702</v>
      </c>
      <c r="C161" t="s">
        <v>283</v>
      </c>
      <c r="D161" t="s">
        <v>1554</v>
      </c>
      <c r="E161" t="s">
        <v>48</v>
      </c>
      <c r="F161" t="s">
        <v>1250</v>
      </c>
      <c r="G161" t="s">
        <v>1250</v>
      </c>
      <c r="H161" t="s">
        <v>1592</v>
      </c>
      <c r="I161" t="s">
        <v>1593</v>
      </c>
      <c r="J161">
        <v>0.25</v>
      </c>
      <c r="L161" t="s">
        <v>58</v>
      </c>
      <c r="M161" t="s">
        <v>49</v>
      </c>
      <c r="N161">
        <v>6</v>
      </c>
      <c r="O161">
        <v>136</v>
      </c>
      <c r="P161">
        <v>8.5500000000000007</v>
      </c>
      <c r="Q161" s="122">
        <v>106.4817</v>
      </c>
      <c r="R161">
        <f t="shared" si="13"/>
        <v>4.8450000000000006</v>
      </c>
      <c r="S161">
        <f t="shared" si="14"/>
        <v>515.90383650000012</v>
      </c>
      <c r="T161">
        <v>0</v>
      </c>
      <c r="U161">
        <f t="shared" si="15"/>
        <v>515.90383650000012</v>
      </c>
      <c r="V161">
        <f t="shared" si="16"/>
        <v>515903.83650000015</v>
      </c>
      <c r="W161">
        <f t="shared" si="17"/>
        <v>42991.986375000015</v>
      </c>
      <c r="X161" t="str">
        <f>IF(DATAPN[[#This Row],[Verks]]="Programövergripande",DATAPN[[#This Row],[Verks]],CONCATENATE(DATAPN[[#This Row],[PN/PrI Kod]],TEXT(DATAPN[[#This Row],[Verks]],9900000),1))</f>
        <v>UL99001011</v>
      </c>
      <c r="Y161" t="str">
        <f>IF(DATAPN[[#This Row],[Verks]]="Programövergripande",DATAPN[[#This Row],[Verks]],CONCATENATE(DATAPN[[#This Row],[Kursansvarig inst]],TEXT(DATAPN[[#This Row],[Verks]],9900000),1))</f>
        <v>S199001011</v>
      </c>
      <c r="Z1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1" t="s">
        <v>42</v>
      </c>
      <c r="AC161" t="s">
        <v>42</v>
      </c>
      <c r="AD161" t="s">
        <v>42</v>
      </c>
      <c r="AE161" t="s">
        <v>42</v>
      </c>
      <c r="AF161">
        <f>IF(A161="Programövergripande","Programövergripande",VLOOKUP(C161,Verks!A:B,2,0))</f>
        <v>101</v>
      </c>
      <c r="AH161">
        <v>2023</v>
      </c>
      <c r="AK161">
        <v>108.33029999999999</v>
      </c>
      <c r="AL161" t="str">
        <f>VLOOKUP(B161,Inst!A:B,2,0)</f>
        <v>UL</v>
      </c>
    </row>
    <row r="162" spans="1:38" x14ac:dyDescent="0.35">
      <c r="A162" t="s">
        <v>47</v>
      </c>
      <c r="B162" t="s">
        <v>702</v>
      </c>
      <c r="C162" t="s">
        <v>283</v>
      </c>
      <c r="D162" t="s">
        <v>1554</v>
      </c>
      <c r="E162" t="s">
        <v>48</v>
      </c>
      <c r="F162" t="s">
        <v>1250</v>
      </c>
      <c r="G162" t="s">
        <v>451</v>
      </c>
      <c r="H162" t="s">
        <v>1592</v>
      </c>
      <c r="I162" t="s">
        <v>1593</v>
      </c>
      <c r="J162">
        <v>0.25</v>
      </c>
      <c r="L162" t="s">
        <v>58</v>
      </c>
      <c r="M162" t="s">
        <v>49</v>
      </c>
      <c r="N162">
        <v>6</v>
      </c>
      <c r="O162">
        <v>136</v>
      </c>
      <c r="P162">
        <v>3.45</v>
      </c>
      <c r="Q162" s="122">
        <v>106.4817</v>
      </c>
      <c r="R162">
        <f t="shared" si="13"/>
        <v>1.9550000000000003</v>
      </c>
      <c r="S162">
        <f t="shared" si="14"/>
        <v>208.17172350000004</v>
      </c>
      <c r="T162">
        <v>0</v>
      </c>
      <c r="U162">
        <f t="shared" si="15"/>
        <v>208.17172350000004</v>
      </c>
      <c r="V162">
        <f t="shared" si="16"/>
        <v>208171.72350000005</v>
      </c>
      <c r="W162">
        <f t="shared" si="17"/>
        <v>17347.643625000004</v>
      </c>
      <c r="X162" t="str">
        <f>IF(DATAPN[[#This Row],[Verks]]="Programövergripande",DATAPN[[#This Row],[Verks]],CONCATENATE(DATAPN[[#This Row],[PN/PrI Kod]],TEXT(DATAPN[[#This Row],[Verks]],9900000),1))</f>
        <v>UL99001011</v>
      </c>
      <c r="Y162" t="str">
        <f>IF(DATAPN[[#This Row],[Verks]]="Programövergripande",DATAPN[[#This Row],[Verks]],CONCATENATE(DATAPN[[#This Row],[Kursansvarig inst]],TEXT(DATAPN[[#This Row],[Verks]],9900000),1))</f>
        <v>H199001011</v>
      </c>
      <c r="Z1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2" t="s">
        <v>42</v>
      </c>
      <c r="AC162" t="s">
        <v>42</v>
      </c>
      <c r="AD162" t="s">
        <v>42</v>
      </c>
      <c r="AE162" t="s">
        <v>42</v>
      </c>
      <c r="AF162">
        <f>IF(A162="Programövergripande","Programövergripande",VLOOKUP(C162,Verks!A:B,2,0))</f>
        <v>101</v>
      </c>
      <c r="AH162">
        <v>2023</v>
      </c>
      <c r="AI162" t="s">
        <v>1615</v>
      </c>
      <c r="AK162">
        <v>108.33029999999999</v>
      </c>
      <c r="AL162" t="str">
        <f>VLOOKUP(B162,Inst!A:B,2,0)</f>
        <v>UL</v>
      </c>
    </row>
    <row r="163" spans="1:38" x14ac:dyDescent="0.35">
      <c r="A163" t="s">
        <v>47</v>
      </c>
      <c r="B163" t="s">
        <v>702</v>
      </c>
      <c r="C163" t="s">
        <v>283</v>
      </c>
      <c r="D163" t="s">
        <v>1554</v>
      </c>
      <c r="E163" t="s">
        <v>48</v>
      </c>
      <c r="F163" t="s">
        <v>1250</v>
      </c>
      <c r="G163" t="s">
        <v>239</v>
      </c>
      <c r="H163" t="s">
        <v>1592</v>
      </c>
      <c r="I163" t="s">
        <v>1593</v>
      </c>
      <c r="J163">
        <v>0.25</v>
      </c>
      <c r="L163" t="s">
        <v>58</v>
      </c>
      <c r="M163" t="s">
        <v>49</v>
      </c>
      <c r="N163">
        <v>6</v>
      </c>
      <c r="O163">
        <v>136</v>
      </c>
      <c r="P163">
        <v>0.45</v>
      </c>
      <c r="Q163" s="122">
        <v>106.4817</v>
      </c>
      <c r="R163">
        <f t="shared" si="13"/>
        <v>0.255</v>
      </c>
      <c r="S163">
        <f t="shared" si="14"/>
        <v>27.1528335</v>
      </c>
      <c r="T163">
        <v>0</v>
      </c>
      <c r="U163">
        <f t="shared" si="15"/>
        <v>27.1528335</v>
      </c>
      <c r="V163">
        <f t="shared" si="16"/>
        <v>27152.833500000001</v>
      </c>
      <c r="W163">
        <f t="shared" si="17"/>
        <v>2262.7361249999999</v>
      </c>
      <c r="X163" t="str">
        <f>IF(DATAPN[[#This Row],[Verks]]="Programövergripande",DATAPN[[#This Row],[Verks]],CONCATENATE(DATAPN[[#This Row],[PN/PrI Kod]],TEXT(DATAPN[[#This Row],[Verks]],9900000),1))</f>
        <v>UL99001011</v>
      </c>
      <c r="Y163" t="str">
        <f>IF(DATAPN[[#This Row],[Verks]]="Programövergripande",DATAPN[[#This Row],[Verks]],CONCATENATE(DATAPN[[#This Row],[Kursansvarig inst]],TEXT(DATAPN[[#This Row],[Verks]],9900000),1))</f>
        <v>H999001011</v>
      </c>
      <c r="Z1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3" t="s">
        <v>42</v>
      </c>
      <c r="AC163" t="s">
        <v>42</v>
      </c>
      <c r="AD163" t="s">
        <v>42</v>
      </c>
      <c r="AE163" t="s">
        <v>42</v>
      </c>
      <c r="AF163">
        <f>IF(A163="Programövergripande","Programövergripande",VLOOKUP(C163,Verks!A:B,2,0))</f>
        <v>101</v>
      </c>
      <c r="AH163">
        <v>2023</v>
      </c>
      <c r="AI163" t="s">
        <v>1604</v>
      </c>
      <c r="AK163">
        <v>108.33029999999999</v>
      </c>
      <c r="AL163" t="str">
        <f>VLOOKUP(B163,Inst!A:B,2,0)</f>
        <v>UL</v>
      </c>
    </row>
    <row r="164" spans="1:38" x14ac:dyDescent="0.35">
      <c r="A164" t="s">
        <v>47</v>
      </c>
      <c r="B164" t="s">
        <v>702</v>
      </c>
      <c r="C164" t="s">
        <v>283</v>
      </c>
      <c r="D164" t="s">
        <v>1554</v>
      </c>
      <c r="E164" t="s">
        <v>48</v>
      </c>
      <c r="F164" t="s">
        <v>1250</v>
      </c>
      <c r="G164" t="s">
        <v>137</v>
      </c>
      <c r="H164" t="s">
        <v>1592</v>
      </c>
      <c r="I164" t="s">
        <v>1593</v>
      </c>
      <c r="J164">
        <v>0.25</v>
      </c>
      <c r="L164" t="s">
        <v>58</v>
      </c>
      <c r="M164" t="s">
        <v>49</v>
      </c>
      <c r="N164">
        <v>6</v>
      </c>
      <c r="O164">
        <v>136</v>
      </c>
      <c r="P164">
        <v>5.4</v>
      </c>
      <c r="Q164" s="122">
        <v>106.4817</v>
      </c>
      <c r="R164">
        <f t="shared" si="13"/>
        <v>3.0600000000000005</v>
      </c>
      <c r="S164">
        <f t="shared" si="14"/>
        <v>325.83400200000005</v>
      </c>
      <c r="U164">
        <f t="shared" si="15"/>
        <v>325.83400200000005</v>
      </c>
      <c r="V164">
        <f t="shared" si="16"/>
        <v>325834.00200000004</v>
      </c>
      <c r="W164">
        <f t="shared" si="17"/>
        <v>27152.833500000004</v>
      </c>
      <c r="X164" t="str">
        <f>IF(DATAPN[[#This Row],[Verks]]="Programövergripande",DATAPN[[#This Row],[Verks]],CONCATENATE(DATAPN[[#This Row],[PN/PrI Kod]],TEXT(DATAPN[[#This Row],[Verks]],9900000),1))</f>
        <v>UL99001011</v>
      </c>
      <c r="Y164" t="str">
        <f>IF(DATAPN[[#This Row],[Verks]]="Programövergripande",DATAPN[[#This Row],[Verks]],CONCATENATE(DATAPN[[#This Row],[Kursansvarig inst]],TEXT(DATAPN[[#This Row],[Verks]],9900000),1))</f>
        <v>H799001011</v>
      </c>
      <c r="Z1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4" t="s">
        <v>42</v>
      </c>
      <c r="AC164" t="s">
        <v>42</v>
      </c>
      <c r="AD164" t="s">
        <v>42</v>
      </c>
      <c r="AE164" t="s">
        <v>42</v>
      </c>
      <c r="AF164">
        <f>IF(A164="Programövergripande","Programövergripande",VLOOKUP(C164,Verks!A:B,2,0))</f>
        <v>101</v>
      </c>
      <c r="AH164">
        <v>2023</v>
      </c>
      <c r="AI164" t="s">
        <v>1598</v>
      </c>
      <c r="AK164">
        <v>108.33029999999999</v>
      </c>
      <c r="AL164" t="str">
        <f>VLOOKUP(B164,Inst!A:B,2,0)</f>
        <v>UL</v>
      </c>
    </row>
    <row r="165" spans="1:38" x14ac:dyDescent="0.35">
      <c r="A165" t="s">
        <v>47</v>
      </c>
      <c r="B165" t="s">
        <v>702</v>
      </c>
      <c r="C165" t="s">
        <v>283</v>
      </c>
      <c r="D165" t="s">
        <v>1554</v>
      </c>
      <c r="E165" t="s">
        <v>48</v>
      </c>
      <c r="F165" t="s">
        <v>1250</v>
      </c>
      <c r="G165" t="s">
        <v>766</v>
      </c>
      <c r="H165" t="s">
        <v>1592</v>
      </c>
      <c r="I165" t="s">
        <v>1593</v>
      </c>
      <c r="J165">
        <v>0.25</v>
      </c>
      <c r="L165" t="s">
        <v>58</v>
      </c>
      <c r="M165" t="s">
        <v>49</v>
      </c>
      <c r="N165">
        <v>6</v>
      </c>
      <c r="O165">
        <v>136</v>
      </c>
      <c r="P165">
        <v>4.6500000000000004</v>
      </c>
      <c r="Q165" s="122">
        <v>106.4817</v>
      </c>
      <c r="R165">
        <f t="shared" si="13"/>
        <v>2.6350000000000002</v>
      </c>
      <c r="S165">
        <f t="shared" si="14"/>
        <v>280.57927950000004</v>
      </c>
      <c r="U165">
        <f t="shared" si="15"/>
        <v>280.57927950000004</v>
      </c>
      <c r="V165">
        <f t="shared" si="16"/>
        <v>280579.27950000006</v>
      </c>
      <c r="W165">
        <f t="shared" si="17"/>
        <v>23381.606625000004</v>
      </c>
      <c r="X165" t="str">
        <f>IF(DATAPN[[#This Row],[Verks]]="Programövergripande",DATAPN[[#This Row],[Verks]],CONCATENATE(DATAPN[[#This Row],[PN/PrI Kod]],TEXT(DATAPN[[#This Row],[Verks]],9900000),1))</f>
        <v>UL99001011</v>
      </c>
      <c r="Y165" t="str">
        <f>IF(DATAPN[[#This Row],[Verks]]="Programövergripande",DATAPN[[#This Row],[Verks]],CONCATENATE(DATAPN[[#This Row],[Kursansvarig inst]],TEXT(DATAPN[[#This Row],[Verks]],9900000),1))</f>
        <v>K299001011</v>
      </c>
      <c r="Z1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5" t="s">
        <v>42</v>
      </c>
      <c r="AC165" t="s">
        <v>42</v>
      </c>
      <c r="AD165" t="s">
        <v>42</v>
      </c>
      <c r="AE165" t="s">
        <v>42</v>
      </c>
      <c r="AF165">
        <f>IF(A165="Programövergripande","Programövergripande",VLOOKUP(C165,Verks!A:B,2,0))</f>
        <v>101</v>
      </c>
      <c r="AH165">
        <v>2023</v>
      </c>
      <c r="AI165" t="s">
        <v>1602</v>
      </c>
      <c r="AK165">
        <v>108.33029999999999</v>
      </c>
      <c r="AL165" t="str">
        <f>VLOOKUP(B165,Inst!A:B,2,0)</f>
        <v>UL</v>
      </c>
    </row>
    <row r="166" spans="1:38" x14ac:dyDescent="0.35">
      <c r="A166" t="s">
        <v>47</v>
      </c>
      <c r="B166" t="s">
        <v>702</v>
      </c>
      <c r="C166" t="s">
        <v>283</v>
      </c>
      <c r="D166" t="s">
        <v>1554</v>
      </c>
      <c r="E166" t="s">
        <v>48</v>
      </c>
      <c r="F166" t="s">
        <v>137</v>
      </c>
      <c r="G166" t="s">
        <v>137</v>
      </c>
      <c r="H166" t="s">
        <v>1605</v>
      </c>
      <c r="I166" t="s">
        <v>1606</v>
      </c>
      <c r="J166">
        <v>0.25</v>
      </c>
      <c r="L166" t="s">
        <v>58</v>
      </c>
      <c r="M166" t="s">
        <v>49</v>
      </c>
      <c r="N166">
        <v>6</v>
      </c>
      <c r="O166">
        <v>136</v>
      </c>
      <c r="P166">
        <v>13.95</v>
      </c>
      <c r="Q166" s="122">
        <v>106.4817</v>
      </c>
      <c r="R166">
        <f t="shared" si="13"/>
        <v>7.9049999999999994</v>
      </c>
      <c r="S166">
        <f t="shared" si="14"/>
        <v>841.73783849999995</v>
      </c>
      <c r="T166">
        <v>0</v>
      </c>
      <c r="U166">
        <f t="shared" si="15"/>
        <v>841.73783849999995</v>
      </c>
      <c r="V166">
        <f t="shared" si="16"/>
        <v>841737.83849999995</v>
      </c>
      <c r="W166">
        <f t="shared" si="17"/>
        <v>70144.819875000001</v>
      </c>
      <c r="X166" t="str">
        <f>IF(DATAPN[[#This Row],[Verks]]="Programövergripande",DATAPN[[#This Row],[Verks]],CONCATENATE(DATAPN[[#This Row],[PN/PrI Kod]],TEXT(DATAPN[[#This Row],[Verks]],9900000),1))</f>
        <v>UL99001011</v>
      </c>
      <c r="Y166" t="str">
        <f>IF(DATAPN[[#This Row],[Verks]]="Programövergripande",DATAPN[[#This Row],[Verks]],CONCATENATE(DATAPN[[#This Row],[Kursansvarig inst]],TEXT(DATAPN[[#This Row],[Verks]],9900000),1))</f>
        <v>H799001011</v>
      </c>
      <c r="Z1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6" t="s">
        <v>42</v>
      </c>
      <c r="AC166" t="s">
        <v>42</v>
      </c>
      <c r="AD166" t="s">
        <v>42</v>
      </c>
      <c r="AE166" t="s">
        <v>42</v>
      </c>
      <c r="AF166">
        <f>IF(A166="Programövergripande","Programövergripande",VLOOKUP(C166,Verks!A:B,2,0))</f>
        <v>101</v>
      </c>
      <c r="AH166">
        <v>2023</v>
      </c>
      <c r="AI166" t="s">
        <v>1616</v>
      </c>
      <c r="AK166">
        <v>108.33029999999999</v>
      </c>
      <c r="AL166" t="str">
        <f>VLOOKUP(B166,Inst!A:B,2,0)</f>
        <v>UL</v>
      </c>
    </row>
    <row r="167" spans="1:38" x14ac:dyDescent="0.35">
      <c r="A167" t="s">
        <v>47</v>
      </c>
      <c r="B167" t="s">
        <v>702</v>
      </c>
      <c r="C167" t="s">
        <v>283</v>
      </c>
      <c r="D167" t="s">
        <v>1554</v>
      </c>
      <c r="E167" t="s">
        <v>48</v>
      </c>
      <c r="F167" t="s">
        <v>137</v>
      </c>
      <c r="G167" t="s">
        <v>766</v>
      </c>
      <c r="H167" t="s">
        <v>1605</v>
      </c>
      <c r="I167" t="s">
        <v>1606</v>
      </c>
      <c r="J167">
        <v>0.25</v>
      </c>
      <c r="L167" t="s">
        <v>58</v>
      </c>
      <c r="M167" t="s">
        <v>49</v>
      </c>
      <c r="N167">
        <v>6</v>
      </c>
      <c r="O167">
        <v>136</v>
      </c>
      <c r="P167">
        <v>4.6500000000000004</v>
      </c>
      <c r="Q167" s="122">
        <v>106.4817</v>
      </c>
      <c r="R167">
        <f t="shared" si="13"/>
        <v>2.6350000000000002</v>
      </c>
      <c r="S167">
        <f t="shared" si="14"/>
        <v>280.57927950000004</v>
      </c>
      <c r="T167">
        <v>0</v>
      </c>
      <c r="U167">
        <f t="shared" si="15"/>
        <v>280.57927950000004</v>
      </c>
      <c r="V167">
        <f t="shared" si="16"/>
        <v>280579.27950000006</v>
      </c>
      <c r="W167">
        <f t="shared" si="17"/>
        <v>23381.606625000004</v>
      </c>
      <c r="X167" t="str">
        <f>IF(DATAPN[[#This Row],[Verks]]="Programövergripande",DATAPN[[#This Row],[Verks]],CONCATENATE(DATAPN[[#This Row],[PN/PrI Kod]],TEXT(DATAPN[[#This Row],[Verks]],9900000),1))</f>
        <v>UL99001011</v>
      </c>
      <c r="Y167" t="str">
        <f>IF(DATAPN[[#This Row],[Verks]]="Programövergripande",DATAPN[[#This Row],[Verks]],CONCATENATE(DATAPN[[#This Row],[Kursansvarig inst]],TEXT(DATAPN[[#This Row],[Verks]],9900000),1))</f>
        <v>K299001011</v>
      </c>
      <c r="Z1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7" t="s">
        <v>42</v>
      </c>
      <c r="AC167" t="s">
        <v>42</v>
      </c>
      <c r="AD167" t="s">
        <v>42</v>
      </c>
      <c r="AE167" t="s">
        <v>42</v>
      </c>
      <c r="AF167">
        <f>IF(A167="Programövergripande","Programövergripande",VLOOKUP(C167,Verks!A:B,2,0))</f>
        <v>101</v>
      </c>
      <c r="AH167">
        <v>2023</v>
      </c>
      <c r="AI167" t="s">
        <v>1602</v>
      </c>
      <c r="AK167">
        <v>108.33029999999999</v>
      </c>
      <c r="AL167" t="str">
        <f>VLOOKUP(B167,Inst!A:B,2,0)</f>
        <v>UL</v>
      </c>
    </row>
    <row r="168" spans="1:38" x14ac:dyDescent="0.35">
      <c r="A168" t="s">
        <v>47</v>
      </c>
      <c r="B168" t="s">
        <v>702</v>
      </c>
      <c r="C168" t="s">
        <v>283</v>
      </c>
      <c r="D168" t="s">
        <v>1554</v>
      </c>
      <c r="E168" t="s">
        <v>48</v>
      </c>
      <c r="F168" t="s">
        <v>137</v>
      </c>
      <c r="G168" t="s">
        <v>451</v>
      </c>
      <c r="H168" t="s">
        <v>1605</v>
      </c>
      <c r="I168" t="s">
        <v>1606</v>
      </c>
      <c r="J168">
        <v>0.25</v>
      </c>
      <c r="L168" t="s">
        <v>58</v>
      </c>
      <c r="M168" t="s">
        <v>49</v>
      </c>
      <c r="N168">
        <v>6</v>
      </c>
      <c r="O168">
        <v>136</v>
      </c>
      <c r="P168">
        <v>3.45</v>
      </c>
      <c r="Q168" s="122">
        <v>106.4817</v>
      </c>
      <c r="R168">
        <f t="shared" si="13"/>
        <v>1.9550000000000003</v>
      </c>
      <c r="S168">
        <f t="shared" si="14"/>
        <v>208.17172350000004</v>
      </c>
      <c r="U168">
        <f t="shared" si="15"/>
        <v>208.17172350000004</v>
      </c>
      <c r="V168">
        <f t="shared" si="16"/>
        <v>208171.72350000005</v>
      </c>
      <c r="W168">
        <f t="shared" si="17"/>
        <v>17347.643625000004</v>
      </c>
      <c r="X168" t="str">
        <f>IF(DATAPN[[#This Row],[Verks]]="Programövergripande",DATAPN[[#This Row],[Verks]],CONCATENATE(DATAPN[[#This Row],[PN/PrI Kod]],TEXT(DATAPN[[#This Row],[Verks]],9900000),1))</f>
        <v>UL99001011</v>
      </c>
      <c r="Y168" t="str">
        <f>IF(DATAPN[[#This Row],[Verks]]="Programövergripande",DATAPN[[#This Row],[Verks]],CONCATENATE(DATAPN[[#This Row],[Kursansvarig inst]],TEXT(DATAPN[[#This Row],[Verks]],9900000),1))</f>
        <v>H199001011</v>
      </c>
      <c r="Z1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8" t="s">
        <v>42</v>
      </c>
      <c r="AC168" t="s">
        <v>42</v>
      </c>
      <c r="AD168" t="s">
        <v>42</v>
      </c>
      <c r="AE168" t="s">
        <v>42</v>
      </c>
      <c r="AF168">
        <f>IF(A168="Programövergripande","Programövergripande",VLOOKUP(C168,Verks!A:B,2,0))</f>
        <v>101</v>
      </c>
      <c r="AH168">
        <v>2023</v>
      </c>
      <c r="AI168" t="s">
        <v>1615</v>
      </c>
      <c r="AK168">
        <v>108.33029999999999</v>
      </c>
      <c r="AL168" t="str">
        <f>VLOOKUP(B168,Inst!A:B,2,0)</f>
        <v>UL</v>
      </c>
    </row>
    <row r="169" spans="1:38" x14ac:dyDescent="0.35">
      <c r="A169" t="s">
        <v>47</v>
      </c>
      <c r="B169" t="s">
        <v>702</v>
      </c>
      <c r="C169" t="s">
        <v>283</v>
      </c>
      <c r="D169" t="s">
        <v>1554</v>
      </c>
      <c r="E169" t="s">
        <v>48</v>
      </c>
      <c r="F169" t="s">
        <v>137</v>
      </c>
      <c r="G169" t="s">
        <v>239</v>
      </c>
      <c r="H169" t="s">
        <v>1605</v>
      </c>
      <c r="I169" t="s">
        <v>1606</v>
      </c>
      <c r="J169">
        <v>0.25</v>
      </c>
      <c r="L169" t="s">
        <v>58</v>
      </c>
      <c r="M169" t="s">
        <v>49</v>
      </c>
      <c r="N169">
        <v>6</v>
      </c>
      <c r="O169">
        <v>136</v>
      </c>
      <c r="P169">
        <v>0.45</v>
      </c>
      <c r="Q169" s="122">
        <v>106.4817</v>
      </c>
      <c r="R169">
        <f t="shared" si="13"/>
        <v>0.255</v>
      </c>
      <c r="S169">
        <f t="shared" si="14"/>
        <v>27.1528335</v>
      </c>
      <c r="U169">
        <f t="shared" si="15"/>
        <v>27.1528335</v>
      </c>
      <c r="V169">
        <f t="shared" si="16"/>
        <v>27152.833500000001</v>
      </c>
      <c r="W169">
        <f t="shared" si="17"/>
        <v>2262.7361249999999</v>
      </c>
      <c r="X169" t="str">
        <f>IF(DATAPN[[#This Row],[Verks]]="Programövergripande",DATAPN[[#This Row],[Verks]],CONCATENATE(DATAPN[[#This Row],[PN/PrI Kod]],TEXT(DATAPN[[#This Row],[Verks]],9900000),1))</f>
        <v>UL99001011</v>
      </c>
      <c r="Y169" t="str">
        <f>IF(DATAPN[[#This Row],[Verks]]="Programövergripande",DATAPN[[#This Row],[Verks]],CONCATENATE(DATAPN[[#This Row],[Kursansvarig inst]],TEXT(DATAPN[[#This Row],[Verks]],9900000),1))</f>
        <v>H999001011</v>
      </c>
      <c r="Z1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69" t="s">
        <v>42</v>
      </c>
      <c r="AC169" t="s">
        <v>42</v>
      </c>
      <c r="AD169" t="s">
        <v>42</v>
      </c>
      <c r="AE169" t="s">
        <v>42</v>
      </c>
      <c r="AF169">
        <f>IF(A169="Programövergripande","Programövergripande",VLOOKUP(C169,Verks!A:B,2,0))</f>
        <v>101</v>
      </c>
      <c r="AH169">
        <v>2023</v>
      </c>
      <c r="AI169" t="s">
        <v>1604</v>
      </c>
      <c r="AK169">
        <v>108.33029999999999</v>
      </c>
      <c r="AL169" t="str">
        <f>VLOOKUP(B169,Inst!A:B,2,0)</f>
        <v>UL</v>
      </c>
    </row>
    <row r="170" spans="1:38" x14ac:dyDescent="0.35">
      <c r="A170" t="s">
        <v>47</v>
      </c>
      <c r="B170" t="s">
        <v>702</v>
      </c>
      <c r="C170" t="s">
        <v>283</v>
      </c>
      <c r="D170" t="s">
        <v>1554</v>
      </c>
      <c r="E170" t="s">
        <v>48</v>
      </c>
      <c r="F170" t="s">
        <v>1132</v>
      </c>
      <c r="G170" t="s">
        <v>1132</v>
      </c>
      <c r="H170" t="s">
        <v>1605</v>
      </c>
      <c r="I170" t="s">
        <v>1609</v>
      </c>
      <c r="J170">
        <v>0.25</v>
      </c>
      <c r="L170" t="s">
        <v>58</v>
      </c>
      <c r="M170" t="s">
        <v>49</v>
      </c>
      <c r="N170">
        <v>6</v>
      </c>
      <c r="O170">
        <v>136</v>
      </c>
      <c r="P170">
        <v>8.5500000000000007</v>
      </c>
      <c r="Q170" s="122">
        <v>106.4817</v>
      </c>
      <c r="R170">
        <f t="shared" si="13"/>
        <v>4.8450000000000006</v>
      </c>
      <c r="S170">
        <f t="shared" si="14"/>
        <v>515.90383650000012</v>
      </c>
      <c r="T170">
        <v>0</v>
      </c>
      <c r="U170">
        <f t="shared" si="15"/>
        <v>515.90383650000012</v>
      </c>
      <c r="V170">
        <f t="shared" si="16"/>
        <v>515903.83650000015</v>
      </c>
      <c r="W170">
        <f t="shared" si="17"/>
        <v>42991.986375000015</v>
      </c>
      <c r="X170" t="str">
        <f>IF(DATAPN[[#This Row],[Verks]]="Programövergripande",DATAPN[[#This Row],[Verks]],CONCATENATE(DATAPN[[#This Row],[PN/PrI Kod]],TEXT(DATAPN[[#This Row],[Verks]],9900000),1))</f>
        <v>UL99001011</v>
      </c>
      <c r="Y170" t="str">
        <f>IF(DATAPN[[#This Row],[Verks]]="Programövergripande",DATAPN[[#This Row],[Verks]],CONCATENATE(DATAPN[[#This Row],[Kursansvarig inst]],TEXT(DATAPN[[#This Row],[Verks]],9900000),1))</f>
        <v>D199001011</v>
      </c>
      <c r="Z1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0" t="s">
        <v>42</v>
      </c>
      <c r="AC170" t="s">
        <v>42</v>
      </c>
      <c r="AD170" t="s">
        <v>42</v>
      </c>
      <c r="AE170" t="s">
        <v>42</v>
      </c>
      <c r="AF170">
        <f>IF(A170="Programövergripande","Programövergripande",VLOOKUP(C170,Verks!A:B,2,0))</f>
        <v>101</v>
      </c>
      <c r="AH170">
        <v>2023</v>
      </c>
      <c r="AK170">
        <v>108.33029999999999</v>
      </c>
      <c r="AL170" t="str">
        <f>VLOOKUP(B170,Inst!A:B,2,0)</f>
        <v>UL</v>
      </c>
    </row>
    <row r="171" spans="1:38" x14ac:dyDescent="0.35">
      <c r="A171" t="s">
        <v>47</v>
      </c>
      <c r="B171" t="s">
        <v>702</v>
      </c>
      <c r="C171" t="s">
        <v>283</v>
      </c>
      <c r="D171" t="s">
        <v>1554</v>
      </c>
      <c r="E171" t="s">
        <v>48</v>
      </c>
      <c r="F171" t="s">
        <v>1132</v>
      </c>
      <c r="G171" t="s">
        <v>451</v>
      </c>
      <c r="H171" t="s">
        <v>1605</v>
      </c>
      <c r="I171" t="s">
        <v>1609</v>
      </c>
      <c r="J171">
        <v>0.25</v>
      </c>
      <c r="L171" t="s">
        <v>58</v>
      </c>
      <c r="M171" t="s">
        <v>49</v>
      </c>
      <c r="N171">
        <v>6</v>
      </c>
      <c r="O171">
        <v>136</v>
      </c>
      <c r="P171">
        <v>3.45</v>
      </c>
      <c r="Q171" s="122">
        <v>106.4817</v>
      </c>
      <c r="R171">
        <f t="shared" si="13"/>
        <v>1.9550000000000003</v>
      </c>
      <c r="S171">
        <f t="shared" si="14"/>
        <v>208.17172350000004</v>
      </c>
      <c r="U171">
        <f t="shared" si="15"/>
        <v>208.17172350000004</v>
      </c>
      <c r="V171">
        <f t="shared" si="16"/>
        <v>208171.72350000005</v>
      </c>
      <c r="W171">
        <f t="shared" si="17"/>
        <v>17347.643625000004</v>
      </c>
      <c r="X171" t="str">
        <f>IF(DATAPN[[#This Row],[Verks]]="Programövergripande",DATAPN[[#This Row],[Verks]],CONCATENATE(DATAPN[[#This Row],[PN/PrI Kod]],TEXT(DATAPN[[#This Row],[Verks]],9900000),1))</f>
        <v>UL99001011</v>
      </c>
      <c r="Y171" t="str">
        <f>IF(DATAPN[[#This Row],[Verks]]="Programövergripande",DATAPN[[#This Row],[Verks]],CONCATENATE(DATAPN[[#This Row],[Kursansvarig inst]],TEXT(DATAPN[[#This Row],[Verks]],9900000),1))</f>
        <v>H199001011</v>
      </c>
      <c r="Z1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1" t="s">
        <v>42</v>
      </c>
      <c r="AC171" t="s">
        <v>42</v>
      </c>
      <c r="AD171" t="s">
        <v>42</v>
      </c>
      <c r="AE171" t="s">
        <v>42</v>
      </c>
      <c r="AF171">
        <f>IF(A171="Programövergripande","Programövergripande",VLOOKUP(C171,Verks!A:B,2,0))</f>
        <v>101</v>
      </c>
      <c r="AH171">
        <v>2023</v>
      </c>
      <c r="AI171" t="s">
        <v>1615</v>
      </c>
      <c r="AK171">
        <v>108.33029999999999</v>
      </c>
      <c r="AL171" t="str">
        <f>VLOOKUP(B171,Inst!A:B,2,0)</f>
        <v>UL</v>
      </c>
    </row>
    <row r="172" spans="1:38" x14ac:dyDescent="0.35">
      <c r="A172" t="s">
        <v>47</v>
      </c>
      <c r="B172" t="s">
        <v>702</v>
      </c>
      <c r="C172" t="s">
        <v>283</v>
      </c>
      <c r="D172" t="s">
        <v>1554</v>
      </c>
      <c r="E172" t="s">
        <v>48</v>
      </c>
      <c r="F172" t="s">
        <v>1132</v>
      </c>
      <c r="G172" t="s">
        <v>239</v>
      </c>
      <c r="H172" t="s">
        <v>1605</v>
      </c>
      <c r="I172" t="s">
        <v>1609</v>
      </c>
      <c r="J172">
        <v>0.25</v>
      </c>
      <c r="L172" t="s">
        <v>58</v>
      </c>
      <c r="M172" t="s">
        <v>49</v>
      </c>
      <c r="N172">
        <v>6</v>
      </c>
      <c r="O172">
        <v>136</v>
      </c>
      <c r="P172">
        <v>0.45</v>
      </c>
      <c r="Q172" s="122">
        <v>106.4817</v>
      </c>
      <c r="R172">
        <f t="shared" si="13"/>
        <v>0.255</v>
      </c>
      <c r="S172">
        <f t="shared" si="14"/>
        <v>27.1528335</v>
      </c>
      <c r="U172">
        <f t="shared" si="15"/>
        <v>27.1528335</v>
      </c>
      <c r="V172">
        <f t="shared" si="16"/>
        <v>27152.833500000001</v>
      </c>
      <c r="W172">
        <f t="shared" si="17"/>
        <v>2262.7361249999999</v>
      </c>
      <c r="X172" t="str">
        <f>IF(DATAPN[[#This Row],[Verks]]="Programövergripande",DATAPN[[#This Row],[Verks]],CONCATENATE(DATAPN[[#This Row],[PN/PrI Kod]],TEXT(DATAPN[[#This Row],[Verks]],9900000),1))</f>
        <v>UL99001011</v>
      </c>
      <c r="Y172" t="str">
        <f>IF(DATAPN[[#This Row],[Verks]]="Programövergripande",DATAPN[[#This Row],[Verks]],CONCATENATE(DATAPN[[#This Row],[Kursansvarig inst]],TEXT(DATAPN[[#This Row],[Verks]],9900000),1))</f>
        <v>H999001011</v>
      </c>
      <c r="Z1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2" t="s">
        <v>42</v>
      </c>
      <c r="AC172" t="s">
        <v>42</v>
      </c>
      <c r="AD172" t="s">
        <v>42</v>
      </c>
      <c r="AE172" t="s">
        <v>42</v>
      </c>
      <c r="AF172">
        <f>IF(A172="Programövergripande","Programövergripande",VLOOKUP(C172,Verks!A:B,2,0))</f>
        <v>101</v>
      </c>
      <c r="AH172">
        <v>2023</v>
      </c>
      <c r="AI172" t="s">
        <v>1604</v>
      </c>
      <c r="AK172">
        <v>108.33029999999999</v>
      </c>
      <c r="AL172" t="str">
        <f>VLOOKUP(B172,Inst!A:B,2,0)</f>
        <v>UL</v>
      </c>
    </row>
    <row r="173" spans="1:38" x14ac:dyDescent="0.35">
      <c r="A173" t="s">
        <v>47</v>
      </c>
      <c r="B173" t="s">
        <v>702</v>
      </c>
      <c r="C173" t="s">
        <v>283</v>
      </c>
      <c r="D173" t="s">
        <v>1554</v>
      </c>
      <c r="E173" t="s">
        <v>48</v>
      </c>
      <c r="F173" t="s">
        <v>1132</v>
      </c>
      <c r="G173" t="s">
        <v>766</v>
      </c>
      <c r="H173" t="s">
        <v>1605</v>
      </c>
      <c r="I173" t="s">
        <v>1609</v>
      </c>
      <c r="J173">
        <v>0.25</v>
      </c>
      <c r="L173" t="s">
        <v>58</v>
      </c>
      <c r="M173" t="s">
        <v>49</v>
      </c>
      <c r="N173">
        <v>6</v>
      </c>
      <c r="O173">
        <v>136</v>
      </c>
      <c r="P173">
        <v>10.050000000000001</v>
      </c>
      <c r="Q173" s="122">
        <v>106.4817</v>
      </c>
      <c r="R173">
        <f t="shared" si="13"/>
        <v>5.6950000000000012</v>
      </c>
      <c r="S173">
        <f t="shared" si="14"/>
        <v>606.41328150000015</v>
      </c>
      <c r="U173">
        <f t="shared" si="15"/>
        <v>606.41328150000015</v>
      </c>
      <c r="V173">
        <f t="shared" si="16"/>
        <v>606413.28150000016</v>
      </c>
      <c r="W173">
        <f t="shared" si="17"/>
        <v>50534.440125000016</v>
      </c>
      <c r="X173" t="str">
        <f>IF(DATAPN[[#This Row],[Verks]]="Programövergripande",DATAPN[[#This Row],[Verks]],CONCATENATE(DATAPN[[#This Row],[PN/PrI Kod]],TEXT(DATAPN[[#This Row],[Verks]],9900000),1))</f>
        <v>UL99001011</v>
      </c>
      <c r="Y173" t="str">
        <f>IF(DATAPN[[#This Row],[Verks]]="Programövergripande",DATAPN[[#This Row],[Verks]],CONCATENATE(DATAPN[[#This Row],[Kursansvarig inst]],TEXT(DATAPN[[#This Row],[Verks]],9900000),1))</f>
        <v>K299001011</v>
      </c>
      <c r="Z1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3" t="s">
        <v>42</v>
      </c>
      <c r="AC173" t="s">
        <v>42</v>
      </c>
      <c r="AD173" t="s">
        <v>42</v>
      </c>
      <c r="AE173" t="s">
        <v>42</v>
      </c>
      <c r="AF173">
        <f>IF(A173="Programövergripande","Programövergripande",VLOOKUP(C173,Verks!A:B,2,0))</f>
        <v>101</v>
      </c>
      <c r="AH173">
        <v>2023</v>
      </c>
      <c r="AI173" t="s">
        <v>1617</v>
      </c>
      <c r="AK173">
        <v>108.33029999999999</v>
      </c>
      <c r="AL173" t="str">
        <f>VLOOKUP(B173,Inst!A:B,2,0)</f>
        <v>UL</v>
      </c>
    </row>
    <row r="174" spans="1:38" x14ac:dyDescent="0.35">
      <c r="A174" t="s">
        <v>47</v>
      </c>
      <c r="B174" t="s">
        <v>702</v>
      </c>
      <c r="C174" t="s">
        <v>283</v>
      </c>
      <c r="D174" t="s">
        <v>1554</v>
      </c>
      <c r="E174" t="s">
        <v>48</v>
      </c>
      <c r="F174" t="s">
        <v>766</v>
      </c>
      <c r="G174" t="s">
        <v>766</v>
      </c>
      <c r="H174" t="s">
        <v>1605</v>
      </c>
      <c r="I174" t="s">
        <v>1612</v>
      </c>
      <c r="J174">
        <v>0.25</v>
      </c>
      <c r="L174" t="s">
        <v>58</v>
      </c>
      <c r="M174" t="s">
        <v>49</v>
      </c>
      <c r="N174">
        <v>6</v>
      </c>
      <c r="O174">
        <v>136</v>
      </c>
      <c r="P174">
        <v>17.55</v>
      </c>
      <c r="Q174" s="122">
        <v>106.4817</v>
      </c>
      <c r="R174">
        <f t="shared" si="13"/>
        <v>9.9450000000000003</v>
      </c>
      <c r="S174">
        <f t="shared" si="14"/>
        <v>1058.9605065000001</v>
      </c>
      <c r="T174">
        <v>0</v>
      </c>
      <c r="U174">
        <f t="shared" si="15"/>
        <v>1058.9605065000001</v>
      </c>
      <c r="V174">
        <f t="shared" si="16"/>
        <v>1058960.5065000001</v>
      </c>
      <c r="W174">
        <f t="shared" si="17"/>
        <v>88246.708875000011</v>
      </c>
      <c r="X174" t="str">
        <f>IF(DATAPN[[#This Row],[Verks]]="Programövergripande",DATAPN[[#This Row],[Verks]],CONCATENATE(DATAPN[[#This Row],[PN/PrI Kod]],TEXT(DATAPN[[#This Row],[Verks]],9900000),1))</f>
        <v>UL99001011</v>
      </c>
      <c r="Y174" t="str">
        <f>IF(DATAPN[[#This Row],[Verks]]="Programövergripande",DATAPN[[#This Row],[Verks]],CONCATENATE(DATAPN[[#This Row],[Kursansvarig inst]],TEXT(DATAPN[[#This Row],[Verks]],9900000),1))</f>
        <v>K299001011</v>
      </c>
      <c r="Z1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4" t="s">
        <v>42</v>
      </c>
      <c r="AC174" t="s">
        <v>42</v>
      </c>
      <c r="AD174" t="s">
        <v>42</v>
      </c>
      <c r="AE174" t="s">
        <v>42</v>
      </c>
      <c r="AF174">
        <f>IF(A174="Programövergripande","Programövergripande",VLOOKUP(C174,Verks!A:B,2,0))</f>
        <v>101</v>
      </c>
      <c r="AH174">
        <v>2023</v>
      </c>
      <c r="AK174">
        <v>108.33029999999999</v>
      </c>
      <c r="AL174" t="str">
        <f>VLOOKUP(B174,Inst!A:B,2,0)</f>
        <v>UL</v>
      </c>
    </row>
    <row r="175" spans="1:38" x14ac:dyDescent="0.35">
      <c r="A175" t="s">
        <v>47</v>
      </c>
      <c r="B175" t="s">
        <v>702</v>
      </c>
      <c r="C175" t="s">
        <v>283</v>
      </c>
      <c r="D175" t="s">
        <v>1554</v>
      </c>
      <c r="E175" t="s">
        <v>48</v>
      </c>
      <c r="F175" t="s">
        <v>766</v>
      </c>
      <c r="G175" t="s">
        <v>1127</v>
      </c>
      <c r="H175" t="s">
        <v>1605</v>
      </c>
      <c r="I175" t="s">
        <v>1612</v>
      </c>
      <c r="J175">
        <v>0.25</v>
      </c>
      <c r="L175" t="s">
        <v>58</v>
      </c>
      <c r="M175" t="s">
        <v>49</v>
      </c>
      <c r="N175">
        <v>6</v>
      </c>
      <c r="O175">
        <v>136</v>
      </c>
      <c r="P175">
        <v>1.05</v>
      </c>
      <c r="Q175" s="122">
        <v>106.4817</v>
      </c>
      <c r="R175">
        <f t="shared" si="13"/>
        <v>0.59500000000000008</v>
      </c>
      <c r="S175">
        <f t="shared" si="14"/>
        <v>63.356611500000014</v>
      </c>
      <c r="T175">
        <v>0</v>
      </c>
      <c r="U175">
        <f t="shared" si="15"/>
        <v>63.356611500000014</v>
      </c>
      <c r="V175">
        <f t="shared" si="16"/>
        <v>63356.611500000014</v>
      </c>
      <c r="W175">
        <f t="shared" si="17"/>
        <v>5279.7176250000011</v>
      </c>
      <c r="X175" t="str">
        <f>IF(DATAPN[[#This Row],[Verks]]="Programövergripande",DATAPN[[#This Row],[Verks]],CONCATENATE(DATAPN[[#This Row],[PN/PrI Kod]],TEXT(DATAPN[[#This Row],[Verks]],9900000),1))</f>
        <v>UL99001011</v>
      </c>
      <c r="Y175" t="str">
        <f>IF(DATAPN[[#This Row],[Verks]]="Programövergripande",DATAPN[[#This Row],[Verks]],CONCATENATE(DATAPN[[#This Row],[Kursansvarig inst]],TEXT(DATAPN[[#This Row],[Verks]],9900000),1))</f>
        <v>K199001011</v>
      </c>
      <c r="Z1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5" t="s">
        <v>42</v>
      </c>
      <c r="AC175" t="s">
        <v>42</v>
      </c>
      <c r="AD175" t="s">
        <v>42</v>
      </c>
      <c r="AE175" t="s">
        <v>42</v>
      </c>
      <c r="AF175">
        <f>IF(A175="Programövergripande","Programövergripande",VLOOKUP(C175,Verks!A:B,2,0))</f>
        <v>101</v>
      </c>
      <c r="AH175">
        <v>2023</v>
      </c>
      <c r="AI175" t="s">
        <v>1614</v>
      </c>
      <c r="AK175">
        <v>108.33029999999999</v>
      </c>
      <c r="AL175" t="str">
        <f>VLOOKUP(B175,Inst!A:B,2,0)</f>
        <v>UL</v>
      </c>
    </row>
    <row r="176" spans="1:38" x14ac:dyDescent="0.35">
      <c r="A176" t="s">
        <v>47</v>
      </c>
      <c r="B176" t="s">
        <v>702</v>
      </c>
      <c r="C176" t="s">
        <v>283</v>
      </c>
      <c r="D176" t="s">
        <v>1554</v>
      </c>
      <c r="E176" t="s">
        <v>48</v>
      </c>
      <c r="F176" t="s">
        <v>766</v>
      </c>
      <c r="G176" t="s">
        <v>451</v>
      </c>
      <c r="H176" t="s">
        <v>1605</v>
      </c>
      <c r="I176" t="s">
        <v>1612</v>
      </c>
      <c r="J176">
        <v>0.25</v>
      </c>
      <c r="L176" t="s">
        <v>58</v>
      </c>
      <c r="M176" t="s">
        <v>49</v>
      </c>
      <c r="N176">
        <v>6</v>
      </c>
      <c r="O176">
        <v>136</v>
      </c>
      <c r="P176">
        <v>3.45</v>
      </c>
      <c r="Q176" s="122">
        <v>106.4817</v>
      </c>
      <c r="R176">
        <f t="shared" si="13"/>
        <v>1.9550000000000003</v>
      </c>
      <c r="S176">
        <f t="shared" si="14"/>
        <v>208.17172350000004</v>
      </c>
      <c r="U176">
        <f t="shared" si="15"/>
        <v>208.17172350000004</v>
      </c>
      <c r="V176">
        <f t="shared" si="16"/>
        <v>208171.72350000005</v>
      </c>
      <c r="W176">
        <f t="shared" si="17"/>
        <v>17347.643625000004</v>
      </c>
      <c r="X176" t="str">
        <f>IF(DATAPN[[#This Row],[Verks]]="Programövergripande",DATAPN[[#This Row],[Verks]],CONCATENATE(DATAPN[[#This Row],[PN/PrI Kod]],TEXT(DATAPN[[#This Row],[Verks]],9900000),1))</f>
        <v>UL99001011</v>
      </c>
      <c r="Y176" t="str">
        <f>IF(DATAPN[[#This Row],[Verks]]="Programövergripande",DATAPN[[#This Row],[Verks]],CONCATENATE(DATAPN[[#This Row],[Kursansvarig inst]],TEXT(DATAPN[[#This Row],[Verks]],9900000),1))</f>
        <v>H199001011</v>
      </c>
      <c r="Z17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6" t="s">
        <v>42</v>
      </c>
      <c r="AC176" t="s">
        <v>42</v>
      </c>
      <c r="AD176" t="s">
        <v>42</v>
      </c>
      <c r="AE176" t="s">
        <v>42</v>
      </c>
      <c r="AF176">
        <f>IF(A176="Programövergripande","Programövergripande",VLOOKUP(C176,Verks!A:B,2,0))</f>
        <v>101</v>
      </c>
      <c r="AH176">
        <v>2023</v>
      </c>
      <c r="AI176" t="s">
        <v>1615</v>
      </c>
      <c r="AK176">
        <v>108.33029999999999</v>
      </c>
      <c r="AL176" t="str">
        <f>VLOOKUP(B176,Inst!A:B,2,0)</f>
        <v>UL</v>
      </c>
    </row>
    <row r="177" spans="1:38" x14ac:dyDescent="0.35">
      <c r="A177" t="s">
        <v>47</v>
      </c>
      <c r="B177" t="s">
        <v>702</v>
      </c>
      <c r="C177" t="s">
        <v>283</v>
      </c>
      <c r="D177" t="s">
        <v>1554</v>
      </c>
      <c r="E177" t="s">
        <v>48</v>
      </c>
      <c r="F177" t="s">
        <v>766</v>
      </c>
      <c r="G177" t="s">
        <v>239</v>
      </c>
      <c r="H177" t="s">
        <v>1605</v>
      </c>
      <c r="I177" t="s">
        <v>1612</v>
      </c>
      <c r="J177">
        <v>0.25</v>
      </c>
      <c r="L177" t="s">
        <v>58</v>
      </c>
      <c r="M177" t="s">
        <v>49</v>
      </c>
      <c r="N177">
        <v>6</v>
      </c>
      <c r="O177">
        <v>136</v>
      </c>
      <c r="P177">
        <v>0.45</v>
      </c>
      <c r="Q177" s="122">
        <v>106.4817</v>
      </c>
      <c r="R177">
        <f t="shared" si="13"/>
        <v>0.255</v>
      </c>
      <c r="S177">
        <f t="shared" si="14"/>
        <v>27.1528335</v>
      </c>
      <c r="U177">
        <f t="shared" si="15"/>
        <v>27.1528335</v>
      </c>
      <c r="V177">
        <f t="shared" si="16"/>
        <v>27152.833500000001</v>
      </c>
      <c r="W177">
        <f t="shared" si="17"/>
        <v>2262.7361249999999</v>
      </c>
      <c r="X177" t="str">
        <f>IF(DATAPN[[#This Row],[Verks]]="Programövergripande",DATAPN[[#This Row],[Verks]],CONCATENATE(DATAPN[[#This Row],[PN/PrI Kod]],TEXT(DATAPN[[#This Row],[Verks]],9900000),1))</f>
        <v>UL99001011</v>
      </c>
      <c r="Y177" t="str">
        <f>IF(DATAPN[[#This Row],[Verks]]="Programövergripande",DATAPN[[#This Row],[Verks]],CONCATENATE(DATAPN[[#This Row],[Kursansvarig inst]],TEXT(DATAPN[[#This Row],[Verks]],9900000),1))</f>
        <v>H999001011</v>
      </c>
      <c r="Z17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7" t="s">
        <v>42</v>
      </c>
      <c r="AC177" t="s">
        <v>42</v>
      </c>
      <c r="AD177" t="s">
        <v>42</v>
      </c>
      <c r="AE177" t="s">
        <v>42</v>
      </c>
      <c r="AF177">
        <f>IF(A177="Programövergripande","Programövergripande",VLOOKUP(C177,Verks!A:B,2,0))</f>
        <v>101</v>
      </c>
      <c r="AH177">
        <v>2023</v>
      </c>
      <c r="AI177" t="s">
        <v>1604</v>
      </c>
      <c r="AK177">
        <v>108.33029999999999</v>
      </c>
      <c r="AL177" t="str">
        <f>VLOOKUP(B177,Inst!A:B,2,0)</f>
        <v>UL</v>
      </c>
    </row>
    <row r="178" spans="1:38" x14ac:dyDescent="0.35">
      <c r="A178" t="s">
        <v>47</v>
      </c>
      <c r="B178" t="s">
        <v>702</v>
      </c>
      <c r="C178" t="s">
        <v>283</v>
      </c>
      <c r="D178" t="s">
        <v>1554</v>
      </c>
      <c r="E178" t="s">
        <v>48</v>
      </c>
      <c r="F178" t="s">
        <v>1127</v>
      </c>
      <c r="G178" t="s">
        <v>1127</v>
      </c>
      <c r="H178" t="s">
        <v>1618</v>
      </c>
      <c r="I178" t="s">
        <v>1619</v>
      </c>
      <c r="J178">
        <v>0.25</v>
      </c>
      <c r="L178" t="s">
        <v>58</v>
      </c>
      <c r="M178" t="s">
        <v>50</v>
      </c>
      <c r="N178">
        <v>7</v>
      </c>
      <c r="O178">
        <v>133</v>
      </c>
      <c r="P178">
        <v>20.02</v>
      </c>
      <c r="Q178" s="122">
        <v>106.4817</v>
      </c>
      <c r="R178">
        <f t="shared" si="13"/>
        <v>11.094416666666666</v>
      </c>
      <c r="S178">
        <f t="shared" si="14"/>
        <v>1181.352347175</v>
      </c>
      <c r="T178">
        <v>0</v>
      </c>
      <c r="U178">
        <f t="shared" si="15"/>
        <v>1181.352347175</v>
      </c>
      <c r="V178">
        <f t="shared" si="16"/>
        <v>1181352.347175</v>
      </c>
      <c r="W178">
        <f t="shared" si="17"/>
        <v>98446.028931249995</v>
      </c>
      <c r="X178" t="str">
        <f>IF(DATAPN[[#This Row],[Verks]]="Programövergripande",DATAPN[[#This Row],[Verks]],CONCATENATE(DATAPN[[#This Row],[PN/PrI Kod]],TEXT(DATAPN[[#This Row],[Verks]],9900000),1))</f>
        <v>UL99001011</v>
      </c>
      <c r="Y178" t="str">
        <f>IF(DATAPN[[#This Row],[Verks]]="Programövergripande",DATAPN[[#This Row],[Verks]],CONCATENATE(DATAPN[[#This Row],[Kursansvarig inst]],TEXT(DATAPN[[#This Row],[Verks]],9900000),1))</f>
        <v>K199001011</v>
      </c>
      <c r="Z17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8" t="s">
        <v>42</v>
      </c>
      <c r="AC178" t="s">
        <v>42</v>
      </c>
      <c r="AD178" t="s">
        <v>42</v>
      </c>
      <c r="AE178" t="s">
        <v>42</v>
      </c>
      <c r="AF178">
        <f>IF(A178="Programövergripande","Programövergripande",VLOOKUP(C178,Verks!A:B,2,0))</f>
        <v>101</v>
      </c>
      <c r="AH178">
        <v>2023</v>
      </c>
      <c r="AK178">
        <v>108.33029999999999</v>
      </c>
      <c r="AL178" t="str">
        <f>VLOOKUP(B178,Inst!A:B,2,0)</f>
        <v>UL</v>
      </c>
    </row>
    <row r="179" spans="1:38" x14ac:dyDescent="0.35">
      <c r="A179" t="s">
        <v>47</v>
      </c>
      <c r="B179" t="s">
        <v>702</v>
      </c>
      <c r="C179" t="s">
        <v>283</v>
      </c>
      <c r="D179" t="s">
        <v>1554</v>
      </c>
      <c r="E179" t="s">
        <v>48</v>
      </c>
      <c r="F179" t="s">
        <v>1127</v>
      </c>
      <c r="G179" t="s">
        <v>130</v>
      </c>
      <c r="H179" t="s">
        <v>1618</v>
      </c>
      <c r="I179" t="s">
        <v>1619</v>
      </c>
      <c r="J179">
        <v>0.25</v>
      </c>
      <c r="L179" t="s">
        <v>58</v>
      </c>
      <c r="M179" t="s">
        <v>50</v>
      </c>
      <c r="N179">
        <v>7</v>
      </c>
      <c r="O179">
        <v>133</v>
      </c>
      <c r="P179">
        <v>2.7</v>
      </c>
      <c r="Q179" s="122">
        <v>106.4817</v>
      </c>
      <c r="R179">
        <f t="shared" si="13"/>
        <v>1.4962500000000001</v>
      </c>
      <c r="S179">
        <f t="shared" si="14"/>
        <v>159.323243625</v>
      </c>
      <c r="T179">
        <v>0</v>
      </c>
      <c r="U179">
        <f t="shared" si="15"/>
        <v>159.323243625</v>
      </c>
      <c r="V179">
        <f t="shared" si="16"/>
        <v>159323.243625</v>
      </c>
      <c r="W179">
        <f t="shared" si="17"/>
        <v>13276.93696875</v>
      </c>
      <c r="X179" t="str">
        <f>IF(DATAPN[[#This Row],[Verks]]="Programövergripande",DATAPN[[#This Row],[Verks]],CONCATENATE(DATAPN[[#This Row],[PN/PrI Kod]],TEXT(DATAPN[[#This Row],[Verks]],9900000),1))</f>
        <v>UL99001011</v>
      </c>
      <c r="Y179" t="str">
        <f>IF(DATAPN[[#This Row],[Verks]]="Programövergripande",DATAPN[[#This Row],[Verks]],CONCATENATE(DATAPN[[#This Row],[Kursansvarig inst]],TEXT(DATAPN[[#This Row],[Verks]],9900000),1))</f>
        <v>C399001011</v>
      </c>
      <c r="Z17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7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79" t="s">
        <v>42</v>
      </c>
      <c r="AC179" t="s">
        <v>42</v>
      </c>
      <c r="AD179" t="s">
        <v>42</v>
      </c>
      <c r="AE179" t="s">
        <v>42</v>
      </c>
      <c r="AF179">
        <f>IF(A179="Programövergripande","Programövergripande",VLOOKUP(C179,Verks!A:B,2,0))</f>
        <v>101</v>
      </c>
      <c r="AH179">
        <v>2023</v>
      </c>
      <c r="AI179" t="s">
        <v>1621</v>
      </c>
      <c r="AK179">
        <v>108.33029999999999</v>
      </c>
      <c r="AL179" t="str">
        <f>VLOOKUP(B179,Inst!A:B,2,0)</f>
        <v>UL</v>
      </c>
    </row>
    <row r="180" spans="1:38" x14ac:dyDescent="0.35">
      <c r="A180" t="s">
        <v>47</v>
      </c>
      <c r="B180" t="s">
        <v>702</v>
      </c>
      <c r="C180" t="s">
        <v>283</v>
      </c>
      <c r="D180" t="s">
        <v>1554</v>
      </c>
      <c r="E180" t="s">
        <v>48</v>
      </c>
      <c r="F180" t="s">
        <v>1127</v>
      </c>
      <c r="G180" t="s">
        <v>977</v>
      </c>
      <c r="H180" t="s">
        <v>1618</v>
      </c>
      <c r="I180" t="s">
        <v>1619</v>
      </c>
      <c r="J180">
        <v>0.25</v>
      </c>
      <c r="L180" t="s">
        <v>58</v>
      </c>
      <c r="M180" t="s">
        <v>50</v>
      </c>
      <c r="N180">
        <v>7</v>
      </c>
      <c r="O180">
        <v>133</v>
      </c>
      <c r="P180">
        <v>2.48</v>
      </c>
      <c r="Q180" s="122">
        <v>106.4817</v>
      </c>
      <c r="R180">
        <f t="shared" si="13"/>
        <v>1.3743333333333332</v>
      </c>
      <c r="S180">
        <f t="shared" si="14"/>
        <v>146.34134969999999</v>
      </c>
      <c r="T180">
        <v>0</v>
      </c>
      <c r="U180">
        <f t="shared" si="15"/>
        <v>146.34134969999999</v>
      </c>
      <c r="V180">
        <f t="shared" si="16"/>
        <v>146341.34969999999</v>
      </c>
      <c r="W180">
        <f t="shared" si="17"/>
        <v>12195.112475</v>
      </c>
      <c r="X180" t="str">
        <f>IF(DATAPN[[#This Row],[Verks]]="Programövergripande",DATAPN[[#This Row],[Verks]],CONCATENATE(DATAPN[[#This Row],[PN/PrI Kod]],TEXT(DATAPN[[#This Row],[Verks]],9900000),1))</f>
        <v>UL99001011</v>
      </c>
      <c r="Y180" t="str">
        <f>IF(DATAPN[[#This Row],[Verks]]="Programövergripande",DATAPN[[#This Row],[Verks]],CONCATENATE(DATAPN[[#This Row],[Kursansvarig inst]],TEXT(DATAPN[[#This Row],[Verks]],9900000),1))</f>
        <v>K799001011</v>
      </c>
      <c r="Z1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0" t="s">
        <v>42</v>
      </c>
      <c r="AC180" t="s">
        <v>42</v>
      </c>
      <c r="AD180" t="s">
        <v>42</v>
      </c>
      <c r="AE180" t="s">
        <v>42</v>
      </c>
      <c r="AF180">
        <f>IF(A180="Programövergripande","Programövergripande",VLOOKUP(C180,Verks!A:B,2,0))</f>
        <v>101</v>
      </c>
      <c r="AH180">
        <v>2023</v>
      </c>
      <c r="AI180" t="s">
        <v>1623</v>
      </c>
      <c r="AK180">
        <v>108.33029999999999</v>
      </c>
      <c r="AL180" t="str">
        <f>VLOOKUP(B180,Inst!A:B,2,0)</f>
        <v>UL</v>
      </c>
    </row>
    <row r="181" spans="1:38" x14ac:dyDescent="0.35">
      <c r="A181" t="s">
        <v>47</v>
      </c>
      <c r="B181" t="s">
        <v>702</v>
      </c>
      <c r="C181" t="s">
        <v>283</v>
      </c>
      <c r="D181" t="s">
        <v>1554</v>
      </c>
      <c r="E181" t="s">
        <v>48</v>
      </c>
      <c r="F181" t="s">
        <v>1127</v>
      </c>
      <c r="G181" t="s">
        <v>451</v>
      </c>
      <c r="H181" t="s">
        <v>1618</v>
      </c>
      <c r="I181" t="s">
        <v>1619</v>
      </c>
      <c r="J181">
        <v>0.25</v>
      </c>
      <c r="L181" t="s">
        <v>58</v>
      </c>
      <c r="M181" t="s">
        <v>50</v>
      </c>
      <c r="N181">
        <v>7</v>
      </c>
      <c r="O181">
        <v>133</v>
      </c>
      <c r="P181">
        <v>1.5</v>
      </c>
      <c r="Q181" s="122">
        <v>106.4817</v>
      </c>
      <c r="R181">
        <f t="shared" si="13"/>
        <v>0.83125000000000004</v>
      </c>
      <c r="S181">
        <f t="shared" si="14"/>
        <v>88.512913125000011</v>
      </c>
      <c r="T181">
        <v>0</v>
      </c>
      <c r="U181">
        <f t="shared" si="15"/>
        <v>88.512913125000011</v>
      </c>
      <c r="V181">
        <f t="shared" si="16"/>
        <v>88512.913125000006</v>
      </c>
      <c r="W181">
        <f t="shared" si="17"/>
        <v>7376.0760937500008</v>
      </c>
      <c r="X181" t="str">
        <f>IF(DATAPN[[#This Row],[Verks]]="Programövergripande",DATAPN[[#This Row],[Verks]],CONCATENATE(DATAPN[[#This Row],[PN/PrI Kod]],TEXT(DATAPN[[#This Row],[Verks]],9900000),1))</f>
        <v>UL99001011</v>
      </c>
      <c r="Y181" t="str">
        <f>IF(DATAPN[[#This Row],[Verks]]="Programövergripande",DATAPN[[#This Row],[Verks]],CONCATENATE(DATAPN[[#This Row],[Kursansvarig inst]],TEXT(DATAPN[[#This Row],[Verks]],9900000),1))</f>
        <v>H199001011</v>
      </c>
      <c r="Z1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1" t="s">
        <v>42</v>
      </c>
      <c r="AC181" t="s">
        <v>42</v>
      </c>
      <c r="AD181" t="s">
        <v>42</v>
      </c>
      <c r="AE181" t="s">
        <v>42</v>
      </c>
      <c r="AF181">
        <f>IF(A181="Programövergripande","Programövergripande",VLOOKUP(C181,Verks!A:B,2,0))</f>
        <v>101</v>
      </c>
      <c r="AH181">
        <v>2023</v>
      </c>
      <c r="AI181" t="s">
        <v>1600</v>
      </c>
      <c r="AK181">
        <v>108.33029999999999</v>
      </c>
      <c r="AL181" t="str">
        <f>VLOOKUP(B181,Inst!A:B,2,0)</f>
        <v>UL</v>
      </c>
    </row>
    <row r="182" spans="1:38" x14ac:dyDescent="0.35">
      <c r="A182" t="s">
        <v>47</v>
      </c>
      <c r="B182" t="s">
        <v>702</v>
      </c>
      <c r="C182" t="s">
        <v>283</v>
      </c>
      <c r="D182" t="s">
        <v>1554</v>
      </c>
      <c r="E182" t="s">
        <v>48</v>
      </c>
      <c r="F182" t="s">
        <v>1127</v>
      </c>
      <c r="G182" t="s">
        <v>239</v>
      </c>
      <c r="H182" t="s">
        <v>1618</v>
      </c>
      <c r="I182" t="s">
        <v>1619</v>
      </c>
      <c r="J182">
        <v>0.25</v>
      </c>
      <c r="L182" t="s">
        <v>58</v>
      </c>
      <c r="M182" t="s">
        <v>50</v>
      </c>
      <c r="N182">
        <v>7</v>
      </c>
      <c r="O182">
        <v>133</v>
      </c>
      <c r="P182">
        <v>0.3</v>
      </c>
      <c r="Q182" s="122">
        <v>106.4817</v>
      </c>
      <c r="R182">
        <f t="shared" si="13"/>
        <v>0.16624999999999998</v>
      </c>
      <c r="S182">
        <f t="shared" si="14"/>
        <v>17.702582624999998</v>
      </c>
      <c r="T182">
        <v>0</v>
      </c>
      <c r="U182">
        <f t="shared" si="15"/>
        <v>17.702582624999998</v>
      </c>
      <c r="V182">
        <f t="shared" si="16"/>
        <v>17702.582624999999</v>
      </c>
      <c r="W182">
        <f t="shared" si="17"/>
        <v>1475.2152187499998</v>
      </c>
      <c r="X182" t="str">
        <f>IF(DATAPN[[#This Row],[Verks]]="Programövergripande",DATAPN[[#This Row],[Verks]],CONCATENATE(DATAPN[[#This Row],[PN/PrI Kod]],TEXT(DATAPN[[#This Row],[Verks]],9900000),1))</f>
        <v>UL99001011</v>
      </c>
      <c r="Y182" t="str">
        <f>IF(DATAPN[[#This Row],[Verks]]="Programövergripande",DATAPN[[#This Row],[Verks]],CONCATENATE(DATAPN[[#This Row],[Kursansvarig inst]],TEXT(DATAPN[[#This Row],[Verks]],9900000),1))</f>
        <v>H999001011</v>
      </c>
      <c r="Z1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2" t="s">
        <v>42</v>
      </c>
      <c r="AC182" t="s">
        <v>42</v>
      </c>
      <c r="AD182" t="s">
        <v>42</v>
      </c>
      <c r="AE182" t="s">
        <v>42</v>
      </c>
      <c r="AF182">
        <f>IF(A182="Programövergripande","Programövergripande",VLOOKUP(C182,Verks!A:B,2,0))</f>
        <v>101</v>
      </c>
      <c r="AH182">
        <v>2023</v>
      </c>
      <c r="AI182" t="s">
        <v>1604</v>
      </c>
      <c r="AK182">
        <v>108.33029999999999</v>
      </c>
      <c r="AL182" t="str">
        <f>VLOOKUP(B182,Inst!A:B,2,0)</f>
        <v>UL</v>
      </c>
    </row>
    <row r="183" spans="1:38" x14ac:dyDescent="0.35">
      <c r="A183" t="s">
        <v>47</v>
      </c>
      <c r="B183" t="s">
        <v>702</v>
      </c>
      <c r="C183" t="s">
        <v>283</v>
      </c>
      <c r="D183" t="s">
        <v>1554</v>
      </c>
      <c r="E183" t="s">
        <v>48</v>
      </c>
      <c r="F183" t="s">
        <v>1132</v>
      </c>
      <c r="G183" t="s">
        <v>1132</v>
      </c>
      <c r="H183" t="s">
        <v>1618</v>
      </c>
      <c r="I183" t="s">
        <v>1624</v>
      </c>
      <c r="J183">
        <v>0.25</v>
      </c>
      <c r="L183" t="s">
        <v>58</v>
      </c>
      <c r="M183" t="s">
        <v>50</v>
      </c>
      <c r="N183">
        <v>7</v>
      </c>
      <c r="O183">
        <v>133</v>
      </c>
      <c r="P183">
        <v>22.72</v>
      </c>
      <c r="Q183" s="122">
        <v>106.4817</v>
      </c>
      <c r="R183">
        <f t="shared" si="13"/>
        <v>12.590666666666666</v>
      </c>
      <c r="S183">
        <f t="shared" si="14"/>
        <v>1340.6755908</v>
      </c>
      <c r="T183">
        <v>0</v>
      </c>
      <c r="U183">
        <f t="shared" si="15"/>
        <v>1340.6755908</v>
      </c>
      <c r="V183">
        <f t="shared" si="16"/>
        <v>1340675.5908000001</v>
      </c>
      <c r="W183">
        <f t="shared" si="17"/>
        <v>111722.96590000001</v>
      </c>
      <c r="X183" t="str">
        <f>IF(DATAPN[[#This Row],[Verks]]="Programövergripande",DATAPN[[#This Row],[Verks]],CONCATENATE(DATAPN[[#This Row],[PN/PrI Kod]],TEXT(DATAPN[[#This Row],[Verks]],9900000),1))</f>
        <v>UL99001011</v>
      </c>
      <c r="Y183" t="str">
        <f>IF(DATAPN[[#This Row],[Verks]]="Programövergripande",DATAPN[[#This Row],[Verks]],CONCATENATE(DATAPN[[#This Row],[Kursansvarig inst]],TEXT(DATAPN[[#This Row],[Verks]],9900000),1))</f>
        <v>D199001011</v>
      </c>
      <c r="Z1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3" t="s">
        <v>42</v>
      </c>
      <c r="AC183" t="s">
        <v>42</v>
      </c>
      <c r="AD183" t="s">
        <v>42</v>
      </c>
      <c r="AE183" t="s">
        <v>42</v>
      </c>
      <c r="AF183">
        <f>IF(A183="Programövergripande","Programövergripande",VLOOKUP(C183,Verks!A:B,2,0))</f>
        <v>101</v>
      </c>
      <c r="AH183">
        <v>2023</v>
      </c>
      <c r="AK183">
        <v>108.33029999999999</v>
      </c>
      <c r="AL183" t="str">
        <f>VLOOKUP(B183,Inst!A:B,2,0)</f>
        <v>UL</v>
      </c>
    </row>
    <row r="184" spans="1:38" x14ac:dyDescent="0.35">
      <c r="A184" t="s">
        <v>47</v>
      </c>
      <c r="B184" t="s">
        <v>702</v>
      </c>
      <c r="C184" t="s">
        <v>283</v>
      </c>
      <c r="D184" t="s">
        <v>1554</v>
      </c>
      <c r="E184" t="s">
        <v>48</v>
      </c>
      <c r="F184" t="s">
        <v>1132</v>
      </c>
      <c r="G184" t="s">
        <v>977</v>
      </c>
      <c r="H184" t="s">
        <v>1618</v>
      </c>
      <c r="I184" t="s">
        <v>1624</v>
      </c>
      <c r="J184">
        <v>0.25</v>
      </c>
      <c r="L184" t="s">
        <v>58</v>
      </c>
      <c r="M184" t="s">
        <v>50</v>
      </c>
      <c r="N184">
        <v>7</v>
      </c>
      <c r="O184">
        <v>133</v>
      </c>
      <c r="P184">
        <v>2.48</v>
      </c>
      <c r="Q184" s="122">
        <v>106.4817</v>
      </c>
      <c r="R184">
        <f t="shared" si="13"/>
        <v>1.3743333333333332</v>
      </c>
      <c r="S184">
        <f t="shared" si="14"/>
        <v>146.34134969999999</v>
      </c>
      <c r="T184">
        <v>0</v>
      </c>
      <c r="U184">
        <f t="shared" si="15"/>
        <v>146.34134969999999</v>
      </c>
      <c r="V184">
        <f t="shared" si="16"/>
        <v>146341.34969999999</v>
      </c>
      <c r="W184">
        <f t="shared" si="17"/>
        <v>12195.112475</v>
      </c>
      <c r="X184" t="str">
        <f>IF(DATAPN[[#This Row],[Verks]]="Programövergripande",DATAPN[[#This Row],[Verks]],CONCATENATE(DATAPN[[#This Row],[PN/PrI Kod]],TEXT(DATAPN[[#This Row],[Verks]],9900000),1))</f>
        <v>UL99001011</v>
      </c>
      <c r="Y184" t="str">
        <f>IF(DATAPN[[#This Row],[Verks]]="Programövergripande",DATAPN[[#This Row],[Verks]],CONCATENATE(DATAPN[[#This Row],[Kursansvarig inst]],TEXT(DATAPN[[#This Row],[Verks]],9900000),1))</f>
        <v>K799001011</v>
      </c>
      <c r="Z1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4" t="s">
        <v>42</v>
      </c>
      <c r="AC184" t="s">
        <v>42</v>
      </c>
      <c r="AD184" t="s">
        <v>42</v>
      </c>
      <c r="AE184" t="s">
        <v>42</v>
      </c>
      <c r="AF184">
        <f>IF(A184="Programövergripande","Programövergripande",VLOOKUP(C184,Verks!A:B,2,0))</f>
        <v>101</v>
      </c>
      <c r="AH184">
        <v>2023</v>
      </c>
      <c r="AI184" t="s">
        <v>1623</v>
      </c>
      <c r="AK184">
        <v>108.33029999999999</v>
      </c>
      <c r="AL184" t="str">
        <f>VLOOKUP(B184,Inst!A:B,2,0)</f>
        <v>UL</v>
      </c>
    </row>
    <row r="185" spans="1:38" x14ac:dyDescent="0.35">
      <c r="A185" t="s">
        <v>47</v>
      </c>
      <c r="B185" t="s">
        <v>702</v>
      </c>
      <c r="C185" t="s">
        <v>283</v>
      </c>
      <c r="D185" t="s">
        <v>1554</v>
      </c>
      <c r="E185" t="s">
        <v>48</v>
      </c>
      <c r="F185" t="s">
        <v>1132</v>
      </c>
      <c r="G185" t="s">
        <v>451</v>
      </c>
      <c r="H185" t="s">
        <v>1618</v>
      </c>
      <c r="I185" t="s">
        <v>1624</v>
      </c>
      <c r="J185">
        <v>0.25</v>
      </c>
      <c r="L185" t="s">
        <v>58</v>
      </c>
      <c r="M185" t="s">
        <v>50</v>
      </c>
      <c r="N185">
        <v>7</v>
      </c>
      <c r="O185">
        <v>133</v>
      </c>
      <c r="P185">
        <v>1.5</v>
      </c>
      <c r="Q185" s="122">
        <v>106.4817</v>
      </c>
      <c r="R185">
        <f t="shared" si="13"/>
        <v>0.83125000000000004</v>
      </c>
      <c r="S185">
        <f t="shared" si="14"/>
        <v>88.512913125000011</v>
      </c>
      <c r="T185">
        <v>0</v>
      </c>
      <c r="U185">
        <f t="shared" si="15"/>
        <v>88.512913125000011</v>
      </c>
      <c r="V185">
        <f t="shared" si="16"/>
        <v>88512.913125000006</v>
      </c>
      <c r="W185">
        <f t="shared" si="17"/>
        <v>7376.0760937500008</v>
      </c>
      <c r="X185" t="str">
        <f>IF(DATAPN[[#This Row],[Verks]]="Programövergripande",DATAPN[[#This Row],[Verks]],CONCATENATE(DATAPN[[#This Row],[PN/PrI Kod]],TEXT(DATAPN[[#This Row],[Verks]],9900000),1))</f>
        <v>UL99001011</v>
      </c>
      <c r="Y185" t="str">
        <f>IF(DATAPN[[#This Row],[Verks]]="Programövergripande",DATAPN[[#This Row],[Verks]],CONCATENATE(DATAPN[[#This Row],[Kursansvarig inst]],TEXT(DATAPN[[#This Row],[Verks]],9900000),1))</f>
        <v>H199001011</v>
      </c>
      <c r="Z1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5" t="s">
        <v>42</v>
      </c>
      <c r="AC185" t="s">
        <v>42</v>
      </c>
      <c r="AD185" t="s">
        <v>42</v>
      </c>
      <c r="AE185" t="s">
        <v>42</v>
      </c>
      <c r="AF185">
        <f>IF(A185="Programövergripande","Programövergripande",VLOOKUP(C185,Verks!A:B,2,0))</f>
        <v>101</v>
      </c>
      <c r="AH185">
        <v>2023</v>
      </c>
      <c r="AI185" t="s">
        <v>1600</v>
      </c>
      <c r="AK185">
        <v>108.33029999999999</v>
      </c>
      <c r="AL185" t="str">
        <f>VLOOKUP(B185,Inst!A:B,2,0)</f>
        <v>UL</v>
      </c>
    </row>
    <row r="186" spans="1:38" x14ac:dyDescent="0.35">
      <c r="A186" t="s">
        <v>47</v>
      </c>
      <c r="B186" t="s">
        <v>702</v>
      </c>
      <c r="C186" t="s">
        <v>283</v>
      </c>
      <c r="D186" t="s">
        <v>1554</v>
      </c>
      <c r="E186" t="s">
        <v>48</v>
      </c>
      <c r="F186" t="s">
        <v>1132</v>
      </c>
      <c r="G186" t="s">
        <v>239</v>
      </c>
      <c r="H186" t="s">
        <v>1618</v>
      </c>
      <c r="I186" t="s">
        <v>1624</v>
      </c>
      <c r="J186">
        <v>0.25</v>
      </c>
      <c r="L186" t="s">
        <v>58</v>
      </c>
      <c r="M186" t="s">
        <v>50</v>
      </c>
      <c r="N186">
        <v>7</v>
      </c>
      <c r="O186">
        <v>133</v>
      </c>
      <c r="P186">
        <v>0.3</v>
      </c>
      <c r="Q186" s="122">
        <v>106.4817</v>
      </c>
      <c r="R186">
        <f t="shared" si="13"/>
        <v>0.16624999999999998</v>
      </c>
      <c r="S186">
        <f t="shared" si="14"/>
        <v>17.702582624999998</v>
      </c>
      <c r="T186">
        <v>0</v>
      </c>
      <c r="U186">
        <f t="shared" si="15"/>
        <v>17.702582624999998</v>
      </c>
      <c r="V186">
        <f t="shared" si="16"/>
        <v>17702.582624999999</v>
      </c>
      <c r="W186">
        <f t="shared" si="17"/>
        <v>1475.2152187499998</v>
      </c>
      <c r="X186" t="str">
        <f>IF(DATAPN[[#This Row],[Verks]]="Programövergripande",DATAPN[[#This Row],[Verks]],CONCATENATE(DATAPN[[#This Row],[PN/PrI Kod]],TEXT(DATAPN[[#This Row],[Verks]],9900000),1))</f>
        <v>UL99001011</v>
      </c>
      <c r="Y186" t="str">
        <f>IF(DATAPN[[#This Row],[Verks]]="Programövergripande",DATAPN[[#This Row],[Verks]],CONCATENATE(DATAPN[[#This Row],[Kursansvarig inst]],TEXT(DATAPN[[#This Row],[Verks]],9900000),1))</f>
        <v>H999001011</v>
      </c>
      <c r="Z1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6" t="s">
        <v>42</v>
      </c>
      <c r="AC186" t="s">
        <v>42</v>
      </c>
      <c r="AD186" t="s">
        <v>42</v>
      </c>
      <c r="AE186" t="s">
        <v>42</v>
      </c>
      <c r="AF186">
        <f>IF(A186="Programövergripande","Programövergripande",VLOOKUP(C186,Verks!A:B,2,0))</f>
        <v>101</v>
      </c>
      <c r="AH186">
        <v>2023</v>
      </c>
      <c r="AI186" t="s">
        <v>1604</v>
      </c>
      <c r="AK186">
        <v>108.33029999999999</v>
      </c>
      <c r="AL186" t="str">
        <f>VLOOKUP(B186,Inst!A:B,2,0)</f>
        <v>UL</v>
      </c>
    </row>
    <row r="187" spans="1:38" x14ac:dyDescent="0.35">
      <c r="A187" t="s">
        <v>47</v>
      </c>
      <c r="B187" t="s">
        <v>702</v>
      </c>
      <c r="C187" t="s">
        <v>283</v>
      </c>
      <c r="D187" t="s">
        <v>1554</v>
      </c>
      <c r="E187" t="s">
        <v>48</v>
      </c>
      <c r="F187" t="s">
        <v>1250</v>
      </c>
      <c r="G187" t="s">
        <v>1250</v>
      </c>
      <c r="H187" t="s">
        <v>1618</v>
      </c>
      <c r="I187" t="s">
        <v>1625</v>
      </c>
      <c r="J187">
        <v>0.25</v>
      </c>
      <c r="L187" t="s">
        <v>58</v>
      </c>
      <c r="M187" t="s">
        <v>50</v>
      </c>
      <c r="N187">
        <v>7</v>
      </c>
      <c r="O187">
        <v>133</v>
      </c>
      <c r="P187">
        <v>22.72</v>
      </c>
      <c r="Q187" s="122">
        <v>106.4817</v>
      </c>
      <c r="R187">
        <f t="shared" si="13"/>
        <v>12.590666666666666</v>
      </c>
      <c r="S187">
        <f t="shared" si="14"/>
        <v>1340.6755908</v>
      </c>
      <c r="T187">
        <v>0</v>
      </c>
      <c r="U187">
        <f t="shared" si="15"/>
        <v>1340.6755908</v>
      </c>
      <c r="V187">
        <f t="shared" si="16"/>
        <v>1340675.5908000001</v>
      </c>
      <c r="W187">
        <f t="shared" si="17"/>
        <v>111722.96590000001</v>
      </c>
      <c r="X187" t="str">
        <f>IF(DATAPN[[#This Row],[Verks]]="Programövergripande",DATAPN[[#This Row],[Verks]],CONCATENATE(DATAPN[[#This Row],[PN/PrI Kod]],TEXT(DATAPN[[#This Row],[Verks]],9900000),1))</f>
        <v>UL99001011</v>
      </c>
      <c r="Y187" t="str">
        <f>IF(DATAPN[[#This Row],[Verks]]="Programövergripande",DATAPN[[#This Row],[Verks]],CONCATENATE(DATAPN[[#This Row],[Kursansvarig inst]],TEXT(DATAPN[[#This Row],[Verks]],9900000),1))</f>
        <v>S199001011</v>
      </c>
      <c r="Z1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7" t="s">
        <v>42</v>
      </c>
      <c r="AC187" t="s">
        <v>42</v>
      </c>
      <c r="AD187" t="s">
        <v>42</v>
      </c>
      <c r="AE187" t="s">
        <v>42</v>
      </c>
      <c r="AF187">
        <f>IF(A187="Programövergripande","Programövergripande",VLOOKUP(C187,Verks!A:B,2,0))</f>
        <v>101</v>
      </c>
      <c r="AH187">
        <v>2023</v>
      </c>
      <c r="AK187">
        <v>108.33029999999999</v>
      </c>
      <c r="AL187" t="str">
        <f>VLOOKUP(B187,Inst!A:B,2,0)</f>
        <v>UL</v>
      </c>
    </row>
    <row r="188" spans="1:38" x14ac:dyDescent="0.35">
      <c r="A188" t="s">
        <v>47</v>
      </c>
      <c r="B188" t="s">
        <v>702</v>
      </c>
      <c r="C188" t="s">
        <v>283</v>
      </c>
      <c r="D188" t="s">
        <v>1554</v>
      </c>
      <c r="E188" t="s">
        <v>48</v>
      </c>
      <c r="F188" t="s">
        <v>1250</v>
      </c>
      <c r="G188" t="s">
        <v>977</v>
      </c>
      <c r="H188" t="s">
        <v>1618</v>
      </c>
      <c r="I188" t="s">
        <v>1625</v>
      </c>
      <c r="J188">
        <v>0.25</v>
      </c>
      <c r="L188" t="s">
        <v>58</v>
      </c>
      <c r="M188" t="s">
        <v>50</v>
      </c>
      <c r="N188">
        <v>7</v>
      </c>
      <c r="O188">
        <v>133</v>
      </c>
      <c r="P188">
        <v>2.48</v>
      </c>
      <c r="Q188" s="122">
        <v>106.4817</v>
      </c>
      <c r="R188">
        <f t="shared" si="13"/>
        <v>1.3743333333333332</v>
      </c>
      <c r="S188">
        <f t="shared" si="14"/>
        <v>146.34134969999999</v>
      </c>
      <c r="U188">
        <f t="shared" si="15"/>
        <v>146.34134969999999</v>
      </c>
      <c r="V188">
        <f t="shared" si="16"/>
        <v>146341.34969999999</v>
      </c>
      <c r="W188">
        <f t="shared" si="17"/>
        <v>12195.112475</v>
      </c>
      <c r="X188" t="str">
        <f>IF(DATAPN[[#This Row],[Verks]]="Programövergripande",DATAPN[[#This Row],[Verks]],CONCATENATE(DATAPN[[#This Row],[PN/PrI Kod]],TEXT(DATAPN[[#This Row],[Verks]],9900000),1))</f>
        <v>UL99001011</v>
      </c>
      <c r="Y188" t="str">
        <f>IF(DATAPN[[#This Row],[Verks]]="Programövergripande",DATAPN[[#This Row],[Verks]],CONCATENATE(DATAPN[[#This Row],[Kursansvarig inst]],TEXT(DATAPN[[#This Row],[Verks]],9900000),1))</f>
        <v>K799001011</v>
      </c>
      <c r="Z1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8" t="s">
        <v>42</v>
      </c>
      <c r="AC188" t="s">
        <v>42</v>
      </c>
      <c r="AD188" t="s">
        <v>42</v>
      </c>
      <c r="AE188" t="s">
        <v>42</v>
      </c>
      <c r="AF188">
        <f>IF(A188="Programövergripande","Programövergripande",VLOOKUP(C188,Verks!A:B,2,0))</f>
        <v>101</v>
      </c>
      <c r="AH188">
        <v>2023</v>
      </c>
      <c r="AI188" t="s">
        <v>1623</v>
      </c>
      <c r="AK188">
        <v>108.33029999999999</v>
      </c>
      <c r="AL188" t="str">
        <f>VLOOKUP(B188,Inst!A:B,2,0)</f>
        <v>UL</v>
      </c>
    </row>
    <row r="189" spans="1:38" x14ac:dyDescent="0.35">
      <c r="A189" t="s">
        <v>47</v>
      </c>
      <c r="B189" t="s">
        <v>702</v>
      </c>
      <c r="C189" t="s">
        <v>283</v>
      </c>
      <c r="D189" t="s">
        <v>1554</v>
      </c>
      <c r="E189" t="s">
        <v>48</v>
      </c>
      <c r="F189" t="s">
        <v>1250</v>
      </c>
      <c r="G189" t="s">
        <v>451</v>
      </c>
      <c r="H189" t="s">
        <v>1618</v>
      </c>
      <c r="I189" t="s">
        <v>1625</v>
      </c>
      <c r="J189">
        <v>0.25</v>
      </c>
      <c r="L189" t="s">
        <v>58</v>
      </c>
      <c r="M189" t="s">
        <v>50</v>
      </c>
      <c r="N189">
        <v>7</v>
      </c>
      <c r="O189">
        <v>133</v>
      </c>
      <c r="P189">
        <v>1.5</v>
      </c>
      <c r="Q189" s="122">
        <v>106.4817</v>
      </c>
      <c r="R189">
        <f t="shared" si="13"/>
        <v>0.83125000000000004</v>
      </c>
      <c r="S189">
        <f t="shared" si="14"/>
        <v>88.512913125000011</v>
      </c>
      <c r="U189">
        <f t="shared" si="15"/>
        <v>88.512913125000011</v>
      </c>
      <c r="V189">
        <f t="shared" si="16"/>
        <v>88512.913125000006</v>
      </c>
      <c r="W189">
        <f t="shared" si="17"/>
        <v>7376.0760937500008</v>
      </c>
      <c r="X189" t="str">
        <f>IF(DATAPN[[#This Row],[Verks]]="Programövergripande",DATAPN[[#This Row],[Verks]],CONCATENATE(DATAPN[[#This Row],[PN/PrI Kod]],TEXT(DATAPN[[#This Row],[Verks]],9900000),1))</f>
        <v>UL99001011</v>
      </c>
      <c r="Y189" t="str">
        <f>IF(DATAPN[[#This Row],[Verks]]="Programövergripande",DATAPN[[#This Row],[Verks]],CONCATENATE(DATAPN[[#This Row],[Kursansvarig inst]],TEXT(DATAPN[[#This Row],[Verks]],9900000),1))</f>
        <v>H199001011</v>
      </c>
      <c r="Z1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89" t="s">
        <v>42</v>
      </c>
      <c r="AC189" t="s">
        <v>42</v>
      </c>
      <c r="AD189" t="s">
        <v>42</v>
      </c>
      <c r="AE189" t="s">
        <v>42</v>
      </c>
      <c r="AF189">
        <f>IF(A189="Programövergripande","Programövergripande",VLOOKUP(C189,Verks!A:B,2,0))</f>
        <v>101</v>
      </c>
      <c r="AH189">
        <v>2023</v>
      </c>
      <c r="AI189" t="s">
        <v>1600</v>
      </c>
      <c r="AK189">
        <v>108.33029999999999</v>
      </c>
      <c r="AL189" t="str">
        <f>VLOOKUP(B189,Inst!A:B,2,0)</f>
        <v>UL</v>
      </c>
    </row>
    <row r="190" spans="1:38" x14ac:dyDescent="0.35">
      <c r="A190" t="s">
        <v>47</v>
      </c>
      <c r="B190" t="s">
        <v>702</v>
      </c>
      <c r="C190" t="s">
        <v>283</v>
      </c>
      <c r="D190" t="s">
        <v>1554</v>
      </c>
      <c r="E190" t="s">
        <v>48</v>
      </c>
      <c r="F190" t="s">
        <v>1250</v>
      </c>
      <c r="G190" t="s">
        <v>239</v>
      </c>
      <c r="H190" t="s">
        <v>1618</v>
      </c>
      <c r="I190" t="s">
        <v>1625</v>
      </c>
      <c r="J190">
        <v>0.25</v>
      </c>
      <c r="L190" t="s">
        <v>58</v>
      </c>
      <c r="M190" t="s">
        <v>50</v>
      </c>
      <c r="N190">
        <v>7</v>
      </c>
      <c r="O190">
        <v>133</v>
      </c>
      <c r="P190">
        <v>0.3</v>
      </c>
      <c r="Q190" s="122">
        <v>106.4817</v>
      </c>
      <c r="R190">
        <f t="shared" si="13"/>
        <v>0.16624999999999998</v>
      </c>
      <c r="S190">
        <f t="shared" si="14"/>
        <v>17.702582624999998</v>
      </c>
      <c r="U190">
        <f t="shared" si="15"/>
        <v>17.702582624999998</v>
      </c>
      <c r="V190">
        <f t="shared" si="16"/>
        <v>17702.582624999999</v>
      </c>
      <c r="W190">
        <f t="shared" si="17"/>
        <v>1475.2152187499998</v>
      </c>
      <c r="X190" t="str">
        <f>IF(DATAPN[[#This Row],[Verks]]="Programövergripande",DATAPN[[#This Row],[Verks]],CONCATENATE(DATAPN[[#This Row],[PN/PrI Kod]],TEXT(DATAPN[[#This Row],[Verks]],9900000),1))</f>
        <v>UL99001011</v>
      </c>
      <c r="Y190" t="str">
        <f>IF(DATAPN[[#This Row],[Verks]]="Programövergripande",DATAPN[[#This Row],[Verks]],CONCATENATE(DATAPN[[#This Row],[Kursansvarig inst]],TEXT(DATAPN[[#This Row],[Verks]],9900000),1))</f>
        <v>H999001011</v>
      </c>
      <c r="Z19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0" t="s">
        <v>42</v>
      </c>
      <c r="AC190" t="s">
        <v>42</v>
      </c>
      <c r="AD190" t="s">
        <v>42</v>
      </c>
      <c r="AE190" t="s">
        <v>42</v>
      </c>
      <c r="AF190">
        <f>IF(A190="Programövergripande","Programövergripande",VLOOKUP(C190,Verks!A:B,2,0))</f>
        <v>101</v>
      </c>
      <c r="AH190">
        <v>2023</v>
      </c>
      <c r="AI190" t="s">
        <v>1604</v>
      </c>
      <c r="AK190">
        <v>108.33029999999999</v>
      </c>
      <c r="AL190" t="str">
        <f>VLOOKUP(B190,Inst!A:B,2,0)</f>
        <v>UL</v>
      </c>
    </row>
    <row r="191" spans="1:38" x14ac:dyDescent="0.35">
      <c r="A191" t="s">
        <v>47</v>
      </c>
      <c r="B191" t="s">
        <v>702</v>
      </c>
      <c r="C191" t="s">
        <v>283</v>
      </c>
      <c r="D191" t="s">
        <v>1554</v>
      </c>
      <c r="E191" t="s">
        <v>48</v>
      </c>
      <c r="F191" t="s">
        <v>239</v>
      </c>
      <c r="G191" t="s">
        <v>239</v>
      </c>
      <c r="H191" t="s">
        <v>1618</v>
      </c>
      <c r="I191" t="s">
        <v>1626</v>
      </c>
      <c r="J191">
        <v>0.25</v>
      </c>
      <c r="L191" t="s">
        <v>58</v>
      </c>
      <c r="M191" t="s">
        <v>50</v>
      </c>
      <c r="N191">
        <v>7</v>
      </c>
      <c r="O191">
        <v>133</v>
      </c>
      <c r="P191">
        <v>23.02</v>
      </c>
      <c r="Q191" s="122">
        <v>106.4817</v>
      </c>
      <c r="R191">
        <f t="shared" si="13"/>
        <v>12.756916666666665</v>
      </c>
      <c r="S191">
        <f t="shared" si="14"/>
        <v>1358.3781734249999</v>
      </c>
      <c r="T191">
        <v>0</v>
      </c>
      <c r="U191">
        <f t="shared" si="15"/>
        <v>1358.3781734249999</v>
      </c>
      <c r="V191">
        <f t="shared" si="16"/>
        <v>1358378.1734249999</v>
      </c>
      <c r="W191">
        <f t="shared" si="17"/>
        <v>113198.18111875</v>
      </c>
      <c r="X191" t="str">
        <f>IF(DATAPN[[#This Row],[Verks]]="Programövergripande",DATAPN[[#This Row],[Verks]],CONCATENATE(DATAPN[[#This Row],[PN/PrI Kod]],TEXT(DATAPN[[#This Row],[Verks]],9900000),1))</f>
        <v>UL99001011</v>
      </c>
      <c r="Y191" t="str">
        <f>IF(DATAPN[[#This Row],[Verks]]="Programövergripande",DATAPN[[#This Row],[Verks]],CONCATENATE(DATAPN[[#This Row],[Kursansvarig inst]],TEXT(DATAPN[[#This Row],[Verks]],9900000),1))</f>
        <v>H999001011</v>
      </c>
      <c r="Z19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1" t="s">
        <v>42</v>
      </c>
      <c r="AC191" t="s">
        <v>42</v>
      </c>
      <c r="AD191" t="s">
        <v>42</v>
      </c>
      <c r="AE191" t="s">
        <v>42</v>
      </c>
      <c r="AF191">
        <f>IF(A191="Programövergripande","Programövergripande",VLOOKUP(C191,Verks!A:B,2,0))</f>
        <v>101</v>
      </c>
      <c r="AH191">
        <v>2023</v>
      </c>
      <c r="AI191" t="s">
        <v>1627</v>
      </c>
      <c r="AK191">
        <v>108.33029999999999</v>
      </c>
      <c r="AL191" t="str">
        <f>VLOOKUP(B191,Inst!A:B,2,0)</f>
        <v>UL</v>
      </c>
    </row>
    <row r="192" spans="1:38" x14ac:dyDescent="0.35">
      <c r="A192" t="s">
        <v>47</v>
      </c>
      <c r="B192" t="s">
        <v>702</v>
      </c>
      <c r="C192" t="s">
        <v>283</v>
      </c>
      <c r="D192" t="s">
        <v>1554</v>
      </c>
      <c r="E192" t="s">
        <v>48</v>
      </c>
      <c r="F192" t="s">
        <v>239</v>
      </c>
      <c r="G192" t="s">
        <v>977</v>
      </c>
      <c r="H192" t="s">
        <v>1618</v>
      </c>
      <c r="I192" t="s">
        <v>1626</v>
      </c>
      <c r="J192">
        <v>0.25</v>
      </c>
      <c r="L192" t="s">
        <v>58</v>
      </c>
      <c r="M192" t="s">
        <v>50</v>
      </c>
      <c r="N192">
        <v>7</v>
      </c>
      <c r="O192">
        <v>133</v>
      </c>
      <c r="P192">
        <v>2.48</v>
      </c>
      <c r="Q192" s="122">
        <v>106.4817</v>
      </c>
      <c r="R192">
        <f t="shared" si="13"/>
        <v>1.3743333333333332</v>
      </c>
      <c r="S192">
        <f t="shared" si="14"/>
        <v>146.34134969999999</v>
      </c>
      <c r="U192">
        <f t="shared" si="15"/>
        <v>146.34134969999999</v>
      </c>
      <c r="V192">
        <f t="shared" si="16"/>
        <v>146341.34969999999</v>
      </c>
      <c r="W192">
        <f t="shared" si="17"/>
        <v>12195.112475</v>
      </c>
      <c r="X192" t="str">
        <f>IF(DATAPN[[#This Row],[Verks]]="Programövergripande",DATAPN[[#This Row],[Verks]],CONCATENATE(DATAPN[[#This Row],[PN/PrI Kod]],TEXT(DATAPN[[#This Row],[Verks]],9900000),1))</f>
        <v>UL99001011</v>
      </c>
      <c r="Y192" t="str">
        <f>IF(DATAPN[[#This Row],[Verks]]="Programövergripande",DATAPN[[#This Row],[Verks]],CONCATENATE(DATAPN[[#This Row],[Kursansvarig inst]],TEXT(DATAPN[[#This Row],[Verks]],9900000),1))</f>
        <v>K799001011</v>
      </c>
      <c r="Z19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2" t="s">
        <v>42</v>
      </c>
      <c r="AC192" t="s">
        <v>42</v>
      </c>
      <c r="AD192" t="s">
        <v>42</v>
      </c>
      <c r="AE192" t="s">
        <v>42</v>
      </c>
      <c r="AF192">
        <f>IF(A192="Programövergripande","Programövergripande",VLOOKUP(C192,Verks!A:B,2,0))</f>
        <v>101</v>
      </c>
      <c r="AH192">
        <v>2023</v>
      </c>
      <c r="AI192" t="s">
        <v>1623</v>
      </c>
      <c r="AK192">
        <v>108.33029999999999</v>
      </c>
      <c r="AL192" t="str">
        <f>VLOOKUP(B192,Inst!A:B,2,0)</f>
        <v>UL</v>
      </c>
    </row>
    <row r="193" spans="1:38" x14ac:dyDescent="0.35">
      <c r="A193" t="s">
        <v>47</v>
      </c>
      <c r="B193" t="s">
        <v>702</v>
      </c>
      <c r="C193" t="s">
        <v>283</v>
      </c>
      <c r="D193" t="s">
        <v>1554</v>
      </c>
      <c r="E193" t="s">
        <v>48</v>
      </c>
      <c r="F193" t="s">
        <v>239</v>
      </c>
      <c r="G193" t="s">
        <v>451</v>
      </c>
      <c r="H193" t="s">
        <v>1618</v>
      </c>
      <c r="I193" t="s">
        <v>1626</v>
      </c>
      <c r="J193">
        <v>0.25</v>
      </c>
      <c r="L193" t="s">
        <v>58</v>
      </c>
      <c r="M193" t="s">
        <v>50</v>
      </c>
      <c r="N193">
        <v>7</v>
      </c>
      <c r="O193">
        <v>133</v>
      </c>
      <c r="P193">
        <v>1.5</v>
      </c>
      <c r="Q193" s="122">
        <v>106.4817</v>
      </c>
      <c r="R193">
        <f t="shared" si="13"/>
        <v>0.83125000000000004</v>
      </c>
      <c r="S193">
        <f t="shared" si="14"/>
        <v>88.512913125000011</v>
      </c>
      <c r="U193">
        <f t="shared" si="15"/>
        <v>88.512913125000011</v>
      </c>
      <c r="V193">
        <f t="shared" si="16"/>
        <v>88512.913125000006</v>
      </c>
      <c r="W193">
        <f t="shared" si="17"/>
        <v>7376.0760937500008</v>
      </c>
      <c r="X193" t="str">
        <f>IF(DATAPN[[#This Row],[Verks]]="Programövergripande",DATAPN[[#This Row],[Verks]],CONCATENATE(DATAPN[[#This Row],[PN/PrI Kod]],TEXT(DATAPN[[#This Row],[Verks]],9900000),1))</f>
        <v>UL99001011</v>
      </c>
      <c r="Y193" t="str">
        <f>IF(DATAPN[[#This Row],[Verks]]="Programövergripande",DATAPN[[#This Row],[Verks]],CONCATENATE(DATAPN[[#This Row],[Kursansvarig inst]],TEXT(DATAPN[[#This Row],[Verks]],9900000),1))</f>
        <v>H199001011</v>
      </c>
      <c r="Z19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3" t="s">
        <v>42</v>
      </c>
      <c r="AC193" t="s">
        <v>42</v>
      </c>
      <c r="AD193" t="s">
        <v>42</v>
      </c>
      <c r="AE193" t="s">
        <v>42</v>
      </c>
      <c r="AF193">
        <f>IF(A193="Programövergripande","Programövergripande",VLOOKUP(C193,Verks!A:B,2,0))</f>
        <v>101</v>
      </c>
      <c r="AH193">
        <v>2023</v>
      </c>
      <c r="AI193" t="s">
        <v>1600</v>
      </c>
      <c r="AK193">
        <v>108.33029999999999</v>
      </c>
      <c r="AL193" t="str">
        <f>VLOOKUP(B193,Inst!A:B,2,0)</f>
        <v>UL</v>
      </c>
    </row>
    <row r="194" spans="1:38" x14ac:dyDescent="0.35">
      <c r="A194" t="s">
        <v>47</v>
      </c>
      <c r="B194" t="s">
        <v>702</v>
      </c>
      <c r="C194" t="s">
        <v>283</v>
      </c>
      <c r="D194" t="s">
        <v>1554</v>
      </c>
      <c r="E194" t="s">
        <v>48</v>
      </c>
      <c r="F194" t="s">
        <v>1127</v>
      </c>
      <c r="G194" t="s">
        <v>1127</v>
      </c>
      <c r="H194" t="s">
        <v>1618</v>
      </c>
      <c r="I194" t="s">
        <v>1619</v>
      </c>
      <c r="J194">
        <v>0.25</v>
      </c>
      <c r="L194" t="s">
        <v>58</v>
      </c>
      <c r="M194" t="s">
        <v>49</v>
      </c>
      <c r="N194">
        <v>7</v>
      </c>
      <c r="O194">
        <v>143</v>
      </c>
      <c r="P194">
        <v>20.02</v>
      </c>
      <c r="Q194" s="122">
        <v>106.4817</v>
      </c>
      <c r="R194">
        <f t="shared" ref="R194:R257" si="18">O194*P194/60*J194</f>
        <v>11.928583333333334</v>
      </c>
      <c r="S194">
        <f t="shared" ref="S194:S257" si="19">Q194*R194</f>
        <v>1270.175831925</v>
      </c>
      <c r="T194">
        <v>0</v>
      </c>
      <c r="U194">
        <f t="shared" si="15"/>
        <v>1270.175831925</v>
      </c>
      <c r="V194">
        <f t="shared" si="16"/>
        <v>1270175.8319250001</v>
      </c>
      <c r="W194">
        <f t="shared" si="17"/>
        <v>105847.98599375</v>
      </c>
      <c r="X194" t="str">
        <f>IF(DATAPN[[#This Row],[Verks]]="Programövergripande",DATAPN[[#This Row],[Verks]],CONCATENATE(DATAPN[[#This Row],[PN/PrI Kod]],TEXT(DATAPN[[#This Row],[Verks]],9900000),1))</f>
        <v>UL99001011</v>
      </c>
      <c r="Y194" t="str">
        <f>IF(DATAPN[[#This Row],[Verks]]="Programövergripande",DATAPN[[#This Row],[Verks]],CONCATENATE(DATAPN[[#This Row],[Kursansvarig inst]],TEXT(DATAPN[[#This Row],[Verks]],9900000),1))</f>
        <v>K199001011</v>
      </c>
      <c r="Z19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4" t="s">
        <v>42</v>
      </c>
      <c r="AC194" t="s">
        <v>42</v>
      </c>
      <c r="AD194" t="s">
        <v>42</v>
      </c>
      <c r="AE194" t="s">
        <v>42</v>
      </c>
      <c r="AF194">
        <f>IF(A194="Programövergripande","Programövergripande",VLOOKUP(C194,Verks!A:B,2,0))</f>
        <v>101</v>
      </c>
      <c r="AH194">
        <v>2023</v>
      </c>
      <c r="AK194">
        <v>108.33029999999999</v>
      </c>
      <c r="AL194" t="str">
        <f>VLOOKUP(B194,Inst!A:B,2,0)</f>
        <v>UL</v>
      </c>
    </row>
    <row r="195" spans="1:38" x14ac:dyDescent="0.35">
      <c r="A195" t="s">
        <v>47</v>
      </c>
      <c r="B195" t="s">
        <v>702</v>
      </c>
      <c r="C195" t="s">
        <v>283</v>
      </c>
      <c r="D195" t="s">
        <v>1554</v>
      </c>
      <c r="E195" t="s">
        <v>48</v>
      </c>
      <c r="F195" t="s">
        <v>1127</v>
      </c>
      <c r="G195" t="s">
        <v>130</v>
      </c>
      <c r="H195" t="s">
        <v>1618</v>
      </c>
      <c r="I195" t="s">
        <v>1619</v>
      </c>
      <c r="J195">
        <v>0.25</v>
      </c>
      <c r="L195" t="s">
        <v>58</v>
      </c>
      <c r="M195" t="s">
        <v>49</v>
      </c>
      <c r="N195">
        <v>7</v>
      </c>
      <c r="O195">
        <v>143</v>
      </c>
      <c r="P195">
        <v>2.7</v>
      </c>
      <c r="Q195" s="122">
        <v>106.4817</v>
      </c>
      <c r="R195">
        <f t="shared" si="18"/>
        <v>1.6087500000000001</v>
      </c>
      <c r="S195">
        <f t="shared" si="19"/>
        <v>171.30243487500002</v>
      </c>
      <c r="T195">
        <v>0</v>
      </c>
      <c r="U195">
        <f t="shared" ref="U195:U258" si="20">S195+T195</f>
        <v>171.30243487500002</v>
      </c>
      <c r="V195">
        <f t="shared" ref="V195:V258" si="21">U195*1000</f>
        <v>171302.43487500001</v>
      </c>
      <c r="W195">
        <f t="shared" ref="W195:W258" si="22">V195/12</f>
        <v>14275.202906250001</v>
      </c>
      <c r="X195" t="str">
        <f>IF(DATAPN[[#This Row],[Verks]]="Programövergripande",DATAPN[[#This Row],[Verks]],CONCATENATE(DATAPN[[#This Row],[PN/PrI Kod]],TEXT(DATAPN[[#This Row],[Verks]],9900000),1))</f>
        <v>UL99001011</v>
      </c>
      <c r="Y195" t="str">
        <f>IF(DATAPN[[#This Row],[Verks]]="Programövergripande",DATAPN[[#This Row],[Verks]],CONCATENATE(DATAPN[[#This Row],[Kursansvarig inst]],TEXT(DATAPN[[#This Row],[Verks]],9900000),1))</f>
        <v>C399001011</v>
      </c>
      <c r="Z19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5" t="s">
        <v>42</v>
      </c>
      <c r="AC195" t="s">
        <v>42</v>
      </c>
      <c r="AD195" t="s">
        <v>42</v>
      </c>
      <c r="AE195" t="s">
        <v>42</v>
      </c>
      <c r="AF195">
        <f>IF(A195="Programövergripande","Programövergripande",VLOOKUP(C195,Verks!A:B,2,0))</f>
        <v>101</v>
      </c>
      <c r="AH195">
        <v>2023</v>
      </c>
      <c r="AI195" t="s">
        <v>1621</v>
      </c>
      <c r="AK195">
        <v>108.33029999999999</v>
      </c>
      <c r="AL195" t="str">
        <f>VLOOKUP(B195,Inst!A:B,2,0)</f>
        <v>UL</v>
      </c>
    </row>
    <row r="196" spans="1:38" x14ac:dyDescent="0.35">
      <c r="A196" t="s">
        <v>47</v>
      </c>
      <c r="B196" t="s">
        <v>702</v>
      </c>
      <c r="C196" t="s">
        <v>283</v>
      </c>
      <c r="D196" t="s">
        <v>1554</v>
      </c>
      <c r="E196" t="s">
        <v>48</v>
      </c>
      <c r="F196" t="s">
        <v>1127</v>
      </c>
      <c r="G196" t="s">
        <v>977</v>
      </c>
      <c r="H196" t="s">
        <v>1618</v>
      </c>
      <c r="I196" t="s">
        <v>1619</v>
      </c>
      <c r="J196">
        <v>0.25</v>
      </c>
      <c r="L196" t="s">
        <v>58</v>
      </c>
      <c r="M196" t="s">
        <v>49</v>
      </c>
      <c r="N196">
        <v>7</v>
      </c>
      <c r="O196">
        <v>143</v>
      </c>
      <c r="P196">
        <v>2.48</v>
      </c>
      <c r="Q196" s="122">
        <v>106.4817</v>
      </c>
      <c r="R196">
        <f t="shared" si="18"/>
        <v>1.4776666666666667</v>
      </c>
      <c r="S196">
        <f t="shared" si="19"/>
        <v>157.34445870000002</v>
      </c>
      <c r="T196">
        <v>0</v>
      </c>
      <c r="U196">
        <f t="shared" si="20"/>
        <v>157.34445870000002</v>
      </c>
      <c r="V196">
        <f t="shared" si="21"/>
        <v>157344.45870000002</v>
      </c>
      <c r="W196">
        <f t="shared" si="22"/>
        <v>13112.038225000002</v>
      </c>
      <c r="X196" t="str">
        <f>IF(DATAPN[[#This Row],[Verks]]="Programövergripande",DATAPN[[#This Row],[Verks]],CONCATENATE(DATAPN[[#This Row],[PN/PrI Kod]],TEXT(DATAPN[[#This Row],[Verks]],9900000),1))</f>
        <v>UL99001011</v>
      </c>
      <c r="Y196" t="str">
        <f>IF(DATAPN[[#This Row],[Verks]]="Programövergripande",DATAPN[[#This Row],[Verks]],CONCATENATE(DATAPN[[#This Row],[Kursansvarig inst]],TEXT(DATAPN[[#This Row],[Verks]],9900000),1))</f>
        <v>K799001011</v>
      </c>
      <c r="Z19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6" t="s">
        <v>42</v>
      </c>
      <c r="AC196" t="s">
        <v>42</v>
      </c>
      <c r="AD196" t="s">
        <v>42</v>
      </c>
      <c r="AE196" t="s">
        <v>42</v>
      </c>
      <c r="AF196">
        <f>IF(A196="Programövergripande","Programövergripande",VLOOKUP(C196,Verks!A:B,2,0))</f>
        <v>101</v>
      </c>
      <c r="AH196">
        <v>2023</v>
      </c>
      <c r="AI196" t="s">
        <v>1623</v>
      </c>
      <c r="AK196">
        <v>108.33029999999999</v>
      </c>
      <c r="AL196" t="str">
        <f>VLOOKUP(B196,Inst!A:B,2,0)</f>
        <v>UL</v>
      </c>
    </row>
    <row r="197" spans="1:38" x14ac:dyDescent="0.35">
      <c r="A197" t="s">
        <v>47</v>
      </c>
      <c r="B197" t="s">
        <v>702</v>
      </c>
      <c r="C197" t="s">
        <v>283</v>
      </c>
      <c r="D197" t="s">
        <v>1554</v>
      </c>
      <c r="E197" t="s">
        <v>48</v>
      </c>
      <c r="F197" t="s">
        <v>1127</v>
      </c>
      <c r="G197" t="s">
        <v>451</v>
      </c>
      <c r="H197" t="s">
        <v>1618</v>
      </c>
      <c r="I197" t="s">
        <v>1619</v>
      </c>
      <c r="J197">
        <v>0.25</v>
      </c>
      <c r="L197" t="s">
        <v>58</v>
      </c>
      <c r="M197" t="s">
        <v>49</v>
      </c>
      <c r="N197">
        <v>7</v>
      </c>
      <c r="O197">
        <v>143</v>
      </c>
      <c r="P197">
        <v>1.5</v>
      </c>
      <c r="Q197" s="122">
        <v>106.4817</v>
      </c>
      <c r="R197">
        <f t="shared" si="18"/>
        <v>0.89375000000000004</v>
      </c>
      <c r="S197">
        <f t="shared" si="19"/>
        <v>95.168019375000014</v>
      </c>
      <c r="T197">
        <v>0</v>
      </c>
      <c r="U197">
        <f t="shared" si="20"/>
        <v>95.168019375000014</v>
      </c>
      <c r="V197">
        <f t="shared" si="21"/>
        <v>95168.019375000018</v>
      </c>
      <c r="W197">
        <f t="shared" si="22"/>
        <v>7930.6682812500012</v>
      </c>
      <c r="X197" t="str">
        <f>IF(DATAPN[[#This Row],[Verks]]="Programövergripande",DATAPN[[#This Row],[Verks]],CONCATENATE(DATAPN[[#This Row],[PN/PrI Kod]],TEXT(DATAPN[[#This Row],[Verks]],9900000),1))</f>
        <v>UL99001011</v>
      </c>
      <c r="Y197" t="str">
        <f>IF(DATAPN[[#This Row],[Verks]]="Programövergripande",DATAPN[[#This Row],[Verks]],CONCATENATE(DATAPN[[#This Row],[Kursansvarig inst]],TEXT(DATAPN[[#This Row],[Verks]],9900000),1))</f>
        <v>H199001011</v>
      </c>
      <c r="Z19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7" t="s">
        <v>42</v>
      </c>
      <c r="AC197" t="s">
        <v>42</v>
      </c>
      <c r="AD197" t="s">
        <v>42</v>
      </c>
      <c r="AE197" t="s">
        <v>42</v>
      </c>
      <c r="AF197">
        <f>IF(A197="Programövergripande","Programövergripande",VLOOKUP(C197,Verks!A:B,2,0))</f>
        <v>101</v>
      </c>
      <c r="AH197">
        <v>2023</v>
      </c>
      <c r="AI197" t="s">
        <v>1600</v>
      </c>
      <c r="AK197">
        <v>108.33029999999999</v>
      </c>
      <c r="AL197" t="str">
        <f>VLOOKUP(B197,Inst!A:B,2,0)</f>
        <v>UL</v>
      </c>
    </row>
    <row r="198" spans="1:38" x14ac:dyDescent="0.35">
      <c r="A198" t="s">
        <v>47</v>
      </c>
      <c r="B198" t="s">
        <v>702</v>
      </c>
      <c r="C198" t="s">
        <v>283</v>
      </c>
      <c r="D198" t="s">
        <v>1554</v>
      </c>
      <c r="E198" t="s">
        <v>48</v>
      </c>
      <c r="F198" t="s">
        <v>1127</v>
      </c>
      <c r="G198" t="s">
        <v>239</v>
      </c>
      <c r="H198" t="s">
        <v>1618</v>
      </c>
      <c r="I198" t="s">
        <v>1619</v>
      </c>
      <c r="J198">
        <v>0.25</v>
      </c>
      <c r="L198" t="s">
        <v>58</v>
      </c>
      <c r="M198" t="s">
        <v>49</v>
      </c>
      <c r="N198">
        <v>7</v>
      </c>
      <c r="O198">
        <v>143</v>
      </c>
      <c r="P198">
        <v>0.3</v>
      </c>
      <c r="Q198" s="122">
        <v>106.4817</v>
      </c>
      <c r="R198">
        <f t="shared" si="18"/>
        <v>0.17874999999999999</v>
      </c>
      <c r="S198">
        <f t="shared" si="19"/>
        <v>19.033603875000001</v>
      </c>
      <c r="T198">
        <v>0</v>
      </c>
      <c r="U198">
        <f t="shared" si="20"/>
        <v>19.033603875000001</v>
      </c>
      <c r="V198">
        <f t="shared" si="21"/>
        <v>19033.603875000001</v>
      </c>
      <c r="W198">
        <f t="shared" si="22"/>
        <v>1586.1336562500001</v>
      </c>
      <c r="X198" t="str">
        <f>IF(DATAPN[[#This Row],[Verks]]="Programövergripande",DATAPN[[#This Row],[Verks]],CONCATENATE(DATAPN[[#This Row],[PN/PrI Kod]],TEXT(DATAPN[[#This Row],[Verks]],9900000),1))</f>
        <v>UL99001011</v>
      </c>
      <c r="Y198" t="str">
        <f>IF(DATAPN[[#This Row],[Verks]]="Programövergripande",DATAPN[[#This Row],[Verks]],CONCATENATE(DATAPN[[#This Row],[Kursansvarig inst]],TEXT(DATAPN[[#This Row],[Verks]],9900000),1))</f>
        <v>H999001011</v>
      </c>
      <c r="Z19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8" t="s">
        <v>42</v>
      </c>
      <c r="AC198" t="s">
        <v>42</v>
      </c>
      <c r="AD198" t="s">
        <v>42</v>
      </c>
      <c r="AE198" t="s">
        <v>42</v>
      </c>
      <c r="AF198">
        <f>IF(A198="Programövergripande","Programövergripande",VLOOKUP(C198,Verks!A:B,2,0))</f>
        <v>101</v>
      </c>
      <c r="AH198">
        <v>2023</v>
      </c>
      <c r="AI198" t="s">
        <v>1604</v>
      </c>
      <c r="AK198">
        <v>108.33029999999999</v>
      </c>
      <c r="AL198" t="str">
        <f>VLOOKUP(B198,Inst!A:B,2,0)</f>
        <v>UL</v>
      </c>
    </row>
    <row r="199" spans="1:38" x14ac:dyDescent="0.35">
      <c r="A199" t="s">
        <v>47</v>
      </c>
      <c r="B199" t="s">
        <v>702</v>
      </c>
      <c r="C199" t="s">
        <v>283</v>
      </c>
      <c r="D199" t="s">
        <v>1554</v>
      </c>
      <c r="E199" t="s">
        <v>48</v>
      </c>
      <c r="F199" t="s">
        <v>1132</v>
      </c>
      <c r="G199" t="s">
        <v>1132</v>
      </c>
      <c r="H199" t="s">
        <v>1618</v>
      </c>
      <c r="I199" t="s">
        <v>1624</v>
      </c>
      <c r="J199">
        <v>0.25</v>
      </c>
      <c r="L199" t="s">
        <v>58</v>
      </c>
      <c r="M199" t="s">
        <v>49</v>
      </c>
      <c r="N199">
        <v>7</v>
      </c>
      <c r="O199">
        <v>143</v>
      </c>
      <c r="P199">
        <v>22.72</v>
      </c>
      <c r="Q199" s="122">
        <v>106.4817</v>
      </c>
      <c r="R199">
        <f t="shared" si="18"/>
        <v>13.537333333333333</v>
      </c>
      <c r="S199">
        <f t="shared" si="19"/>
        <v>1441.4782668</v>
      </c>
      <c r="T199">
        <v>0</v>
      </c>
      <c r="U199">
        <f t="shared" si="20"/>
        <v>1441.4782668</v>
      </c>
      <c r="V199">
        <f t="shared" si="21"/>
        <v>1441478.2668000001</v>
      </c>
      <c r="W199">
        <f t="shared" si="22"/>
        <v>120123.18890000001</v>
      </c>
      <c r="X199" t="str">
        <f>IF(DATAPN[[#This Row],[Verks]]="Programövergripande",DATAPN[[#This Row],[Verks]],CONCATENATE(DATAPN[[#This Row],[PN/PrI Kod]],TEXT(DATAPN[[#This Row],[Verks]],9900000),1))</f>
        <v>UL99001011</v>
      </c>
      <c r="Y199" t="str">
        <f>IF(DATAPN[[#This Row],[Verks]]="Programövergripande",DATAPN[[#This Row],[Verks]],CONCATENATE(DATAPN[[#This Row],[Kursansvarig inst]],TEXT(DATAPN[[#This Row],[Verks]],9900000),1))</f>
        <v>D199001011</v>
      </c>
      <c r="Z19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19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199" t="s">
        <v>42</v>
      </c>
      <c r="AC199" t="s">
        <v>42</v>
      </c>
      <c r="AD199" t="s">
        <v>42</v>
      </c>
      <c r="AE199" t="s">
        <v>42</v>
      </c>
      <c r="AF199">
        <f>IF(A199="Programövergripande","Programövergripande",VLOOKUP(C199,Verks!A:B,2,0))</f>
        <v>101</v>
      </c>
      <c r="AH199">
        <v>2023</v>
      </c>
      <c r="AK199">
        <v>108.33029999999999</v>
      </c>
      <c r="AL199" t="str">
        <f>VLOOKUP(B199,Inst!A:B,2,0)</f>
        <v>UL</v>
      </c>
    </row>
    <row r="200" spans="1:38" x14ac:dyDescent="0.35">
      <c r="A200" t="s">
        <v>47</v>
      </c>
      <c r="B200" t="s">
        <v>702</v>
      </c>
      <c r="C200" t="s">
        <v>283</v>
      </c>
      <c r="D200" t="s">
        <v>1554</v>
      </c>
      <c r="E200" t="s">
        <v>48</v>
      </c>
      <c r="F200" t="s">
        <v>1132</v>
      </c>
      <c r="G200" t="s">
        <v>977</v>
      </c>
      <c r="H200" t="s">
        <v>1618</v>
      </c>
      <c r="I200" t="s">
        <v>1624</v>
      </c>
      <c r="J200">
        <v>0.25</v>
      </c>
      <c r="L200" t="s">
        <v>58</v>
      </c>
      <c r="M200" t="s">
        <v>49</v>
      </c>
      <c r="N200">
        <v>7</v>
      </c>
      <c r="O200">
        <v>143</v>
      </c>
      <c r="P200">
        <v>2.48</v>
      </c>
      <c r="Q200" s="122">
        <v>106.4817</v>
      </c>
      <c r="R200">
        <f t="shared" si="18"/>
        <v>1.4776666666666667</v>
      </c>
      <c r="S200">
        <f t="shared" si="19"/>
        <v>157.34445870000002</v>
      </c>
      <c r="T200">
        <v>0</v>
      </c>
      <c r="U200">
        <f t="shared" si="20"/>
        <v>157.34445870000002</v>
      </c>
      <c r="V200">
        <f t="shared" si="21"/>
        <v>157344.45870000002</v>
      </c>
      <c r="W200">
        <f t="shared" si="22"/>
        <v>13112.038225000002</v>
      </c>
      <c r="X200" t="str">
        <f>IF(DATAPN[[#This Row],[Verks]]="Programövergripande",DATAPN[[#This Row],[Verks]],CONCATENATE(DATAPN[[#This Row],[PN/PrI Kod]],TEXT(DATAPN[[#This Row],[Verks]],9900000),1))</f>
        <v>UL99001011</v>
      </c>
      <c r="Y200" t="str">
        <f>IF(DATAPN[[#This Row],[Verks]]="Programövergripande",DATAPN[[#This Row],[Verks]],CONCATENATE(DATAPN[[#This Row],[Kursansvarig inst]],TEXT(DATAPN[[#This Row],[Verks]],9900000),1))</f>
        <v>K799001011</v>
      </c>
      <c r="Z20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0" t="s">
        <v>42</v>
      </c>
      <c r="AC200" t="s">
        <v>42</v>
      </c>
      <c r="AD200" t="s">
        <v>42</v>
      </c>
      <c r="AE200" t="s">
        <v>42</v>
      </c>
      <c r="AF200">
        <f>IF(A200="Programövergripande","Programövergripande",VLOOKUP(C200,Verks!A:B,2,0))</f>
        <v>101</v>
      </c>
      <c r="AH200">
        <v>2023</v>
      </c>
      <c r="AI200" t="s">
        <v>1623</v>
      </c>
      <c r="AK200">
        <v>108.33029999999999</v>
      </c>
      <c r="AL200" t="str">
        <f>VLOOKUP(B200,Inst!A:B,2,0)</f>
        <v>UL</v>
      </c>
    </row>
    <row r="201" spans="1:38" x14ac:dyDescent="0.35">
      <c r="A201" t="s">
        <v>47</v>
      </c>
      <c r="B201" t="s">
        <v>702</v>
      </c>
      <c r="C201" t="s">
        <v>283</v>
      </c>
      <c r="D201" t="s">
        <v>1554</v>
      </c>
      <c r="E201" t="s">
        <v>48</v>
      </c>
      <c r="F201" t="s">
        <v>1132</v>
      </c>
      <c r="G201" t="s">
        <v>451</v>
      </c>
      <c r="H201" t="s">
        <v>1618</v>
      </c>
      <c r="I201" t="s">
        <v>1624</v>
      </c>
      <c r="J201">
        <v>0.25</v>
      </c>
      <c r="L201" t="s">
        <v>58</v>
      </c>
      <c r="M201" t="s">
        <v>49</v>
      </c>
      <c r="N201">
        <v>7</v>
      </c>
      <c r="O201">
        <v>143</v>
      </c>
      <c r="P201">
        <v>1.5</v>
      </c>
      <c r="Q201" s="122">
        <v>106.4817</v>
      </c>
      <c r="R201">
        <f t="shared" si="18"/>
        <v>0.89375000000000004</v>
      </c>
      <c r="S201">
        <f t="shared" si="19"/>
        <v>95.168019375000014</v>
      </c>
      <c r="T201">
        <v>0</v>
      </c>
      <c r="U201">
        <f t="shared" si="20"/>
        <v>95.168019375000014</v>
      </c>
      <c r="V201">
        <f t="shared" si="21"/>
        <v>95168.019375000018</v>
      </c>
      <c r="W201">
        <f t="shared" si="22"/>
        <v>7930.6682812500012</v>
      </c>
      <c r="X201" t="str">
        <f>IF(DATAPN[[#This Row],[Verks]]="Programövergripande",DATAPN[[#This Row],[Verks]],CONCATENATE(DATAPN[[#This Row],[PN/PrI Kod]],TEXT(DATAPN[[#This Row],[Verks]],9900000),1))</f>
        <v>UL99001011</v>
      </c>
      <c r="Y201" t="str">
        <f>IF(DATAPN[[#This Row],[Verks]]="Programövergripande",DATAPN[[#This Row],[Verks]],CONCATENATE(DATAPN[[#This Row],[Kursansvarig inst]],TEXT(DATAPN[[#This Row],[Verks]],9900000),1))</f>
        <v>H199001011</v>
      </c>
      <c r="Z20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1" t="s">
        <v>42</v>
      </c>
      <c r="AC201" t="s">
        <v>42</v>
      </c>
      <c r="AD201" t="s">
        <v>42</v>
      </c>
      <c r="AE201" t="s">
        <v>42</v>
      </c>
      <c r="AF201">
        <f>IF(A201="Programövergripande","Programövergripande",VLOOKUP(C201,Verks!A:B,2,0))</f>
        <v>101</v>
      </c>
      <c r="AH201">
        <v>2023</v>
      </c>
      <c r="AI201" t="s">
        <v>1600</v>
      </c>
      <c r="AK201">
        <v>108.33029999999999</v>
      </c>
      <c r="AL201" t="str">
        <f>VLOOKUP(B201,Inst!A:B,2,0)</f>
        <v>UL</v>
      </c>
    </row>
    <row r="202" spans="1:38" x14ac:dyDescent="0.35">
      <c r="A202" t="s">
        <v>47</v>
      </c>
      <c r="B202" t="s">
        <v>702</v>
      </c>
      <c r="C202" t="s">
        <v>283</v>
      </c>
      <c r="D202" t="s">
        <v>1554</v>
      </c>
      <c r="E202" t="s">
        <v>48</v>
      </c>
      <c r="F202" t="s">
        <v>1132</v>
      </c>
      <c r="G202" t="s">
        <v>239</v>
      </c>
      <c r="H202" t="s">
        <v>1618</v>
      </c>
      <c r="I202" t="s">
        <v>1624</v>
      </c>
      <c r="J202">
        <v>0.25</v>
      </c>
      <c r="L202" t="s">
        <v>58</v>
      </c>
      <c r="M202" t="s">
        <v>49</v>
      </c>
      <c r="N202">
        <v>7</v>
      </c>
      <c r="O202">
        <v>143</v>
      </c>
      <c r="P202">
        <v>0.3</v>
      </c>
      <c r="Q202" s="122">
        <v>106.4817</v>
      </c>
      <c r="R202">
        <f t="shared" si="18"/>
        <v>0.17874999999999999</v>
      </c>
      <c r="S202">
        <f t="shared" si="19"/>
        <v>19.033603875000001</v>
      </c>
      <c r="T202">
        <v>0</v>
      </c>
      <c r="U202">
        <f t="shared" si="20"/>
        <v>19.033603875000001</v>
      </c>
      <c r="V202">
        <f t="shared" si="21"/>
        <v>19033.603875000001</v>
      </c>
      <c r="W202">
        <f t="shared" si="22"/>
        <v>1586.1336562500001</v>
      </c>
      <c r="X202" t="str">
        <f>IF(DATAPN[[#This Row],[Verks]]="Programövergripande",DATAPN[[#This Row],[Verks]],CONCATENATE(DATAPN[[#This Row],[PN/PrI Kod]],TEXT(DATAPN[[#This Row],[Verks]],9900000),1))</f>
        <v>UL99001011</v>
      </c>
      <c r="Y202" t="str">
        <f>IF(DATAPN[[#This Row],[Verks]]="Programövergripande",DATAPN[[#This Row],[Verks]],CONCATENATE(DATAPN[[#This Row],[Kursansvarig inst]],TEXT(DATAPN[[#This Row],[Verks]],9900000),1))</f>
        <v>H999001011</v>
      </c>
      <c r="Z20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2" t="s">
        <v>42</v>
      </c>
      <c r="AC202" t="s">
        <v>42</v>
      </c>
      <c r="AD202" t="s">
        <v>42</v>
      </c>
      <c r="AE202" t="s">
        <v>42</v>
      </c>
      <c r="AF202">
        <f>IF(A202="Programövergripande","Programövergripande",VLOOKUP(C202,Verks!A:B,2,0))</f>
        <v>101</v>
      </c>
      <c r="AH202">
        <v>2023</v>
      </c>
      <c r="AI202" t="s">
        <v>1604</v>
      </c>
      <c r="AK202">
        <v>108.33029999999999</v>
      </c>
      <c r="AL202" t="str">
        <f>VLOOKUP(B202,Inst!A:B,2,0)</f>
        <v>UL</v>
      </c>
    </row>
    <row r="203" spans="1:38" x14ac:dyDescent="0.35">
      <c r="A203" t="s">
        <v>47</v>
      </c>
      <c r="B203" t="s">
        <v>702</v>
      </c>
      <c r="C203" t="s">
        <v>283</v>
      </c>
      <c r="D203" t="s">
        <v>1554</v>
      </c>
      <c r="E203" t="s">
        <v>48</v>
      </c>
      <c r="F203" t="s">
        <v>1250</v>
      </c>
      <c r="G203" t="s">
        <v>1250</v>
      </c>
      <c r="H203" t="s">
        <v>1618</v>
      </c>
      <c r="I203" t="s">
        <v>1625</v>
      </c>
      <c r="J203">
        <v>0.25</v>
      </c>
      <c r="L203" t="s">
        <v>58</v>
      </c>
      <c r="M203" t="s">
        <v>49</v>
      </c>
      <c r="N203">
        <v>7</v>
      </c>
      <c r="O203">
        <v>143</v>
      </c>
      <c r="P203">
        <v>22.72</v>
      </c>
      <c r="Q203" s="122">
        <v>106.4817</v>
      </c>
      <c r="R203">
        <f t="shared" si="18"/>
        <v>13.537333333333333</v>
      </c>
      <c r="S203">
        <f t="shared" si="19"/>
        <v>1441.4782668</v>
      </c>
      <c r="T203">
        <v>0</v>
      </c>
      <c r="U203">
        <f t="shared" si="20"/>
        <v>1441.4782668</v>
      </c>
      <c r="V203">
        <f t="shared" si="21"/>
        <v>1441478.2668000001</v>
      </c>
      <c r="W203">
        <f t="shared" si="22"/>
        <v>120123.18890000001</v>
      </c>
      <c r="X203" t="str">
        <f>IF(DATAPN[[#This Row],[Verks]]="Programövergripande",DATAPN[[#This Row],[Verks]],CONCATENATE(DATAPN[[#This Row],[PN/PrI Kod]],TEXT(DATAPN[[#This Row],[Verks]],9900000),1))</f>
        <v>UL99001011</v>
      </c>
      <c r="Y203" t="str">
        <f>IF(DATAPN[[#This Row],[Verks]]="Programövergripande",DATAPN[[#This Row],[Verks]],CONCATENATE(DATAPN[[#This Row],[Kursansvarig inst]],TEXT(DATAPN[[#This Row],[Verks]],9900000),1))</f>
        <v>S199001011</v>
      </c>
      <c r="Z20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3" t="s">
        <v>42</v>
      </c>
      <c r="AC203" t="s">
        <v>42</v>
      </c>
      <c r="AD203" t="s">
        <v>42</v>
      </c>
      <c r="AE203" t="s">
        <v>42</v>
      </c>
      <c r="AF203">
        <f>IF(A203="Programövergripande","Programövergripande",VLOOKUP(C203,Verks!A:B,2,0))</f>
        <v>101</v>
      </c>
      <c r="AH203">
        <v>2023</v>
      </c>
      <c r="AK203">
        <v>108.33029999999999</v>
      </c>
      <c r="AL203" t="str">
        <f>VLOOKUP(B203,Inst!A:B,2,0)</f>
        <v>UL</v>
      </c>
    </row>
    <row r="204" spans="1:38" x14ac:dyDescent="0.35">
      <c r="A204" t="s">
        <v>47</v>
      </c>
      <c r="B204" t="s">
        <v>702</v>
      </c>
      <c r="C204" t="s">
        <v>283</v>
      </c>
      <c r="D204" t="s">
        <v>1554</v>
      </c>
      <c r="E204" t="s">
        <v>48</v>
      </c>
      <c r="F204" t="s">
        <v>1250</v>
      </c>
      <c r="G204" t="s">
        <v>977</v>
      </c>
      <c r="H204" t="s">
        <v>1618</v>
      </c>
      <c r="I204" t="s">
        <v>1625</v>
      </c>
      <c r="J204">
        <v>0.25</v>
      </c>
      <c r="L204" t="s">
        <v>58</v>
      </c>
      <c r="M204" t="s">
        <v>49</v>
      </c>
      <c r="N204">
        <v>7</v>
      </c>
      <c r="O204">
        <v>143</v>
      </c>
      <c r="P204">
        <v>2.48</v>
      </c>
      <c r="Q204" s="122">
        <v>106.4817</v>
      </c>
      <c r="R204">
        <f t="shared" si="18"/>
        <v>1.4776666666666667</v>
      </c>
      <c r="S204">
        <f t="shared" si="19"/>
        <v>157.34445870000002</v>
      </c>
      <c r="U204">
        <f t="shared" si="20"/>
        <v>157.34445870000002</v>
      </c>
      <c r="V204">
        <f t="shared" si="21"/>
        <v>157344.45870000002</v>
      </c>
      <c r="W204">
        <f t="shared" si="22"/>
        <v>13112.038225000002</v>
      </c>
      <c r="X204" t="str">
        <f>IF(DATAPN[[#This Row],[Verks]]="Programövergripande",DATAPN[[#This Row],[Verks]],CONCATENATE(DATAPN[[#This Row],[PN/PrI Kod]],TEXT(DATAPN[[#This Row],[Verks]],9900000),1))</f>
        <v>UL99001011</v>
      </c>
      <c r="Y204" t="str">
        <f>IF(DATAPN[[#This Row],[Verks]]="Programövergripande",DATAPN[[#This Row],[Verks]],CONCATENATE(DATAPN[[#This Row],[Kursansvarig inst]],TEXT(DATAPN[[#This Row],[Verks]],9900000),1))</f>
        <v>K799001011</v>
      </c>
      <c r="Z20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4" t="s">
        <v>42</v>
      </c>
      <c r="AC204" t="s">
        <v>42</v>
      </c>
      <c r="AD204" t="s">
        <v>42</v>
      </c>
      <c r="AE204" t="s">
        <v>42</v>
      </c>
      <c r="AF204">
        <f>IF(A204="Programövergripande","Programövergripande",VLOOKUP(C204,Verks!A:B,2,0))</f>
        <v>101</v>
      </c>
      <c r="AH204">
        <v>2023</v>
      </c>
      <c r="AI204" t="s">
        <v>1623</v>
      </c>
      <c r="AK204">
        <v>108.33029999999999</v>
      </c>
      <c r="AL204" t="str">
        <f>VLOOKUP(B204,Inst!A:B,2,0)</f>
        <v>UL</v>
      </c>
    </row>
    <row r="205" spans="1:38" x14ac:dyDescent="0.35">
      <c r="A205" t="s">
        <v>47</v>
      </c>
      <c r="B205" t="s">
        <v>702</v>
      </c>
      <c r="C205" t="s">
        <v>283</v>
      </c>
      <c r="D205" t="s">
        <v>1554</v>
      </c>
      <c r="E205" t="s">
        <v>48</v>
      </c>
      <c r="F205" t="s">
        <v>1250</v>
      </c>
      <c r="G205" t="s">
        <v>451</v>
      </c>
      <c r="H205" t="s">
        <v>1618</v>
      </c>
      <c r="I205" t="s">
        <v>1625</v>
      </c>
      <c r="J205">
        <v>0.25</v>
      </c>
      <c r="L205" t="s">
        <v>58</v>
      </c>
      <c r="M205" t="s">
        <v>49</v>
      </c>
      <c r="N205">
        <v>7</v>
      </c>
      <c r="O205">
        <v>143</v>
      </c>
      <c r="P205">
        <v>1.5</v>
      </c>
      <c r="Q205" s="122">
        <v>106.4817</v>
      </c>
      <c r="R205">
        <f t="shared" si="18"/>
        <v>0.89375000000000004</v>
      </c>
      <c r="S205">
        <f t="shared" si="19"/>
        <v>95.168019375000014</v>
      </c>
      <c r="U205">
        <f t="shared" si="20"/>
        <v>95.168019375000014</v>
      </c>
      <c r="V205">
        <f t="shared" si="21"/>
        <v>95168.019375000018</v>
      </c>
      <c r="W205">
        <f t="shared" si="22"/>
        <v>7930.6682812500012</v>
      </c>
      <c r="X205" t="str">
        <f>IF(DATAPN[[#This Row],[Verks]]="Programövergripande",DATAPN[[#This Row],[Verks]],CONCATENATE(DATAPN[[#This Row],[PN/PrI Kod]],TEXT(DATAPN[[#This Row],[Verks]],9900000),1))</f>
        <v>UL99001011</v>
      </c>
      <c r="Y205" t="str">
        <f>IF(DATAPN[[#This Row],[Verks]]="Programövergripande",DATAPN[[#This Row],[Verks]],CONCATENATE(DATAPN[[#This Row],[Kursansvarig inst]],TEXT(DATAPN[[#This Row],[Verks]],9900000),1))</f>
        <v>H199001011</v>
      </c>
      <c r="Z20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5" t="s">
        <v>42</v>
      </c>
      <c r="AC205" t="s">
        <v>42</v>
      </c>
      <c r="AD205" t="s">
        <v>42</v>
      </c>
      <c r="AE205" t="s">
        <v>42</v>
      </c>
      <c r="AF205">
        <f>IF(A205="Programövergripande","Programövergripande",VLOOKUP(C205,Verks!A:B,2,0))</f>
        <v>101</v>
      </c>
      <c r="AH205">
        <v>2023</v>
      </c>
      <c r="AI205" t="s">
        <v>1600</v>
      </c>
      <c r="AK205">
        <v>108.33029999999999</v>
      </c>
      <c r="AL205" t="str">
        <f>VLOOKUP(B205,Inst!A:B,2,0)</f>
        <v>UL</v>
      </c>
    </row>
    <row r="206" spans="1:38" x14ac:dyDescent="0.35">
      <c r="A206" t="s">
        <v>47</v>
      </c>
      <c r="B206" t="s">
        <v>702</v>
      </c>
      <c r="C206" t="s">
        <v>283</v>
      </c>
      <c r="D206" t="s">
        <v>1554</v>
      </c>
      <c r="E206" t="s">
        <v>48</v>
      </c>
      <c r="F206" t="s">
        <v>1250</v>
      </c>
      <c r="G206" t="s">
        <v>239</v>
      </c>
      <c r="H206" t="s">
        <v>1618</v>
      </c>
      <c r="I206" t="s">
        <v>1625</v>
      </c>
      <c r="J206">
        <v>0.25</v>
      </c>
      <c r="L206" t="s">
        <v>58</v>
      </c>
      <c r="M206" t="s">
        <v>49</v>
      </c>
      <c r="N206">
        <v>7</v>
      </c>
      <c r="O206">
        <v>143</v>
      </c>
      <c r="P206">
        <v>0.3</v>
      </c>
      <c r="Q206" s="122">
        <v>106.4817</v>
      </c>
      <c r="R206">
        <f t="shared" si="18"/>
        <v>0.17874999999999999</v>
      </c>
      <c r="S206">
        <f t="shared" si="19"/>
        <v>19.033603875000001</v>
      </c>
      <c r="U206">
        <f t="shared" si="20"/>
        <v>19.033603875000001</v>
      </c>
      <c r="V206">
        <f t="shared" si="21"/>
        <v>19033.603875000001</v>
      </c>
      <c r="W206">
        <f t="shared" si="22"/>
        <v>1586.1336562500001</v>
      </c>
      <c r="X206" t="str">
        <f>IF(DATAPN[[#This Row],[Verks]]="Programövergripande",DATAPN[[#This Row],[Verks]],CONCATENATE(DATAPN[[#This Row],[PN/PrI Kod]],TEXT(DATAPN[[#This Row],[Verks]],9900000),1))</f>
        <v>UL99001011</v>
      </c>
      <c r="Y206" t="str">
        <f>IF(DATAPN[[#This Row],[Verks]]="Programövergripande",DATAPN[[#This Row],[Verks]],CONCATENATE(DATAPN[[#This Row],[Kursansvarig inst]],TEXT(DATAPN[[#This Row],[Verks]],9900000),1))</f>
        <v>H999001011</v>
      </c>
      <c r="Z20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6" t="s">
        <v>42</v>
      </c>
      <c r="AC206" t="s">
        <v>42</v>
      </c>
      <c r="AD206" t="s">
        <v>42</v>
      </c>
      <c r="AE206" t="s">
        <v>42</v>
      </c>
      <c r="AF206">
        <f>IF(A206="Programövergripande","Programövergripande",VLOOKUP(C206,Verks!A:B,2,0))</f>
        <v>101</v>
      </c>
      <c r="AH206">
        <v>2023</v>
      </c>
      <c r="AI206" t="s">
        <v>1604</v>
      </c>
      <c r="AK206">
        <v>108.33029999999999</v>
      </c>
      <c r="AL206" t="str">
        <f>VLOOKUP(B206,Inst!A:B,2,0)</f>
        <v>UL</v>
      </c>
    </row>
    <row r="207" spans="1:38" x14ac:dyDescent="0.35">
      <c r="A207" t="s">
        <v>47</v>
      </c>
      <c r="B207" t="s">
        <v>702</v>
      </c>
      <c r="C207" t="s">
        <v>283</v>
      </c>
      <c r="D207" t="s">
        <v>1554</v>
      </c>
      <c r="E207" t="s">
        <v>48</v>
      </c>
      <c r="F207" t="s">
        <v>239</v>
      </c>
      <c r="G207" t="s">
        <v>239</v>
      </c>
      <c r="H207" t="s">
        <v>1618</v>
      </c>
      <c r="I207" t="s">
        <v>1626</v>
      </c>
      <c r="J207">
        <v>0.25</v>
      </c>
      <c r="L207" t="s">
        <v>58</v>
      </c>
      <c r="M207" t="s">
        <v>49</v>
      </c>
      <c r="N207">
        <v>7</v>
      </c>
      <c r="O207">
        <v>143</v>
      </c>
      <c r="P207">
        <v>23.02</v>
      </c>
      <c r="Q207" s="122">
        <v>106.4817</v>
      </c>
      <c r="R207">
        <f t="shared" si="18"/>
        <v>13.716083333333334</v>
      </c>
      <c r="S207">
        <f t="shared" si="19"/>
        <v>1460.5118706750002</v>
      </c>
      <c r="T207">
        <v>0</v>
      </c>
      <c r="U207">
        <f t="shared" si="20"/>
        <v>1460.5118706750002</v>
      </c>
      <c r="V207">
        <f t="shared" si="21"/>
        <v>1460511.8706750001</v>
      </c>
      <c r="W207">
        <f t="shared" si="22"/>
        <v>121709.32255625002</v>
      </c>
      <c r="X207" t="str">
        <f>IF(DATAPN[[#This Row],[Verks]]="Programövergripande",DATAPN[[#This Row],[Verks]],CONCATENATE(DATAPN[[#This Row],[PN/PrI Kod]],TEXT(DATAPN[[#This Row],[Verks]],9900000),1))</f>
        <v>UL99001011</v>
      </c>
      <c r="Y207" t="str">
        <f>IF(DATAPN[[#This Row],[Verks]]="Programövergripande",DATAPN[[#This Row],[Verks]],CONCATENATE(DATAPN[[#This Row],[Kursansvarig inst]],TEXT(DATAPN[[#This Row],[Verks]],9900000),1))</f>
        <v>H999001011</v>
      </c>
      <c r="Z20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7" t="s">
        <v>42</v>
      </c>
      <c r="AC207" t="s">
        <v>42</v>
      </c>
      <c r="AD207" t="s">
        <v>42</v>
      </c>
      <c r="AE207" t="s">
        <v>42</v>
      </c>
      <c r="AF207">
        <f>IF(A207="Programövergripande","Programövergripande",VLOOKUP(C207,Verks!A:B,2,0))</f>
        <v>101</v>
      </c>
      <c r="AH207">
        <v>2023</v>
      </c>
      <c r="AI207" t="s">
        <v>1627</v>
      </c>
      <c r="AK207">
        <v>108.33029999999999</v>
      </c>
      <c r="AL207" t="str">
        <f>VLOOKUP(B207,Inst!A:B,2,0)</f>
        <v>UL</v>
      </c>
    </row>
    <row r="208" spans="1:38" x14ac:dyDescent="0.35">
      <c r="A208" t="s">
        <v>47</v>
      </c>
      <c r="B208" t="s">
        <v>702</v>
      </c>
      <c r="C208" t="s">
        <v>283</v>
      </c>
      <c r="D208" t="s">
        <v>1554</v>
      </c>
      <c r="E208" t="s">
        <v>48</v>
      </c>
      <c r="F208" t="s">
        <v>239</v>
      </c>
      <c r="G208" t="s">
        <v>977</v>
      </c>
      <c r="H208" t="s">
        <v>1618</v>
      </c>
      <c r="I208" t="s">
        <v>1626</v>
      </c>
      <c r="J208">
        <v>0.25</v>
      </c>
      <c r="L208" t="s">
        <v>58</v>
      </c>
      <c r="M208" t="s">
        <v>49</v>
      </c>
      <c r="N208">
        <v>7</v>
      </c>
      <c r="O208">
        <v>143</v>
      </c>
      <c r="P208">
        <v>2.48</v>
      </c>
      <c r="Q208" s="122">
        <v>106.4817</v>
      </c>
      <c r="R208">
        <f t="shared" si="18"/>
        <v>1.4776666666666667</v>
      </c>
      <c r="S208">
        <f t="shared" si="19"/>
        <v>157.34445870000002</v>
      </c>
      <c r="T208">
        <v>0</v>
      </c>
      <c r="U208">
        <f t="shared" si="20"/>
        <v>157.34445870000002</v>
      </c>
      <c r="V208">
        <f t="shared" si="21"/>
        <v>157344.45870000002</v>
      </c>
      <c r="W208">
        <f t="shared" si="22"/>
        <v>13112.038225000002</v>
      </c>
      <c r="X208" t="str">
        <f>IF(DATAPN[[#This Row],[Verks]]="Programövergripande",DATAPN[[#This Row],[Verks]],CONCATENATE(DATAPN[[#This Row],[PN/PrI Kod]],TEXT(DATAPN[[#This Row],[Verks]],9900000),1))</f>
        <v>UL99001011</v>
      </c>
      <c r="Y208" t="str">
        <f>IF(DATAPN[[#This Row],[Verks]]="Programövergripande",DATAPN[[#This Row],[Verks]],CONCATENATE(DATAPN[[#This Row],[Kursansvarig inst]],TEXT(DATAPN[[#This Row],[Verks]],9900000),1))</f>
        <v>K799001011</v>
      </c>
      <c r="Z20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8" t="s">
        <v>42</v>
      </c>
      <c r="AC208" t="s">
        <v>42</v>
      </c>
      <c r="AD208" t="s">
        <v>42</v>
      </c>
      <c r="AE208" t="s">
        <v>42</v>
      </c>
      <c r="AF208">
        <f>IF(A208="Programövergripande","Programövergripande",VLOOKUP(C208,Verks!A:B,2,0))</f>
        <v>101</v>
      </c>
      <c r="AH208">
        <v>2023</v>
      </c>
      <c r="AI208" t="s">
        <v>1623</v>
      </c>
      <c r="AK208">
        <v>108.33029999999999</v>
      </c>
      <c r="AL208" t="str">
        <f>VLOOKUP(B208,Inst!A:B,2,0)</f>
        <v>UL</v>
      </c>
    </row>
    <row r="209" spans="1:38" x14ac:dyDescent="0.35">
      <c r="A209" t="s">
        <v>47</v>
      </c>
      <c r="B209" t="s">
        <v>702</v>
      </c>
      <c r="C209" t="s">
        <v>283</v>
      </c>
      <c r="D209" t="s">
        <v>1554</v>
      </c>
      <c r="E209" t="s">
        <v>48</v>
      </c>
      <c r="F209" t="s">
        <v>239</v>
      </c>
      <c r="G209" t="s">
        <v>451</v>
      </c>
      <c r="H209" t="s">
        <v>1618</v>
      </c>
      <c r="I209" t="s">
        <v>1626</v>
      </c>
      <c r="J209">
        <v>0.25</v>
      </c>
      <c r="L209" t="s">
        <v>58</v>
      </c>
      <c r="M209" t="s">
        <v>49</v>
      </c>
      <c r="N209">
        <v>7</v>
      </c>
      <c r="O209">
        <v>143</v>
      </c>
      <c r="P209">
        <v>1.5</v>
      </c>
      <c r="Q209" s="122">
        <v>106.4817</v>
      </c>
      <c r="R209">
        <f t="shared" si="18"/>
        <v>0.89375000000000004</v>
      </c>
      <c r="S209">
        <f t="shared" si="19"/>
        <v>95.168019375000014</v>
      </c>
      <c r="U209">
        <f t="shared" si="20"/>
        <v>95.168019375000014</v>
      </c>
      <c r="V209">
        <f t="shared" si="21"/>
        <v>95168.019375000018</v>
      </c>
      <c r="W209">
        <f t="shared" si="22"/>
        <v>7930.6682812500012</v>
      </c>
      <c r="X209" t="str">
        <f>IF(DATAPN[[#This Row],[Verks]]="Programövergripande",DATAPN[[#This Row],[Verks]],CONCATENATE(DATAPN[[#This Row],[PN/PrI Kod]],TEXT(DATAPN[[#This Row],[Verks]],9900000),1))</f>
        <v>UL99001011</v>
      </c>
      <c r="Y209" t="str">
        <f>IF(DATAPN[[#This Row],[Verks]]="Programövergripande",DATAPN[[#This Row],[Verks]],CONCATENATE(DATAPN[[#This Row],[Kursansvarig inst]],TEXT(DATAPN[[#This Row],[Verks]],9900000),1))</f>
        <v>H199001011</v>
      </c>
      <c r="Z20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0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09" t="s">
        <v>42</v>
      </c>
      <c r="AC209" t="s">
        <v>42</v>
      </c>
      <c r="AD209" t="s">
        <v>42</v>
      </c>
      <c r="AE209" t="s">
        <v>42</v>
      </c>
      <c r="AF209">
        <f>IF(A209="Programövergripande","Programövergripande",VLOOKUP(C209,Verks!A:B,2,0))</f>
        <v>101</v>
      </c>
      <c r="AH209">
        <v>2023</v>
      </c>
      <c r="AI209" t="s">
        <v>1600</v>
      </c>
      <c r="AK209">
        <v>108.33029999999999</v>
      </c>
      <c r="AL209" t="str">
        <f>VLOOKUP(B209,Inst!A:B,2,0)</f>
        <v>UL</v>
      </c>
    </row>
    <row r="210" spans="1:38" x14ac:dyDescent="0.35">
      <c r="A210" t="s">
        <v>47</v>
      </c>
      <c r="B210" t="s">
        <v>702</v>
      </c>
      <c r="C210" t="s">
        <v>283</v>
      </c>
      <c r="D210" t="s">
        <v>1554</v>
      </c>
      <c r="E210" t="s">
        <v>48</v>
      </c>
      <c r="F210" t="s">
        <v>1552</v>
      </c>
      <c r="G210" t="s">
        <v>1552</v>
      </c>
      <c r="H210" t="s">
        <v>1628</v>
      </c>
      <c r="I210" t="s">
        <v>1629</v>
      </c>
      <c r="J210">
        <v>1</v>
      </c>
      <c r="L210" t="s">
        <v>58</v>
      </c>
      <c r="M210" t="s">
        <v>50</v>
      </c>
      <c r="N210">
        <v>8</v>
      </c>
      <c r="O210">
        <v>163</v>
      </c>
      <c r="P210">
        <v>29.7</v>
      </c>
      <c r="Q210" s="122">
        <v>106.4817</v>
      </c>
      <c r="R210">
        <f t="shared" si="18"/>
        <v>80.684999999999988</v>
      </c>
      <c r="S210">
        <f t="shared" si="19"/>
        <v>8591.4759644999995</v>
      </c>
      <c r="T210">
        <v>0</v>
      </c>
      <c r="U210">
        <f t="shared" si="20"/>
        <v>8591.4759644999995</v>
      </c>
      <c r="V210">
        <f t="shared" si="21"/>
        <v>8591475.9644999988</v>
      </c>
      <c r="W210">
        <f t="shared" si="22"/>
        <v>715956.3303749999</v>
      </c>
      <c r="X210" t="str">
        <f>IF(DATAPN[[#This Row],[Verks]]="Programövergripande",DATAPN[[#This Row],[Verks]],CONCATENATE(DATAPN[[#This Row],[PN/PrI Kod]],TEXT(DATAPN[[#This Row],[Verks]],9900000),1))</f>
        <v>UL99001011</v>
      </c>
      <c r="Y210" t="str">
        <f>IF(DATAPN[[#This Row],[Verks]]="Programövergripande",DATAPN[[#This Row],[Verks]],CONCATENATE(DATAPN[[#This Row],[Kursansvarig inst]],TEXT(DATAPN[[#This Row],[Verks]],9900000),1))</f>
        <v>C899001011</v>
      </c>
      <c r="Z21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0" t="s">
        <v>42</v>
      </c>
      <c r="AC210" t="s">
        <v>42</v>
      </c>
      <c r="AD210" t="s">
        <v>42</v>
      </c>
      <c r="AE210" t="s">
        <v>42</v>
      </c>
      <c r="AF210">
        <f>IF(A210="Programövergripande","Programövergripande",VLOOKUP(C210,Verks!A:B,2,0))</f>
        <v>101</v>
      </c>
      <c r="AH210">
        <v>2023</v>
      </c>
      <c r="AK210">
        <v>108.33029999999999</v>
      </c>
      <c r="AL210" t="str">
        <f>VLOOKUP(B210,Inst!A:B,2,0)</f>
        <v>UL</v>
      </c>
    </row>
    <row r="211" spans="1:38" x14ac:dyDescent="0.35">
      <c r="A211" t="s">
        <v>47</v>
      </c>
      <c r="B211" t="s">
        <v>702</v>
      </c>
      <c r="C211" t="s">
        <v>283</v>
      </c>
      <c r="D211" t="s">
        <v>1554</v>
      </c>
      <c r="E211" t="s">
        <v>48</v>
      </c>
      <c r="F211" t="s">
        <v>1552</v>
      </c>
      <c r="G211" t="s">
        <v>239</v>
      </c>
      <c r="H211" t="s">
        <v>1628</v>
      </c>
      <c r="I211" t="s">
        <v>1629</v>
      </c>
      <c r="J211">
        <v>1</v>
      </c>
      <c r="L211" t="s">
        <v>58</v>
      </c>
      <c r="M211" t="s">
        <v>50</v>
      </c>
      <c r="N211">
        <v>8</v>
      </c>
      <c r="O211">
        <v>163</v>
      </c>
      <c r="P211">
        <v>0.3</v>
      </c>
      <c r="Q211" s="122">
        <v>106.4817</v>
      </c>
      <c r="R211">
        <f t="shared" si="18"/>
        <v>0.81499999999999995</v>
      </c>
      <c r="S211">
        <f t="shared" si="19"/>
        <v>86.782585499999996</v>
      </c>
      <c r="T211">
        <v>0</v>
      </c>
      <c r="U211">
        <f t="shared" si="20"/>
        <v>86.782585499999996</v>
      </c>
      <c r="V211">
        <f t="shared" si="21"/>
        <v>86782.585500000001</v>
      </c>
      <c r="W211">
        <f t="shared" si="22"/>
        <v>7231.8821250000001</v>
      </c>
      <c r="X211" t="str">
        <f>IF(DATAPN[[#This Row],[Verks]]="Programövergripande",DATAPN[[#This Row],[Verks]],CONCATENATE(DATAPN[[#This Row],[PN/PrI Kod]],TEXT(DATAPN[[#This Row],[Verks]],9900000),1))</f>
        <v>UL99001011</v>
      </c>
      <c r="Y211" t="str">
        <f>IF(DATAPN[[#This Row],[Verks]]="Programövergripande",DATAPN[[#This Row],[Verks]],CONCATENATE(DATAPN[[#This Row],[Kursansvarig inst]],TEXT(DATAPN[[#This Row],[Verks]],9900000),1))</f>
        <v>H999001011</v>
      </c>
      <c r="Z21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1" t="s">
        <v>42</v>
      </c>
      <c r="AC211" t="s">
        <v>42</v>
      </c>
      <c r="AD211" t="s">
        <v>42</v>
      </c>
      <c r="AE211" t="s">
        <v>42</v>
      </c>
      <c r="AF211">
        <f>IF(A211="Programövergripande","Programövergripande",VLOOKUP(C211,Verks!A:B,2,0))</f>
        <v>101</v>
      </c>
      <c r="AH211">
        <v>2023</v>
      </c>
      <c r="AI211" t="s">
        <v>1604</v>
      </c>
      <c r="AK211">
        <v>108.33029999999999</v>
      </c>
      <c r="AL211" t="str">
        <f>VLOOKUP(B211,Inst!A:B,2,0)</f>
        <v>UL</v>
      </c>
    </row>
    <row r="212" spans="1:38" x14ac:dyDescent="0.35">
      <c r="A212" t="s">
        <v>47</v>
      </c>
      <c r="B212" t="s">
        <v>702</v>
      </c>
      <c r="C212" t="s">
        <v>283</v>
      </c>
      <c r="D212" t="s">
        <v>1554</v>
      </c>
      <c r="E212" t="s">
        <v>48</v>
      </c>
      <c r="F212" t="s">
        <v>1552</v>
      </c>
      <c r="G212" t="s">
        <v>1552</v>
      </c>
      <c r="H212" t="s">
        <v>1628</v>
      </c>
      <c r="I212" t="s">
        <v>1629</v>
      </c>
      <c r="J212">
        <v>1</v>
      </c>
      <c r="L212" t="s">
        <v>58</v>
      </c>
      <c r="M212" t="s">
        <v>49</v>
      </c>
      <c r="N212">
        <v>8</v>
      </c>
      <c r="O212">
        <v>133</v>
      </c>
      <c r="P212">
        <v>29.7</v>
      </c>
      <c r="Q212" s="122">
        <v>106.4817</v>
      </c>
      <c r="R212">
        <f t="shared" si="18"/>
        <v>65.834999999999994</v>
      </c>
      <c r="S212">
        <f t="shared" si="19"/>
        <v>7010.2227194999996</v>
      </c>
      <c r="T212">
        <v>0</v>
      </c>
      <c r="U212">
        <f t="shared" si="20"/>
        <v>7010.2227194999996</v>
      </c>
      <c r="V212">
        <f t="shared" si="21"/>
        <v>7010222.7194999997</v>
      </c>
      <c r="W212">
        <f t="shared" si="22"/>
        <v>584185.22662500001</v>
      </c>
      <c r="X212" t="str">
        <f>IF(DATAPN[[#This Row],[Verks]]="Programövergripande",DATAPN[[#This Row],[Verks]],CONCATENATE(DATAPN[[#This Row],[PN/PrI Kod]],TEXT(DATAPN[[#This Row],[Verks]],9900000),1))</f>
        <v>UL99001011</v>
      </c>
      <c r="Y212" t="str">
        <f>IF(DATAPN[[#This Row],[Verks]]="Programövergripande",DATAPN[[#This Row],[Verks]],CONCATENATE(DATAPN[[#This Row],[Kursansvarig inst]],TEXT(DATAPN[[#This Row],[Verks]],9900000),1))</f>
        <v>C899001011</v>
      </c>
      <c r="Z21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2" t="s">
        <v>42</v>
      </c>
      <c r="AC212" t="s">
        <v>42</v>
      </c>
      <c r="AD212" t="s">
        <v>42</v>
      </c>
      <c r="AE212" t="s">
        <v>42</v>
      </c>
      <c r="AF212">
        <f>IF(A212="Programövergripande","Programövergripande",VLOOKUP(C212,Verks!A:B,2,0))</f>
        <v>101</v>
      </c>
      <c r="AH212">
        <v>2023</v>
      </c>
      <c r="AK212">
        <v>108.33029999999999</v>
      </c>
      <c r="AL212" t="str">
        <f>VLOOKUP(B212,Inst!A:B,2,0)</f>
        <v>UL</v>
      </c>
    </row>
    <row r="213" spans="1:38" x14ac:dyDescent="0.35">
      <c r="A213" t="s">
        <v>47</v>
      </c>
      <c r="B213" t="s">
        <v>702</v>
      </c>
      <c r="C213" t="s">
        <v>283</v>
      </c>
      <c r="D213" t="s">
        <v>1554</v>
      </c>
      <c r="E213" t="s">
        <v>48</v>
      </c>
      <c r="F213" t="s">
        <v>1552</v>
      </c>
      <c r="G213" t="s">
        <v>239</v>
      </c>
      <c r="H213" t="s">
        <v>1628</v>
      </c>
      <c r="I213" t="s">
        <v>1629</v>
      </c>
      <c r="J213">
        <v>1</v>
      </c>
      <c r="L213" t="s">
        <v>58</v>
      </c>
      <c r="M213" t="s">
        <v>49</v>
      </c>
      <c r="N213">
        <v>8</v>
      </c>
      <c r="O213">
        <v>133</v>
      </c>
      <c r="P213">
        <v>0.3</v>
      </c>
      <c r="Q213" s="122">
        <v>106.4817</v>
      </c>
      <c r="R213">
        <f t="shared" si="18"/>
        <v>0.66499999999999992</v>
      </c>
      <c r="S213">
        <f t="shared" si="19"/>
        <v>70.810330499999992</v>
      </c>
      <c r="T213">
        <v>0</v>
      </c>
      <c r="U213">
        <f t="shared" si="20"/>
        <v>70.810330499999992</v>
      </c>
      <c r="V213">
        <f t="shared" si="21"/>
        <v>70810.330499999996</v>
      </c>
      <c r="W213">
        <f t="shared" si="22"/>
        <v>5900.8608749999994</v>
      </c>
      <c r="X213" t="str">
        <f>IF(DATAPN[[#This Row],[Verks]]="Programövergripande",DATAPN[[#This Row],[Verks]],CONCATENATE(DATAPN[[#This Row],[PN/PrI Kod]],TEXT(DATAPN[[#This Row],[Verks]],9900000),1))</f>
        <v>UL99001011</v>
      </c>
      <c r="Y213" t="str">
        <f>IF(DATAPN[[#This Row],[Verks]]="Programövergripande",DATAPN[[#This Row],[Verks]],CONCATENATE(DATAPN[[#This Row],[Kursansvarig inst]],TEXT(DATAPN[[#This Row],[Verks]],9900000),1))</f>
        <v>H999001011</v>
      </c>
      <c r="Z21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3" t="s">
        <v>42</v>
      </c>
      <c r="AC213" t="s">
        <v>42</v>
      </c>
      <c r="AD213" t="s">
        <v>42</v>
      </c>
      <c r="AE213" t="s">
        <v>42</v>
      </c>
      <c r="AF213">
        <f>IF(A213="Programövergripande","Programövergripande",VLOOKUP(C213,Verks!A:B,2,0))</f>
        <v>101</v>
      </c>
      <c r="AH213">
        <v>2023</v>
      </c>
      <c r="AI213" t="s">
        <v>1604</v>
      </c>
      <c r="AK213">
        <v>108.33029999999999</v>
      </c>
      <c r="AL213" t="str">
        <f>VLOOKUP(B213,Inst!A:B,2,0)</f>
        <v>UL</v>
      </c>
    </row>
    <row r="214" spans="1:38" x14ac:dyDescent="0.35">
      <c r="A214" t="s">
        <v>47</v>
      </c>
      <c r="B214" t="s">
        <v>702</v>
      </c>
      <c r="C214" t="s">
        <v>283</v>
      </c>
      <c r="D214" t="s">
        <v>1554</v>
      </c>
      <c r="E214" t="s">
        <v>48</v>
      </c>
      <c r="F214" t="s">
        <v>705</v>
      </c>
      <c r="G214" t="s">
        <v>705</v>
      </c>
      <c r="H214" t="s">
        <v>1630</v>
      </c>
      <c r="I214" t="s">
        <v>1631</v>
      </c>
      <c r="J214">
        <v>1</v>
      </c>
      <c r="L214" t="s">
        <v>58</v>
      </c>
      <c r="M214" t="s">
        <v>50</v>
      </c>
      <c r="N214">
        <v>9</v>
      </c>
      <c r="O214">
        <v>164</v>
      </c>
      <c r="P214">
        <v>19.649999999999999</v>
      </c>
      <c r="Q214" s="122">
        <v>106.4817</v>
      </c>
      <c r="R214">
        <f t="shared" si="18"/>
        <v>53.71</v>
      </c>
      <c r="S214">
        <f t="shared" si="19"/>
        <v>5719.1321070000004</v>
      </c>
      <c r="T214">
        <v>0</v>
      </c>
      <c r="U214">
        <f t="shared" si="20"/>
        <v>5719.1321070000004</v>
      </c>
      <c r="V214">
        <f t="shared" si="21"/>
        <v>5719132.1070000008</v>
      </c>
      <c r="W214">
        <f t="shared" si="22"/>
        <v>476594.34225000005</v>
      </c>
      <c r="X214" t="str">
        <f>IF(DATAPN[[#This Row],[Verks]]="Programövergripande",DATAPN[[#This Row],[Verks]],CONCATENATE(DATAPN[[#This Row],[PN/PrI Kod]],TEXT(DATAPN[[#This Row],[Verks]],9900000),1))</f>
        <v>UL99001011</v>
      </c>
      <c r="Y214" t="str">
        <f>IF(DATAPN[[#This Row],[Verks]]="Programövergripande",DATAPN[[#This Row],[Verks]],CONCATENATE(DATAPN[[#This Row],[Kursansvarig inst]],TEXT(DATAPN[[#This Row],[Verks]],9900000),1))</f>
        <v>K899001011</v>
      </c>
      <c r="Z21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4" t="s">
        <v>42</v>
      </c>
      <c r="AC214" t="s">
        <v>42</v>
      </c>
      <c r="AD214" t="s">
        <v>42</v>
      </c>
      <c r="AE214" t="s">
        <v>42</v>
      </c>
      <c r="AF214">
        <f>IF(A214="Programövergripande","Programövergripande",VLOOKUP(C214,Verks!A:B,2,0))</f>
        <v>101</v>
      </c>
      <c r="AH214">
        <v>2023</v>
      </c>
      <c r="AI214" t="s">
        <v>1633</v>
      </c>
      <c r="AK214">
        <v>108.33029999999999</v>
      </c>
      <c r="AL214" t="str">
        <f>VLOOKUP(B214,Inst!A:B,2,0)</f>
        <v>UL</v>
      </c>
    </row>
    <row r="215" spans="1:38" x14ac:dyDescent="0.35">
      <c r="A215" t="s">
        <v>47</v>
      </c>
      <c r="B215" t="s">
        <v>702</v>
      </c>
      <c r="C215" t="s">
        <v>283</v>
      </c>
      <c r="D215" t="s">
        <v>1554</v>
      </c>
      <c r="E215" t="s">
        <v>48</v>
      </c>
      <c r="F215" t="s">
        <v>705</v>
      </c>
      <c r="G215" t="s">
        <v>705</v>
      </c>
      <c r="H215" t="s">
        <v>1630</v>
      </c>
      <c r="I215" t="s">
        <v>1631</v>
      </c>
      <c r="J215">
        <v>0.9</v>
      </c>
      <c r="L215" t="s">
        <v>58</v>
      </c>
      <c r="M215" t="s">
        <v>50</v>
      </c>
      <c r="N215">
        <v>9</v>
      </c>
      <c r="O215">
        <v>164</v>
      </c>
      <c r="P215">
        <v>4.05</v>
      </c>
      <c r="Q215" s="122">
        <v>106.4817</v>
      </c>
      <c r="R215">
        <f t="shared" si="18"/>
        <v>9.9629999999999992</v>
      </c>
      <c r="S215">
        <f t="shared" si="19"/>
        <v>1060.8771770999999</v>
      </c>
      <c r="T215">
        <v>0</v>
      </c>
      <c r="U215">
        <f t="shared" si="20"/>
        <v>1060.8771770999999</v>
      </c>
      <c r="V215">
        <f t="shared" si="21"/>
        <v>1060877.1771</v>
      </c>
      <c r="W215">
        <f t="shared" si="22"/>
        <v>88406.431425000002</v>
      </c>
      <c r="X215" t="str">
        <f>IF(DATAPN[[#This Row],[Verks]]="Programövergripande",DATAPN[[#This Row],[Verks]],CONCATENATE(DATAPN[[#This Row],[PN/PrI Kod]],TEXT(DATAPN[[#This Row],[Verks]],9900000),1))</f>
        <v>UL99001011</v>
      </c>
      <c r="Y215" t="str">
        <f>IF(DATAPN[[#This Row],[Verks]]="Programövergripande",DATAPN[[#This Row],[Verks]],CONCATENATE(DATAPN[[#This Row],[Kursansvarig inst]],TEXT(DATAPN[[#This Row],[Verks]],9900000),1))</f>
        <v>K899001011</v>
      </c>
      <c r="Z21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5" t="s">
        <v>42</v>
      </c>
      <c r="AC215" t="s">
        <v>42</v>
      </c>
      <c r="AD215" t="s">
        <v>42</v>
      </c>
      <c r="AE215" t="s">
        <v>42</v>
      </c>
      <c r="AF215">
        <f>IF(A215="Programövergripande","Programövergripande",VLOOKUP(C215,Verks!A:B,2,0))</f>
        <v>101</v>
      </c>
      <c r="AH215">
        <v>2023</v>
      </c>
      <c r="AI215" t="s">
        <v>1634</v>
      </c>
      <c r="AK215">
        <v>108.33029999999999</v>
      </c>
      <c r="AL215" t="str">
        <f>VLOOKUP(B215,Inst!A:B,2,0)</f>
        <v>UL</v>
      </c>
    </row>
    <row r="216" spans="1:38" x14ac:dyDescent="0.35">
      <c r="A216" t="s">
        <v>47</v>
      </c>
      <c r="B216" t="s">
        <v>702</v>
      </c>
      <c r="C216" t="s">
        <v>283</v>
      </c>
      <c r="D216" t="s">
        <v>1554</v>
      </c>
      <c r="E216" t="s">
        <v>48</v>
      </c>
      <c r="F216" t="s">
        <v>705</v>
      </c>
      <c r="G216" t="s">
        <v>1250</v>
      </c>
      <c r="H216" t="s">
        <v>1630</v>
      </c>
      <c r="I216" t="s">
        <v>1631</v>
      </c>
      <c r="J216">
        <v>0.1</v>
      </c>
      <c r="L216" t="s">
        <v>58</v>
      </c>
      <c r="M216" t="s">
        <v>50</v>
      </c>
      <c r="N216">
        <v>9</v>
      </c>
      <c r="O216">
        <v>164</v>
      </c>
      <c r="P216">
        <v>4.05</v>
      </c>
      <c r="Q216" s="122">
        <v>106.4817</v>
      </c>
      <c r="R216">
        <f t="shared" si="18"/>
        <v>1.107</v>
      </c>
      <c r="S216">
        <f t="shared" si="19"/>
        <v>117.87524190000001</v>
      </c>
      <c r="T216">
        <v>0</v>
      </c>
      <c r="U216">
        <f t="shared" si="20"/>
        <v>117.87524190000001</v>
      </c>
      <c r="V216">
        <f t="shared" si="21"/>
        <v>117875.24190000001</v>
      </c>
      <c r="W216">
        <f t="shared" si="22"/>
        <v>9822.9368250000007</v>
      </c>
      <c r="X216" t="str">
        <f>IF(DATAPN[[#This Row],[Verks]]="Programövergripande",DATAPN[[#This Row],[Verks]],CONCATENATE(DATAPN[[#This Row],[PN/PrI Kod]],TEXT(DATAPN[[#This Row],[Verks]],9900000),1))</f>
        <v>UL99001011</v>
      </c>
      <c r="Y216" t="str">
        <f>IF(DATAPN[[#This Row],[Verks]]="Programövergripande",DATAPN[[#This Row],[Verks]],CONCATENATE(DATAPN[[#This Row],[Kursansvarig inst]],TEXT(DATAPN[[#This Row],[Verks]],9900000),1))</f>
        <v>S199001011</v>
      </c>
      <c r="Z21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6" t="s">
        <v>42</v>
      </c>
      <c r="AC216" t="s">
        <v>42</v>
      </c>
      <c r="AD216" t="s">
        <v>42</v>
      </c>
      <c r="AE216" t="s">
        <v>42</v>
      </c>
      <c r="AF216">
        <f>IF(A216="Programövergripande","Programövergripande",VLOOKUP(C216,Verks!A:B,2,0))</f>
        <v>101</v>
      </c>
      <c r="AH216">
        <v>2023</v>
      </c>
      <c r="AI216" t="s">
        <v>1634</v>
      </c>
      <c r="AK216">
        <v>108.33029999999999</v>
      </c>
      <c r="AL216" t="str">
        <f>VLOOKUP(B216,Inst!A:B,2,0)</f>
        <v>UL</v>
      </c>
    </row>
    <row r="217" spans="1:38" x14ac:dyDescent="0.35">
      <c r="A217" t="s">
        <v>47</v>
      </c>
      <c r="B217" t="s">
        <v>702</v>
      </c>
      <c r="C217" t="s">
        <v>283</v>
      </c>
      <c r="D217" t="s">
        <v>1554</v>
      </c>
      <c r="E217" t="s">
        <v>48</v>
      </c>
      <c r="F217" t="s">
        <v>705</v>
      </c>
      <c r="G217" t="s">
        <v>239</v>
      </c>
      <c r="H217" t="s">
        <v>1630</v>
      </c>
      <c r="I217" t="s">
        <v>1631</v>
      </c>
      <c r="J217">
        <v>1</v>
      </c>
      <c r="L217" t="s">
        <v>58</v>
      </c>
      <c r="M217" t="s">
        <v>50</v>
      </c>
      <c r="N217">
        <v>9</v>
      </c>
      <c r="O217">
        <v>164</v>
      </c>
      <c r="P217">
        <v>4.8</v>
      </c>
      <c r="Q217" s="122">
        <v>106.4817</v>
      </c>
      <c r="R217">
        <f t="shared" si="18"/>
        <v>13.12</v>
      </c>
      <c r="S217">
        <f t="shared" si="19"/>
        <v>1397.039904</v>
      </c>
      <c r="T217">
        <v>0</v>
      </c>
      <c r="U217">
        <f t="shared" si="20"/>
        <v>1397.039904</v>
      </c>
      <c r="V217">
        <f t="shared" si="21"/>
        <v>1397039.9039999999</v>
      </c>
      <c r="W217">
        <f t="shared" si="22"/>
        <v>116419.99199999998</v>
      </c>
      <c r="X217" t="str">
        <f>IF(DATAPN[[#This Row],[Verks]]="Programövergripande",DATAPN[[#This Row],[Verks]],CONCATENATE(DATAPN[[#This Row],[PN/PrI Kod]],TEXT(DATAPN[[#This Row],[Verks]],9900000),1))</f>
        <v>UL99001011</v>
      </c>
      <c r="Y217" t="str">
        <f>IF(DATAPN[[#This Row],[Verks]]="Programövergripande",DATAPN[[#This Row],[Verks]],CONCATENATE(DATAPN[[#This Row],[Kursansvarig inst]],TEXT(DATAPN[[#This Row],[Verks]],9900000),1))</f>
        <v>H999001011</v>
      </c>
      <c r="Z21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7" t="s">
        <v>42</v>
      </c>
      <c r="AC217" t="s">
        <v>42</v>
      </c>
      <c r="AD217" t="s">
        <v>42</v>
      </c>
      <c r="AE217" t="s">
        <v>42</v>
      </c>
      <c r="AF217">
        <f>IF(A217="Programövergripande","Programövergripande",VLOOKUP(C217,Verks!A:B,2,0))</f>
        <v>101</v>
      </c>
      <c r="AH217">
        <v>2023</v>
      </c>
      <c r="AI217" t="s">
        <v>1635</v>
      </c>
      <c r="AK217">
        <v>108.33029999999999</v>
      </c>
      <c r="AL217" t="str">
        <f>VLOOKUP(B217,Inst!A:B,2,0)</f>
        <v>UL</v>
      </c>
    </row>
    <row r="218" spans="1:38" x14ac:dyDescent="0.35">
      <c r="A218" t="s">
        <v>47</v>
      </c>
      <c r="B218" t="s">
        <v>702</v>
      </c>
      <c r="C218" t="s">
        <v>283</v>
      </c>
      <c r="D218" t="s">
        <v>1554</v>
      </c>
      <c r="E218" t="s">
        <v>48</v>
      </c>
      <c r="F218" t="s">
        <v>705</v>
      </c>
      <c r="G218" t="s">
        <v>451</v>
      </c>
      <c r="H218" t="s">
        <v>1630</v>
      </c>
      <c r="I218" t="s">
        <v>1631</v>
      </c>
      <c r="J218">
        <v>1</v>
      </c>
      <c r="L218" t="s">
        <v>58</v>
      </c>
      <c r="M218" t="s">
        <v>50</v>
      </c>
      <c r="N218">
        <v>9</v>
      </c>
      <c r="O218">
        <v>164</v>
      </c>
      <c r="P218">
        <v>1.5</v>
      </c>
      <c r="Q218" s="122">
        <v>106.4817</v>
      </c>
      <c r="R218">
        <f t="shared" si="18"/>
        <v>4.0999999999999996</v>
      </c>
      <c r="S218">
        <f t="shared" si="19"/>
        <v>436.57496999999995</v>
      </c>
      <c r="T218">
        <v>0</v>
      </c>
      <c r="U218">
        <f t="shared" si="20"/>
        <v>436.57496999999995</v>
      </c>
      <c r="V218">
        <f t="shared" si="21"/>
        <v>436574.97</v>
      </c>
      <c r="W218">
        <f t="shared" si="22"/>
        <v>36381.247499999998</v>
      </c>
      <c r="X218" t="str">
        <f>IF(DATAPN[[#This Row],[Verks]]="Programövergripande",DATAPN[[#This Row],[Verks]],CONCATENATE(DATAPN[[#This Row],[PN/PrI Kod]],TEXT(DATAPN[[#This Row],[Verks]],9900000),1))</f>
        <v>UL99001011</v>
      </c>
      <c r="Y218" t="str">
        <f>IF(DATAPN[[#This Row],[Verks]]="Programövergripande",DATAPN[[#This Row],[Verks]],CONCATENATE(DATAPN[[#This Row],[Kursansvarig inst]],TEXT(DATAPN[[#This Row],[Verks]],9900000),1))</f>
        <v>H199001011</v>
      </c>
      <c r="Z21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8" t="s">
        <v>42</v>
      </c>
      <c r="AC218" t="s">
        <v>42</v>
      </c>
      <c r="AD218" t="s">
        <v>42</v>
      </c>
      <c r="AE218" t="s">
        <v>42</v>
      </c>
      <c r="AF218">
        <f>IF(A218="Programövergripande","Programövergripande",VLOOKUP(C218,Verks!A:B,2,0))</f>
        <v>101</v>
      </c>
      <c r="AH218">
        <v>2023</v>
      </c>
      <c r="AI218" t="s">
        <v>1600</v>
      </c>
      <c r="AK218">
        <v>108.33029999999999</v>
      </c>
      <c r="AL218" t="str">
        <f>VLOOKUP(B218,Inst!A:B,2,0)</f>
        <v>UL</v>
      </c>
    </row>
    <row r="219" spans="1:38" x14ac:dyDescent="0.35">
      <c r="A219" t="s">
        <v>47</v>
      </c>
      <c r="B219" t="s">
        <v>702</v>
      </c>
      <c r="C219" t="s">
        <v>283</v>
      </c>
      <c r="D219" t="s">
        <v>1554</v>
      </c>
      <c r="E219" t="s">
        <v>48</v>
      </c>
      <c r="F219" t="s">
        <v>705</v>
      </c>
      <c r="G219" t="s">
        <v>705</v>
      </c>
      <c r="H219" t="s">
        <v>1630</v>
      </c>
      <c r="I219" t="s">
        <v>1631</v>
      </c>
      <c r="J219">
        <v>1</v>
      </c>
      <c r="L219" t="s">
        <v>58</v>
      </c>
      <c r="M219" t="s">
        <v>49</v>
      </c>
      <c r="N219">
        <v>9</v>
      </c>
      <c r="O219">
        <v>162</v>
      </c>
      <c r="P219">
        <v>19.649999999999999</v>
      </c>
      <c r="Q219" s="122">
        <v>106.4817</v>
      </c>
      <c r="R219">
        <f t="shared" si="18"/>
        <v>53.054999999999993</v>
      </c>
      <c r="S219">
        <f t="shared" si="19"/>
        <v>5649.3865934999994</v>
      </c>
      <c r="T219">
        <v>0</v>
      </c>
      <c r="U219">
        <f t="shared" si="20"/>
        <v>5649.3865934999994</v>
      </c>
      <c r="V219">
        <f t="shared" si="21"/>
        <v>5649386.5934999995</v>
      </c>
      <c r="W219">
        <f t="shared" si="22"/>
        <v>470782.21612499998</v>
      </c>
      <c r="X219" t="str">
        <f>IF(DATAPN[[#This Row],[Verks]]="Programövergripande",DATAPN[[#This Row],[Verks]],CONCATENATE(DATAPN[[#This Row],[PN/PrI Kod]],TEXT(DATAPN[[#This Row],[Verks]],9900000),1))</f>
        <v>UL99001011</v>
      </c>
      <c r="Y219" t="str">
        <f>IF(DATAPN[[#This Row],[Verks]]="Programövergripande",DATAPN[[#This Row],[Verks]],CONCATENATE(DATAPN[[#This Row],[Kursansvarig inst]],TEXT(DATAPN[[#This Row],[Verks]],9900000),1))</f>
        <v>K899001011</v>
      </c>
      <c r="Z21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1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19" t="s">
        <v>42</v>
      </c>
      <c r="AC219" t="s">
        <v>42</v>
      </c>
      <c r="AD219" t="s">
        <v>42</v>
      </c>
      <c r="AE219" t="s">
        <v>42</v>
      </c>
      <c r="AF219">
        <f>IF(A219="Programövergripande","Programövergripande",VLOOKUP(C219,Verks!A:B,2,0))</f>
        <v>101</v>
      </c>
      <c r="AH219">
        <v>2023</v>
      </c>
      <c r="AI219" t="s">
        <v>1633</v>
      </c>
      <c r="AK219">
        <v>108.33029999999999</v>
      </c>
      <c r="AL219" t="str">
        <f>VLOOKUP(B219,Inst!A:B,2,0)</f>
        <v>UL</v>
      </c>
    </row>
    <row r="220" spans="1:38" x14ac:dyDescent="0.35">
      <c r="A220" t="s">
        <v>47</v>
      </c>
      <c r="B220" t="s">
        <v>702</v>
      </c>
      <c r="C220" t="s">
        <v>283</v>
      </c>
      <c r="D220" t="s">
        <v>1554</v>
      </c>
      <c r="E220" t="s">
        <v>48</v>
      </c>
      <c r="F220" t="s">
        <v>705</v>
      </c>
      <c r="G220" t="s">
        <v>705</v>
      </c>
      <c r="H220" t="s">
        <v>1630</v>
      </c>
      <c r="I220" t="s">
        <v>1631</v>
      </c>
      <c r="J220">
        <v>0.9</v>
      </c>
      <c r="L220" t="s">
        <v>58</v>
      </c>
      <c r="M220" t="s">
        <v>49</v>
      </c>
      <c r="N220">
        <v>9</v>
      </c>
      <c r="O220">
        <v>162</v>
      </c>
      <c r="P220">
        <v>4.05</v>
      </c>
      <c r="Q220" s="122">
        <v>106.4817</v>
      </c>
      <c r="R220">
        <f t="shared" si="18"/>
        <v>9.8414999999999999</v>
      </c>
      <c r="S220">
        <f t="shared" si="19"/>
        <v>1047.9396505500001</v>
      </c>
      <c r="T220">
        <v>0</v>
      </c>
      <c r="U220">
        <f t="shared" si="20"/>
        <v>1047.9396505500001</v>
      </c>
      <c r="V220">
        <f t="shared" si="21"/>
        <v>1047939.6505500001</v>
      </c>
      <c r="W220">
        <f t="shared" si="22"/>
        <v>87328.304212500007</v>
      </c>
      <c r="X220" t="str">
        <f>IF(DATAPN[[#This Row],[Verks]]="Programövergripande",DATAPN[[#This Row],[Verks]],CONCATENATE(DATAPN[[#This Row],[PN/PrI Kod]],TEXT(DATAPN[[#This Row],[Verks]],9900000),1))</f>
        <v>UL99001011</v>
      </c>
      <c r="Y220" t="str">
        <f>IF(DATAPN[[#This Row],[Verks]]="Programövergripande",DATAPN[[#This Row],[Verks]],CONCATENATE(DATAPN[[#This Row],[Kursansvarig inst]],TEXT(DATAPN[[#This Row],[Verks]],9900000),1))</f>
        <v>K899001011</v>
      </c>
      <c r="Z22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0" t="s">
        <v>42</v>
      </c>
      <c r="AC220" t="s">
        <v>42</v>
      </c>
      <c r="AD220" t="s">
        <v>42</v>
      </c>
      <c r="AE220" t="s">
        <v>42</v>
      </c>
      <c r="AF220">
        <f>IF(A220="Programövergripande","Programövergripande",VLOOKUP(C220,Verks!A:B,2,0))</f>
        <v>101</v>
      </c>
      <c r="AH220">
        <v>2023</v>
      </c>
      <c r="AI220" t="s">
        <v>1634</v>
      </c>
      <c r="AK220">
        <v>108.33029999999999</v>
      </c>
      <c r="AL220" t="str">
        <f>VLOOKUP(B220,Inst!A:B,2,0)</f>
        <v>UL</v>
      </c>
    </row>
    <row r="221" spans="1:38" x14ac:dyDescent="0.35">
      <c r="A221" t="s">
        <v>47</v>
      </c>
      <c r="B221" t="s">
        <v>702</v>
      </c>
      <c r="C221" t="s">
        <v>283</v>
      </c>
      <c r="D221" t="s">
        <v>1554</v>
      </c>
      <c r="E221" t="s">
        <v>48</v>
      </c>
      <c r="F221" t="s">
        <v>705</v>
      </c>
      <c r="G221" t="s">
        <v>1250</v>
      </c>
      <c r="H221" t="s">
        <v>1630</v>
      </c>
      <c r="I221" t="s">
        <v>1631</v>
      </c>
      <c r="J221">
        <v>0.1</v>
      </c>
      <c r="L221" t="s">
        <v>58</v>
      </c>
      <c r="M221" t="s">
        <v>49</v>
      </c>
      <c r="N221">
        <v>9</v>
      </c>
      <c r="O221">
        <v>162</v>
      </c>
      <c r="P221">
        <v>4.05</v>
      </c>
      <c r="Q221" s="122">
        <v>106.4817</v>
      </c>
      <c r="R221">
        <f t="shared" si="18"/>
        <v>1.0935000000000001</v>
      </c>
      <c r="S221">
        <f t="shared" si="19"/>
        <v>116.43773895000002</v>
      </c>
      <c r="T221">
        <v>0</v>
      </c>
      <c r="U221">
        <f t="shared" si="20"/>
        <v>116.43773895000002</v>
      </c>
      <c r="V221">
        <f t="shared" si="21"/>
        <v>116437.73895000003</v>
      </c>
      <c r="W221">
        <f t="shared" si="22"/>
        <v>9703.1449125000017</v>
      </c>
      <c r="X221" t="str">
        <f>IF(DATAPN[[#This Row],[Verks]]="Programövergripande",DATAPN[[#This Row],[Verks]],CONCATENATE(DATAPN[[#This Row],[PN/PrI Kod]],TEXT(DATAPN[[#This Row],[Verks]],9900000),1))</f>
        <v>UL99001011</v>
      </c>
      <c r="Y221" t="str">
        <f>IF(DATAPN[[#This Row],[Verks]]="Programövergripande",DATAPN[[#This Row],[Verks]],CONCATENATE(DATAPN[[#This Row],[Kursansvarig inst]],TEXT(DATAPN[[#This Row],[Verks]],9900000),1))</f>
        <v>S199001011</v>
      </c>
      <c r="Z2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1" t="s">
        <v>42</v>
      </c>
      <c r="AC221" t="s">
        <v>42</v>
      </c>
      <c r="AD221" t="s">
        <v>42</v>
      </c>
      <c r="AE221" t="s">
        <v>42</v>
      </c>
      <c r="AF221">
        <f>IF(A221="Programövergripande","Programövergripande",VLOOKUP(C221,Verks!A:B,2,0))</f>
        <v>101</v>
      </c>
      <c r="AH221">
        <v>2023</v>
      </c>
      <c r="AI221" t="s">
        <v>1634</v>
      </c>
      <c r="AK221">
        <v>108.33029999999999</v>
      </c>
      <c r="AL221" t="str">
        <f>VLOOKUP(B221,Inst!A:B,2,0)</f>
        <v>UL</v>
      </c>
    </row>
    <row r="222" spans="1:38" x14ac:dyDescent="0.35">
      <c r="A222" t="s">
        <v>47</v>
      </c>
      <c r="B222" t="s">
        <v>702</v>
      </c>
      <c r="C222" t="s">
        <v>283</v>
      </c>
      <c r="D222" t="s">
        <v>1554</v>
      </c>
      <c r="E222" t="s">
        <v>48</v>
      </c>
      <c r="F222" t="s">
        <v>705</v>
      </c>
      <c r="G222" t="s">
        <v>239</v>
      </c>
      <c r="H222" t="s">
        <v>1630</v>
      </c>
      <c r="I222" t="s">
        <v>1631</v>
      </c>
      <c r="J222">
        <v>1</v>
      </c>
      <c r="L222" t="s">
        <v>58</v>
      </c>
      <c r="M222" t="s">
        <v>49</v>
      </c>
      <c r="N222">
        <v>9</v>
      </c>
      <c r="O222">
        <v>162</v>
      </c>
      <c r="P222">
        <v>4.8</v>
      </c>
      <c r="Q222" s="122">
        <v>106.4817</v>
      </c>
      <c r="R222">
        <f t="shared" si="18"/>
        <v>12.96</v>
      </c>
      <c r="S222">
        <f t="shared" si="19"/>
        <v>1380.0028320000001</v>
      </c>
      <c r="T222">
        <v>0</v>
      </c>
      <c r="U222">
        <f t="shared" si="20"/>
        <v>1380.0028320000001</v>
      </c>
      <c r="V222">
        <f t="shared" si="21"/>
        <v>1380002.8320000002</v>
      </c>
      <c r="W222">
        <f t="shared" si="22"/>
        <v>115000.23600000002</v>
      </c>
      <c r="X222" t="str">
        <f>IF(DATAPN[[#This Row],[Verks]]="Programövergripande",DATAPN[[#This Row],[Verks]],CONCATENATE(DATAPN[[#This Row],[PN/PrI Kod]],TEXT(DATAPN[[#This Row],[Verks]],9900000),1))</f>
        <v>UL99001011</v>
      </c>
      <c r="Y222" t="str">
        <f>IF(DATAPN[[#This Row],[Verks]]="Programövergripande",DATAPN[[#This Row],[Verks]],CONCATENATE(DATAPN[[#This Row],[Kursansvarig inst]],TEXT(DATAPN[[#This Row],[Verks]],9900000),1))</f>
        <v>H999001011</v>
      </c>
      <c r="Z2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2" t="s">
        <v>42</v>
      </c>
      <c r="AC222" t="s">
        <v>42</v>
      </c>
      <c r="AD222" t="s">
        <v>42</v>
      </c>
      <c r="AE222" t="s">
        <v>42</v>
      </c>
      <c r="AF222">
        <f>IF(A222="Programövergripande","Programövergripande",VLOOKUP(C222,Verks!A:B,2,0))</f>
        <v>101</v>
      </c>
      <c r="AH222">
        <v>2023</v>
      </c>
      <c r="AI222" t="s">
        <v>1635</v>
      </c>
      <c r="AK222">
        <v>108.33029999999999</v>
      </c>
      <c r="AL222" t="str">
        <f>VLOOKUP(B222,Inst!A:B,2,0)</f>
        <v>UL</v>
      </c>
    </row>
    <row r="223" spans="1:38" x14ac:dyDescent="0.35">
      <c r="A223" t="s">
        <v>47</v>
      </c>
      <c r="B223" t="s">
        <v>702</v>
      </c>
      <c r="C223" t="s">
        <v>283</v>
      </c>
      <c r="D223" t="s">
        <v>1554</v>
      </c>
      <c r="E223" t="s">
        <v>48</v>
      </c>
      <c r="F223" t="s">
        <v>705</v>
      </c>
      <c r="G223" t="s">
        <v>451</v>
      </c>
      <c r="H223" t="s">
        <v>1630</v>
      </c>
      <c r="I223" t="s">
        <v>1631</v>
      </c>
      <c r="J223">
        <v>1</v>
      </c>
      <c r="L223" t="s">
        <v>58</v>
      </c>
      <c r="M223" t="s">
        <v>49</v>
      </c>
      <c r="N223">
        <v>9</v>
      </c>
      <c r="O223">
        <v>162</v>
      </c>
      <c r="P223">
        <v>1.5</v>
      </c>
      <c r="Q223" s="122">
        <v>106.4817</v>
      </c>
      <c r="R223">
        <f t="shared" si="18"/>
        <v>4.05</v>
      </c>
      <c r="S223">
        <f t="shared" si="19"/>
        <v>431.25088499999998</v>
      </c>
      <c r="T223">
        <v>0</v>
      </c>
      <c r="U223">
        <f t="shared" si="20"/>
        <v>431.25088499999998</v>
      </c>
      <c r="V223">
        <f t="shared" si="21"/>
        <v>431250.88500000001</v>
      </c>
      <c r="W223">
        <f t="shared" si="22"/>
        <v>35937.573750000003</v>
      </c>
      <c r="X223" t="str">
        <f>IF(DATAPN[[#This Row],[Verks]]="Programövergripande",DATAPN[[#This Row],[Verks]],CONCATENATE(DATAPN[[#This Row],[PN/PrI Kod]],TEXT(DATAPN[[#This Row],[Verks]],9900000),1))</f>
        <v>UL99001011</v>
      </c>
      <c r="Y223" t="str">
        <f>IF(DATAPN[[#This Row],[Verks]]="Programövergripande",DATAPN[[#This Row],[Verks]],CONCATENATE(DATAPN[[#This Row],[Kursansvarig inst]],TEXT(DATAPN[[#This Row],[Verks]],9900000),1))</f>
        <v>H199001011</v>
      </c>
      <c r="Z2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3" t="s">
        <v>42</v>
      </c>
      <c r="AC223" t="s">
        <v>42</v>
      </c>
      <c r="AD223" t="s">
        <v>42</v>
      </c>
      <c r="AE223" t="s">
        <v>42</v>
      </c>
      <c r="AF223">
        <f>IF(A223="Programövergripande","Programövergripande",VLOOKUP(C223,Verks!A:B,2,0))</f>
        <v>101</v>
      </c>
      <c r="AH223">
        <v>2023</v>
      </c>
      <c r="AI223" t="s">
        <v>1600</v>
      </c>
      <c r="AK223">
        <v>108.33029999999999</v>
      </c>
      <c r="AL223" t="str">
        <f>VLOOKUP(B223,Inst!A:B,2,0)</f>
        <v>UL</v>
      </c>
    </row>
    <row r="224" spans="1:38" x14ac:dyDescent="0.35">
      <c r="A224" t="s">
        <v>47</v>
      </c>
      <c r="B224" t="s">
        <v>702</v>
      </c>
      <c r="C224" t="s">
        <v>283</v>
      </c>
      <c r="D224" t="s">
        <v>1554</v>
      </c>
      <c r="E224" t="s">
        <v>48</v>
      </c>
      <c r="F224" t="s">
        <v>533</v>
      </c>
      <c r="G224" t="s">
        <v>533</v>
      </c>
      <c r="H224" t="s">
        <v>1636</v>
      </c>
      <c r="I224" t="s">
        <v>1637</v>
      </c>
      <c r="J224">
        <v>1</v>
      </c>
      <c r="L224" t="s">
        <v>58</v>
      </c>
      <c r="M224" t="s">
        <v>50</v>
      </c>
      <c r="N224">
        <v>10</v>
      </c>
      <c r="O224">
        <v>157</v>
      </c>
      <c r="P224">
        <v>1.2</v>
      </c>
      <c r="Q224" s="122">
        <v>106.4817</v>
      </c>
      <c r="R224">
        <f t="shared" si="18"/>
        <v>3.14</v>
      </c>
      <c r="S224">
        <f t="shared" si="19"/>
        <v>334.35253800000004</v>
      </c>
      <c r="T224">
        <v>0</v>
      </c>
      <c r="U224">
        <f t="shared" si="20"/>
        <v>334.35253800000004</v>
      </c>
      <c r="V224">
        <f t="shared" si="21"/>
        <v>334352.53800000006</v>
      </c>
      <c r="W224">
        <f t="shared" si="22"/>
        <v>27862.711500000005</v>
      </c>
      <c r="X224" t="str">
        <f>IF(DATAPN[[#This Row],[Verks]]="Programövergripande",DATAPN[[#This Row],[Verks]],CONCATENATE(DATAPN[[#This Row],[PN/PrI Kod]],TEXT(DATAPN[[#This Row],[Verks]],9900000),1))</f>
        <v>UL99001011</v>
      </c>
      <c r="Y224" t="str">
        <f>IF(DATAPN[[#This Row],[Verks]]="Programövergripande",DATAPN[[#This Row],[Verks]],CONCATENATE(DATAPN[[#This Row],[Kursansvarig inst]],TEXT(DATAPN[[#This Row],[Verks]],9900000),1))</f>
        <v>K699001011</v>
      </c>
      <c r="Z2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4" t="s">
        <v>42</v>
      </c>
      <c r="AC224" t="s">
        <v>42</v>
      </c>
      <c r="AD224" t="s">
        <v>42</v>
      </c>
      <c r="AE224" t="s">
        <v>42</v>
      </c>
      <c r="AF224">
        <f>IF(A224="Programövergripande","Programövergripande",VLOOKUP(C224,Verks!A:B,2,0))</f>
        <v>101</v>
      </c>
      <c r="AH224">
        <v>2023</v>
      </c>
      <c r="AI224" t="s">
        <v>1639</v>
      </c>
      <c r="AK224">
        <v>108.33029999999999</v>
      </c>
      <c r="AL224" t="str">
        <f>VLOOKUP(B224,Inst!A:B,2,0)</f>
        <v>UL</v>
      </c>
    </row>
    <row r="225" spans="1:38" x14ac:dyDescent="0.35">
      <c r="A225" t="s">
        <v>47</v>
      </c>
      <c r="B225" t="s">
        <v>702</v>
      </c>
      <c r="C225" t="s">
        <v>283</v>
      </c>
      <c r="D225" t="s">
        <v>1554</v>
      </c>
      <c r="E225" t="s">
        <v>48</v>
      </c>
      <c r="F225" t="s">
        <v>533</v>
      </c>
      <c r="G225" t="s">
        <v>1127</v>
      </c>
      <c r="H225" t="s">
        <v>1636</v>
      </c>
      <c r="I225" t="s">
        <v>1637</v>
      </c>
      <c r="J225">
        <v>1</v>
      </c>
      <c r="L225" t="s">
        <v>58</v>
      </c>
      <c r="M225" t="s">
        <v>50</v>
      </c>
      <c r="N225">
        <v>10</v>
      </c>
      <c r="O225">
        <v>157</v>
      </c>
      <c r="P225">
        <v>1.5</v>
      </c>
      <c r="Q225" s="122">
        <v>106.4817</v>
      </c>
      <c r="R225">
        <f t="shared" si="18"/>
        <v>3.9249999999999998</v>
      </c>
      <c r="S225">
        <f t="shared" si="19"/>
        <v>417.94067250000001</v>
      </c>
      <c r="T225">
        <v>0</v>
      </c>
      <c r="U225">
        <f t="shared" si="20"/>
        <v>417.94067250000001</v>
      </c>
      <c r="V225">
        <f t="shared" si="21"/>
        <v>417940.67249999999</v>
      </c>
      <c r="W225">
        <f t="shared" si="22"/>
        <v>34828.389374999999</v>
      </c>
      <c r="X225" t="str">
        <f>IF(DATAPN[[#This Row],[Verks]]="Programövergripande",DATAPN[[#This Row],[Verks]],CONCATENATE(DATAPN[[#This Row],[PN/PrI Kod]],TEXT(DATAPN[[#This Row],[Verks]],9900000),1))</f>
        <v>UL99001011</v>
      </c>
      <c r="Y225" t="str">
        <f>IF(DATAPN[[#This Row],[Verks]]="Programövergripande",DATAPN[[#This Row],[Verks]],CONCATENATE(DATAPN[[#This Row],[Kursansvarig inst]],TEXT(DATAPN[[#This Row],[Verks]],9900000),1))</f>
        <v>K199001011</v>
      </c>
      <c r="Z2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5" t="s">
        <v>42</v>
      </c>
      <c r="AC225" t="s">
        <v>42</v>
      </c>
      <c r="AD225" t="s">
        <v>42</v>
      </c>
      <c r="AE225" t="s">
        <v>42</v>
      </c>
      <c r="AF225">
        <f>IF(A225="Programövergripande","Programövergripande",VLOOKUP(C225,Verks!A:B,2,0))</f>
        <v>101</v>
      </c>
      <c r="AH225">
        <v>2023</v>
      </c>
      <c r="AI225" t="s">
        <v>1640</v>
      </c>
      <c r="AK225">
        <v>108.33029999999999</v>
      </c>
      <c r="AL225" t="str">
        <f>VLOOKUP(B225,Inst!A:B,2,0)</f>
        <v>UL</v>
      </c>
    </row>
    <row r="226" spans="1:38" x14ac:dyDescent="0.35">
      <c r="A226" t="s">
        <v>47</v>
      </c>
      <c r="B226" t="s">
        <v>702</v>
      </c>
      <c r="C226" t="s">
        <v>283</v>
      </c>
      <c r="D226" t="s">
        <v>1554</v>
      </c>
      <c r="E226" t="s">
        <v>48</v>
      </c>
      <c r="F226" t="s">
        <v>533</v>
      </c>
      <c r="G226" t="s">
        <v>1132</v>
      </c>
      <c r="H226" t="s">
        <v>1636</v>
      </c>
      <c r="I226" t="s">
        <v>1637</v>
      </c>
      <c r="J226">
        <v>0.25</v>
      </c>
      <c r="L226" t="s">
        <v>58</v>
      </c>
      <c r="M226" t="s">
        <v>50</v>
      </c>
      <c r="N226">
        <v>10</v>
      </c>
      <c r="O226">
        <v>157</v>
      </c>
      <c r="P226">
        <v>10.199999999999999</v>
      </c>
      <c r="Q226" s="122">
        <v>106.4817</v>
      </c>
      <c r="R226">
        <f t="shared" si="18"/>
        <v>6.6724999999999994</v>
      </c>
      <c r="S226">
        <f t="shared" si="19"/>
        <v>710.49914324999997</v>
      </c>
      <c r="T226">
        <v>0</v>
      </c>
      <c r="U226">
        <f t="shared" si="20"/>
        <v>710.49914324999997</v>
      </c>
      <c r="V226">
        <f t="shared" si="21"/>
        <v>710499.14324999996</v>
      </c>
      <c r="W226">
        <f t="shared" si="22"/>
        <v>59208.261937499999</v>
      </c>
      <c r="X226" t="str">
        <f>IF(DATAPN[[#This Row],[Verks]]="Programövergripande",DATAPN[[#This Row],[Verks]],CONCATENATE(DATAPN[[#This Row],[PN/PrI Kod]],TEXT(DATAPN[[#This Row],[Verks]],9900000),1))</f>
        <v>UL99001011</v>
      </c>
      <c r="Y226" t="str">
        <f>IF(DATAPN[[#This Row],[Verks]]="Programövergripande",DATAPN[[#This Row],[Verks]],CONCATENATE(DATAPN[[#This Row],[Kursansvarig inst]],TEXT(DATAPN[[#This Row],[Verks]],9900000),1))</f>
        <v>D199001011</v>
      </c>
      <c r="Z2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6" t="s">
        <v>42</v>
      </c>
      <c r="AC226" t="s">
        <v>42</v>
      </c>
      <c r="AD226" t="s">
        <v>42</v>
      </c>
      <c r="AE226" t="s">
        <v>42</v>
      </c>
      <c r="AF226">
        <f>IF(A226="Programövergripande","Programövergripande",VLOOKUP(C226,Verks!A:B,2,0))</f>
        <v>101</v>
      </c>
      <c r="AH226">
        <v>2023</v>
      </c>
      <c r="AI226" t="s">
        <v>1641</v>
      </c>
      <c r="AK226">
        <v>108.33029999999999</v>
      </c>
      <c r="AL226" t="str">
        <f>VLOOKUP(B226,Inst!A:B,2,0)</f>
        <v>UL</v>
      </c>
    </row>
    <row r="227" spans="1:38" x14ac:dyDescent="0.35">
      <c r="A227" t="s">
        <v>47</v>
      </c>
      <c r="B227" t="s">
        <v>702</v>
      </c>
      <c r="C227" t="s">
        <v>283</v>
      </c>
      <c r="D227" t="s">
        <v>1554</v>
      </c>
      <c r="E227" t="s">
        <v>48</v>
      </c>
      <c r="F227" t="s">
        <v>533</v>
      </c>
      <c r="G227" t="s">
        <v>239</v>
      </c>
      <c r="H227" t="s">
        <v>1636</v>
      </c>
      <c r="I227" t="s">
        <v>1637</v>
      </c>
      <c r="J227">
        <v>0.25</v>
      </c>
      <c r="L227" t="s">
        <v>58</v>
      </c>
      <c r="M227" t="s">
        <v>50</v>
      </c>
      <c r="N227">
        <v>10</v>
      </c>
      <c r="O227">
        <v>157</v>
      </c>
      <c r="P227">
        <v>10.199999999999999</v>
      </c>
      <c r="Q227" s="122">
        <v>106.4817</v>
      </c>
      <c r="R227">
        <f t="shared" si="18"/>
        <v>6.6724999999999994</v>
      </c>
      <c r="S227">
        <f t="shared" si="19"/>
        <v>710.49914324999997</v>
      </c>
      <c r="T227">
        <v>0</v>
      </c>
      <c r="U227">
        <f t="shared" si="20"/>
        <v>710.49914324999997</v>
      </c>
      <c r="V227">
        <f t="shared" si="21"/>
        <v>710499.14324999996</v>
      </c>
      <c r="W227">
        <f t="shared" si="22"/>
        <v>59208.261937499999</v>
      </c>
      <c r="X227" t="str">
        <f>IF(DATAPN[[#This Row],[Verks]]="Programövergripande",DATAPN[[#This Row],[Verks]],CONCATENATE(DATAPN[[#This Row],[PN/PrI Kod]],TEXT(DATAPN[[#This Row],[Verks]],9900000),1))</f>
        <v>UL99001011</v>
      </c>
      <c r="Y227" t="str">
        <f>IF(DATAPN[[#This Row],[Verks]]="Programövergripande",DATAPN[[#This Row],[Verks]],CONCATENATE(DATAPN[[#This Row],[Kursansvarig inst]],TEXT(DATAPN[[#This Row],[Verks]],9900000),1))</f>
        <v>H999001011</v>
      </c>
      <c r="Z2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7" t="s">
        <v>42</v>
      </c>
      <c r="AC227" t="s">
        <v>42</v>
      </c>
      <c r="AD227" t="s">
        <v>42</v>
      </c>
      <c r="AE227" t="s">
        <v>42</v>
      </c>
      <c r="AF227">
        <f>IF(A227="Programövergripande","Programövergripande",VLOOKUP(C227,Verks!A:B,2,0))</f>
        <v>101</v>
      </c>
      <c r="AH227">
        <v>2023</v>
      </c>
      <c r="AI227" t="s">
        <v>1641</v>
      </c>
      <c r="AK227">
        <v>108.33029999999999</v>
      </c>
      <c r="AL227" t="str">
        <f>VLOOKUP(B227,Inst!A:B,2,0)</f>
        <v>UL</v>
      </c>
    </row>
    <row r="228" spans="1:38" x14ac:dyDescent="0.35">
      <c r="A228" t="s">
        <v>47</v>
      </c>
      <c r="B228" t="s">
        <v>702</v>
      </c>
      <c r="C228" t="s">
        <v>283</v>
      </c>
      <c r="D228" t="s">
        <v>1554</v>
      </c>
      <c r="E228" t="s">
        <v>48</v>
      </c>
      <c r="F228" t="s">
        <v>533</v>
      </c>
      <c r="G228" t="s">
        <v>533</v>
      </c>
      <c r="H228" t="s">
        <v>1636</v>
      </c>
      <c r="I228" t="s">
        <v>1637</v>
      </c>
      <c r="J228">
        <v>0.25</v>
      </c>
      <c r="L228" t="s">
        <v>58</v>
      </c>
      <c r="M228" t="s">
        <v>50</v>
      </c>
      <c r="N228">
        <v>10</v>
      </c>
      <c r="O228">
        <v>157</v>
      </c>
      <c r="P228">
        <v>10.199999999999999</v>
      </c>
      <c r="Q228" s="122">
        <v>106.4817</v>
      </c>
      <c r="R228">
        <f t="shared" si="18"/>
        <v>6.6724999999999994</v>
      </c>
      <c r="S228">
        <f t="shared" si="19"/>
        <v>710.49914324999997</v>
      </c>
      <c r="T228">
        <v>0</v>
      </c>
      <c r="U228">
        <f t="shared" si="20"/>
        <v>710.49914324999997</v>
      </c>
      <c r="V228">
        <f t="shared" si="21"/>
        <v>710499.14324999996</v>
      </c>
      <c r="W228">
        <f t="shared" si="22"/>
        <v>59208.261937499999</v>
      </c>
      <c r="X228" t="str">
        <f>IF(DATAPN[[#This Row],[Verks]]="Programövergripande",DATAPN[[#This Row],[Verks]],CONCATENATE(DATAPN[[#This Row],[PN/PrI Kod]],TEXT(DATAPN[[#This Row],[Verks]],9900000),1))</f>
        <v>UL99001011</v>
      </c>
      <c r="Y228" t="str">
        <f>IF(DATAPN[[#This Row],[Verks]]="Programövergripande",DATAPN[[#This Row],[Verks]],CONCATENATE(DATAPN[[#This Row],[Kursansvarig inst]],TEXT(DATAPN[[#This Row],[Verks]],9900000),1))</f>
        <v>K699001011</v>
      </c>
      <c r="Z2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8" t="s">
        <v>42</v>
      </c>
      <c r="AC228" t="s">
        <v>42</v>
      </c>
      <c r="AD228" t="s">
        <v>42</v>
      </c>
      <c r="AE228" t="s">
        <v>42</v>
      </c>
      <c r="AF228">
        <f>IF(A228="Programövergripande","Programövergripande",VLOOKUP(C228,Verks!A:B,2,0))</f>
        <v>101</v>
      </c>
      <c r="AH228">
        <v>2023</v>
      </c>
      <c r="AI228" t="s">
        <v>1641</v>
      </c>
      <c r="AK228">
        <v>108.33029999999999</v>
      </c>
      <c r="AL228" t="str">
        <f>VLOOKUP(B228,Inst!A:B,2,0)</f>
        <v>UL</v>
      </c>
    </row>
    <row r="229" spans="1:38" x14ac:dyDescent="0.35">
      <c r="A229" t="s">
        <v>47</v>
      </c>
      <c r="B229" t="s">
        <v>702</v>
      </c>
      <c r="C229" t="s">
        <v>283</v>
      </c>
      <c r="D229" t="s">
        <v>1554</v>
      </c>
      <c r="E229" t="s">
        <v>48</v>
      </c>
      <c r="F229" t="s">
        <v>533</v>
      </c>
      <c r="G229" t="s">
        <v>1250</v>
      </c>
      <c r="H229" t="s">
        <v>1636</v>
      </c>
      <c r="I229" t="s">
        <v>1637</v>
      </c>
      <c r="J229">
        <v>0.25</v>
      </c>
      <c r="L229" t="s">
        <v>58</v>
      </c>
      <c r="M229" t="s">
        <v>50</v>
      </c>
      <c r="N229">
        <v>10</v>
      </c>
      <c r="O229">
        <v>157</v>
      </c>
      <c r="P229">
        <v>10.199999999999999</v>
      </c>
      <c r="Q229" s="122">
        <v>106.4817</v>
      </c>
      <c r="R229">
        <f t="shared" si="18"/>
        <v>6.6724999999999994</v>
      </c>
      <c r="S229">
        <f t="shared" si="19"/>
        <v>710.49914324999997</v>
      </c>
      <c r="T229">
        <v>0</v>
      </c>
      <c r="U229">
        <f t="shared" si="20"/>
        <v>710.49914324999997</v>
      </c>
      <c r="V229">
        <f t="shared" si="21"/>
        <v>710499.14324999996</v>
      </c>
      <c r="W229">
        <f t="shared" si="22"/>
        <v>59208.261937499999</v>
      </c>
      <c r="X229" t="str">
        <f>IF(DATAPN[[#This Row],[Verks]]="Programövergripande",DATAPN[[#This Row],[Verks]],CONCATENATE(DATAPN[[#This Row],[PN/PrI Kod]],TEXT(DATAPN[[#This Row],[Verks]],9900000),1))</f>
        <v>UL99001011</v>
      </c>
      <c r="Y229" t="str">
        <f>IF(DATAPN[[#This Row],[Verks]]="Programövergripande",DATAPN[[#This Row],[Verks]],CONCATENATE(DATAPN[[#This Row],[Kursansvarig inst]],TEXT(DATAPN[[#This Row],[Verks]],9900000),1))</f>
        <v>S199001011</v>
      </c>
      <c r="Z2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2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29" t="s">
        <v>42</v>
      </c>
      <c r="AC229" t="s">
        <v>42</v>
      </c>
      <c r="AD229" t="s">
        <v>42</v>
      </c>
      <c r="AE229" t="s">
        <v>42</v>
      </c>
      <c r="AF229">
        <f>IF(A229="Programövergripande","Programövergripande",VLOOKUP(C229,Verks!A:B,2,0))</f>
        <v>101</v>
      </c>
      <c r="AH229">
        <v>2023</v>
      </c>
      <c r="AI229" t="s">
        <v>1641</v>
      </c>
      <c r="AK229">
        <v>108.33029999999999</v>
      </c>
      <c r="AL229" t="str">
        <f>VLOOKUP(B229,Inst!A:B,2,0)</f>
        <v>UL</v>
      </c>
    </row>
    <row r="230" spans="1:38" x14ac:dyDescent="0.35">
      <c r="A230" t="s">
        <v>47</v>
      </c>
      <c r="B230" t="s">
        <v>702</v>
      </c>
      <c r="C230" t="s">
        <v>283</v>
      </c>
      <c r="D230" t="s">
        <v>1554</v>
      </c>
      <c r="E230" t="s">
        <v>48</v>
      </c>
      <c r="F230" t="s">
        <v>533</v>
      </c>
      <c r="G230" t="s">
        <v>239</v>
      </c>
      <c r="H230" t="s">
        <v>1636</v>
      </c>
      <c r="I230" t="s">
        <v>1637</v>
      </c>
      <c r="J230">
        <v>0.33329999999999999</v>
      </c>
      <c r="L230" t="s">
        <v>58</v>
      </c>
      <c r="M230" t="s">
        <v>50</v>
      </c>
      <c r="N230">
        <v>10</v>
      </c>
      <c r="O230">
        <v>157</v>
      </c>
      <c r="P230">
        <v>7.95</v>
      </c>
      <c r="Q230" s="122">
        <v>106.4817</v>
      </c>
      <c r="R230">
        <f t="shared" si="18"/>
        <v>6.9334732500000005</v>
      </c>
      <c r="S230">
        <f t="shared" si="19"/>
        <v>738.28801856452503</v>
      </c>
      <c r="T230">
        <v>0</v>
      </c>
      <c r="U230">
        <f t="shared" si="20"/>
        <v>738.28801856452503</v>
      </c>
      <c r="V230">
        <f t="shared" si="21"/>
        <v>738288.01856452506</v>
      </c>
      <c r="W230">
        <f t="shared" si="22"/>
        <v>61524.001547043757</v>
      </c>
      <c r="X230" t="str">
        <f>IF(DATAPN[[#This Row],[Verks]]="Programövergripande",DATAPN[[#This Row],[Verks]],CONCATENATE(DATAPN[[#This Row],[PN/PrI Kod]],TEXT(DATAPN[[#This Row],[Verks]],9900000),1))</f>
        <v>UL99001011</v>
      </c>
      <c r="Y230" t="str">
        <f>IF(DATAPN[[#This Row],[Verks]]="Programövergripande",DATAPN[[#This Row],[Verks]],CONCATENATE(DATAPN[[#This Row],[Kursansvarig inst]],TEXT(DATAPN[[#This Row],[Verks]],9900000),1))</f>
        <v>H999001011</v>
      </c>
      <c r="Z2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0" t="s">
        <v>42</v>
      </c>
      <c r="AC230" t="s">
        <v>42</v>
      </c>
      <c r="AD230" t="s">
        <v>42</v>
      </c>
      <c r="AE230" t="s">
        <v>42</v>
      </c>
      <c r="AF230">
        <f>IF(A230="Programövergripande","Programövergripande",VLOOKUP(C230,Verks!A:B,2,0))</f>
        <v>101</v>
      </c>
      <c r="AH230">
        <v>2023</v>
      </c>
      <c r="AI230" t="s">
        <v>1642</v>
      </c>
      <c r="AK230">
        <v>108.33029999999999</v>
      </c>
      <c r="AL230" t="str">
        <f>VLOOKUP(B230,Inst!A:B,2,0)</f>
        <v>UL</v>
      </c>
    </row>
    <row r="231" spans="1:38" x14ac:dyDescent="0.35">
      <c r="A231" t="s">
        <v>47</v>
      </c>
      <c r="B231" t="s">
        <v>702</v>
      </c>
      <c r="C231" t="s">
        <v>283</v>
      </c>
      <c r="D231" t="s">
        <v>1554</v>
      </c>
      <c r="E231" t="s">
        <v>48</v>
      </c>
      <c r="F231" t="s">
        <v>533</v>
      </c>
      <c r="G231" t="s">
        <v>533</v>
      </c>
      <c r="H231" t="s">
        <v>1636</v>
      </c>
      <c r="I231" t="s">
        <v>1637</v>
      </c>
      <c r="J231">
        <v>0.33329999999999999</v>
      </c>
      <c r="L231" t="s">
        <v>58</v>
      </c>
      <c r="M231" t="s">
        <v>50</v>
      </c>
      <c r="N231">
        <v>10</v>
      </c>
      <c r="O231">
        <v>157</v>
      </c>
      <c r="P231">
        <v>7.95</v>
      </c>
      <c r="Q231" s="122">
        <v>106.4817</v>
      </c>
      <c r="R231">
        <f t="shared" si="18"/>
        <v>6.9334732500000005</v>
      </c>
      <c r="S231">
        <f t="shared" si="19"/>
        <v>738.28801856452503</v>
      </c>
      <c r="T231">
        <v>0</v>
      </c>
      <c r="U231">
        <f t="shared" si="20"/>
        <v>738.28801856452503</v>
      </c>
      <c r="V231">
        <f t="shared" si="21"/>
        <v>738288.01856452506</v>
      </c>
      <c r="W231">
        <f t="shared" si="22"/>
        <v>61524.001547043757</v>
      </c>
      <c r="X231" t="str">
        <f>IF(DATAPN[[#This Row],[Verks]]="Programövergripande",DATAPN[[#This Row],[Verks]],CONCATENATE(DATAPN[[#This Row],[PN/PrI Kod]],TEXT(DATAPN[[#This Row],[Verks]],9900000),1))</f>
        <v>UL99001011</v>
      </c>
      <c r="Y231" t="str">
        <f>IF(DATAPN[[#This Row],[Verks]]="Programövergripande",DATAPN[[#This Row],[Verks]],CONCATENATE(DATAPN[[#This Row],[Kursansvarig inst]],TEXT(DATAPN[[#This Row],[Verks]],9900000),1))</f>
        <v>K699001011</v>
      </c>
      <c r="Z2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1" t="s">
        <v>42</v>
      </c>
      <c r="AC231" t="s">
        <v>42</v>
      </c>
      <c r="AD231" t="s">
        <v>42</v>
      </c>
      <c r="AE231" t="s">
        <v>42</v>
      </c>
      <c r="AF231">
        <f>IF(A231="Programövergripande","Programövergripande",VLOOKUP(C231,Verks!A:B,2,0))</f>
        <v>101</v>
      </c>
      <c r="AH231">
        <v>2023</v>
      </c>
      <c r="AI231" t="s">
        <v>1642</v>
      </c>
      <c r="AK231">
        <v>108.33029999999999</v>
      </c>
      <c r="AL231" t="str">
        <f>VLOOKUP(B231,Inst!A:B,2,0)</f>
        <v>UL</v>
      </c>
    </row>
    <row r="232" spans="1:38" x14ac:dyDescent="0.35">
      <c r="A232" t="s">
        <v>47</v>
      </c>
      <c r="B232" t="s">
        <v>702</v>
      </c>
      <c r="C232" t="s">
        <v>283</v>
      </c>
      <c r="D232" t="s">
        <v>1554</v>
      </c>
      <c r="E232" t="s">
        <v>48</v>
      </c>
      <c r="F232" t="s">
        <v>533</v>
      </c>
      <c r="G232" t="s">
        <v>1250</v>
      </c>
      <c r="H232" t="s">
        <v>1636</v>
      </c>
      <c r="I232" t="s">
        <v>1637</v>
      </c>
      <c r="J232">
        <v>0.33329999999999999</v>
      </c>
      <c r="L232" t="s">
        <v>58</v>
      </c>
      <c r="M232" t="s">
        <v>50</v>
      </c>
      <c r="N232">
        <v>10</v>
      </c>
      <c r="O232">
        <v>157</v>
      </c>
      <c r="P232">
        <v>7.95</v>
      </c>
      <c r="Q232" s="122">
        <v>106.4817</v>
      </c>
      <c r="R232">
        <f t="shared" si="18"/>
        <v>6.9334732500000005</v>
      </c>
      <c r="S232">
        <f t="shared" si="19"/>
        <v>738.28801856452503</v>
      </c>
      <c r="T232">
        <v>0</v>
      </c>
      <c r="U232">
        <f t="shared" si="20"/>
        <v>738.28801856452503</v>
      </c>
      <c r="V232">
        <f t="shared" si="21"/>
        <v>738288.01856452506</v>
      </c>
      <c r="W232">
        <f t="shared" si="22"/>
        <v>61524.001547043757</v>
      </c>
      <c r="X232" t="str">
        <f>IF(DATAPN[[#This Row],[Verks]]="Programövergripande",DATAPN[[#This Row],[Verks]],CONCATENATE(DATAPN[[#This Row],[PN/PrI Kod]],TEXT(DATAPN[[#This Row],[Verks]],9900000),1))</f>
        <v>UL99001011</v>
      </c>
      <c r="Y232" t="str">
        <f>IF(DATAPN[[#This Row],[Verks]]="Programövergripande",DATAPN[[#This Row],[Verks]],CONCATENATE(DATAPN[[#This Row],[Kursansvarig inst]],TEXT(DATAPN[[#This Row],[Verks]],9900000),1))</f>
        <v>S199001011</v>
      </c>
      <c r="Z2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2" t="s">
        <v>42</v>
      </c>
      <c r="AC232" t="s">
        <v>42</v>
      </c>
      <c r="AD232" t="s">
        <v>42</v>
      </c>
      <c r="AE232" t="s">
        <v>42</v>
      </c>
      <c r="AF232">
        <f>IF(A232="Programövergripande","Programövergripande",VLOOKUP(C232,Verks!A:B,2,0))</f>
        <v>101</v>
      </c>
      <c r="AH232">
        <v>2023</v>
      </c>
      <c r="AI232" t="s">
        <v>1642</v>
      </c>
      <c r="AK232">
        <v>108.33029999999999</v>
      </c>
      <c r="AL232" t="str">
        <f>VLOOKUP(B232,Inst!A:B,2,0)</f>
        <v>UL</v>
      </c>
    </row>
    <row r="233" spans="1:38" x14ac:dyDescent="0.35">
      <c r="A233" t="s">
        <v>47</v>
      </c>
      <c r="B233" t="s">
        <v>702</v>
      </c>
      <c r="C233" t="s">
        <v>283</v>
      </c>
      <c r="D233" t="s">
        <v>1554</v>
      </c>
      <c r="E233" t="s">
        <v>48</v>
      </c>
      <c r="F233" t="s">
        <v>533</v>
      </c>
      <c r="G233" t="s">
        <v>239</v>
      </c>
      <c r="H233" t="s">
        <v>1636</v>
      </c>
      <c r="I233" t="s">
        <v>1637</v>
      </c>
      <c r="J233">
        <v>1</v>
      </c>
      <c r="L233" t="s">
        <v>58</v>
      </c>
      <c r="M233" t="s">
        <v>50</v>
      </c>
      <c r="N233">
        <v>10</v>
      </c>
      <c r="O233">
        <v>157</v>
      </c>
      <c r="P233">
        <v>0.6</v>
      </c>
      <c r="Q233" s="122">
        <v>106.4817</v>
      </c>
      <c r="R233">
        <f t="shared" si="18"/>
        <v>1.57</v>
      </c>
      <c r="S233">
        <f t="shared" si="19"/>
        <v>167.17626900000002</v>
      </c>
      <c r="T233">
        <v>0</v>
      </c>
      <c r="U233">
        <f t="shared" si="20"/>
        <v>167.17626900000002</v>
      </c>
      <c r="V233">
        <f t="shared" si="21"/>
        <v>167176.26900000003</v>
      </c>
      <c r="W233">
        <f t="shared" si="22"/>
        <v>13931.355750000002</v>
      </c>
      <c r="X233" t="str">
        <f>IF(DATAPN[[#This Row],[Verks]]="Programövergripande",DATAPN[[#This Row],[Verks]],CONCATENATE(DATAPN[[#This Row],[PN/PrI Kod]],TEXT(DATAPN[[#This Row],[Verks]],9900000),1))</f>
        <v>UL99001011</v>
      </c>
      <c r="Y233" t="str">
        <f>IF(DATAPN[[#This Row],[Verks]]="Programövergripande",DATAPN[[#This Row],[Verks]],CONCATENATE(DATAPN[[#This Row],[Kursansvarig inst]],TEXT(DATAPN[[#This Row],[Verks]],9900000),1))</f>
        <v>H999001011</v>
      </c>
      <c r="Z2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3" t="s">
        <v>42</v>
      </c>
      <c r="AC233" t="s">
        <v>42</v>
      </c>
      <c r="AD233" t="s">
        <v>42</v>
      </c>
      <c r="AE233" t="s">
        <v>42</v>
      </c>
      <c r="AF233">
        <f>IF(A233="Programövergripande","Programövergripande",VLOOKUP(C233,Verks!A:B,2,0))</f>
        <v>101</v>
      </c>
      <c r="AH233">
        <v>2023</v>
      </c>
      <c r="AI233" t="s">
        <v>1604</v>
      </c>
      <c r="AK233">
        <v>108.33029999999999</v>
      </c>
      <c r="AL233" t="str">
        <f>VLOOKUP(B233,Inst!A:B,2,0)</f>
        <v>UL</v>
      </c>
    </row>
    <row r="234" spans="1:38" x14ac:dyDescent="0.35">
      <c r="A234" t="s">
        <v>47</v>
      </c>
      <c r="B234" t="s">
        <v>702</v>
      </c>
      <c r="C234" t="s">
        <v>283</v>
      </c>
      <c r="D234" t="s">
        <v>1554</v>
      </c>
      <c r="E234" t="s">
        <v>48</v>
      </c>
      <c r="F234" t="s">
        <v>533</v>
      </c>
      <c r="G234" t="s">
        <v>705</v>
      </c>
      <c r="H234" t="s">
        <v>1636</v>
      </c>
      <c r="I234" t="s">
        <v>1637</v>
      </c>
      <c r="J234">
        <v>1</v>
      </c>
      <c r="L234" t="s">
        <v>58</v>
      </c>
      <c r="M234" t="s">
        <v>50</v>
      </c>
      <c r="N234">
        <v>10</v>
      </c>
      <c r="O234">
        <v>157</v>
      </c>
      <c r="P234">
        <v>1.05</v>
      </c>
      <c r="Q234" s="122">
        <v>106.4817</v>
      </c>
      <c r="R234">
        <f t="shared" si="18"/>
        <v>2.7475000000000001</v>
      </c>
      <c r="S234">
        <f t="shared" si="19"/>
        <v>292.55847075000003</v>
      </c>
      <c r="U234">
        <f t="shared" si="20"/>
        <v>292.55847075000003</v>
      </c>
      <c r="V234">
        <f t="shared" si="21"/>
        <v>292558.47075000004</v>
      </c>
      <c r="W234">
        <f t="shared" si="22"/>
        <v>24379.872562500004</v>
      </c>
      <c r="X234" t="str">
        <f>IF(DATAPN[[#This Row],[Verks]]="Programövergripande",DATAPN[[#This Row],[Verks]],CONCATENATE(DATAPN[[#This Row],[PN/PrI Kod]],TEXT(DATAPN[[#This Row],[Verks]],9900000),1))</f>
        <v>UL99001011</v>
      </c>
      <c r="Y234" t="str">
        <f>IF(DATAPN[[#This Row],[Verks]]="Programövergripande",DATAPN[[#This Row],[Verks]],CONCATENATE(DATAPN[[#This Row],[Kursansvarig inst]],TEXT(DATAPN[[#This Row],[Verks]],9900000),1))</f>
        <v>K899001011</v>
      </c>
      <c r="Z2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34">
        <f>IF(A234="Programövergripande","Programövergripande",VLOOKUP(C234,Verks!A:B,2,0))</f>
        <v>101</v>
      </c>
      <c r="AH234">
        <v>2023</v>
      </c>
      <c r="AI234" t="s">
        <v>1643</v>
      </c>
      <c r="AL234" t="str">
        <f>VLOOKUP(B234,Inst!A:B,2,0)</f>
        <v>UL</v>
      </c>
    </row>
    <row r="235" spans="1:38" x14ac:dyDescent="0.35">
      <c r="A235" t="s">
        <v>47</v>
      </c>
      <c r="B235" t="s">
        <v>702</v>
      </c>
      <c r="C235" t="s">
        <v>283</v>
      </c>
      <c r="D235" t="s">
        <v>1554</v>
      </c>
      <c r="E235" t="s">
        <v>48</v>
      </c>
      <c r="F235" t="s">
        <v>533</v>
      </c>
      <c r="G235" t="s">
        <v>533</v>
      </c>
      <c r="H235" t="s">
        <v>1636</v>
      </c>
      <c r="I235" t="s">
        <v>1637</v>
      </c>
      <c r="J235">
        <v>1</v>
      </c>
      <c r="L235" t="s">
        <v>58</v>
      </c>
      <c r="M235" t="s">
        <v>49</v>
      </c>
      <c r="N235">
        <v>10</v>
      </c>
      <c r="O235">
        <v>164</v>
      </c>
      <c r="P235">
        <v>1.2</v>
      </c>
      <c r="Q235" s="122">
        <v>106.4817</v>
      </c>
      <c r="R235">
        <f t="shared" si="18"/>
        <v>3.28</v>
      </c>
      <c r="S235">
        <f t="shared" si="19"/>
        <v>349.25997599999999</v>
      </c>
      <c r="T235">
        <v>0</v>
      </c>
      <c r="U235">
        <f t="shared" si="20"/>
        <v>349.25997599999999</v>
      </c>
      <c r="V235">
        <f t="shared" si="21"/>
        <v>349259.97599999997</v>
      </c>
      <c r="W235">
        <f t="shared" si="22"/>
        <v>29104.997999999996</v>
      </c>
      <c r="X235" t="str">
        <f>IF(DATAPN[[#This Row],[Verks]]="Programövergripande",DATAPN[[#This Row],[Verks]],CONCATENATE(DATAPN[[#This Row],[PN/PrI Kod]],TEXT(DATAPN[[#This Row],[Verks]],9900000),1))</f>
        <v>UL99001011</v>
      </c>
      <c r="Y235" t="str">
        <f>IF(DATAPN[[#This Row],[Verks]]="Programövergripande",DATAPN[[#This Row],[Verks]],CONCATENATE(DATAPN[[#This Row],[Kursansvarig inst]],TEXT(DATAPN[[#This Row],[Verks]],9900000),1))</f>
        <v>K699001011</v>
      </c>
      <c r="Z2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5" t="s">
        <v>42</v>
      </c>
      <c r="AC235" t="s">
        <v>42</v>
      </c>
      <c r="AD235" t="s">
        <v>42</v>
      </c>
      <c r="AE235" t="s">
        <v>42</v>
      </c>
      <c r="AF235">
        <f>IF(A235="Programövergripande","Programövergripande",VLOOKUP(C235,Verks!A:B,2,0))</f>
        <v>101</v>
      </c>
      <c r="AH235">
        <v>2023</v>
      </c>
      <c r="AI235" t="s">
        <v>1639</v>
      </c>
      <c r="AK235">
        <v>108.33029999999999</v>
      </c>
      <c r="AL235" t="str">
        <f>VLOOKUP(B235,Inst!A:B,2,0)</f>
        <v>UL</v>
      </c>
    </row>
    <row r="236" spans="1:38" x14ac:dyDescent="0.35">
      <c r="A236" t="s">
        <v>47</v>
      </c>
      <c r="B236" t="s">
        <v>702</v>
      </c>
      <c r="C236" t="s">
        <v>283</v>
      </c>
      <c r="D236" t="s">
        <v>1554</v>
      </c>
      <c r="E236" t="s">
        <v>48</v>
      </c>
      <c r="F236" t="s">
        <v>533</v>
      </c>
      <c r="G236" t="s">
        <v>1127</v>
      </c>
      <c r="H236" t="s">
        <v>1636</v>
      </c>
      <c r="I236" t="s">
        <v>1637</v>
      </c>
      <c r="J236">
        <v>1</v>
      </c>
      <c r="L236" t="s">
        <v>58</v>
      </c>
      <c r="M236" t="s">
        <v>49</v>
      </c>
      <c r="N236">
        <v>10</v>
      </c>
      <c r="O236">
        <v>164</v>
      </c>
      <c r="P236">
        <v>1.5</v>
      </c>
      <c r="Q236" s="122">
        <v>106.4817</v>
      </c>
      <c r="R236">
        <f t="shared" si="18"/>
        <v>4.0999999999999996</v>
      </c>
      <c r="S236">
        <f t="shared" si="19"/>
        <v>436.57496999999995</v>
      </c>
      <c r="T236">
        <v>0</v>
      </c>
      <c r="U236">
        <f t="shared" si="20"/>
        <v>436.57496999999995</v>
      </c>
      <c r="V236">
        <f t="shared" si="21"/>
        <v>436574.97</v>
      </c>
      <c r="W236">
        <f t="shared" si="22"/>
        <v>36381.247499999998</v>
      </c>
      <c r="X236" t="str">
        <f>IF(DATAPN[[#This Row],[Verks]]="Programövergripande",DATAPN[[#This Row],[Verks]],CONCATENATE(DATAPN[[#This Row],[PN/PrI Kod]],TEXT(DATAPN[[#This Row],[Verks]],9900000),1))</f>
        <v>UL99001011</v>
      </c>
      <c r="Y236" t="str">
        <f>IF(DATAPN[[#This Row],[Verks]]="Programövergripande",DATAPN[[#This Row],[Verks]],CONCATENATE(DATAPN[[#This Row],[Kursansvarig inst]],TEXT(DATAPN[[#This Row],[Verks]],9900000),1))</f>
        <v>K199001011</v>
      </c>
      <c r="Z2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6" t="s">
        <v>42</v>
      </c>
      <c r="AC236" t="s">
        <v>42</v>
      </c>
      <c r="AD236" t="s">
        <v>42</v>
      </c>
      <c r="AE236" t="s">
        <v>42</v>
      </c>
      <c r="AF236">
        <f>IF(A236="Programövergripande","Programövergripande",VLOOKUP(C236,Verks!A:B,2,0))</f>
        <v>101</v>
      </c>
      <c r="AH236">
        <v>2023</v>
      </c>
      <c r="AI236" t="s">
        <v>1640</v>
      </c>
      <c r="AK236">
        <v>108.33029999999999</v>
      </c>
      <c r="AL236" t="str">
        <f>VLOOKUP(B236,Inst!A:B,2,0)</f>
        <v>UL</v>
      </c>
    </row>
    <row r="237" spans="1:38" x14ac:dyDescent="0.35">
      <c r="A237" t="s">
        <v>47</v>
      </c>
      <c r="B237" t="s">
        <v>702</v>
      </c>
      <c r="C237" t="s">
        <v>283</v>
      </c>
      <c r="D237" t="s">
        <v>1554</v>
      </c>
      <c r="E237" t="s">
        <v>48</v>
      </c>
      <c r="F237" t="s">
        <v>533</v>
      </c>
      <c r="G237" t="s">
        <v>1132</v>
      </c>
      <c r="H237" t="s">
        <v>1636</v>
      </c>
      <c r="I237" t="s">
        <v>1637</v>
      </c>
      <c r="J237">
        <v>0.25</v>
      </c>
      <c r="L237" t="s">
        <v>58</v>
      </c>
      <c r="M237" t="s">
        <v>49</v>
      </c>
      <c r="N237">
        <v>10</v>
      </c>
      <c r="O237">
        <v>164</v>
      </c>
      <c r="P237">
        <v>10.199999999999999</v>
      </c>
      <c r="Q237" s="122">
        <v>106.4817</v>
      </c>
      <c r="R237">
        <f t="shared" si="18"/>
        <v>6.97</v>
      </c>
      <c r="S237">
        <f t="shared" si="19"/>
        <v>742.17744900000002</v>
      </c>
      <c r="T237">
        <v>0</v>
      </c>
      <c r="U237">
        <f t="shared" si="20"/>
        <v>742.17744900000002</v>
      </c>
      <c r="V237">
        <f t="shared" si="21"/>
        <v>742177.44900000002</v>
      </c>
      <c r="W237">
        <f t="shared" si="22"/>
        <v>61848.120750000002</v>
      </c>
      <c r="X237" t="str">
        <f>IF(DATAPN[[#This Row],[Verks]]="Programövergripande",DATAPN[[#This Row],[Verks]],CONCATENATE(DATAPN[[#This Row],[PN/PrI Kod]],TEXT(DATAPN[[#This Row],[Verks]],9900000),1))</f>
        <v>UL99001011</v>
      </c>
      <c r="Y237" t="str">
        <f>IF(DATAPN[[#This Row],[Verks]]="Programövergripande",DATAPN[[#This Row],[Verks]],CONCATENATE(DATAPN[[#This Row],[Kursansvarig inst]],TEXT(DATAPN[[#This Row],[Verks]],9900000),1))</f>
        <v>D199001011</v>
      </c>
      <c r="Z2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7" t="s">
        <v>42</v>
      </c>
      <c r="AC237" t="s">
        <v>42</v>
      </c>
      <c r="AD237" t="s">
        <v>42</v>
      </c>
      <c r="AE237" t="s">
        <v>42</v>
      </c>
      <c r="AF237">
        <f>IF(A237="Programövergripande","Programövergripande",VLOOKUP(C237,Verks!A:B,2,0))</f>
        <v>101</v>
      </c>
      <c r="AH237">
        <v>2023</v>
      </c>
      <c r="AI237" t="s">
        <v>1641</v>
      </c>
      <c r="AK237">
        <v>108.33029999999999</v>
      </c>
      <c r="AL237" t="str">
        <f>VLOOKUP(B237,Inst!A:B,2,0)</f>
        <v>UL</v>
      </c>
    </row>
    <row r="238" spans="1:38" x14ac:dyDescent="0.35">
      <c r="A238" t="s">
        <v>47</v>
      </c>
      <c r="B238" t="s">
        <v>702</v>
      </c>
      <c r="C238" t="s">
        <v>283</v>
      </c>
      <c r="D238" t="s">
        <v>1554</v>
      </c>
      <c r="E238" t="s">
        <v>48</v>
      </c>
      <c r="F238" t="s">
        <v>533</v>
      </c>
      <c r="G238" t="s">
        <v>533</v>
      </c>
      <c r="H238" t="s">
        <v>1636</v>
      </c>
      <c r="I238" t="s">
        <v>1637</v>
      </c>
      <c r="J238">
        <v>0.25</v>
      </c>
      <c r="L238" t="s">
        <v>58</v>
      </c>
      <c r="M238" t="s">
        <v>49</v>
      </c>
      <c r="N238">
        <v>10</v>
      </c>
      <c r="O238">
        <v>164</v>
      </c>
      <c r="P238">
        <v>10.199999999999999</v>
      </c>
      <c r="Q238" s="122">
        <v>106.4817</v>
      </c>
      <c r="R238">
        <f t="shared" si="18"/>
        <v>6.97</v>
      </c>
      <c r="S238">
        <f t="shared" si="19"/>
        <v>742.17744900000002</v>
      </c>
      <c r="T238">
        <v>0</v>
      </c>
      <c r="U238">
        <f t="shared" si="20"/>
        <v>742.17744900000002</v>
      </c>
      <c r="V238">
        <f t="shared" si="21"/>
        <v>742177.44900000002</v>
      </c>
      <c r="W238">
        <f t="shared" si="22"/>
        <v>61848.120750000002</v>
      </c>
      <c r="X238" t="str">
        <f>IF(DATAPN[[#This Row],[Verks]]="Programövergripande",DATAPN[[#This Row],[Verks]],CONCATENATE(DATAPN[[#This Row],[PN/PrI Kod]],TEXT(DATAPN[[#This Row],[Verks]],9900000),1))</f>
        <v>UL99001011</v>
      </c>
      <c r="Y238" t="str">
        <f>IF(DATAPN[[#This Row],[Verks]]="Programövergripande",DATAPN[[#This Row],[Verks]],CONCATENATE(DATAPN[[#This Row],[Kursansvarig inst]],TEXT(DATAPN[[#This Row],[Verks]],9900000),1))</f>
        <v>K699001011</v>
      </c>
      <c r="Z2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8" t="s">
        <v>42</v>
      </c>
      <c r="AC238" t="s">
        <v>42</v>
      </c>
      <c r="AD238" t="s">
        <v>42</v>
      </c>
      <c r="AE238" t="s">
        <v>42</v>
      </c>
      <c r="AF238">
        <f>IF(A238="Programövergripande","Programövergripande",VLOOKUP(C238,Verks!A:B,2,0))</f>
        <v>101</v>
      </c>
      <c r="AH238">
        <v>2023</v>
      </c>
      <c r="AI238" t="s">
        <v>1641</v>
      </c>
      <c r="AK238">
        <v>108.33029999999999</v>
      </c>
      <c r="AL238" t="str">
        <f>VLOOKUP(B238,Inst!A:B,2,0)</f>
        <v>UL</v>
      </c>
    </row>
    <row r="239" spans="1:38" x14ac:dyDescent="0.35">
      <c r="A239" t="s">
        <v>47</v>
      </c>
      <c r="B239" t="s">
        <v>702</v>
      </c>
      <c r="C239" t="s">
        <v>283</v>
      </c>
      <c r="D239" t="s">
        <v>1554</v>
      </c>
      <c r="E239" t="s">
        <v>48</v>
      </c>
      <c r="F239" t="s">
        <v>533</v>
      </c>
      <c r="G239" t="s">
        <v>1250</v>
      </c>
      <c r="H239" t="s">
        <v>1636</v>
      </c>
      <c r="I239" t="s">
        <v>1637</v>
      </c>
      <c r="J239">
        <v>0.25</v>
      </c>
      <c r="L239" t="s">
        <v>58</v>
      </c>
      <c r="M239" t="s">
        <v>49</v>
      </c>
      <c r="N239">
        <v>10</v>
      </c>
      <c r="O239">
        <v>164</v>
      </c>
      <c r="P239">
        <v>10.199999999999999</v>
      </c>
      <c r="Q239" s="122">
        <v>106.4817</v>
      </c>
      <c r="R239">
        <f t="shared" si="18"/>
        <v>6.97</v>
      </c>
      <c r="S239">
        <f t="shared" si="19"/>
        <v>742.17744900000002</v>
      </c>
      <c r="T239">
        <v>0</v>
      </c>
      <c r="U239">
        <f t="shared" si="20"/>
        <v>742.17744900000002</v>
      </c>
      <c r="V239">
        <f t="shared" si="21"/>
        <v>742177.44900000002</v>
      </c>
      <c r="W239">
        <f t="shared" si="22"/>
        <v>61848.120750000002</v>
      </c>
      <c r="X239" t="str">
        <f>IF(DATAPN[[#This Row],[Verks]]="Programövergripande",DATAPN[[#This Row],[Verks]],CONCATENATE(DATAPN[[#This Row],[PN/PrI Kod]],TEXT(DATAPN[[#This Row],[Verks]],9900000),1))</f>
        <v>UL99001011</v>
      </c>
      <c r="Y239" t="str">
        <f>IF(DATAPN[[#This Row],[Verks]]="Programövergripande",DATAPN[[#This Row],[Verks]],CONCATENATE(DATAPN[[#This Row],[Kursansvarig inst]],TEXT(DATAPN[[#This Row],[Verks]],9900000),1))</f>
        <v>S199001011</v>
      </c>
      <c r="Z2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3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39" t="s">
        <v>42</v>
      </c>
      <c r="AC239" t="s">
        <v>42</v>
      </c>
      <c r="AD239" t="s">
        <v>42</v>
      </c>
      <c r="AE239" t="s">
        <v>42</v>
      </c>
      <c r="AF239">
        <f>IF(A239="Programövergripande","Programövergripande",VLOOKUP(C239,Verks!A:B,2,0))</f>
        <v>101</v>
      </c>
      <c r="AH239">
        <v>2023</v>
      </c>
      <c r="AI239" t="s">
        <v>1641</v>
      </c>
      <c r="AK239">
        <v>108.33029999999999</v>
      </c>
      <c r="AL239" t="str">
        <f>VLOOKUP(B239,Inst!A:B,2,0)</f>
        <v>UL</v>
      </c>
    </row>
    <row r="240" spans="1:38" x14ac:dyDescent="0.35">
      <c r="A240" t="s">
        <v>47</v>
      </c>
      <c r="B240" t="s">
        <v>702</v>
      </c>
      <c r="C240" t="s">
        <v>283</v>
      </c>
      <c r="D240" t="s">
        <v>1554</v>
      </c>
      <c r="E240" t="s">
        <v>48</v>
      </c>
      <c r="F240" t="s">
        <v>533</v>
      </c>
      <c r="G240" t="s">
        <v>239</v>
      </c>
      <c r="H240" t="s">
        <v>1636</v>
      </c>
      <c r="I240" t="s">
        <v>1637</v>
      </c>
      <c r="J240">
        <v>0.25</v>
      </c>
      <c r="L240" t="s">
        <v>58</v>
      </c>
      <c r="M240" t="s">
        <v>49</v>
      </c>
      <c r="N240">
        <v>10</v>
      </c>
      <c r="O240">
        <v>164</v>
      </c>
      <c r="P240">
        <v>10.199999999999999</v>
      </c>
      <c r="Q240" s="122">
        <v>106.4817</v>
      </c>
      <c r="R240">
        <f t="shared" si="18"/>
        <v>6.97</v>
      </c>
      <c r="S240">
        <f t="shared" si="19"/>
        <v>742.17744900000002</v>
      </c>
      <c r="T240">
        <v>0</v>
      </c>
      <c r="U240">
        <f t="shared" si="20"/>
        <v>742.17744900000002</v>
      </c>
      <c r="V240">
        <f t="shared" si="21"/>
        <v>742177.44900000002</v>
      </c>
      <c r="W240">
        <f t="shared" si="22"/>
        <v>61848.120750000002</v>
      </c>
      <c r="X240" t="str">
        <f>IF(DATAPN[[#This Row],[Verks]]="Programövergripande",DATAPN[[#This Row],[Verks]],CONCATENATE(DATAPN[[#This Row],[PN/PrI Kod]],TEXT(DATAPN[[#This Row],[Verks]],9900000),1))</f>
        <v>UL99001011</v>
      </c>
      <c r="Y240" t="str">
        <f>IF(DATAPN[[#This Row],[Verks]]="Programövergripande",DATAPN[[#This Row],[Verks]],CONCATENATE(DATAPN[[#This Row],[Kursansvarig inst]],TEXT(DATAPN[[#This Row],[Verks]],9900000),1))</f>
        <v>H999001011</v>
      </c>
      <c r="Z2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0" t="s">
        <v>42</v>
      </c>
      <c r="AC240" t="s">
        <v>42</v>
      </c>
      <c r="AD240" t="s">
        <v>42</v>
      </c>
      <c r="AE240" t="s">
        <v>42</v>
      </c>
      <c r="AF240">
        <f>IF(A240="Programövergripande","Programövergripande",VLOOKUP(C240,Verks!A:B,2,0))</f>
        <v>101</v>
      </c>
      <c r="AH240">
        <v>2023</v>
      </c>
      <c r="AI240" t="s">
        <v>1641</v>
      </c>
      <c r="AK240">
        <v>108.33029999999999</v>
      </c>
      <c r="AL240" t="str">
        <f>VLOOKUP(B240,Inst!A:B,2,0)</f>
        <v>UL</v>
      </c>
    </row>
    <row r="241" spans="1:38" x14ac:dyDescent="0.35">
      <c r="A241" t="s">
        <v>47</v>
      </c>
      <c r="B241" t="s">
        <v>702</v>
      </c>
      <c r="C241" t="s">
        <v>283</v>
      </c>
      <c r="D241" t="s">
        <v>1554</v>
      </c>
      <c r="E241" t="s">
        <v>48</v>
      </c>
      <c r="F241" t="s">
        <v>533</v>
      </c>
      <c r="G241" t="s">
        <v>239</v>
      </c>
      <c r="H241" t="s">
        <v>1636</v>
      </c>
      <c r="I241" t="s">
        <v>1637</v>
      </c>
      <c r="J241">
        <v>0.33329999999999999</v>
      </c>
      <c r="L241" t="s">
        <v>58</v>
      </c>
      <c r="M241" t="s">
        <v>49</v>
      </c>
      <c r="N241">
        <v>10</v>
      </c>
      <c r="O241">
        <v>164</v>
      </c>
      <c r="P241">
        <v>7.95</v>
      </c>
      <c r="Q241" s="122">
        <v>106.4817</v>
      </c>
      <c r="R241">
        <f t="shared" si="18"/>
        <v>7.2426089999999999</v>
      </c>
      <c r="S241">
        <f t="shared" si="19"/>
        <v>771.20531875530003</v>
      </c>
      <c r="T241">
        <v>0</v>
      </c>
      <c r="U241">
        <f t="shared" si="20"/>
        <v>771.20531875530003</v>
      </c>
      <c r="V241">
        <f t="shared" si="21"/>
        <v>771205.31875530002</v>
      </c>
      <c r="W241">
        <f t="shared" si="22"/>
        <v>64267.109896275004</v>
      </c>
      <c r="X241" t="str">
        <f>IF(DATAPN[[#This Row],[Verks]]="Programövergripande",DATAPN[[#This Row],[Verks]],CONCATENATE(DATAPN[[#This Row],[PN/PrI Kod]],TEXT(DATAPN[[#This Row],[Verks]],9900000),1))</f>
        <v>UL99001011</v>
      </c>
      <c r="Y241" t="str">
        <f>IF(DATAPN[[#This Row],[Verks]]="Programövergripande",DATAPN[[#This Row],[Verks]],CONCATENATE(DATAPN[[#This Row],[Kursansvarig inst]],TEXT(DATAPN[[#This Row],[Verks]],9900000),1))</f>
        <v>H999001011</v>
      </c>
      <c r="Z2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1" t="s">
        <v>42</v>
      </c>
      <c r="AC241" t="s">
        <v>42</v>
      </c>
      <c r="AD241" t="s">
        <v>42</v>
      </c>
      <c r="AE241" t="s">
        <v>42</v>
      </c>
      <c r="AF241">
        <f>IF(A241="Programövergripande","Programövergripande",VLOOKUP(C241,Verks!A:B,2,0))</f>
        <v>101</v>
      </c>
      <c r="AH241">
        <v>2023</v>
      </c>
      <c r="AI241" t="s">
        <v>1642</v>
      </c>
      <c r="AK241">
        <v>108.33029999999999</v>
      </c>
      <c r="AL241" t="str">
        <f>VLOOKUP(B241,Inst!A:B,2,0)</f>
        <v>UL</v>
      </c>
    </row>
    <row r="242" spans="1:38" x14ac:dyDescent="0.35">
      <c r="A242" t="s">
        <v>47</v>
      </c>
      <c r="B242" t="s">
        <v>702</v>
      </c>
      <c r="C242" t="s">
        <v>283</v>
      </c>
      <c r="D242" t="s">
        <v>1554</v>
      </c>
      <c r="E242" t="s">
        <v>48</v>
      </c>
      <c r="F242" t="s">
        <v>533</v>
      </c>
      <c r="G242" t="s">
        <v>1250</v>
      </c>
      <c r="H242" t="s">
        <v>1636</v>
      </c>
      <c r="I242" t="s">
        <v>1637</v>
      </c>
      <c r="J242">
        <v>0.33329999999999999</v>
      </c>
      <c r="L242" t="s">
        <v>58</v>
      </c>
      <c r="M242" t="s">
        <v>49</v>
      </c>
      <c r="N242">
        <v>10</v>
      </c>
      <c r="O242">
        <v>164</v>
      </c>
      <c r="P242">
        <v>7.95</v>
      </c>
      <c r="Q242" s="122">
        <v>106.4817</v>
      </c>
      <c r="R242">
        <f t="shared" si="18"/>
        <v>7.2426089999999999</v>
      </c>
      <c r="S242">
        <f t="shared" si="19"/>
        <v>771.20531875530003</v>
      </c>
      <c r="T242">
        <v>0</v>
      </c>
      <c r="U242">
        <f t="shared" si="20"/>
        <v>771.20531875530003</v>
      </c>
      <c r="V242">
        <f t="shared" si="21"/>
        <v>771205.31875530002</v>
      </c>
      <c r="W242">
        <f t="shared" si="22"/>
        <v>64267.109896275004</v>
      </c>
      <c r="X242" t="str">
        <f>IF(DATAPN[[#This Row],[Verks]]="Programövergripande",DATAPN[[#This Row],[Verks]],CONCATENATE(DATAPN[[#This Row],[PN/PrI Kod]],TEXT(DATAPN[[#This Row],[Verks]],9900000),1))</f>
        <v>UL99001011</v>
      </c>
      <c r="Y242" t="str">
        <f>IF(DATAPN[[#This Row],[Verks]]="Programövergripande",DATAPN[[#This Row],[Verks]],CONCATENATE(DATAPN[[#This Row],[Kursansvarig inst]],TEXT(DATAPN[[#This Row],[Verks]],9900000),1))</f>
        <v>S199001011</v>
      </c>
      <c r="Z2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2" t="s">
        <v>42</v>
      </c>
      <c r="AC242" t="s">
        <v>42</v>
      </c>
      <c r="AD242" t="s">
        <v>42</v>
      </c>
      <c r="AE242" t="s">
        <v>42</v>
      </c>
      <c r="AF242">
        <f>IF(A242="Programövergripande","Programövergripande",VLOOKUP(C242,Verks!A:B,2,0))</f>
        <v>101</v>
      </c>
      <c r="AH242">
        <v>2023</v>
      </c>
      <c r="AI242" t="s">
        <v>1642</v>
      </c>
      <c r="AK242">
        <v>108.33029999999999</v>
      </c>
      <c r="AL242" t="str">
        <f>VLOOKUP(B242,Inst!A:B,2,0)</f>
        <v>UL</v>
      </c>
    </row>
    <row r="243" spans="1:38" x14ac:dyDescent="0.35">
      <c r="A243" t="s">
        <v>47</v>
      </c>
      <c r="B243" t="s">
        <v>702</v>
      </c>
      <c r="C243" t="s">
        <v>283</v>
      </c>
      <c r="D243" t="s">
        <v>1554</v>
      </c>
      <c r="E243" t="s">
        <v>48</v>
      </c>
      <c r="F243" t="s">
        <v>533</v>
      </c>
      <c r="G243" t="s">
        <v>533</v>
      </c>
      <c r="H243" t="s">
        <v>1636</v>
      </c>
      <c r="I243" t="s">
        <v>1637</v>
      </c>
      <c r="J243">
        <v>0.33329999999999999</v>
      </c>
      <c r="L243" t="s">
        <v>58</v>
      </c>
      <c r="M243" t="s">
        <v>49</v>
      </c>
      <c r="N243">
        <v>10</v>
      </c>
      <c r="O243">
        <v>164</v>
      </c>
      <c r="P243">
        <v>7.95</v>
      </c>
      <c r="Q243" s="122">
        <v>106.4817</v>
      </c>
      <c r="R243">
        <f t="shared" si="18"/>
        <v>7.2426089999999999</v>
      </c>
      <c r="S243">
        <f t="shared" si="19"/>
        <v>771.20531875530003</v>
      </c>
      <c r="T243">
        <v>0</v>
      </c>
      <c r="U243">
        <f t="shared" si="20"/>
        <v>771.20531875530003</v>
      </c>
      <c r="V243">
        <f t="shared" si="21"/>
        <v>771205.31875530002</v>
      </c>
      <c r="W243">
        <f t="shared" si="22"/>
        <v>64267.109896275004</v>
      </c>
      <c r="X243" t="str">
        <f>IF(DATAPN[[#This Row],[Verks]]="Programövergripande",DATAPN[[#This Row],[Verks]],CONCATENATE(DATAPN[[#This Row],[PN/PrI Kod]],TEXT(DATAPN[[#This Row],[Verks]],9900000),1))</f>
        <v>UL99001011</v>
      </c>
      <c r="Y243" t="str">
        <f>IF(DATAPN[[#This Row],[Verks]]="Programövergripande",DATAPN[[#This Row],[Verks]],CONCATENATE(DATAPN[[#This Row],[Kursansvarig inst]],TEXT(DATAPN[[#This Row],[Verks]],9900000),1))</f>
        <v>K699001011</v>
      </c>
      <c r="Z2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3" t="s">
        <v>42</v>
      </c>
      <c r="AC243" t="s">
        <v>42</v>
      </c>
      <c r="AD243" t="s">
        <v>42</v>
      </c>
      <c r="AE243" t="s">
        <v>42</v>
      </c>
      <c r="AF243">
        <f>IF(A243="Programövergripande","Programövergripande",VLOOKUP(C243,Verks!A:B,2,0))</f>
        <v>101</v>
      </c>
      <c r="AH243">
        <v>2023</v>
      </c>
      <c r="AI243" t="s">
        <v>1642</v>
      </c>
      <c r="AK243">
        <v>108.33029999999999</v>
      </c>
      <c r="AL243" t="str">
        <f>VLOOKUP(B243,Inst!A:B,2,0)</f>
        <v>UL</v>
      </c>
    </row>
    <row r="244" spans="1:38" x14ac:dyDescent="0.35">
      <c r="A244" t="s">
        <v>47</v>
      </c>
      <c r="B244" t="s">
        <v>702</v>
      </c>
      <c r="C244" t="s">
        <v>283</v>
      </c>
      <c r="D244" t="s">
        <v>1554</v>
      </c>
      <c r="E244" t="s">
        <v>48</v>
      </c>
      <c r="F244" t="s">
        <v>533</v>
      </c>
      <c r="G244" t="s">
        <v>239</v>
      </c>
      <c r="H244" t="s">
        <v>1636</v>
      </c>
      <c r="I244" t="s">
        <v>1637</v>
      </c>
      <c r="J244">
        <v>1</v>
      </c>
      <c r="L244" t="s">
        <v>58</v>
      </c>
      <c r="M244" t="s">
        <v>49</v>
      </c>
      <c r="N244">
        <v>10</v>
      </c>
      <c r="O244">
        <v>164</v>
      </c>
      <c r="P244">
        <v>0.6</v>
      </c>
      <c r="Q244" s="122">
        <v>106.4817</v>
      </c>
      <c r="R244">
        <f t="shared" si="18"/>
        <v>1.64</v>
      </c>
      <c r="S244">
        <f t="shared" si="19"/>
        <v>174.629988</v>
      </c>
      <c r="T244">
        <v>0</v>
      </c>
      <c r="U244">
        <f t="shared" si="20"/>
        <v>174.629988</v>
      </c>
      <c r="V244">
        <f t="shared" si="21"/>
        <v>174629.98799999998</v>
      </c>
      <c r="W244">
        <f t="shared" si="22"/>
        <v>14552.498999999998</v>
      </c>
      <c r="X244" t="str">
        <f>IF(DATAPN[[#This Row],[Verks]]="Programövergripande",DATAPN[[#This Row],[Verks]],CONCATENATE(DATAPN[[#This Row],[PN/PrI Kod]],TEXT(DATAPN[[#This Row],[Verks]],9900000),1))</f>
        <v>UL99001011</v>
      </c>
      <c r="Y244" t="str">
        <f>IF(DATAPN[[#This Row],[Verks]]="Programövergripande",DATAPN[[#This Row],[Verks]],CONCATENATE(DATAPN[[#This Row],[Kursansvarig inst]],TEXT(DATAPN[[#This Row],[Verks]],9900000),1))</f>
        <v>H999001011</v>
      </c>
      <c r="Z2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4" t="s">
        <v>42</v>
      </c>
      <c r="AC244" t="s">
        <v>42</v>
      </c>
      <c r="AD244" t="s">
        <v>42</v>
      </c>
      <c r="AE244" t="s">
        <v>42</v>
      </c>
      <c r="AF244">
        <f>IF(A244="Programövergripande","Programövergripande",VLOOKUP(C244,Verks!A:B,2,0))</f>
        <v>101</v>
      </c>
      <c r="AH244">
        <v>2023</v>
      </c>
      <c r="AI244" t="s">
        <v>1604</v>
      </c>
      <c r="AK244">
        <v>108.33029999999999</v>
      </c>
      <c r="AL244" t="str">
        <f>VLOOKUP(B244,Inst!A:B,2,0)</f>
        <v>UL</v>
      </c>
    </row>
    <row r="245" spans="1:38" x14ac:dyDescent="0.35">
      <c r="A245" t="s">
        <v>47</v>
      </c>
      <c r="B245" t="s">
        <v>702</v>
      </c>
      <c r="C245" t="s">
        <v>283</v>
      </c>
      <c r="D245" t="s">
        <v>1554</v>
      </c>
      <c r="E245" t="s">
        <v>48</v>
      </c>
      <c r="F245" t="s">
        <v>533</v>
      </c>
      <c r="G245" t="s">
        <v>705</v>
      </c>
      <c r="H245" t="s">
        <v>1636</v>
      </c>
      <c r="I245" t="s">
        <v>1637</v>
      </c>
      <c r="J245">
        <v>1</v>
      </c>
      <c r="L245" t="s">
        <v>58</v>
      </c>
      <c r="M245" t="s">
        <v>49</v>
      </c>
      <c r="N245">
        <v>10</v>
      </c>
      <c r="O245">
        <v>164</v>
      </c>
      <c r="P245">
        <v>1.05</v>
      </c>
      <c r="Q245" s="122">
        <v>106.4817</v>
      </c>
      <c r="R245">
        <f t="shared" si="18"/>
        <v>2.87</v>
      </c>
      <c r="S245">
        <f t="shared" si="19"/>
        <v>305.60247900000002</v>
      </c>
      <c r="U245">
        <f t="shared" si="20"/>
        <v>305.60247900000002</v>
      </c>
      <c r="V245">
        <f t="shared" si="21"/>
        <v>305602.47899999999</v>
      </c>
      <c r="W245">
        <f t="shared" si="22"/>
        <v>25466.873250000001</v>
      </c>
      <c r="X245" t="str">
        <f>IF(DATAPN[[#This Row],[Verks]]="Programövergripande",DATAPN[[#This Row],[Verks]],CONCATENATE(DATAPN[[#This Row],[PN/PrI Kod]],TEXT(DATAPN[[#This Row],[Verks]],9900000),1))</f>
        <v>UL99001011</v>
      </c>
      <c r="Y245" t="str">
        <f>IF(DATAPN[[#This Row],[Verks]]="Programövergripande",DATAPN[[#This Row],[Verks]],CONCATENATE(DATAPN[[#This Row],[Kursansvarig inst]],TEXT(DATAPN[[#This Row],[Verks]],9900000),1))</f>
        <v>K899001011</v>
      </c>
      <c r="Z24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45">
        <f>IF(A245="Programövergripande","Programövergripande",VLOOKUP(C245,Verks!A:B,2,0))</f>
        <v>101</v>
      </c>
      <c r="AH245">
        <v>2023</v>
      </c>
      <c r="AI245" t="s">
        <v>1643</v>
      </c>
      <c r="AL245" t="str">
        <f>VLOOKUP(B245,Inst!A:B,2,0)</f>
        <v>UL</v>
      </c>
    </row>
    <row r="246" spans="1:38" x14ac:dyDescent="0.35">
      <c r="A246" t="s">
        <v>47</v>
      </c>
      <c r="B246" t="s">
        <v>702</v>
      </c>
      <c r="C246" t="s">
        <v>283</v>
      </c>
      <c r="D246" t="s">
        <v>1554</v>
      </c>
      <c r="E246" t="s">
        <v>48</v>
      </c>
      <c r="F246" t="s">
        <v>451</v>
      </c>
      <c r="G246" t="s">
        <v>239</v>
      </c>
      <c r="H246" t="s">
        <v>1644</v>
      </c>
      <c r="I246" t="s">
        <v>1645</v>
      </c>
      <c r="J246">
        <v>1</v>
      </c>
      <c r="L246" t="s">
        <v>58</v>
      </c>
      <c r="M246" t="s">
        <v>50</v>
      </c>
      <c r="N246">
        <v>11</v>
      </c>
      <c r="O246">
        <v>147</v>
      </c>
      <c r="P246">
        <v>0.3</v>
      </c>
      <c r="Q246" s="122">
        <v>106.4817</v>
      </c>
      <c r="R246">
        <f t="shared" si="18"/>
        <v>0.73499999999999999</v>
      </c>
      <c r="S246">
        <f t="shared" si="19"/>
        <v>78.264049499999999</v>
      </c>
      <c r="U246">
        <f t="shared" si="20"/>
        <v>78.264049499999999</v>
      </c>
      <c r="V246">
        <f t="shared" si="21"/>
        <v>78264.049499999994</v>
      </c>
      <c r="W246">
        <f t="shared" si="22"/>
        <v>6522.0041249999995</v>
      </c>
      <c r="X246" t="str">
        <f>IF(DATAPN[[#This Row],[Verks]]="Programövergripande",DATAPN[[#This Row],[Verks]],CONCATENATE(DATAPN[[#This Row],[PN/PrI Kod]],TEXT(DATAPN[[#This Row],[Verks]],9900000),1))</f>
        <v>UL99001011</v>
      </c>
      <c r="Y246" t="str">
        <f>IF(DATAPN[[#This Row],[Verks]]="Programövergripande",DATAPN[[#This Row],[Verks]],CONCATENATE(DATAPN[[#This Row],[Kursansvarig inst]],TEXT(DATAPN[[#This Row],[Verks]],9900000),1))</f>
        <v>H999001011</v>
      </c>
      <c r="Z24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46">
        <f>IF(A246="Programövergripande","Programövergripande",VLOOKUP(C246,Verks!A:B,2,0))</f>
        <v>101</v>
      </c>
      <c r="AH246">
        <v>2023</v>
      </c>
      <c r="AI246" t="s">
        <v>1604</v>
      </c>
      <c r="AK246">
        <v>137.57971014399999</v>
      </c>
      <c r="AL246" t="str">
        <f>VLOOKUP(B246,Inst!A:B,2,0)</f>
        <v>UL</v>
      </c>
    </row>
    <row r="247" spans="1:38" x14ac:dyDescent="0.35">
      <c r="A247" t="s">
        <v>47</v>
      </c>
      <c r="B247" t="s">
        <v>702</v>
      </c>
      <c r="C247" t="s">
        <v>283</v>
      </c>
      <c r="D247" t="s">
        <v>1554</v>
      </c>
      <c r="E247" t="s">
        <v>48</v>
      </c>
      <c r="F247" t="s">
        <v>451</v>
      </c>
      <c r="G247" t="s">
        <v>451</v>
      </c>
      <c r="H247" t="s">
        <v>1644</v>
      </c>
      <c r="I247" t="s">
        <v>1645</v>
      </c>
      <c r="J247">
        <v>1</v>
      </c>
      <c r="L247" t="s">
        <v>58</v>
      </c>
      <c r="M247" t="s">
        <v>50</v>
      </c>
      <c r="N247">
        <v>11</v>
      </c>
      <c r="O247">
        <v>147</v>
      </c>
      <c r="P247">
        <v>2.7</v>
      </c>
      <c r="Q247" s="122">
        <v>138.4273</v>
      </c>
      <c r="R247">
        <f t="shared" si="18"/>
        <v>6.6150000000000002</v>
      </c>
      <c r="S247">
        <f t="shared" si="19"/>
        <v>915.69658950000007</v>
      </c>
      <c r="T247">
        <v>0</v>
      </c>
      <c r="U247">
        <f t="shared" si="20"/>
        <v>915.69658950000007</v>
      </c>
      <c r="V247">
        <f t="shared" si="21"/>
        <v>915696.58950000012</v>
      </c>
      <c r="W247">
        <f t="shared" si="22"/>
        <v>76308.049125000005</v>
      </c>
      <c r="X247" t="str">
        <f>IF(DATAPN[[#This Row],[Verks]]="Programövergripande",DATAPN[[#This Row],[Verks]],CONCATENATE(DATAPN[[#This Row],[PN/PrI Kod]],TEXT(DATAPN[[#This Row],[Verks]],9900000),1))</f>
        <v>UL99001011</v>
      </c>
      <c r="Y247" t="str">
        <f>IF(DATAPN[[#This Row],[Verks]]="Programövergripande",DATAPN[[#This Row],[Verks]],CONCATENATE(DATAPN[[#This Row],[Kursansvarig inst]],TEXT(DATAPN[[#This Row],[Verks]],9900000),1))</f>
        <v>H199001011</v>
      </c>
      <c r="Z24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7" t="s">
        <v>42</v>
      </c>
      <c r="AC247" t="s">
        <v>42</v>
      </c>
      <c r="AD247" t="s">
        <v>42</v>
      </c>
      <c r="AE247" t="s">
        <v>42</v>
      </c>
      <c r="AF247">
        <f>IF(A247="Programövergripande","Programövergripande",VLOOKUP(C247,Verks!A:B,2,0))</f>
        <v>101</v>
      </c>
      <c r="AH247">
        <v>2023</v>
      </c>
      <c r="AK247">
        <v>137.57971014399999</v>
      </c>
      <c r="AL247" t="str">
        <f>VLOOKUP(B247,Inst!A:B,2,0)</f>
        <v>UL</v>
      </c>
    </row>
    <row r="248" spans="1:38" x14ac:dyDescent="0.35">
      <c r="A248" t="s">
        <v>47</v>
      </c>
      <c r="B248" t="s">
        <v>702</v>
      </c>
      <c r="C248" t="s">
        <v>283</v>
      </c>
      <c r="D248" t="s">
        <v>1554</v>
      </c>
      <c r="E248" t="s">
        <v>48</v>
      </c>
      <c r="F248" t="s">
        <v>706</v>
      </c>
      <c r="G248" t="s">
        <v>706</v>
      </c>
      <c r="H248" t="s">
        <v>1646</v>
      </c>
      <c r="I248" t="s">
        <v>1647</v>
      </c>
      <c r="J248">
        <v>1</v>
      </c>
      <c r="L248" t="s">
        <v>58</v>
      </c>
      <c r="M248" t="s">
        <v>50</v>
      </c>
      <c r="N248">
        <v>11</v>
      </c>
      <c r="O248">
        <v>147</v>
      </c>
      <c r="P248">
        <v>4.8</v>
      </c>
      <c r="Q248" s="122">
        <v>106.4817</v>
      </c>
      <c r="R248">
        <f t="shared" si="18"/>
        <v>11.76</v>
      </c>
      <c r="S248">
        <f t="shared" si="19"/>
        <v>1252.224792</v>
      </c>
      <c r="T248">
        <v>0</v>
      </c>
      <c r="U248">
        <f t="shared" si="20"/>
        <v>1252.224792</v>
      </c>
      <c r="V248">
        <f t="shared" si="21"/>
        <v>1252224.7919999999</v>
      </c>
      <c r="W248">
        <f t="shared" si="22"/>
        <v>104352.06599999999</v>
      </c>
      <c r="X248" t="str">
        <f>IF(DATAPN[[#This Row],[Verks]]="Programövergripande",DATAPN[[#This Row],[Verks]],CONCATENATE(DATAPN[[#This Row],[PN/PrI Kod]],TEXT(DATAPN[[#This Row],[Verks]],9900000),1))</f>
        <v>UL99001011</v>
      </c>
      <c r="Y248" t="str">
        <f>IF(DATAPN[[#This Row],[Verks]]="Programövergripande",DATAPN[[#This Row],[Verks]],CONCATENATE(DATAPN[[#This Row],[Kursansvarig inst]],TEXT(DATAPN[[#This Row],[Verks]],9900000),1))</f>
        <v>C699001011</v>
      </c>
      <c r="Z24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8" t="s">
        <v>42</v>
      </c>
      <c r="AC248" t="s">
        <v>42</v>
      </c>
      <c r="AD248" t="s">
        <v>42</v>
      </c>
      <c r="AE248" t="s">
        <v>42</v>
      </c>
      <c r="AF248">
        <f>IF(A248="Programövergripande","Programövergripande",VLOOKUP(C248,Verks!A:B,2,0))</f>
        <v>101</v>
      </c>
      <c r="AH248">
        <v>2023</v>
      </c>
      <c r="AK248">
        <v>108.33029999999999</v>
      </c>
      <c r="AL248" t="str">
        <f>VLOOKUP(B248,Inst!A:B,2,0)</f>
        <v>UL</v>
      </c>
    </row>
    <row r="249" spans="1:38" x14ac:dyDescent="0.35">
      <c r="A249" t="s">
        <v>47</v>
      </c>
      <c r="B249" t="s">
        <v>702</v>
      </c>
      <c r="C249" t="s">
        <v>283</v>
      </c>
      <c r="D249" t="s">
        <v>1554</v>
      </c>
      <c r="E249" t="s">
        <v>48</v>
      </c>
      <c r="F249" t="s">
        <v>706</v>
      </c>
      <c r="G249" t="s">
        <v>704</v>
      </c>
      <c r="H249" t="s">
        <v>1646</v>
      </c>
      <c r="I249" t="s">
        <v>1647</v>
      </c>
      <c r="J249">
        <v>1</v>
      </c>
      <c r="L249" t="s">
        <v>58</v>
      </c>
      <c r="M249" t="s">
        <v>50</v>
      </c>
      <c r="N249">
        <v>11</v>
      </c>
      <c r="O249">
        <v>147</v>
      </c>
      <c r="P249">
        <v>2.7</v>
      </c>
      <c r="Q249" s="122">
        <v>106.4817</v>
      </c>
      <c r="R249">
        <f t="shared" si="18"/>
        <v>6.6150000000000002</v>
      </c>
      <c r="S249">
        <f t="shared" si="19"/>
        <v>704.37644550000005</v>
      </c>
      <c r="T249">
        <v>0</v>
      </c>
      <c r="U249">
        <f t="shared" si="20"/>
        <v>704.37644550000005</v>
      </c>
      <c r="V249">
        <f t="shared" si="21"/>
        <v>704376.44550000003</v>
      </c>
      <c r="W249">
        <f t="shared" si="22"/>
        <v>58698.037125000003</v>
      </c>
      <c r="X249" t="str">
        <f>IF(DATAPN[[#This Row],[Verks]]="Programövergripande",DATAPN[[#This Row],[Verks]],CONCATENATE(DATAPN[[#This Row],[PN/PrI Kod]],TEXT(DATAPN[[#This Row],[Verks]],9900000),1))</f>
        <v>UL99001011</v>
      </c>
      <c r="Y249" t="str">
        <f>IF(DATAPN[[#This Row],[Verks]]="Programövergripande",DATAPN[[#This Row],[Verks]],CONCATENATE(DATAPN[[#This Row],[Kursansvarig inst]],TEXT(DATAPN[[#This Row],[Verks]],9900000),1))</f>
        <v>K999001011</v>
      </c>
      <c r="Z24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4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49" t="s">
        <v>42</v>
      </c>
      <c r="AC249" t="s">
        <v>42</v>
      </c>
      <c r="AD249" t="s">
        <v>42</v>
      </c>
      <c r="AE249" t="s">
        <v>42</v>
      </c>
      <c r="AF249">
        <f>IF(A249="Programövergripande","Programövergripande",VLOOKUP(C249,Verks!A:B,2,0))</f>
        <v>101</v>
      </c>
      <c r="AH249">
        <v>2023</v>
      </c>
      <c r="AK249">
        <v>108.33029999999999</v>
      </c>
      <c r="AL249" t="str">
        <f>VLOOKUP(B249,Inst!A:B,2,0)</f>
        <v>UL</v>
      </c>
    </row>
    <row r="250" spans="1:38" x14ac:dyDescent="0.35">
      <c r="A250" t="s">
        <v>47</v>
      </c>
      <c r="B250" t="s">
        <v>702</v>
      </c>
      <c r="C250" t="s">
        <v>283</v>
      </c>
      <c r="D250" t="s">
        <v>1554</v>
      </c>
      <c r="E250" t="s">
        <v>48</v>
      </c>
      <c r="F250" t="s">
        <v>706</v>
      </c>
      <c r="G250" t="s">
        <v>451</v>
      </c>
      <c r="H250" t="s">
        <v>1646</v>
      </c>
      <c r="I250" t="s">
        <v>1647</v>
      </c>
      <c r="J250">
        <v>1</v>
      </c>
      <c r="L250" t="s">
        <v>58</v>
      </c>
      <c r="M250" t="s">
        <v>50</v>
      </c>
      <c r="N250">
        <v>11</v>
      </c>
      <c r="O250">
        <v>147</v>
      </c>
      <c r="P250">
        <v>3</v>
      </c>
      <c r="Q250" s="122">
        <v>106.4817</v>
      </c>
      <c r="R250">
        <f t="shared" si="18"/>
        <v>7.35</v>
      </c>
      <c r="S250">
        <f t="shared" si="19"/>
        <v>782.64049499999999</v>
      </c>
      <c r="T250">
        <v>0</v>
      </c>
      <c r="U250">
        <f t="shared" si="20"/>
        <v>782.64049499999999</v>
      </c>
      <c r="V250">
        <f t="shared" si="21"/>
        <v>782640.495</v>
      </c>
      <c r="W250">
        <f t="shared" si="22"/>
        <v>65220.041250000002</v>
      </c>
      <c r="X250" t="str">
        <f>IF(DATAPN[[#This Row],[Verks]]="Programövergripande",DATAPN[[#This Row],[Verks]],CONCATENATE(DATAPN[[#This Row],[PN/PrI Kod]],TEXT(DATAPN[[#This Row],[Verks]],9900000),1))</f>
        <v>UL99001011</v>
      </c>
      <c r="Y250" t="str">
        <f>IF(DATAPN[[#This Row],[Verks]]="Programövergripande",DATAPN[[#This Row],[Verks]],CONCATENATE(DATAPN[[#This Row],[Kursansvarig inst]],TEXT(DATAPN[[#This Row],[Verks]],9900000),1))</f>
        <v>H199001011</v>
      </c>
      <c r="Z2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0" t="s">
        <v>42</v>
      </c>
      <c r="AC250" t="s">
        <v>42</v>
      </c>
      <c r="AD250" t="s">
        <v>42</v>
      </c>
      <c r="AE250" t="s">
        <v>42</v>
      </c>
      <c r="AF250">
        <f>IF(A250="Programövergripande","Programövergripande",VLOOKUP(C250,Verks!A:B,2,0))</f>
        <v>101</v>
      </c>
      <c r="AH250">
        <v>2023</v>
      </c>
      <c r="AI250" t="s">
        <v>1600</v>
      </c>
      <c r="AK250">
        <v>108.33029999999999</v>
      </c>
      <c r="AL250" t="str">
        <f>VLOOKUP(B250,Inst!A:B,2,0)</f>
        <v>UL</v>
      </c>
    </row>
    <row r="251" spans="1:38" x14ac:dyDescent="0.35">
      <c r="A251" t="s">
        <v>47</v>
      </c>
      <c r="B251" t="s">
        <v>702</v>
      </c>
      <c r="C251" t="s">
        <v>283</v>
      </c>
      <c r="D251" t="s">
        <v>1554</v>
      </c>
      <c r="E251" t="s">
        <v>48</v>
      </c>
      <c r="F251" t="s">
        <v>706</v>
      </c>
      <c r="G251" t="s">
        <v>239</v>
      </c>
      <c r="H251" t="s">
        <v>1646</v>
      </c>
      <c r="I251" t="s">
        <v>1647</v>
      </c>
      <c r="J251">
        <v>1</v>
      </c>
      <c r="L251" t="s">
        <v>58</v>
      </c>
      <c r="M251" t="s">
        <v>50</v>
      </c>
      <c r="N251">
        <v>11</v>
      </c>
      <c r="O251">
        <v>147</v>
      </c>
      <c r="P251">
        <v>1.5</v>
      </c>
      <c r="Q251" s="122">
        <v>106.4817</v>
      </c>
      <c r="R251">
        <f t="shared" si="18"/>
        <v>3.6749999999999998</v>
      </c>
      <c r="S251">
        <f t="shared" si="19"/>
        <v>391.32024749999999</v>
      </c>
      <c r="T251">
        <v>0</v>
      </c>
      <c r="U251">
        <f t="shared" si="20"/>
        <v>391.32024749999999</v>
      </c>
      <c r="V251">
        <f t="shared" si="21"/>
        <v>391320.2475</v>
      </c>
      <c r="W251">
        <f t="shared" si="22"/>
        <v>32610.020625000001</v>
      </c>
      <c r="X251" t="str">
        <f>IF(DATAPN[[#This Row],[Verks]]="Programövergripande",DATAPN[[#This Row],[Verks]],CONCATENATE(DATAPN[[#This Row],[PN/PrI Kod]],TEXT(DATAPN[[#This Row],[Verks]],9900000),1))</f>
        <v>UL99001011</v>
      </c>
      <c r="Y251" t="str">
        <f>IF(DATAPN[[#This Row],[Verks]]="Programövergripande",DATAPN[[#This Row],[Verks]],CONCATENATE(DATAPN[[#This Row],[Kursansvarig inst]],TEXT(DATAPN[[#This Row],[Verks]],9900000),1))</f>
        <v>H999001011</v>
      </c>
      <c r="Z2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1" t="s">
        <v>42</v>
      </c>
      <c r="AC251" t="s">
        <v>42</v>
      </c>
      <c r="AD251" t="s">
        <v>42</v>
      </c>
      <c r="AE251" t="s">
        <v>42</v>
      </c>
      <c r="AF251">
        <f>IF(A251="Programövergripande","Programövergripande",VLOOKUP(C251,Verks!A:B,2,0))</f>
        <v>101</v>
      </c>
      <c r="AH251">
        <v>2023</v>
      </c>
      <c r="AI251" t="s">
        <v>1604</v>
      </c>
      <c r="AK251">
        <v>108.33029999999999</v>
      </c>
      <c r="AL251" t="str">
        <f>VLOOKUP(B251,Inst!A:B,2,0)</f>
        <v>UL</v>
      </c>
    </row>
    <row r="252" spans="1:38" x14ac:dyDescent="0.35">
      <c r="A252" t="s">
        <v>47</v>
      </c>
      <c r="B252" t="s">
        <v>702</v>
      </c>
      <c r="C252" t="s">
        <v>283</v>
      </c>
      <c r="D252" t="s">
        <v>1554</v>
      </c>
      <c r="E252" t="s">
        <v>48</v>
      </c>
      <c r="F252" t="s">
        <v>451</v>
      </c>
      <c r="G252" t="s">
        <v>239</v>
      </c>
      <c r="H252" t="s">
        <v>1644</v>
      </c>
      <c r="I252" t="s">
        <v>1645</v>
      </c>
      <c r="J252">
        <v>1</v>
      </c>
      <c r="L252" t="s">
        <v>58</v>
      </c>
      <c r="M252" t="s">
        <v>49</v>
      </c>
      <c r="N252">
        <v>11</v>
      </c>
      <c r="O252">
        <v>157</v>
      </c>
      <c r="P252">
        <v>0.3</v>
      </c>
      <c r="Q252" s="122">
        <v>106.4817</v>
      </c>
      <c r="R252">
        <f t="shared" si="18"/>
        <v>0.78500000000000003</v>
      </c>
      <c r="S252">
        <f t="shared" si="19"/>
        <v>83.58813450000001</v>
      </c>
      <c r="U252">
        <f t="shared" si="20"/>
        <v>83.58813450000001</v>
      </c>
      <c r="V252">
        <f t="shared" si="21"/>
        <v>83588.134500000015</v>
      </c>
      <c r="W252">
        <f t="shared" si="22"/>
        <v>6965.6778750000012</v>
      </c>
      <c r="X252" t="str">
        <f>IF(DATAPN[[#This Row],[Verks]]="Programövergripande",DATAPN[[#This Row],[Verks]],CONCATENATE(DATAPN[[#This Row],[PN/PrI Kod]],TEXT(DATAPN[[#This Row],[Verks]],9900000),1))</f>
        <v>UL99001011</v>
      </c>
      <c r="Y252" t="str">
        <f>IF(DATAPN[[#This Row],[Verks]]="Programövergripande",DATAPN[[#This Row],[Verks]],CONCATENATE(DATAPN[[#This Row],[Kursansvarig inst]],TEXT(DATAPN[[#This Row],[Verks]],9900000),1))</f>
        <v>H999001011</v>
      </c>
      <c r="Z2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52">
        <f>IF(A252="Programövergripande","Programövergripande",VLOOKUP(C252,Verks!A:B,2,0))</f>
        <v>101</v>
      </c>
      <c r="AH252">
        <v>2023</v>
      </c>
      <c r="AI252" t="s">
        <v>1604</v>
      </c>
      <c r="AK252">
        <v>137.57971014399999</v>
      </c>
      <c r="AL252" t="str">
        <f>VLOOKUP(B252,Inst!A:B,2,0)</f>
        <v>UL</v>
      </c>
    </row>
    <row r="253" spans="1:38" x14ac:dyDescent="0.35">
      <c r="A253" t="s">
        <v>47</v>
      </c>
      <c r="B253" t="s">
        <v>702</v>
      </c>
      <c r="C253" t="s">
        <v>283</v>
      </c>
      <c r="D253" t="s">
        <v>1554</v>
      </c>
      <c r="E253" t="s">
        <v>48</v>
      </c>
      <c r="F253" t="s">
        <v>451</v>
      </c>
      <c r="G253" t="s">
        <v>451</v>
      </c>
      <c r="H253" t="s">
        <v>1644</v>
      </c>
      <c r="I253" t="s">
        <v>1645</v>
      </c>
      <c r="J253">
        <v>1</v>
      </c>
      <c r="L253" t="s">
        <v>58</v>
      </c>
      <c r="M253" t="s">
        <v>49</v>
      </c>
      <c r="N253">
        <v>11</v>
      </c>
      <c r="O253">
        <v>157</v>
      </c>
      <c r="P253">
        <v>2.7</v>
      </c>
      <c r="Q253" s="122">
        <v>138.4273</v>
      </c>
      <c r="R253">
        <f t="shared" si="18"/>
        <v>7.0650000000000004</v>
      </c>
      <c r="S253">
        <f t="shared" si="19"/>
        <v>977.98887450000007</v>
      </c>
      <c r="T253">
        <v>0</v>
      </c>
      <c r="U253">
        <f t="shared" si="20"/>
        <v>977.98887450000007</v>
      </c>
      <c r="V253">
        <f t="shared" si="21"/>
        <v>977988.87450000003</v>
      </c>
      <c r="W253">
        <f t="shared" si="22"/>
        <v>81499.072874999998</v>
      </c>
      <c r="X253" t="str">
        <f>IF(DATAPN[[#This Row],[Verks]]="Programövergripande",DATAPN[[#This Row],[Verks]],CONCATENATE(DATAPN[[#This Row],[PN/PrI Kod]],TEXT(DATAPN[[#This Row],[Verks]],9900000),1))</f>
        <v>UL99001011</v>
      </c>
      <c r="Y253" t="str">
        <f>IF(DATAPN[[#This Row],[Verks]]="Programövergripande",DATAPN[[#This Row],[Verks]],CONCATENATE(DATAPN[[#This Row],[Kursansvarig inst]],TEXT(DATAPN[[#This Row],[Verks]],9900000),1))</f>
        <v>H199001011</v>
      </c>
      <c r="Z2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3" t="s">
        <v>42</v>
      </c>
      <c r="AC253" t="s">
        <v>42</v>
      </c>
      <c r="AD253" t="s">
        <v>42</v>
      </c>
      <c r="AE253" t="s">
        <v>42</v>
      </c>
      <c r="AF253">
        <f>IF(A253="Programövergripande","Programövergripande",VLOOKUP(C253,Verks!A:B,2,0))</f>
        <v>101</v>
      </c>
      <c r="AH253">
        <v>2023</v>
      </c>
      <c r="AK253">
        <v>137.57971014399999</v>
      </c>
      <c r="AL253" t="str">
        <f>VLOOKUP(B253,Inst!A:B,2,0)</f>
        <v>UL</v>
      </c>
    </row>
    <row r="254" spans="1:38" x14ac:dyDescent="0.35">
      <c r="A254" t="s">
        <v>47</v>
      </c>
      <c r="B254" t="s">
        <v>702</v>
      </c>
      <c r="C254" t="s">
        <v>283</v>
      </c>
      <c r="D254" t="s">
        <v>1554</v>
      </c>
      <c r="E254" t="s">
        <v>48</v>
      </c>
      <c r="F254" t="s">
        <v>706</v>
      </c>
      <c r="G254" t="s">
        <v>706</v>
      </c>
      <c r="H254" t="s">
        <v>1646</v>
      </c>
      <c r="I254" t="s">
        <v>1647</v>
      </c>
      <c r="J254">
        <v>1</v>
      </c>
      <c r="L254" t="s">
        <v>58</v>
      </c>
      <c r="M254" t="s">
        <v>49</v>
      </c>
      <c r="N254">
        <v>11</v>
      </c>
      <c r="O254">
        <v>157</v>
      </c>
      <c r="P254">
        <v>4.8</v>
      </c>
      <c r="Q254" s="122">
        <v>106.4817</v>
      </c>
      <c r="R254">
        <f t="shared" si="18"/>
        <v>12.56</v>
      </c>
      <c r="S254">
        <f t="shared" si="19"/>
        <v>1337.4101520000002</v>
      </c>
      <c r="T254">
        <v>0</v>
      </c>
      <c r="U254">
        <f t="shared" si="20"/>
        <v>1337.4101520000002</v>
      </c>
      <c r="V254">
        <f t="shared" si="21"/>
        <v>1337410.1520000002</v>
      </c>
      <c r="W254">
        <f t="shared" si="22"/>
        <v>111450.84600000002</v>
      </c>
      <c r="X254" t="str">
        <f>IF(DATAPN[[#This Row],[Verks]]="Programövergripande",DATAPN[[#This Row],[Verks]],CONCATENATE(DATAPN[[#This Row],[PN/PrI Kod]],TEXT(DATAPN[[#This Row],[Verks]],9900000),1))</f>
        <v>UL99001011</v>
      </c>
      <c r="Y254" t="str">
        <f>IF(DATAPN[[#This Row],[Verks]]="Programövergripande",DATAPN[[#This Row],[Verks]],CONCATENATE(DATAPN[[#This Row],[Kursansvarig inst]],TEXT(DATAPN[[#This Row],[Verks]],9900000),1))</f>
        <v>C699001011</v>
      </c>
      <c r="Z2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4" t="s">
        <v>42</v>
      </c>
      <c r="AC254" t="s">
        <v>42</v>
      </c>
      <c r="AD254" t="s">
        <v>42</v>
      </c>
      <c r="AE254" t="s">
        <v>42</v>
      </c>
      <c r="AF254">
        <f>IF(A254="Programövergripande","Programövergripande",VLOOKUP(C254,Verks!A:B,2,0))</f>
        <v>101</v>
      </c>
      <c r="AH254">
        <v>2023</v>
      </c>
      <c r="AK254">
        <v>108.33029999999999</v>
      </c>
      <c r="AL254" t="str">
        <f>VLOOKUP(B254,Inst!A:B,2,0)</f>
        <v>UL</v>
      </c>
    </row>
    <row r="255" spans="1:38" x14ac:dyDescent="0.35">
      <c r="A255" t="s">
        <v>47</v>
      </c>
      <c r="B255" t="s">
        <v>702</v>
      </c>
      <c r="C255" t="s">
        <v>283</v>
      </c>
      <c r="D255" t="s">
        <v>1554</v>
      </c>
      <c r="E255" t="s">
        <v>48</v>
      </c>
      <c r="F255" t="s">
        <v>706</v>
      </c>
      <c r="G255" t="s">
        <v>704</v>
      </c>
      <c r="H255" t="s">
        <v>1646</v>
      </c>
      <c r="I255" t="s">
        <v>1647</v>
      </c>
      <c r="J255">
        <v>1</v>
      </c>
      <c r="L255" t="s">
        <v>58</v>
      </c>
      <c r="M255" t="s">
        <v>49</v>
      </c>
      <c r="N255">
        <v>11</v>
      </c>
      <c r="O255">
        <v>157</v>
      </c>
      <c r="P255">
        <v>2.7</v>
      </c>
      <c r="Q255" s="122">
        <v>106.4817</v>
      </c>
      <c r="R255">
        <f t="shared" si="18"/>
        <v>7.0650000000000004</v>
      </c>
      <c r="S255">
        <f t="shared" si="19"/>
        <v>752.2932105000001</v>
      </c>
      <c r="T255">
        <v>0</v>
      </c>
      <c r="U255">
        <f t="shared" si="20"/>
        <v>752.2932105000001</v>
      </c>
      <c r="V255">
        <f t="shared" si="21"/>
        <v>752293.21050000004</v>
      </c>
      <c r="W255">
        <f t="shared" si="22"/>
        <v>62691.100875000004</v>
      </c>
      <c r="X255" t="str">
        <f>IF(DATAPN[[#This Row],[Verks]]="Programövergripande",DATAPN[[#This Row],[Verks]],CONCATENATE(DATAPN[[#This Row],[PN/PrI Kod]],TEXT(DATAPN[[#This Row],[Verks]],9900000),1))</f>
        <v>UL99001011</v>
      </c>
      <c r="Y255" t="str">
        <f>IF(DATAPN[[#This Row],[Verks]]="Programövergripande",DATAPN[[#This Row],[Verks]],CONCATENATE(DATAPN[[#This Row],[Kursansvarig inst]],TEXT(DATAPN[[#This Row],[Verks]],9900000),1))</f>
        <v>K999001011</v>
      </c>
      <c r="Z2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5" t="s">
        <v>42</v>
      </c>
      <c r="AC255" t="s">
        <v>42</v>
      </c>
      <c r="AD255" t="s">
        <v>42</v>
      </c>
      <c r="AE255" t="s">
        <v>42</v>
      </c>
      <c r="AF255">
        <f>IF(A255="Programövergripande","Programövergripande",VLOOKUP(C255,Verks!A:B,2,0))</f>
        <v>101</v>
      </c>
      <c r="AH255">
        <v>2023</v>
      </c>
      <c r="AK255">
        <v>108.33029999999999</v>
      </c>
      <c r="AL255" t="str">
        <f>VLOOKUP(B255,Inst!A:B,2,0)</f>
        <v>UL</v>
      </c>
    </row>
    <row r="256" spans="1:38" x14ac:dyDescent="0.35">
      <c r="A256" t="s">
        <v>47</v>
      </c>
      <c r="B256" t="s">
        <v>702</v>
      </c>
      <c r="C256" t="s">
        <v>283</v>
      </c>
      <c r="D256" t="s">
        <v>1554</v>
      </c>
      <c r="E256" t="s">
        <v>48</v>
      </c>
      <c r="F256" t="s">
        <v>706</v>
      </c>
      <c r="G256" t="s">
        <v>451</v>
      </c>
      <c r="H256" t="s">
        <v>1646</v>
      </c>
      <c r="I256" t="s">
        <v>1647</v>
      </c>
      <c r="J256">
        <v>1</v>
      </c>
      <c r="L256" t="s">
        <v>58</v>
      </c>
      <c r="M256" t="s">
        <v>49</v>
      </c>
      <c r="N256">
        <v>11</v>
      </c>
      <c r="O256">
        <v>157</v>
      </c>
      <c r="P256">
        <v>3</v>
      </c>
      <c r="Q256" s="122">
        <v>106.4817</v>
      </c>
      <c r="R256">
        <f t="shared" si="18"/>
        <v>7.85</v>
      </c>
      <c r="S256">
        <f t="shared" si="19"/>
        <v>835.88134500000001</v>
      </c>
      <c r="T256">
        <v>0</v>
      </c>
      <c r="U256">
        <f t="shared" si="20"/>
        <v>835.88134500000001</v>
      </c>
      <c r="V256">
        <f t="shared" si="21"/>
        <v>835881.34499999997</v>
      </c>
      <c r="W256">
        <f t="shared" si="22"/>
        <v>69656.778749999998</v>
      </c>
      <c r="X256" t="str">
        <f>IF(DATAPN[[#This Row],[Verks]]="Programövergripande",DATAPN[[#This Row],[Verks]],CONCATENATE(DATAPN[[#This Row],[PN/PrI Kod]],TEXT(DATAPN[[#This Row],[Verks]],9900000),1))</f>
        <v>UL99001011</v>
      </c>
      <c r="Y256" t="str">
        <f>IF(DATAPN[[#This Row],[Verks]]="Programövergripande",DATAPN[[#This Row],[Verks]],CONCATENATE(DATAPN[[#This Row],[Kursansvarig inst]],TEXT(DATAPN[[#This Row],[Verks]],9900000),1))</f>
        <v>H199001011</v>
      </c>
      <c r="Z2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6" t="s">
        <v>42</v>
      </c>
      <c r="AC256" t="s">
        <v>42</v>
      </c>
      <c r="AD256" t="s">
        <v>42</v>
      </c>
      <c r="AE256" t="s">
        <v>42</v>
      </c>
      <c r="AF256">
        <f>IF(A256="Programövergripande","Programövergripande",VLOOKUP(C256,Verks!A:B,2,0))</f>
        <v>101</v>
      </c>
      <c r="AH256">
        <v>2023</v>
      </c>
      <c r="AI256" t="s">
        <v>1600</v>
      </c>
      <c r="AK256">
        <v>108.33029999999999</v>
      </c>
      <c r="AL256" t="str">
        <f>VLOOKUP(B256,Inst!A:B,2,0)</f>
        <v>UL</v>
      </c>
    </row>
    <row r="257" spans="1:38" x14ac:dyDescent="0.35">
      <c r="A257" t="s">
        <v>47</v>
      </c>
      <c r="B257" t="s">
        <v>702</v>
      </c>
      <c r="C257" t="s">
        <v>283</v>
      </c>
      <c r="D257" t="s">
        <v>1554</v>
      </c>
      <c r="E257" t="s">
        <v>48</v>
      </c>
      <c r="F257" t="s">
        <v>706</v>
      </c>
      <c r="G257" t="s">
        <v>239</v>
      </c>
      <c r="H257" t="s">
        <v>1646</v>
      </c>
      <c r="I257" t="s">
        <v>1647</v>
      </c>
      <c r="J257">
        <v>1</v>
      </c>
      <c r="L257" t="s">
        <v>58</v>
      </c>
      <c r="M257" t="s">
        <v>49</v>
      </c>
      <c r="N257">
        <v>11</v>
      </c>
      <c r="O257">
        <v>157</v>
      </c>
      <c r="P257">
        <v>1.5</v>
      </c>
      <c r="Q257" s="122">
        <v>106.4817</v>
      </c>
      <c r="R257">
        <f t="shared" si="18"/>
        <v>3.9249999999999998</v>
      </c>
      <c r="S257">
        <f t="shared" si="19"/>
        <v>417.94067250000001</v>
      </c>
      <c r="T257">
        <v>0</v>
      </c>
      <c r="U257">
        <f t="shared" si="20"/>
        <v>417.94067250000001</v>
      </c>
      <c r="V257">
        <f t="shared" si="21"/>
        <v>417940.67249999999</v>
      </c>
      <c r="W257">
        <f t="shared" si="22"/>
        <v>34828.389374999999</v>
      </c>
      <c r="X257" t="str">
        <f>IF(DATAPN[[#This Row],[Verks]]="Programövergripande",DATAPN[[#This Row],[Verks]],CONCATENATE(DATAPN[[#This Row],[PN/PrI Kod]],TEXT(DATAPN[[#This Row],[Verks]],9900000),1))</f>
        <v>UL99001011</v>
      </c>
      <c r="Y257" t="str">
        <f>IF(DATAPN[[#This Row],[Verks]]="Programövergripande",DATAPN[[#This Row],[Verks]],CONCATENATE(DATAPN[[#This Row],[Kursansvarig inst]],TEXT(DATAPN[[#This Row],[Verks]],9900000),1))</f>
        <v>H999001011</v>
      </c>
      <c r="Z2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7" t="s">
        <v>42</v>
      </c>
      <c r="AC257" t="s">
        <v>42</v>
      </c>
      <c r="AD257" t="s">
        <v>42</v>
      </c>
      <c r="AE257" t="s">
        <v>42</v>
      </c>
      <c r="AF257">
        <f>IF(A257="Programövergripande","Programövergripande",VLOOKUP(C257,Verks!A:B,2,0))</f>
        <v>101</v>
      </c>
      <c r="AH257">
        <v>2023</v>
      </c>
      <c r="AI257" t="s">
        <v>1604</v>
      </c>
      <c r="AK257">
        <v>108.33029999999999</v>
      </c>
      <c r="AL257" t="str">
        <f>VLOOKUP(B257,Inst!A:B,2,0)</f>
        <v>UL</v>
      </c>
    </row>
    <row r="258" spans="1:38" x14ac:dyDescent="0.35">
      <c r="A258" t="s">
        <v>47</v>
      </c>
      <c r="B258" t="s">
        <v>702</v>
      </c>
      <c r="C258" t="s">
        <v>283</v>
      </c>
      <c r="D258" t="s">
        <v>1554</v>
      </c>
      <c r="E258" t="s">
        <v>48</v>
      </c>
      <c r="F258" t="s">
        <v>53</v>
      </c>
      <c r="G258" t="s">
        <v>53</v>
      </c>
      <c r="H258" t="s">
        <v>1650</v>
      </c>
      <c r="I258" t="s">
        <v>42</v>
      </c>
      <c r="J258">
        <v>1</v>
      </c>
      <c r="L258" t="s">
        <v>66</v>
      </c>
      <c r="M258" t="s">
        <v>50</v>
      </c>
      <c r="N258">
        <v>6</v>
      </c>
      <c r="O258">
        <v>147</v>
      </c>
      <c r="P258">
        <v>7.5</v>
      </c>
      <c r="Q258" s="122">
        <v>93.703500000000005</v>
      </c>
      <c r="R258">
        <f t="shared" ref="R258:R289" si="23">O258*P258/60*J258</f>
        <v>18.375</v>
      </c>
      <c r="S258">
        <f t="shared" ref="S258:S289" si="24">Q258*R258</f>
        <v>1721.8018125000001</v>
      </c>
      <c r="T258">
        <v>0</v>
      </c>
      <c r="U258">
        <f t="shared" si="20"/>
        <v>1721.8018125000001</v>
      </c>
      <c r="V258">
        <f t="shared" si="21"/>
        <v>1721801.8125</v>
      </c>
      <c r="W258">
        <f t="shared" si="22"/>
        <v>143483.484375</v>
      </c>
      <c r="X258" t="str">
        <f>IF(DATAPN[[#This Row],[Verks]]="Programövergripande",DATAPN[[#This Row],[Verks]],CONCATENATE(DATAPN[[#This Row],[PN/PrI Kod]],TEXT(DATAPN[[#This Row],[Verks]],9900000),1))</f>
        <v>UL99001011</v>
      </c>
      <c r="Y258" t="str">
        <f>IF(DATAPN[[#This Row],[Verks]]="Programövergripande",DATAPN[[#This Row],[Verks]],CONCATENATE(DATAPN[[#This Row],[Kursansvarig inst]],TEXT(DATAPN[[#This Row],[Verks]],9900000),1))</f>
        <v>PN99001011</v>
      </c>
      <c r="Z2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8" t="s">
        <v>42</v>
      </c>
      <c r="AC258" t="s">
        <v>42</v>
      </c>
      <c r="AD258" t="s">
        <v>42</v>
      </c>
      <c r="AE258" t="s">
        <v>42</v>
      </c>
      <c r="AF258">
        <f>IF(A258="Programövergripande","Programövergripande",VLOOKUP(C258,Verks!A:B,2,0))</f>
        <v>101</v>
      </c>
      <c r="AH258">
        <v>2023</v>
      </c>
      <c r="AI258" t="s">
        <v>1651</v>
      </c>
      <c r="AK258">
        <v>95.330650000000006</v>
      </c>
      <c r="AL258" t="str">
        <f>VLOOKUP(B258,Inst!A:B,2,0)</f>
        <v>UL</v>
      </c>
    </row>
    <row r="259" spans="1:38" x14ac:dyDescent="0.35">
      <c r="A259" t="s">
        <v>47</v>
      </c>
      <c r="B259" t="s">
        <v>702</v>
      </c>
      <c r="C259" t="s">
        <v>283</v>
      </c>
      <c r="D259" t="s">
        <v>1554</v>
      </c>
      <c r="E259" t="s">
        <v>48</v>
      </c>
      <c r="F259" t="s">
        <v>53</v>
      </c>
      <c r="G259" t="s">
        <v>53</v>
      </c>
      <c r="H259" t="s">
        <v>1650</v>
      </c>
      <c r="I259" t="s">
        <v>42</v>
      </c>
      <c r="J259">
        <v>1</v>
      </c>
      <c r="L259" t="s">
        <v>66</v>
      </c>
      <c r="M259" t="s">
        <v>49</v>
      </c>
      <c r="N259">
        <v>6</v>
      </c>
      <c r="O259">
        <v>136</v>
      </c>
      <c r="P259">
        <v>7.5</v>
      </c>
      <c r="Q259" s="122">
        <v>93.703500000000005</v>
      </c>
      <c r="R259">
        <f t="shared" si="23"/>
        <v>17</v>
      </c>
      <c r="S259">
        <f t="shared" si="24"/>
        <v>1592.9595000000002</v>
      </c>
      <c r="T259">
        <v>0</v>
      </c>
      <c r="U259">
        <f t="shared" ref="U259:U289" si="25">S259+T259</f>
        <v>1592.9595000000002</v>
      </c>
      <c r="V259">
        <f t="shared" ref="V259:V289" si="26">U259*1000</f>
        <v>1592959.5000000002</v>
      </c>
      <c r="W259">
        <f t="shared" ref="W259:W289" si="27">V259/12</f>
        <v>132746.62500000003</v>
      </c>
      <c r="X259" t="str">
        <f>IF(DATAPN[[#This Row],[Verks]]="Programövergripande",DATAPN[[#This Row],[Verks]],CONCATENATE(DATAPN[[#This Row],[PN/PrI Kod]],TEXT(DATAPN[[#This Row],[Verks]],9900000),1))</f>
        <v>UL99001011</v>
      </c>
      <c r="Y259" t="str">
        <f>IF(DATAPN[[#This Row],[Verks]]="Programövergripande",DATAPN[[#This Row],[Verks]],CONCATENATE(DATAPN[[#This Row],[Kursansvarig inst]],TEXT(DATAPN[[#This Row],[Verks]],9900000),1))</f>
        <v>PN99001011</v>
      </c>
      <c r="Z2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5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59" t="s">
        <v>42</v>
      </c>
      <c r="AC259" t="s">
        <v>42</v>
      </c>
      <c r="AD259" t="s">
        <v>42</v>
      </c>
      <c r="AE259" t="s">
        <v>42</v>
      </c>
      <c r="AF259">
        <f>IF(A259="Programövergripande","Programövergripande",VLOOKUP(C259,Verks!A:B,2,0))</f>
        <v>101</v>
      </c>
      <c r="AH259">
        <v>2023</v>
      </c>
      <c r="AI259" t="s">
        <v>1651</v>
      </c>
      <c r="AK259">
        <v>95.330650000000006</v>
      </c>
      <c r="AL259" t="str">
        <f>VLOOKUP(B259,Inst!A:B,2,0)</f>
        <v>UL</v>
      </c>
    </row>
    <row r="260" spans="1:38" x14ac:dyDescent="0.35">
      <c r="A260" t="s">
        <v>47</v>
      </c>
      <c r="B260" t="s">
        <v>702</v>
      </c>
      <c r="C260" t="s">
        <v>283</v>
      </c>
      <c r="D260" t="s">
        <v>1554</v>
      </c>
      <c r="E260" t="s">
        <v>48</v>
      </c>
      <c r="F260" t="s">
        <v>53</v>
      </c>
      <c r="G260" t="s">
        <v>53</v>
      </c>
      <c r="H260" t="s">
        <v>1650</v>
      </c>
      <c r="I260" t="s">
        <v>42</v>
      </c>
      <c r="J260">
        <v>1</v>
      </c>
      <c r="L260" t="s">
        <v>66</v>
      </c>
      <c r="M260" t="s">
        <v>50</v>
      </c>
      <c r="N260">
        <v>7</v>
      </c>
      <c r="O260">
        <v>133</v>
      </c>
      <c r="P260">
        <v>3</v>
      </c>
      <c r="Q260" s="122">
        <v>93.703500000000005</v>
      </c>
      <c r="R260">
        <f t="shared" si="23"/>
        <v>6.65</v>
      </c>
      <c r="S260">
        <f t="shared" si="24"/>
        <v>623.12827500000003</v>
      </c>
      <c r="T260">
        <v>0</v>
      </c>
      <c r="U260">
        <f t="shared" si="25"/>
        <v>623.12827500000003</v>
      </c>
      <c r="V260">
        <f t="shared" si="26"/>
        <v>623128.27500000002</v>
      </c>
      <c r="W260">
        <f t="shared" si="27"/>
        <v>51927.356250000004</v>
      </c>
      <c r="X260" t="str">
        <f>IF(DATAPN[[#This Row],[Verks]]="Programövergripande",DATAPN[[#This Row],[Verks]],CONCATENATE(DATAPN[[#This Row],[PN/PrI Kod]],TEXT(DATAPN[[#This Row],[Verks]],9900000),1))</f>
        <v>UL99001011</v>
      </c>
      <c r="Y260" t="str">
        <f>IF(DATAPN[[#This Row],[Verks]]="Programövergripande",DATAPN[[#This Row],[Verks]],CONCATENATE(DATAPN[[#This Row],[Kursansvarig inst]],TEXT(DATAPN[[#This Row],[Verks]],9900000),1))</f>
        <v>PN99001011</v>
      </c>
      <c r="Z2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0" t="s">
        <v>42</v>
      </c>
      <c r="AC260" t="s">
        <v>42</v>
      </c>
      <c r="AD260" t="s">
        <v>42</v>
      </c>
      <c r="AE260" t="s">
        <v>42</v>
      </c>
      <c r="AF260">
        <f>IF(A260="Programövergripande","Programövergripande",VLOOKUP(C260,Verks!A:B,2,0))</f>
        <v>101</v>
      </c>
      <c r="AH260">
        <v>2023</v>
      </c>
      <c r="AI260" t="s">
        <v>1651</v>
      </c>
      <c r="AK260">
        <v>95.330650000000006</v>
      </c>
      <c r="AL260" t="str">
        <f>VLOOKUP(B260,Inst!A:B,2,0)</f>
        <v>UL</v>
      </c>
    </row>
    <row r="261" spans="1:38" x14ac:dyDescent="0.35">
      <c r="A261" t="s">
        <v>47</v>
      </c>
      <c r="B261" t="s">
        <v>702</v>
      </c>
      <c r="C261" t="s">
        <v>283</v>
      </c>
      <c r="D261" t="s">
        <v>1554</v>
      </c>
      <c r="E261" t="s">
        <v>48</v>
      </c>
      <c r="F261" t="s">
        <v>53</v>
      </c>
      <c r="G261" t="s">
        <v>53</v>
      </c>
      <c r="H261" t="s">
        <v>1650</v>
      </c>
      <c r="I261" t="s">
        <v>42</v>
      </c>
      <c r="J261">
        <v>1</v>
      </c>
      <c r="L261" t="s">
        <v>66</v>
      </c>
      <c r="M261" t="s">
        <v>49</v>
      </c>
      <c r="N261">
        <v>7</v>
      </c>
      <c r="O261">
        <v>143</v>
      </c>
      <c r="P261">
        <v>3</v>
      </c>
      <c r="Q261" s="122">
        <v>93.703500000000005</v>
      </c>
      <c r="R261">
        <f t="shared" si="23"/>
        <v>7.15</v>
      </c>
      <c r="S261">
        <f t="shared" si="24"/>
        <v>669.98002500000007</v>
      </c>
      <c r="T261">
        <v>0</v>
      </c>
      <c r="U261">
        <f t="shared" si="25"/>
        <v>669.98002500000007</v>
      </c>
      <c r="V261">
        <f t="shared" si="26"/>
        <v>669980.02500000002</v>
      </c>
      <c r="W261">
        <f t="shared" si="27"/>
        <v>55831.668750000004</v>
      </c>
      <c r="X261" t="str">
        <f>IF(DATAPN[[#This Row],[Verks]]="Programövergripande",DATAPN[[#This Row],[Verks]],CONCATENATE(DATAPN[[#This Row],[PN/PrI Kod]],TEXT(DATAPN[[#This Row],[Verks]],9900000),1))</f>
        <v>UL99001011</v>
      </c>
      <c r="Y261" t="str">
        <f>IF(DATAPN[[#This Row],[Verks]]="Programövergripande",DATAPN[[#This Row],[Verks]],CONCATENATE(DATAPN[[#This Row],[Kursansvarig inst]],TEXT(DATAPN[[#This Row],[Verks]],9900000),1))</f>
        <v>PN99001011</v>
      </c>
      <c r="Z2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1" t="s">
        <v>42</v>
      </c>
      <c r="AC261" t="s">
        <v>42</v>
      </c>
      <c r="AD261" t="s">
        <v>42</v>
      </c>
      <c r="AE261" t="s">
        <v>42</v>
      </c>
      <c r="AF261">
        <f>IF(A261="Programövergripande","Programövergripande",VLOOKUP(C261,Verks!A:B,2,0))</f>
        <v>101</v>
      </c>
      <c r="AH261">
        <v>2023</v>
      </c>
      <c r="AI261" t="s">
        <v>1651</v>
      </c>
      <c r="AK261">
        <v>95.330650000000006</v>
      </c>
      <c r="AL261" t="str">
        <f>VLOOKUP(B261,Inst!A:B,2,0)</f>
        <v>UL</v>
      </c>
    </row>
    <row r="262" spans="1:38" x14ac:dyDescent="0.35">
      <c r="A262" t="s">
        <v>47</v>
      </c>
      <c r="B262" t="s">
        <v>702</v>
      </c>
      <c r="C262" t="s">
        <v>283</v>
      </c>
      <c r="D262" t="s">
        <v>1554</v>
      </c>
      <c r="E262" t="s">
        <v>48</v>
      </c>
      <c r="F262" t="s">
        <v>53</v>
      </c>
      <c r="G262" t="s">
        <v>53</v>
      </c>
      <c r="H262" t="s">
        <v>1650</v>
      </c>
      <c r="I262" t="s">
        <v>42</v>
      </c>
      <c r="J262">
        <v>1</v>
      </c>
      <c r="L262" t="s">
        <v>66</v>
      </c>
      <c r="M262" t="s">
        <v>50</v>
      </c>
      <c r="N262">
        <v>10</v>
      </c>
      <c r="O262">
        <v>157</v>
      </c>
      <c r="P262">
        <v>7.5</v>
      </c>
      <c r="Q262" s="122">
        <v>93.703500000000005</v>
      </c>
      <c r="R262">
        <f t="shared" si="23"/>
        <v>19.625</v>
      </c>
      <c r="S262">
        <f t="shared" si="24"/>
        <v>1838.9311875000001</v>
      </c>
      <c r="T262">
        <v>0</v>
      </c>
      <c r="U262">
        <f t="shared" si="25"/>
        <v>1838.9311875000001</v>
      </c>
      <c r="V262">
        <f t="shared" si="26"/>
        <v>1838931.1875</v>
      </c>
      <c r="W262">
        <f t="shared" si="27"/>
        <v>153244.265625</v>
      </c>
      <c r="X262" t="str">
        <f>IF(DATAPN[[#This Row],[Verks]]="Programövergripande",DATAPN[[#This Row],[Verks]],CONCATENATE(DATAPN[[#This Row],[PN/PrI Kod]],TEXT(DATAPN[[#This Row],[Verks]],9900000),1))</f>
        <v>UL99001011</v>
      </c>
      <c r="Y262" t="str">
        <f>IF(DATAPN[[#This Row],[Verks]]="Programövergripande",DATAPN[[#This Row],[Verks]],CONCATENATE(DATAPN[[#This Row],[Kursansvarig inst]],TEXT(DATAPN[[#This Row],[Verks]],9900000),1))</f>
        <v>PN99001011</v>
      </c>
      <c r="Z2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2" t="s">
        <v>42</v>
      </c>
      <c r="AC262" t="s">
        <v>42</v>
      </c>
      <c r="AD262" t="s">
        <v>42</v>
      </c>
      <c r="AE262" t="s">
        <v>42</v>
      </c>
      <c r="AF262">
        <f>IF(A262="Programövergripande","Programövergripande",VLOOKUP(C262,Verks!A:B,2,0))</f>
        <v>101</v>
      </c>
      <c r="AH262">
        <v>2023</v>
      </c>
      <c r="AI262" t="s">
        <v>1651</v>
      </c>
      <c r="AK262">
        <v>95.330650000000006</v>
      </c>
      <c r="AL262" t="str">
        <f>VLOOKUP(B262,Inst!A:B,2,0)</f>
        <v>UL</v>
      </c>
    </row>
    <row r="263" spans="1:38" x14ac:dyDescent="0.35">
      <c r="A263" t="s">
        <v>47</v>
      </c>
      <c r="B263" t="s">
        <v>702</v>
      </c>
      <c r="C263" t="s">
        <v>283</v>
      </c>
      <c r="D263" t="s">
        <v>1554</v>
      </c>
      <c r="E263" t="s">
        <v>48</v>
      </c>
      <c r="F263" t="s">
        <v>53</v>
      </c>
      <c r="G263" t="s">
        <v>53</v>
      </c>
      <c r="H263" t="s">
        <v>1650</v>
      </c>
      <c r="I263" t="s">
        <v>42</v>
      </c>
      <c r="J263">
        <v>1</v>
      </c>
      <c r="L263" t="s">
        <v>66</v>
      </c>
      <c r="M263" t="s">
        <v>49</v>
      </c>
      <c r="N263">
        <v>10</v>
      </c>
      <c r="O263">
        <v>164</v>
      </c>
      <c r="P263">
        <v>7.5</v>
      </c>
      <c r="Q263" s="122">
        <v>93.703500000000005</v>
      </c>
      <c r="R263">
        <f t="shared" si="23"/>
        <v>20.5</v>
      </c>
      <c r="S263">
        <f t="shared" si="24"/>
        <v>1920.9217500000002</v>
      </c>
      <c r="T263">
        <v>0</v>
      </c>
      <c r="U263">
        <f t="shared" si="25"/>
        <v>1920.9217500000002</v>
      </c>
      <c r="V263">
        <f t="shared" si="26"/>
        <v>1920921.7500000002</v>
      </c>
      <c r="W263">
        <f t="shared" si="27"/>
        <v>160076.81250000003</v>
      </c>
      <c r="X263" t="str">
        <f>IF(DATAPN[[#This Row],[Verks]]="Programövergripande",DATAPN[[#This Row],[Verks]],CONCATENATE(DATAPN[[#This Row],[PN/PrI Kod]],TEXT(DATAPN[[#This Row],[Verks]],9900000),1))</f>
        <v>UL99001011</v>
      </c>
      <c r="Y263" t="str">
        <f>IF(DATAPN[[#This Row],[Verks]]="Programövergripande",DATAPN[[#This Row],[Verks]],CONCATENATE(DATAPN[[#This Row],[Kursansvarig inst]],TEXT(DATAPN[[#This Row],[Verks]],9900000),1))</f>
        <v>PN99001011</v>
      </c>
      <c r="Z2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3" t="s">
        <v>42</v>
      </c>
      <c r="AC263" t="s">
        <v>42</v>
      </c>
      <c r="AD263" t="s">
        <v>42</v>
      </c>
      <c r="AE263" t="s">
        <v>42</v>
      </c>
      <c r="AF263">
        <f>IF(A263="Programövergripande","Programövergripande",VLOOKUP(C263,Verks!A:B,2,0))</f>
        <v>101</v>
      </c>
      <c r="AH263">
        <v>2023</v>
      </c>
      <c r="AI263" t="s">
        <v>1651</v>
      </c>
      <c r="AK263">
        <v>95.330650000000006</v>
      </c>
      <c r="AL263" t="str">
        <f>VLOOKUP(B263,Inst!A:B,2,0)</f>
        <v>UL</v>
      </c>
    </row>
    <row r="264" spans="1:38" x14ac:dyDescent="0.35">
      <c r="A264" t="s">
        <v>47</v>
      </c>
      <c r="B264" t="s">
        <v>702</v>
      </c>
      <c r="C264" t="s">
        <v>283</v>
      </c>
      <c r="D264" t="s">
        <v>1554</v>
      </c>
      <c r="E264" t="s">
        <v>48</v>
      </c>
      <c r="F264" t="s">
        <v>53</v>
      </c>
      <c r="G264" t="s">
        <v>53</v>
      </c>
      <c r="H264" t="s">
        <v>1650</v>
      </c>
      <c r="I264" t="s">
        <v>42</v>
      </c>
      <c r="J264">
        <v>1</v>
      </c>
      <c r="L264" t="s">
        <v>66</v>
      </c>
      <c r="M264" t="s">
        <v>50</v>
      </c>
      <c r="N264">
        <v>11</v>
      </c>
      <c r="O264">
        <v>147</v>
      </c>
      <c r="P264">
        <v>15</v>
      </c>
      <c r="Q264" s="122">
        <v>93.703500000000005</v>
      </c>
      <c r="R264">
        <f t="shared" si="23"/>
        <v>36.75</v>
      </c>
      <c r="S264">
        <f t="shared" si="24"/>
        <v>3443.6036250000002</v>
      </c>
      <c r="T264">
        <v>0</v>
      </c>
      <c r="U264">
        <f t="shared" si="25"/>
        <v>3443.6036250000002</v>
      </c>
      <c r="V264">
        <f t="shared" si="26"/>
        <v>3443603.625</v>
      </c>
      <c r="W264">
        <f t="shared" si="27"/>
        <v>286966.96875</v>
      </c>
      <c r="X264" t="str">
        <f>IF(DATAPN[[#This Row],[Verks]]="Programövergripande",DATAPN[[#This Row],[Verks]],CONCATENATE(DATAPN[[#This Row],[PN/PrI Kod]],TEXT(DATAPN[[#This Row],[Verks]],9900000),1))</f>
        <v>UL99001011</v>
      </c>
      <c r="Y264" t="str">
        <f>IF(DATAPN[[#This Row],[Verks]]="Programövergripande",DATAPN[[#This Row],[Verks]],CONCATENATE(DATAPN[[#This Row],[Kursansvarig inst]],TEXT(DATAPN[[#This Row],[Verks]],9900000),1))</f>
        <v>PN99001011</v>
      </c>
      <c r="Z2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4" t="s">
        <v>42</v>
      </c>
      <c r="AC264" t="s">
        <v>42</v>
      </c>
      <c r="AD264" t="s">
        <v>42</v>
      </c>
      <c r="AE264" t="s">
        <v>42</v>
      </c>
      <c r="AF264">
        <f>IF(A264="Programövergripande","Programövergripande",VLOOKUP(C264,Verks!A:B,2,0))</f>
        <v>101</v>
      </c>
      <c r="AH264">
        <v>2023</v>
      </c>
      <c r="AI264" t="s">
        <v>1651</v>
      </c>
      <c r="AK264">
        <v>95.330650000000006</v>
      </c>
      <c r="AL264" t="str">
        <f>VLOOKUP(B264,Inst!A:B,2,0)</f>
        <v>UL</v>
      </c>
    </row>
    <row r="265" spans="1:38" x14ac:dyDescent="0.35">
      <c r="A265" t="s">
        <v>47</v>
      </c>
      <c r="B265" t="s">
        <v>702</v>
      </c>
      <c r="C265" t="s">
        <v>283</v>
      </c>
      <c r="D265" t="s">
        <v>1554</v>
      </c>
      <c r="E265" t="s">
        <v>48</v>
      </c>
      <c r="F265" t="s">
        <v>53</v>
      </c>
      <c r="G265" t="s">
        <v>53</v>
      </c>
      <c r="H265" t="s">
        <v>1650</v>
      </c>
      <c r="I265" t="s">
        <v>42</v>
      </c>
      <c r="J265">
        <v>1</v>
      </c>
      <c r="L265" t="s">
        <v>66</v>
      </c>
      <c r="M265" t="s">
        <v>49</v>
      </c>
      <c r="N265">
        <v>11</v>
      </c>
      <c r="O265">
        <v>157</v>
      </c>
      <c r="P265">
        <v>15</v>
      </c>
      <c r="Q265" s="122">
        <v>93.703500000000005</v>
      </c>
      <c r="R265">
        <f t="shared" si="23"/>
        <v>39.25</v>
      </c>
      <c r="S265">
        <f t="shared" si="24"/>
        <v>3677.8623750000002</v>
      </c>
      <c r="T265">
        <v>0</v>
      </c>
      <c r="U265">
        <f t="shared" si="25"/>
        <v>3677.8623750000002</v>
      </c>
      <c r="V265">
        <f t="shared" si="26"/>
        <v>3677862.375</v>
      </c>
      <c r="W265">
        <f t="shared" si="27"/>
        <v>306488.53125</v>
      </c>
      <c r="X265" t="str">
        <f>IF(DATAPN[[#This Row],[Verks]]="Programövergripande",DATAPN[[#This Row],[Verks]],CONCATENATE(DATAPN[[#This Row],[PN/PrI Kod]],TEXT(DATAPN[[#This Row],[Verks]],9900000),1))</f>
        <v>UL99001011</v>
      </c>
      <c r="Y265" t="str">
        <f>IF(DATAPN[[#This Row],[Verks]]="Programövergripande",DATAPN[[#This Row],[Verks]],CONCATENATE(DATAPN[[#This Row],[Kursansvarig inst]],TEXT(DATAPN[[#This Row],[Verks]],9900000),1))</f>
        <v>PN99001011</v>
      </c>
      <c r="Z2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5" t="s">
        <v>42</v>
      </c>
      <c r="AC265" t="s">
        <v>42</v>
      </c>
      <c r="AD265" t="s">
        <v>42</v>
      </c>
      <c r="AE265" t="s">
        <v>42</v>
      </c>
      <c r="AF265">
        <f>IF(A265="Programövergripande","Programövergripande",VLOOKUP(C265,Verks!A:B,2,0))</f>
        <v>101</v>
      </c>
      <c r="AH265">
        <v>2023</v>
      </c>
      <c r="AI265" t="s">
        <v>1651</v>
      </c>
      <c r="AK265">
        <v>95.330650000000006</v>
      </c>
      <c r="AL265" t="str">
        <f>VLOOKUP(B265,Inst!A:B,2,0)</f>
        <v>UL</v>
      </c>
    </row>
    <row r="266" spans="1:38" x14ac:dyDescent="0.35">
      <c r="A266" t="s">
        <v>47</v>
      </c>
      <c r="B266" t="s">
        <v>702</v>
      </c>
      <c r="C266" t="s">
        <v>283</v>
      </c>
      <c r="D266" t="s">
        <v>1554</v>
      </c>
      <c r="E266" t="s">
        <v>48</v>
      </c>
      <c r="F266" t="s">
        <v>53</v>
      </c>
      <c r="G266" t="s">
        <v>53</v>
      </c>
      <c r="H266" t="s">
        <v>1652</v>
      </c>
      <c r="I266" t="s">
        <v>42</v>
      </c>
      <c r="J266">
        <v>1</v>
      </c>
      <c r="L266" t="s">
        <v>53</v>
      </c>
      <c r="M266" t="s">
        <v>42</v>
      </c>
      <c r="Q266" s="122">
        <v>0</v>
      </c>
      <c r="R266">
        <f t="shared" si="23"/>
        <v>0</v>
      </c>
      <c r="S266">
        <f t="shared" si="24"/>
        <v>0</v>
      </c>
      <c r="T266">
        <v>1870</v>
      </c>
      <c r="U266">
        <f t="shared" si="25"/>
        <v>1870</v>
      </c>
      <c r="V266">
        <f t="shared" si="26"/>
        <v>1870000</v>
      </c>
      <c r="W266">
        <f t="shared" si="27"/>
        <v>155833.33333333334</v>
      </c>
      <c r="X266" t="str">
        <f>IF(DATAPN[[#This Row],[Verks]]="Programövergripande",DATAPN[[#This Row],[Verks]],CONCATENATE(DATAPN[[#This Row],[PN/PrI Kod]],TEXT(DATAPN[[#This Row],[Verks]],9900000),1))</f>
        <v>UL99001011</v>
      </c>
      <c r="Y266" t="str">
        <f>IF(DATAPN[[#This Row],[Verks]]="Programövergripande",DATAPN[[#This Row],[Verks]],CONCATENATE(DATAPN[[#This Row],[Kursansvarig inst]],TEXT(DATAPN[[#This Row],[Verks]],9900000),1))</f>
        <v>PN99001011</v>
      </c>
      <c r="Z2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6" t="s">
        <v>42</v>
      </c>
      <c r="AC266" t="s">
        <v>42</v>
      </c>
      <c r="AD266" t="s">
        <v>42</v>
      </c>
      <c r="AE266" t="s">
        <v>42</v>
      </c>
      <c r="AF266">
        <f>IF(A266="Programövergripande","Programövergripande",VLOOKUP(C266,Verks!A:B,2,0))</f>
        <v>101</v>
      </c>
      <c r="AH266">
        <v>2023</v>
      </c>
      <c r="AI266" t="s">
        <v>1653</v>
      </c>
      <c r="AL266" t="str">
        <f>VLOOKUP(B266,Inst!A:B,2,0)</f>
        <v>UL</v>
      </c>
    </row>
    <row r="267" spans="1:38" x14ac:dyDescent="0.35">
      <c r="A267" t="s">
        <v>47</v>
      </c>
      <c r="B267" t="s">
        <v>702</v>
      </c>
      <c r="C267" t="s">
        <v>283</v>
      </c>
      <c r="D267" t="s">
        <v>1554</v>
      </c>
      <c r="E267" t="s">
        <v>48</v>
      </c>
      <c r="F267" t="s">
        <v>53</v>
      </c>
      <c r="G267" t="s">
        <v>53</v>
      </c>
      <c r="H267" t="s">
        <v>65</v>
      </c>
      <c r="I267" t="s">
        <v>42</v>
      </c>
      <c r="J267">
        <v>1</v>
      </c>
      <c r="L267" t="s">
        <v>66</v>
      </c>
      <c r="M267" t="s">
        <v>42</v>
      </c>
      <c r="O267">
        <v>30</v>
      </c>
      <c r="P267">
        <v>60</v>
      </c>
      <c r="Q267" s="122">
        <v>80</v>
      </c>
      <c r="R267">
        <f t="shared" si="23"/>
        <v>30</v>
      </c>
      <c r="S267">
        <f t="shared" si="24"/>
        <v>2400</v>
      </c>
      <c r="U267">
        <f t="shared" si="25"/>
        <v>2400</v>
      </c>
      <c r="V267">
        <f t="shared" si="26"/>
        <v>2400000</v>
      </c>
      <c r="W267">
        <f t="shared" si="27"/>
        <v>200000</v>
      </c>
      <c r="X267" t="str">
        <f>IF(DATAPN[[#This Row],[Verks]]="Programövergripande",DATAPN[[#This Row],[Verks]],CONCATENATE(DATAPN[[#This Row],[PN/PrI Kod]],TEXT(DATAPN[[#This Row],[Verks]],9900000),1))</f>
        <v>UL99001011</v>
      </c>
      <c r="Y267" t="str">
        <f>IF(DATAPN[[#This Row],[Verks]]="Programövergripande",DATAPN[[#This Row],[Verks]],CONCATENATE(DATAPN[[#This Row],[Kursansvarig inst]],TEXT(DATAPN[[#This Row],[Verks]],9900000),1))</f>
        <v>PN99001011</v>
      </c>
      <c r="Z2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7" t="s">
        <v>42</v>
      </c>
      <c r="AC267" t="s">
        <v>42</v>
      </c>
      <c r="AD267" t="s">
        <v>42</v>
      </c>
      <c r="AE267" t="s">
        <v>42</v>
      </c>
      <c r="AF267">
        <f>IF(A267="Programövergripande","Programövergripande",VLOOKUP(C267,Verks!A:B,2,0))</f>
        <v>101</v>
      </c>
      <c r="AH267">
        <v>2023</v>
      </c>
      <c r="AI267" t="s">
        <v>1654</v>
      </c>
      <c r="AK267">
        <v>80</v>
      </c>
      <c r="AL267" t="str">
        <f>VLOOKUP(B267,Inst!A:B,2,0)</f>
        <v>UL</v>
      </c>
    </row>
    <row r="268" spans="1:38" x14ac:dyDescent="0.35">
      <c r="A268" t="s">
        <v>47</v>
      </c>
      <c r="B268" t="s">
        <v>702</v>
      </c>
      <c r="C268" t="s">
        <v>283</v>
      </c>
      <c r="D268" t="s">
        <v>1554</v>
      </c>
      <c r="E268" t="s">
        <v>48</v>
      </c>
      <c r="F268" t="s">
        <v>53</v>
      </c>
      <c r="G268" t="s">
        <v>53</v>
      </c>
      <c r="H268" t="s">
        <v>1655</v>
      </c>
      <c r="I268" t="s">
        <v>42</v>
      </c>
      <c r="J268">
        <v>1</v>
      </c>
      <c r="L268" t="s">
        <v>53</v>
      </c>
      <c r="M268" t="s">
        <v>42</v>
      </c>
      <c r="P268">
        <v>60</v>
      </c>
      <c r="Q268" s="122">
        <v>0</v>
      </c>
      <c r="R268">
        <f t="shared" si="23"/>
        <v>0</v>
      </c>
      <c r="S268">
        <f t="shared" si="24"/>
        <v>0</v>
      </c>
      <c r="T268">
        <v>300</v>
      </c>
      <c r="U268">
        <f t="shared" si="25"/>
        <v>300</v>
      </c>
      <c r="V268">
        <f t="shared" si="26"/>
        <v>300000</v>
      </c>
      <c r="W268">
        <f t="shared" si="27"/>
        <v>25000</v>
      </c>
      <c r="X268" t="str">
        <f>IF(DATAPN[[#This Row],[Verks]]="Programövergripande",DATAPN[[#This Row],[Verks]],CONCATENATE(DATAPN[[#This Row],[PN/PrI Kod]],TEXT(DATAPN[[#This Row],[Verks]],9900000),1))</f>
        <v>UL99001011</v>
      </c>
      <c r="Y268" t="str">
        <f>IF(DATAPN[[#This Row],[Verks]]="Programövergripande",DATAPN[[#This Row],[Verks]],CONCATENATE(DATAPN[[#This Row],[Kursansvarig inst]],TEXT(DATAPN[[#This Row],[Verks]],9900000),1))</f>
        <v>PN99001011</v>
      </c>
      <c r="Z2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8" t="s">
        <v>42</v>
      </c>
      <c r="AC268" t="s">
        <v>42</v>
      </c>
      <c r="AD268" t="s">
        <v>42</v>
      </c>
      <c r="AE268" t="s">
        <v>42</v>
      </c>
      <c r="AF268">
        <f>IF(A268="Programövergripande","Programövergripande",VLOOKUP(C268,Verks!A:B,2,0))</f>
        <v>101</v>
      </c>
      <c r="AH268">
        <v>2023</v>
      </c>
      <c r="AI268" t="s">
        <v>1656</v>
      </c>
      <c r="AL268" t="str">
        <f>VLOOKUP(B268,Inst!A:B,2,0)</f>
        <v>UL</v>
      </c>
    </row>
    <row r="269" spans="1:38" x14ac:dyDescent="0.35">
      <c r="A269" t="s">
        <v>47</v>
      </c>
      <c r="B269" t="s">
        <v>702</v>
      </c>
      <c r="C269" t="s">
        <v>283</v>
      </c>
      <c r="D269" t="s">
        <v>1554</v>
      </c>
      <c r="E269" t="s">
        <v>48</v>
      </c>
      <c r="F269" t="s">
        <v>53</v>
      </c>
      <c r="G269" t="s">
        <v>53</v>
      </c>
      <c r="H269" t="s">
        <v>1657</v>
      </c>
      <c r="I269" t="s">
        <v>42</v>
      </c>
      <c r="J269">
        <v>1</v>
      </c>
      <c r="L269" t="s">
        <v>53</v>
      </c>
      <c r="Q269" s="122">
        <v>0</v>
      </c>
      <c r="R269">
        <f t="shared" si="23"/>
        <v>0</v>
      </c>
      <c r="S269">
        <f t="shared" si="24"/>
        <v>0</v>
      </c>
      <c r="T269">
        <v>678</v>
      </c>
      <c r="U269">
        <f t="shared" si="25"/>
        <v>678</v>
      </c>
      <c r="V269">
        <f t="shared" si="26"/>
        <v>678000</v>
      </c>
      <c r="W269">
        <f t="shared" si="27"/>
        <v>56500</v>
      </c>
      <c r="X269" t="str">
        <f>IF(DATAPN[[#This Row],[Verks]]="Programövergripande",DATAPN[[#This Row],[Verks]],CONCATENATE(DATAPN[[#This Row],[PN/PrI Kod]],TEXT(DATAPN[[#This Row],[Verks]],9900000),1))</f>
        <v>UL99001011</v>
      </c>
      <c r="Y269" t="str">
        <f>IF(DATAPN[[#This Row],[Verks]]="Programövergripande",DATAPN[[#This Row],[Verks]],CONCATENATE(DATAPN[[#This Row],[Kursansvarig inst]],TEXT(DATAPN[[#This Row],[Verks]],9900000),1))</f>
        <v>PN99001011</v>
      </c>
      <c r="Z2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6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69" t="s">
        <v>42</v>
      </c>
      <c r="AC269" t="s">
        <v>42</v>
      </c>
      <c r="AD269" t="s">
        <v>42</v>
      </c>
      <c r="AE269" t="s">
        <v>42</v>
      </c>
      <c r="AF269">
        <f>IF(A269="Programövergripande","Programövergripande",VLOOKUP(C269,Verks!A:B,2,0))</f>
        <v>101</v>
      </c>
      <c r="AH269">
        <v>2023</v>
      </c>
      <c r="AI269" t="s">
        <v>1658</v>
      </c>
      <c r="AL269" t="str">
        <f>VLOOKUP(B269,Inst!A:B,2,0)</f>
        <v>UL</v>
      </c>
    </row>
    <row r="270" spans="1:38" x14ac:dyDescent="0.35">
      <c r="A270" t="s">
        <v>47</v>
      </c>
      <c r="B270" t="s">
        <v>702</v>
      </c>
      <c r="C270" t="s">
        <v>284</v>
      </c>
      <c r="D270" t="s">
        <v>1554</v>
      </c>
      <c r="E270" t="s">
        <v>48</v>
      </c>
      <c r="F270" t="s">
        <v>53</v>
      </c>
      <c r="G270" t="s">
        <v>53</v>
      </c>
      <c r="H270" t="s">
        <v>1657</v>
      </c>
      <c r="I270" t="s">
        <v>42</v>
      </c>
      <c r="J270">
        <v>1</v>
      </c>
      <c r="L270" t="s">
        <v>53</v>
      </c>
      <c r="Q270" s="122">
        <v>0</v>
      </c>
      <c r="R270">
        <f t="shared" si="23"/>
        <v>0</v>
      </c>
      <c r="S270">
        <f t="shared" si="24"/>
        <v>0</v>
      </c>
      <c r="T270">
        <v>3500.1979999999999</v>
      </c>
      <c r="U270">
        <f t="shared" si="25"/>
        <v>3500.1979999999999</v>
      </c>
      <c r="V270">
        <f t="shared" si="26"/>
        <v>3500198</v>
      </c>
      <c r="W270">
        <f t="shared" si="27"/>
        <v>291683.16666666669</v>
      </c>
      <c r="X270" t="str">
        <f>IF(DATAPN[[#This Row],[Verks]]="Programövergripande",DATAPN[[#This Row],[Verks]],CONCATENATE(DATAPN[[#This Row],[PN/PrI Kod]],TEXT(DATAPN[[#This Row],[Verks]],9900000),1))</f>
        <v>UL99001011</v>
      </c>
      <c r="Y270" t="str">
        <f>IF(DATAPN[[#This Row],[Verks]]="Programövergripande",DATAPN[[#This Row],[Verks]],CONCATENATE(DATAPN[[#This Row],[Kursansvarig inst]],TEXT(DATAPN[[#This Row],[Verks]],9900000),1))</f>
        <v>PN99001011</v>
      </c>
      <c r="Z2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70" t="s">
        <v>42</v>
      </c>
      <c r="AC270" t="s">
        <v>42</v>
      </c>
      <c r="AD270" t="s">
        <v>42</v>
      </c>
      <c r="AE270" t="s">
        <v>42</v>
      </c>
      <c r="AF270">
        <f>IF(A270="Programövergripande","Programövergripande",VLOOKUP(C270,Verks!A:B,2,0))</f>
        <v>101</v>
      </c>
      <c r="AH270">
        <v>2023</v>
      </c>
      <c r="AI270" t="s">
        <v>1659</v>
      </c>
      <c r="AL270" t="str">
        <f>VLOOKUP(B270,Inst!A:B,2,0)</f>
        <v>UL</v>
      </c>
    </row>
    <row r="271" spans="1:38" x14ac:dyDescent="0.35">
      <c r="A271" t="s">
        <v>47</v>
      </c>
      <c r="B271" t="s">
        <v>702</v>
      </c>
      <c r="C271" t="s">
        <v>283</v>
      </c>
      <c r="D271" t="s">
        <v>1554</v>
      </c>
      <c r="E271" t="s">
        <v>48</v>
      </c>
      <c r="F271" t="s">
        <v>53</v>
      </c>
      <c r="G271" t="s">
        <v>53</v>
      </c>
      <c r="H271" t="s">
        <v>1660</v>
      </c>
      <c r="I271" t="s">
        <v>42</v>
      </c>
      <c r="J271">
        <v>1</v>
      </c>
      <c r="L271" t="s">
        <v>53</v>
      </c>
      <c r="M271" t="s">
        <v>42</v>
      </c>
      <c r="Q271" s="122">
        <v>0</v>
      </c>
      <c r="R271">
        <f t="shared" si="23"/>
        <v>0</v>
      </c>
      <c r="S271">
        <f t="shared" si="24"/>
        <v>0</v>
      </c>
      <c r="T271">
        <v>1200</v>
      </c>
      <c r="U271">
        <f t="shared" si="25"/>
        <v>1200</v>
      </c>
      <c r="V271">
        <f t="shared" si="26"/>
        <v>1200000</v>
      </c>
      <c r="W271">
        <f t="shared" si="27"/>
        <v>100000</v>
      </c>
      <c r="X271" t="str">
        <f>IF(DATAPN[[#This Row],[Verks]]="Programövergripande",DATAPN[[#This Row],[Verks]],CONCATENATE(DATAPN[[#This Row],[PN/PrI Kod]],TEXT(DATAPN[[#This Row],[Verks]],9900000),1))</f>
        <v>UL99001011</v>
      </c>
      <c r="Y271" t="str">
        <f>IF(DATAPN[[#This Row],[Verks]]="Programövergripande",DATAPN[[#This Row],[Verks]],CONCATENATE(DATAPN[[#This Row],[Kursansvarig inst]],TEXT(DATAPN[[#This Row],[Verks]],9900000),1))</f>
        <v>PN99001011</v>
      </c>
      <c r="Z2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B271" t="s">
        <v>42</v>
      </c>
      <c r="AC271" t="s">
        <v>42</v>
      </c>
      <c r="AD271" t="s">
        <v>42</v>
      </c>
      <c r="AE271" t="s">
        <v>42</v>
      </c>
      <c r="AF271">
        <f>IF(A271="Programövergripande","Programövergripande",VLOOKUP(C271,Verks!A:B,2,0))</f>
        <v>101</v>
      </c>
      <c r="AH271">
        <v>2023</v>
      </c>
      <c r="AI271" t="s">
        <v>1661</v>
      </c>
      <c r="AL271" t="str">
        <f>VLOOKUP(B271,Inst!A:B,2,0)</f>
        <v>UL</v>
      </c>
    </row>
    <row r="272" spans="1:38" x14ac:dyDescent="0.35">
      <c r="A272" t="s">
        <v>47</v>
      </c>
      <c r="B272" t="s">
        <v>702</v>
      </c>
      <c r="C272" t="s">
        <v>284</v>
      </c>
      <c r="D272" t="s">
        <v>1554</v>
      </c>
      <c r="E272" t="s">
        <v>48</v>
      </c>
      <c r="F272" t="s">
        <v>130</v>
      </c>
      <c r="G272" s="123" t="s">
        <v>130</v>
      </c>
      <c r="H272" t="s">
        <v>1662</v>
      </c>
      <c r="I272" t="s">
        <v>1663</v>
      </c>
      <c r="J272">
        <v>1</v>
      </c>
      <c r="L272" t="s">
        <v>58</v>
      </c>
      <c r="M272" t="s">
        <v>49</v>
      </c>
      <c r="N272">
        <v>1</v>
      </c>
      <c r="O272">
        <v>194</v>
      </c>
      <c r="P272">
        <v>12</v>
      </c>
      <c r="Q272" s="122">
        <v>98.317999999999998</v>
      </c>
      <c r="R272">
        <f t="shared" si="23"/>
        <v>38.799999999999997</v>
      </c>
      <c r="S272">
        <f t="shared" si="24"/>
        <v>3814.7383999999997</v>
      </c>
      <c r="U272">
        <f t="shared" si="25"/>
        <v>3814.7383999999997</v>
      </c>
      <c r="V272">
        <f t="shared" si="26"/>
        <v>3814738.4</v>
      </c>
      <c r="W272">
        <f t="shared" si="27"/>
        <v>317894.86666666664</v>
      </c>
      <c r="X272" t="str">
        <f>IF(DATAPN[[#This Row],[Verks]]="Programövergripande",DATAPN[[#This Row],[Verks]],CONCATENATE(DATAPN[[#This Row],[PN/PrI Kod]],TEXT(DATAPN[[#This Row],[Verks]],9900000),1))</f>
        <v>UL99001011</v>
      </c>
      <c r="Y272" t="str">
        <f>IF(DATAPN[[#This Row],[Verks]]="Programövergripande",DATAPN[[#This Row],[Verks]],CONCATENATE(DATAPN[[#This Row],[Kursansvarig inst]],TEXT(DATAPN[[#This Row],[Verks]],9900000),1))</f>
        <v>C399001011</v>
      </c>
      <c r="Z2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2">
        <f>IF(A272="Programövergripande","Programövergripande",VLOOKUP(C272,Verks!A:B,2,0))</f>
        <v>101</v>
      </c>
      <c r="AH272">
        <v>2023</v>
      </c>
      <c r="AL272" t="str">
        <f>VLOOKUP(B272,Inst!A:B,2,0)</f>
        <v>UL</v>
      </c>
    </row>
    <row r="273" spans="1:38" x14ac:dyDescent="0.35">
      <c r="A273" t="s">
        <v>47</v>
      </c>
      <c r="B273" t="s">
        <v>702</v>
      </c>
      <c r="C273" t="s">
        <v>284</v>
      </c>
      <c r="D273" t="s">
        <v>1554</v>
      </c>
      <c r="E273" t="s">
        <v>48</v>
      </c>
      <c r="F273" t="s">
        <v>130</v>
      </c>
      <c r="G273" s="123" t="s">
        <v>130</v>
      </c>
      <c r="H273" t="s">
        <v>1662</v>
      </c>
      <c r="I273" t="s">
        <v>1663</v>
      </c>
      <c r="J273">
        <v>1</v>
      </c>
      <c r="L273" t="s">
        <v>58</v>
      </c>
      <c r="M273" t="s">
        <v>50</v>
      </c>
      <c r="N273">
        <v>1</v>
      </c>
      <c r="O273">
        <v>194</v>
      </c>
      <c r="P273">
        <v>12</v>
      </c>
      <c r="Q273" s="122">
        <v>98.317999999999998</v>
      </c>
      <c r="R273">
        <f t="shared" si="23"/>
        <v>38.799999999999997</v>
      </c>
      <c r="S273">
        <f t="shared" si="24"/>
        <v>3814.7383999999997</v>
      </c>
      <c r="U273">
        <f t="shared" si="25"/>
        <v>3814.7383999999997</v>
      </c>
      <c r="V273">
        <f t="shared" si="26"/>
        <v>3814738.4</v>
      </c>
      <c r="W273">
        <f t="shared" si="27"/>
        <v>317894.86666666664</v>
      </c>
      <c r="X273" t="str">
        <f>IF(DATAPN[[#This Row],[Verks]]="Programövergripande",DATAPN[[#This Row],[Verks]],CONCATENATE(DATAPN[[#This Row],[PN/PrI Kod]],TEXT(DATAPN[[#This Row],[Verks]],9900000),1))</f>
        <v>UL99001011</v>
      </c>
      <c r="Y273" t="str">
        <f>IF(DATAPN[[#This Row],[Verks]]="Programövergripande",DATAPN[[#This Row],[Verks]],CONCATENATE(DATAPN[[#This Row],[Kursansvarig inst]],TEXT(DATAPN[[#This Row],[Verks]],9900000),1))</f>
        <v>C399001011</v>
      </c>
      <c r="Z2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3">
        <f>IF(A273="Programövergripande","Programövergripande",VLOOKUP(C273,Verks!A:B,2,0))</f>
        <v>101</v>
      </c>
      <c r="AH273">
        <v>2023</v>
      </c>
      <c r="AL273" t="str">
        <f>VLOOKUP(B273,Inst!A:B,2,0)</f>
        <v>UL</v>
      </c>
    </row>
    <row r="274" spans="1:38" x14ac:dyDescent="0.35">
      <c r="A274" t="s">
        <v>47</v>
      </c>
      <c r="B274" t="s">
        <v>702</v>
      </c>
      <c r="C274" t="s">
        <v>284</v>
      </c>
      <c r="D274" t="s">
        <v>1554</v>
      </c>
      <c r="E274" t="s">
        <v>48</v>
      </c>
      <c r="F274" t="s">
        <v>1483</v>
      </c>
      <c r="G274" s="123" t="s">
        <v>1483</v>
      </c>
      <c r="H274" t="s">
        <v>1664</v>
      </c>
      <c r="I274" t="s">
        <v>1665</v>
      </c>
      <c r="J274">
        <v>1</v>
      </c>
      <c r="L274" t="s">
        <v>58</v>
      </c>
      <c r="M274" t="s">
        <v>49</v>
      </c>
      <c r="N274">
        <v>1</v>
      </c>
      <c r="O274">
        <v>194</v>
      </c>
      <c r="P274">
        <v>18</v>
      </c>
      <c r="Q274" s="122">
        <v>98.317999999999998</v>
      </c>
      <c r="R274">
        <f t="shared" si="23"/>
        <v>58.2</v>
      </c>
      <c r="S274">
        <f t="shared" si="24"/>
        <v>5722.1076000000003</v>
      </c>
      <c r="U274">
        <f t="shared" si="25"/>
        <v>5722.1076000000003</v>
      </c>
      <c r="V274">
        <f t="shared" si="26"/>
        <v>5722107.6000000006</v>
      </c>
      <c r="W274">
        <f t="shared" si="27"/>
        <v>476842.30000000005</v>
      </c>
      <c r="X274" t="str">
        <f>IF(DATAPN[[#This Row],[Verks]]="Programövergripande",DATAPN[[#This Row],[Verks]],CONCATENATE(DATAPN[[#This Row],[PN/PrI Kod]],TEXT(DATAPN[[#This Row],[Verks]],9900000),1))</f>
        <v>UL99001011</v>
      </c>
      <c r="Y274" t="str">
        <f>IF(DATAPN[[#This Row],[Verks]]="Programövergripande",DATAPN[[#This Row],[Verks]],CONCATENATE(DATAPN[[#This Row],[Kursansvarig inst]],TEXT(DATAPN[[#This Row],[Verks]],9900000),1))</f>
        <v>C299001011</v>
      </c>
      <c r="Z2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4">
        <f>IF(A274="Programövergripande","Programövergripande",VLOOKUP(C274,Verks!A:B,2,0))</f>
        <v>101</v>
      </c>
      <c r="AH274">
        <v>2023</v>
      </c>
      <c r="AL274" t="str">
        <f>VLOOKUP(B274,Inst!A:B,2,0)</f>
        <v>UL</v>
      </c>
    </row>
    <row r="275" spans="1:38" x14ac:dyDescent="0.35">
      <c r="A275" t="s">
        <v>47</v>
      </c>
      <c r="B275" t="s">
        <v>702</v>
      </c>
      <c r="C275" t="s">
        <v>284</v>
      </c>
      <c r="D275" t="s">
        <v>1554</v>
      </c>
      <c r="E275" t="s">
        <v>48</v>
      </c>
      <c r="F275" t="s">
        <v>1483</v>
      </c>
      <c r="G275" s="123" t="s">
        <v>1483</v>
      </c>
      <c r="H275" t="s">
        <v>1664</v>
      </c>
      <c r="I275" t="s">
        <v>1665</v>
      </c>
      <c r="J275">
        <v>1</v>
      </c>
      <c r="L275" t="s">
        <v>58</v>
      </c>
      <c r="M275" t="s">
        <v>50</v>
      </c>
      <c r="N275">
        <v>1</v>
      </c>
      <c r="O275">
        <v>194</v>
      </c>
      <c r="P275">
        <v>18</v>
      </c>
      <c r="Q275" s="122">
        <v>98.317999999999998</v>
      </c>
      <c r="R275">
        <f t="shared" si="23"/>
        <v>58.2</v>
      </c>
      <c r="S275">
        <f t="shared" si="24"/>
        <v>5722.1076000000003</v>
      </c>
      <c r="U275">
        <f t="shared" si="25"/>
        <v>5722.1076000000003</v>
      </c>
      <c r="V275">
        <f t="shared" si="26"/>
        <v>5722107.6000000006</v>
      </c>
      <c r="W275">
        <f t="shared" si="27"/>
        <v>476842.30000000005</v>
      </c>
      <c r="X275" t="str">
        <f>IF(DATAPN[[#This Row],[Verks]]="Programövergripande",DATAPN[[#This Row],[Verks]],CONCATENATE(DATAPN[[#This Row],[PN/PrI Kod]],TEXT(DATAPN[[#This Row],[Verks]],9900000),1))</f>
        <v>UL99001011</v>
      </c>
      <c r="Y275" t="str">
        <f>IF(DATAPN[[#This Row],[Verks]]="Programövergripande",DATAPN[[#This Row],[Verks]],CONCATENATE(DATAPN[[#This Row],[Kursansvarig inst]],TEXT(DATAPN[[#This Row],[Verks]],9900000),1))</f>
        <v>C299001011</v>
      </c>
      <c r="Z2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5">
        <f>IF(A275="Programövergripande","Programövergripande",VLOOKUP(C275,Verks!A:B,2,0))</f>
        <v>101</v>
      </c>
      <c r="AH275">
        <v>2023</v>
      </c>
      <c r="AL275" t="str">
        <f>VLOOKUP(B275,Inst!A:B,2,0)</f>
        <v>UL</v>
      </c>
    </row>
    <row r="276" spans="1:38" x14ac:dyDescent="0.35">
      <c r="A276" t="s">
        <v>47</v>
      </c>
      <c r="B276" t="s">
        <v>702</v>
      </c>
      <c r="C276" t="s">
        <v>284</v>
      </c>
      <c r="D276" t="s">
        <v>1554</v>
      </c>
      <c r="E276" t="s">
        <v>48</v>
      </c>
      <c r="F276" t="s">
        <v>125</v>
      </c>
      <c r="G276" s="123" t="s">
        <v>125</v>
      </c>
      <c r="H276" t="s">
        <v>1666</v>
      </c>
      <c r="I276" t="s">
        <v>1667</v>
      </c>
      <c r="J276">
        <v>1</v>
      </c>
      <c r="L276" t="s">
        <v>58</v>
      </c>
      <c r="M276" t="s">
        <v>49</v>
      </c>
      <c r="N276">
        <v>2</v>
      </c>
      <c r="O276">
        <v>175</v>
      </c>
      <c r="P276">
        <v>18</v>
      </c>
      <c r="Q276" s="122">
        <v>101.401</v>
      </c>
      <c r="R276">
        <f t="shared" si="23"/>
        <v>52.5</v>
      </c>
      <c r="S276">
        <f t="shared" si="24"/>
        <v>5323.5524999999998</v>
      </c>
      <c r="U276">
        <f t="shared" si="25"/>
        <v>5323.5524999999998</v>
      </c>
      <c r="V276">
        <f t="shared" si="26"/>
        <v>5323552.5</v>
      </c>
      <c r="W276">
        <f t="shared" si="27"/>
        <v>443629.375</v>
      </c>
      <c r="X276" t="str">
        <f>IF(DATAPN[[#This Row],[Verks]]="Programövergripande",DATAPN[[#This Row],[Verks]],CONCATENATE(DATAPN[[#This Row],[PN/PrI Kod]],TEXT(DATAPN[[#This Row],[Verks]],9900000),1))</f>
        <v>UL99001011</v>
      </c>
      <c r="Y276" t="str">
        <f>IF(DATAPN[[#This Row],[Verks]]="Programövergripande",DATAPN[[#This Row],[Verks]],CONCATENATE(DATAPN[[#This Row],[Kursansvarig inst]],TEXT(DATAPN[[#This Row],[Verks]],9900000),1))</f>
        <v>C499001011</v>
      </c>
      <c r="Z27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6">
        <f>IF(A276="Programövergripande","Programövergripande",VLOOKUP(C276,Verks!A:B,2,0))</f>
        <v>101</v>
      </c>
      <c r="AH276">
        <v>2023</v>
      </c>
      <c r="AL276" t="str">
        <f>VLOOKUP(B276,Inst!A:B,2,0)</f>
        <v>UL</v>
      </c>
    </row>
    <row r="277" spans="1:38" x14ac:dyDescent="0.35">
      <c r="A277" t="s">
        <v>47</v>
      </c>
      <c r="B277" t="s">
        <v>702</v>
      </c>
      <c r="C277" t="s">
        <v>284</v>
      </c>
      <c r="D277" t="s">
        <v>1554</v>
      </c>
      <c r="E277" t="s">
        <v>48</v>
      </c>
      <c r="F277" t="s">
        <v>125</v>
      </c>
      <c r="G277" s="123" t="s">
        <v>125</v>
      </c>
      <c r="H277" t="s">
        <v>1666</v>
      </c>
      <c r="I277" t="s">
        <v>1667</v>
      </c>
      <c r="J277">
        <v>1</v>
      </c>
      <c r="L277" t="s">
        <v>58</v>
      </c>
      <c r="M277" t="s">
        <v>50</v>
      </c>
      <c r="N277">
        <v>2</v>
      </c>
      <c r="O277">
        <v>175</v>
      </c>
      <c r="P277">
        <v>18</v>
      </c>
      <c r="Q277" s="122">
        <v>101.401</v>
      </c>
      <c r="R277">
        <f t="shared" si="23"/>
        <v>52.5</v>
      </c>
      <c r="S277">
        <f t="shared" si="24"/>
        <v>5323.5524999999998</v>
      </c>
      <c r="U277">
        <f t="shared" si="25"/>
        <v>5323.5524999999998</v>
      </c>
      <c r="V277">
        <f t="shared" si="26"/>
        <v>5323552.5</v>
      </c>
      <c r="W277">
        <f t="shared" si="27"/>
        <v>443629.375</v>
      </c>
      <c r="X277" t="str">
        <f>IF(DATAPN[[#This Row],[Verks]]="Programövergripande",DATAPN[[#This Row],[Verks]],CONCATENATE(DATAPN[[#This Row],[PN/PrI Kod]],TEXT(DATAPN[[#This Row],[Verks]],9900000),1))</f>
        <v>UL99001011</v>
      </c>
      <c r="Y277" t="str">
        <f>IF(DATAPN[[#This Row],[Verks]]="Programövergripande",DATAPN[[#This Row],[Verks]],CONCATENATE(DATAPN[[#This Row],[Kursansvarig inst]],TEXT(DATAPN[[#This Row],[Verks]],9900000),1))</f>
        <v>C499001011</v>
      </c>
      <c r="Z27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7">
        <f>IF(A277="Programövergripande","Programövergripande",VLOOKUP(C277,Verks!A:B,2,0))</f>
        <v>101</v>
      </c>
      <c r="AH277">
        <v>2023</v>
      </c>
      <c r="AL277" t="str">
        <f>VLOOKUP(B277,Inst!A:B,2,0)</f>
        <v>UL</v>
      </c>
    </row>
    <row r="278" spans="1:38" x14ac:dyDescent="0.35">
      <c r="A278" t="s">
        <v>47</v>
      </c>
      <c r="B278" t="s">
        <v>702</v>
      </c>
      <c r="C278" t="s">
        <v>284</v>
      </c>
      <c r="D278" t="s">
        <v>1554</v>
      </c>
      <c r="E278" t="s">
        <v>48</v>
      </c>
      <c r="F278" t="s">
        <v>125</v>
      </c>
      <c r="G278" s="123" t="s">
        <v>125</v>
      </c>
      <c r="H278" t="s">
        <v>1668</v>
      </c>
      <c r="I278" t="s">
        <v>1669</v>
      </c>
      <c r="J278">
        <v>1</v>
      </c>
      <c r="L278" t="s">
        <v>58</v>
      </c>
      <c r="M278" t="s">
        <v>49</v>
      </c>
      <c r="N278">
        <v>2</v>
      </c>
      <c r="O278">
        <v>175</v>
      </c>
      <c r="P278">
        <v>12</v>
      </c>
      <c r="Q278" s="122">
        <v>101.401</v>
      </c>
      <c r="R278">
        <f t="shared" si="23"/>
        <v>35</v>
      </c>
      <c r="S278">
        <f t="shared" si="24"/>
        <v>3549.0349999999999</v>
      </c>
      <c r="U278">
        <f t="shared" si="25"/>
        <v>3549.0349999999999</v>
      </c>
      <c r="V278">
        <f t="shared" si="26"/>
        <v>3549035</v>
      </c>
      <c r="W278">
        <f t="shared" si="27"/>
        <v>295752.91666666669</v>
      </c>
      <c r="X278" t="str">
        <f>IF(DATAPN[[#This Row],[Verks]]="Programövergripande",DATAPN[[#This Row],[Verks]],CONCATENATE(DATAPN[[#This Row],[PN/PrI Kod]],TEXT(DATAPN[[#This Row],[Verks]],9900000),1))</f>
        <v>UL99001011</v>
      </c>
      <c r="Y278" t="str">
        <f>IF(DATAPN[[#This Row],[Verks]]="Programövergripande",DATAPN[[#This Row],[Verks]],CONCATENATE(DATAPN[[#This Row],[Kursansvarig inst]],TEXT(DATAPN[[#This Row],[Verks]],9900000),1))</f>
        <v>C499001011</v>
      </c>
      <c r="Z27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8">
        <f>IF(A278="Programövergripande","Programövergripande",VLOOKUP(C278,Verks!A:B,2,0))</f>
        <v>101</v>
      </c>
      <c r="AH278">
        <v>2023</v>
      </c>
      <c r="AL278" t="str">
        <f>VLOOKUP(B278,Inst!A:B,2,0)</f>
        <v>UL</v>
      </c>
    </row>
    <row r="279" spans="1:38" x14ac:dyDescent="0.35">
      <c r="A279" t="s">
        <v>47</v>
      </c>
      <c r="B279" t="s">
        <v>702</v>
      </c>
      <c r="C279" t="s">
        <v>284</v>
      </c>
      <c r="D279" t="s">
        <v>1554</v>
      </c>
      <c r="E279" t="s">
        <v>48</v>
      </c>
      <c r="F279" t="s">
        <v>125</v>
      </c>
      <c r="G279" s="123" t="s">
        <v>125</v>
      </c>
      <c r="H279" t="s">
        <v>1668</v>
      </c>
      <c r="I279" t="s">
        <v>1669</v>
      </c>
      <c r="J279">
        <v>1</v>
      </c>
      <c r="L279" t="s">
        <v>58</v>
      </c>
      <c r="M279" t="s">
        <v>50</v>
      </c>
      <c r="N279">
        <v>2</v>
      </c>
      <c r="O279">
        <v>175</v>
      </c>
      <c r="P279">
        <v>12</v>
      </c>
      <c r="Q279" s="122">
        <v>101.401</v>
      </c>
      <c r="R279">
        <f t="shared" si="23"/>
        <v>35</v>
      </c>
      <c r="S279">
        <f t="shared" si="24"/>
        <v>3549.0349999999999</v>
      </c>
      <c r="U279">
        <f t="shared" si="25"/>
        <v>3549.0349999999999</v>
      </c>
      <c r="V279">
        <f t="shared" si="26"/>
        <v>3549035</v>
      </c>
      <c r="W279">
        <f t="shared" si="27"/>
        <v>295752.91666666669</v>
      </c>
      <c r="X279" t="str">
        <f>IF(DATAPN[[#This Row],[Verks]]="Programövergripande",DATAPN[[#This Row],[Verks]],CONCATENATE(DATAPN[[#This Row],[PN/PrI Kod]],TEXT(DATAPN[[#This Row],[Verks]],9900000),1))</f>
        <v>UL99001011</v>
      </c>
      <c r="Y279" t="str">
        <f>IF(DATAPN[[#This Row],[Verks]]="Programövergripande",DATAPN[[#This Row],[Verks]],CONCATENATE(DATAPN[[#This Row],[Kursansvarig inst]],TEXT(DATAPN[[#This Row],[Verks]],9900000),1))</f>
        <v>C499001011</v>
      </c>
      <c r="Z27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7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79">
        <f>IF(A279="Programövergripande","Programövergripande",VLOOKUP(C279,Verks!A:B,2,0))</f>
        <v>101</v>
      </c>
      <c r="AH279">
        <v>2023</v>
      </c>
      <c r="AL279" t="str">
        <f>VLOOKUP(B279,Inst!A:B,2,0)</f>
        <v>UL</v>
      </c>
    </row>
    <row r="280" spans="1:38" x14ac:dyDescent="0.35">
      <c r="A280" t="s">
        <v>47</v>
      </c>
      <c r="B280" t="s">
        <v>702</v>
      </c>
      <c r="C280" t="s">
        <v>284</v>
      </c>
      <c r="D280" t="s">
        <v>1554</v>
      </c>
      <c r="E280" t="s">
        <v>48</v>
      </c>
      <c r="F280" t="s">
        <v>130</v>
      </c>
      <c r="G280" s="123" t="s">
        <v>130</v>
      </c>
      <c r="H280" t="s">
        <v>1670</v>
      </c>
      <c r="I280" t="s">
        <v>1671</v>
      </c>
      <c r="J280">
        <v>1</v>
      </c>
      <c r="L280" t="s">
        <v>58</v>
      </c>
      <c r="M280" t="s">
        <v>49</v>
      </c>
      <c r="N280">
        <v>3</v>
      </c>
      <c r="O280">
        <v>170</v>
      </c>
      <c r="P280">
        <v>30</v>
      </c>
      <c r="Q280" s="122">
        <v>105.185</v>
      </c>
      <c r="R280">
        <f t="shared" si="23"/>
        <v>85</v>
      </c>
      <c r="S280">
        <f t="shared" si="24"/>
        <v>8940.7250000000004</v>
      </c>
      <c r="U280">
        <f t="shared" si="25"/>
        <v>8940.7250000000004</v>
      </c>
      <c r="V280">
        <f t="shared" si="26"/>
        <v>8940725</v>
      </c>
      <c r="W280">
        <f t="shared" si="27"/>
        <v>745060.41666666663</v>
      </c>
      <c r="X280" t="str">
        <f>IF(DATAPN[[#This Row],[Verks]]="Programövergripande",DATAPN[[#This Row],[Verks]],CONCATENATE(DATAPN[[#This Row],[PN/PrI Kod]],TEXT(DATAPN[[#This Row],[Verks]],9900000),1))</f>
        <v>UL99001011</v>
      </c>
      <c r="Y280" t="str">
        <f>IF(DATAPN[[#This Row],[Verks]]="Programövergripande",DATAPN[[#This Row],[Verks]],CONCATENATE(DATAPN[[#This Row],[Kursansvarig inst]],TEXT(DATAPN[[#This Row],[Verks]],9900000),1))</f>
        <v>C399001011</v>
      </c>
      <c r="Z2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0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0">
        <f>IF(A280="Programövergripande","Programövergripande",VLOOKUP(C280,Verks!A:B,2,0))</f>
        <v>101</v>
      </c>
      <c r="AH280">
        <v>2023</v>
      </c>
      <c r="AL280" t="str">
        <f>VLOOKUP(B280,Inst!A:B,2,0)</f>
        <v>UL</v>
      </c>
    </row>
    <row r="281" spans="1:38" x14ac:dyDescent="0.35">
      <c r="A281" t="s">
        <v>47</v>
      </c>
      <c r="B281" t="s">
        <v>702</v>
      </c>
      <c r="C281" t="s">
        <v>284</v>
      </c>
      <c r="D281" t="s">
        <v>1554</v>
      </c>
      <c r="E281" t="s">
        <v>48</v>
      </c>
      <c r="F281" t="s">
        <v>130</v>
      </c>
      <c r="G281" s="123" t="s">
        <v>130</v>
      </c>
      <c r="H281" t="s">
        <v>1670</v>
      </c>
      <c r="I281" t="s">
        <v>1671</v>
      </c>
      <c r="J281">
        <v>1</v>
      </c>
      <c r="L281" t="s">
        <v>58</v>
      </c>
      <c r="M281" t="s">
        <v>50</v>
      </c>
      <c r="N281">
        <v>3</v>
      </c>
      <c r="O281">
        <v>158</v>
      </c>
      <c r="P281">
        <v>30</v>
      </c>
      <c r="Q281" s="122">
        <v>105.185</v>
      </c>
      <c r="R281">
        <f t="shared" si="23"/>
        <v>79</v>
      </c>
      <c r="S281">
        <f t="shared" si="24"/>
        <v>8309.6149999999998</v>
      </c>
      <c r="U281">
        <f t="shared" si="25"/>
        <v>8309.6149999999998</v>
      </c>
      <c r="V281">
        <f t="shared" si="26"/>
        <v>8309615</v>
      </c>
      <c r="W281">
        <f t="shared" si="27"/>
        <v>692467.91666666663</v>
      </c>
      <c r="X281" t="str">
        <f>IF(DATAPN[[#This Row],[Verks]]="Programövergripande",DATAPN[[#This Row],[Verks]],CONCATENATE(DATAPN[[#This Row],[PN/PrI Kod]],TEXT(DATAPN[[#This Row],[Verks]],9900000),1))</f>
        <v>UL99001011</v>
      </c>
      <c r="Y281" t="str">
        <f>IF(DATAPN[[#This Row],[Verks]]="Programövergripande",DATAPN[[#This Row],[Verks]],CONCATENATE(DATAPN[[#This Row],[Kursansvarig inst]],TEXT(DATAPN[[#This Row],[Verks]],9900000),1))</f>
        <v>C399001011</v>
      </c>
      <c r="Z2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1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1">
        <f>IF(A281="Programövergripande","Programövergripande",VLOOKUP(C281,Verks!A:B,2,0))</f>
        <v>101</v>
      </c>
      <c r="AH281">
        <v>2023</v>
      </c>
      <c r="AL281" t="str">
        <f>VLOOKUP(B281,Inst!A:B,2,0)</f>
        <v>UL</v>
      </c>
    </row>
    <row r="282" spans="1:38" x14ac:dyDescent="0.35">
      <c r="A282" t="s">
        <v>47</v>
      </c>
      <c r="B282" t="s">
        <v>702</v>
      </c>
      <c r="C282" t="s">
        <v>284</v>
      </c>
      <c r="D282" t="s">
        <v>1554</v>
      </c>
      <c r="E282" t="s">
        <v>48</v>
      </c>
      <c r="F282" t="s">
        <v>997</v>
      </c>
      <c r="G282" s="123" t="s">
        <v>997</v>
      </c>
      <c r="H282" t="s">
        <v>1672</v>
      </c>
      <c r="I282" t="s">
        <v>1673</v>
      </c>
      <c r="J282">
        <v>1</v>
      </c>
      <c r="L282" t="s">
        <v>58</v>
      </c>
      <c r="M282" t="s">
        <v>49</v>
      </c>
      <c r="N282">
        <v>4</v>
      </c>
      <c r="O282">
        <v>154</v>
      </c>
      <c r="P282">
        <v>7.5</v>
      </c>
      <c r="Q282" s="122">
        <v>105.185</v>
      </c>
      <c r="R282">
        <f t="shared" si="23"/>
        <v>19.25</v>
      </c>
      <c r="S282">
        <f t="shared" si="24"/>
        <v>2024.81125</v>
      </c>
      <c r="U282">
        <f t="shared" si="25"/>
        <v>2024.81125</v>
      </c>
      <c r="V282">
        <f t="shared" si="26"/>
        <v>2024811.25</v>
      </c>
      <c r="W282">
        <f t="shared" si="27"/>
        <v>168734.27083333334</v>
      </c>
      <c r="X282" t="str">
        <f>IF(DATAPN[[#This Row],[Verks]]="Programövergripande",DATAPN[[#This Row],[Verks]],CONCATENATE(DATAPN[[#This Row],[PN/PrI Kod]],TEXT(DATAPN[[#This Row],[Verks]],9900000),1))</f>
        <v>UL99001011</v>
      </c>
      <c r="Y282" t="str">
        <f>IF(DATAPN[[#This Row],[Verks]]="Programövergripande",DATAPN[[#This Row],[Verks]],CONCATENATE(DATAPN[[#This Row],[Kursansvarig inst]],TEXT(DATAPN[[#This Row],[Verks]],9900000),1))</f>
        <v>C199001011</v>
      </c>
      <c r="Z2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2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2">
        <f>IF(A282="Programövergripande","Programövergripande",VLOOKUP(C282,Verks!A:B,2,0))</f>
        <v>101</v>
      </c>
      <c r="AH282">
        <v>2023</v>
      </c>
      <c r="AL282" t="str">
        <f>VLOOKUP(B282,Inst!A:B,2,0)</f>
        <v>UL</v>
      </c>
    </row>
    <row r="283" spans="1:38" x14ac:dyDescent="0.35">
      <c r="A283" t="s">
        <v>47</v>
      </c>
      <c r="B283" t="s">
        <v>702</v>
      </c>
      <c r="C283" t="s">
        <v>284</v>
      </c>
      <c r="D283" t="s">
        <v>1554</v>
      </c>
      <c r="E283" t="s">
        <v>48</v>
      </c>
      <c r="F283" t="s">
        <v>997</v>
      </c>
      <c r="G283" s="123" t="s">
        <v>997</v>
      </c>
      <c r="H283" t="s">
        <v>1672</v>
      </c>
      <c r="I283" t="s">
        <v>1673</v>
      </c>
      <c r="J283">
        <v>1</v>
      </c>
      <c r="L283" t="s">
        <v>58</v>
      </c>
      <c r="M283" t="s">
        <v>50</v>
      </c>
      <c r="N283">
        <v>4</v>
      </c>
      <c r="O283">
        <v>130</v>
      </c>
      <c r="P283">
        <v>7.5</v>
      </c>
      <c r="Q283" s="122">
        <v>105.185</v>
      </c>
      <c r="R283">
        <f t="shared" si="23"/>
        <v>16.25</v>
      </c>
      <c r="S283">
        <f t="shared" si="24"/>
        <v>1709.2562500000001</v>
      </c>
      <c r="U283">
        <f t="shared" si="25"/>
        <v>1709.2562500000001</v>
      </c>
      <c r="V283">
        <f t="shared" si="26"/>
        <v>1709256.2500000002</v>
      </c>
      <c r="W283">
        <f t="shared" si="27"/>
        <v>142438.02083333334</v>
      </c>
      <c r="X283" t="str">
        <f>IF(DATAPN[[#This Row],[Verks]]="Programövergripande",DATAPN[[#This Row],[Verks]],CONCATENATE(DATAPN[[#This Row],[PN/PrI Kod]],TEXT(DATAPN[[#This Row],[Verks]],9900000),1))</f>
        <v>UL99001011</v>
      </c>
      <c r="Y283" t="str">
        <f>IF(DATAPN[[#This Row],[Verks]]="Programövergripande",DATAPN[[#This Row],[Verks]],CONCATENATE(DATAPN[[#This Row],[Kursansvarig inst]],TEXT(DATAPN[[#This Row],[Verks]],9900000),1))</f>
        <v>C199001011</v>
      </c>
      <c r="Z2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3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3">
        <f>IF(A283="Programövergripande","Programövergripande",VLOOKUP(C283,Verks!A:B,2,0))</f>
        <v>101</v>
      </c>
      <c r="AH283">
        <v>2023</v>
      </c>
      <c r="AL283" t="str">
        <f>VLOOKUP(B283,Inst!A:B,2,0)</f>
        <v>UL</v>
      </c>
    </row>
    <row r="284" spans="1:38" x14ac:dyDescent="0.35">
      <c r="A284" t="s">
        <v>47</v>
      </c>
      <c r="B284" t="s">
        <v>702</v>
      </c>
      <c r="C284" t="s">
        <v>284</v>
      </c>
      <c r="D284" t="s">
        <v>1554</v>
      </c>
      <c r="E284" t="s">
        <v>48</v>
      </c>
      <c r="F284" t="s">
        <v>1132</v>
      </c>
      <c r="G284" s="123" t="s">
        <v>1132</v>
      </c>
      <c r="H284" s="124" t="s">
        <v>1674</v>
      </c>
      <c r="I284" t="s">
        <v>1675</v>
      </c>
      <c r="J284">
        <v>1</v>
      </c>
      <c r="L284" t="s">
        <v>58</v>
      </c>
      <c r="M284" t="s">
        <v>49</v>
      </c>
      <c r="N284">
        <v>4</v>
      </c>
      <c r="O284">
        <v>154</v>
      </c>
      <c r="P284">
        <v>22.5</v>
      </c>
      <c r="Q284" s="122">
        <v>109.798</v>
      </c>
      <c r="R284">
        <f t="shared" si="23"/>
        <v>57.75</v>
      </c>
      <c r="S284">
        <f t="shared" si="24"/>
        <v>6340.8344999999999</v>
      </c>
      <c r="U284">
        <f t="shared" si="25"/>
        <v>6340.8344999999999</v>
      </c>
      <c r="V284">
        <f t="shared" si="26"/>
        <v>6340834.5</v>
      </c>
      <c r="W284">
        <f t="shared" si="27"/>
        <v>528402.875</v>
      </c>
      <c r="X284" t="str">
        <f>IF(DATAPN[[#This Row],[Verks]]="Programövergripande",DATAPN[[#This Row],[Verks]],CONCATENATE(DATAPN[[#This Row],[PN/PrI Kod]],TEXT(DATAPN[[#This Row],[Verks]],9900000),1))</f>
        <v>UL99001011</v>
      </c>
      <c r="Y284" t="str">
        <f>IF(DATAPN[[#This Row],[Verks]]="Programövergripande",DATAPN[[#This Row],[Verks]],CONCATENATE(DATAPN[[#This Row],[Kursansvarig inst]],TEXT(DATAPN[[#This Row],[Verks]],9900000),1))</f>
        <v>D199001011</v>
      </c>
      <c r="Z2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4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4">
        <f>IF(A284="Programövergripande","Programövergripande",VLOOKUP(C284,Verks!A:B,2,0))</f>
        <v>101</v>
      </c>
      <c r="AH284">
        <v>2023</v>
      </c>
      <c r="AL284" t="str">
        <f>VLOOKUP(B284,Inst!A:B,2,0)</f>
        <v>UL</v>
      </c>
    </row>
    <row r="285" spans="1:38" x14ac:dyDescent="0.35">
      <c r="A285" t="s">
        <v>47</v>
      </c>
      <c r="B285" t="s">
        <v>702</v>
      </c>
      <c r="C285" t="s">
        <v>284</v>
      </c>
      <c r="D285" t="s">
        <v>1554</v>
      </c>
      <c r="E285" t="s">
        <v>48</v>
      </c>
      <c r="F285" t="s">
        <v>1132</v>
      </c>
      <c r="G285" s="123" t="s">
        <v>1132</v>
      </c>
      <c r="H285" s="124" t="s">
        <v>1674</v>
      </c>
      <c r="I285" t="s">
        <v>1675</v>
      </c>
      <c r="J285">
        <v>1</v>
      </c>
      <c r="L285" t="s">
        <v>58</v>
      </c>
      <c r="M285" t="s">
        <v>50</v>
      </c>
      <c r="N285">
        <v>4</v>
      </c>
      <c r="O285">
        <v>130</v>
      </c>
      <c r="P285">
        <v>22.5</v>
      </c>
      <c r="Q285" s="122">
        <v>109.798</v>
      </c>
      <c r="R285">
        <f t="shared" si="23"/>
        <v>48.75</v>
      </c>
      <c r="S285">
        <f t="shared" si="24"/>
        <v>5352.6525000000001</v>
      </c>
      <c r="U285">
        <f t="shared" si="25"/>
        <v>5352.6525000000001</v>
      </c>
      <c r="V285">
        <f t="shared" si="26"/>
        <v>5352652.5</v>
      </c>
      <c r="W285">
        <f t="shared" si="27"/>
        <v>446054.375</v>
      </c>
      <c r="X285" t="str">
        <f>IF(DATAPN[[#This Row],[Verks]]="Programövergripande",DATAPN[[#This Row],[Verks]],CONCATENATE(DATAPN[[#This Row],[PN/PrI Kod]],TEXT(DATAPN[[#This Row],[Verks]],9900000),1))</f>
        <v>UL99001011</v>
      </c>
      <c r="Y285" t="str">
        <f>IF(DATAPN[[#This Row],[Verks]]="Programövergripande",DATAPN[[#This Row],[Verks]],CONCATENATE(DATAPN[[#This Row],[Kursansvarig inst]],TEXT(DATAPN[[#This Row],[Verks]],9900000),1))</f>
        <v>D199001011</v>
      </c>
      <c r="Z2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5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5">
        <f>IF(A285="Programövergripande","Programövergripande",VLOOKUP(C285,Verks!A:B,2,0))</f>
        <v>101</v>
      </c>
      <c r="AH285">
        <v>2023</v>
      </c>
      <c r="AL285" t="str">
        <f>VLOOKUP(B285,Inst!A:B,2,0)</f>
        <v>UL</v>
      </c>
    </row>
    <row r="286" spans="1:38" x14ac:dyDescent="0.35">
      <c r="A286" t="s">
        <v>47</v>
      </c>
      <c r="B286" t="s">
        <v>702</v>
      </c>
      <c r="C286" t="s">
        <v>284</v>
      </c>
      <c r="D286" t="s">
        <v>1554</v>
      </c>
      <c r="E286" t="s">
        <v>48</v>
      </c>
      <c r="F286" t="s">
        <v>766</v>
      </c>
      <c r="G286" s="123" t="s">
        <v>766</v>
      </c>
      <c r="H286" t="s">
        <v>1676</v>
      </c>
      <c r="I286" t="s">
        <v>1549</v>
      </c>
      <c r="J286">
        <v>0.25</v>
      </c>
      <c r="L286" t="s">
        <v>58</v>
      </c>
      <c r="M286" t="s">
        <v>49</v>
      </c>
      <c r="N286">
        <v>5</v>
      </c>
      <c r="O286">
        <v>130</v>
      </c>
      <c r="P286">
        <v>30</v>
      </c>
      <c r="Q286" s="122">
        <v>101.401</v>
      </c>
      <c r="R286">
        <f t="shared" si="23"/>
        <v>16.25</v>
      </c>
      <c r="S286">
        <f t="shared" si="24"/>
        <v>1647.7662499999999</v>
      </c>
      <c r="U286">
        <f t="shared" si="25"/>
        <v>1647.7662499999999</v>
      </c>
      <c r="V286">
        <f t="shared" si="26"/>
        <v>1647766.25</v>
      </c>
      <c r="W286">
        <f t="shared" si="27"/>
        <v>137313.85416666666</v>
      </c>
      <c r="X286" t="str">
        <f>IF(DATAPN[[#This Row],[Verks]]="Programövergripande",DATAPN[[#This Row],[Verks]],CONCATENATE(DATAPN[[#This Row],[PN/PrI Kod]],TEXT(DATAPN[[#This Row],[Verks]],9900000),1))</f>
        <v>UL99001011</v>
      </c>
      <c r="Y286" t="str">
        <f>IF(DATAPN[[#This Row],[Verks]]="Programövergripande",DATAPN[[#This Row],[Verks]],CONCATENATE(DATAPN[[#This Row],[Kursansvarig inst]],TEXT(DATAPN[[#This Row],[Verks]],9900000),1))</f>
        <v>K299001011</v>
      </c>
      <c r="Z2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6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6">
        <f>IF(A286="Programövergripande","Programövergripande",VLOOKUP(C286,Verks!A:B,2,0))</f>
        <v>101</v>
      </c>
      <c r="AH286">
        <v>2023</v>
      </c>
      <c r="AL286" t="str">
        <f>VLOOKUP(B286,Inst!A:B,2,0)</f>
        <v>UL</v>
      </c>
    </row>
    <row r="287" spans="1:38" x14ac:dyDescent="0.35">
      <c r="A287" t="s">
        <v>47</v>
      </c>
      <c r="B287" t="s">
        <v>702</v>
      </c>
      <c r="C287" t="s">
        <v>284</v>
      </c>
      <c r="D287" t="s">
        <v>1554</v>
      </c>
      <c r="E287" t="s">
        <v>48</v>
      </c>
      <c r="F287" t="s">
        <v>137</v>
      </c>
      <c r="G287" s="123" t="s">
        <v>137</v>
      </c>
      <c r="H287" t="s">
        <v>1676</v>
      </c>
      <c r="I287" t="s">
        <v>1549</v>
      </c>
      <c r="J287">
        <v>0.25</v>
      </c>
      <c r="L287" t="s">
        <v>58</v>
      </c>
      <c r="M287" t="s">
        <v>49</v>
      </c>
      <c r="N287">
        <v>5</v>
      </c>
      <c r="O287">
        <v>130</v>
      </c>
      <c r="P287">
        <v>30</v>
      </c>
      <c r="Q287" s="122">
        <v>101.401</v>
      </c>
      <c r="R287">
        <f t="shared" si="23"/>
        <v>16.25</v>
      </c>
      <c r="S287">
        <f t="shared" si="24"/>
        <v>1647.7662499999999</v>
      </c>
      <c r="U287">
        <f t="shared" si="25"/>
        <v>1647.7662499999999</v>
      </c>
      <c r="V287">
        <f t="shared" si="26"/>
        <v>1647766.25</v>
      </c>
      <c r="W287">
        <f t="shared" si="27"/>
        <v>137313.85416666666</v>
      </c>
      <c r="X287" t="str">
        <f>IF(DATAPN[[#This Row],[Verks]]="Programövergripande",DATAPN[[#This Row],[Verks]],CONCATENATE(DATAPN[[#This Row],[PN/PrI Kod]],TEXT(DATAPN[[#This Row],[Verks]],9900000),1))</f>
        <v>UL99001011</v>
      </c>
      <c r="Y287" t="str">
        <f>IF(DATAPN[[#This Row],[Verks]]="Programövergripande",DATAPN[[#This Row],[Verks]],CONCATENATE(DATAPN[[#This Row],[Kursansvarig inst]],TEXT(DATAPN[[#This Row],[Verks]],9900000),1))</f>
        <v>H799001011</v>
      </c>
      <c r="Z2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7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7">
        <f>IF(A287="Programövergripande","Programövergripande",VLOOKUP(C287,Verks!A:B,2,0))</f>
        <v>101</v>
      </c>
      <c r="AH287">
        <v>2023</v>
      </c>
      <c r="AL287" t="str">
        <f>VLOOKUP(B287,Inst!A:B,2,0)</f>
        <v>UL</v>
      </c>
    </row>
    <row r="288" spans="1:38" x14ac:dyDescent="0.35">
      <c r="A288" t="s">
        <v>47</v>
      </c>
      <c r="B288" t="s">
        <v>702</v>
      </c>
      <c r="C288" t="s">
        <v>284</v>
      </c>
      <c r="D288" t="s">
        <v>1554</v>
      </c>
      <c r="E288" t="s">
        <v>48</v>
      </c>
      <c r="F288" t="s">
        <v>1132</v>
      </c>
      <c r="G288" s="123" t="s">
        <v>1132</v>
      </c>
      <c r="H288" t="s">
        <v>1676</v>
      </c>
      <c r="I288" t="s">
        <v>1549</v>
      </c>
      <c r="J288">
        <v>0.25</v>
      </c>
      <c r="L288" t="s">
        <v>58</v>
      </c>
      <c r="M288" t="s">
        <v>49</v>
      </c>
      <c r="N288">
        <v>5</v>
      </c>
      <c r="O288">
        <v>130</v>
      </c>
      <c r="P288">
        <v>30</v>
      </c>
      <c r="Q288" s="122">
        <v>101.401</v>
      </c>
      <c r="R288">
        <f t="shared" si="23"/>
        <v>16.25</v>
      </c>
      <c r="S288">
        <f t="shared" si="24"/>
        <v>1647.7662499999999</v>
      </c>
      <c r="U288">
        <f t="shared" si="25"/>
        <v>1647.7662499999999</v>
      </c>
      <c r="V288">
        <f t="shared" si="26"/>
        <v>1647766.25</v>
      </c>
      <c r="W288">
        <f t="shared" si="27"/>
        <v>137313.85416666666</v>
      </c>
      <c r="X288" t="str">
        <f>IF(DATAPN[[#This Row],[Verks]]="Programövergripande",DATAPN[[#This Row],[Verks]],CONCATENATE(DATAPN[[#This Row],[PN/PrI Kod]],TEXT(DATAPN[[#This Row],[Verks]],9900000),1))</f>
        <v>UL99001011</v>
      </c>
      <c r="Y288" t="str">
        <f>IF(DATAPN[[#This Row],[Verks]]="Programövergripande",DATAPN[[#This Row],[Verks]],CONCATENATE(DATAPN[[#This Row],[Kursansvarig inst]],TEXT(DATAPN[[#This Row],[Verks]],9900000),1))</f>
        <v>D199001011</v>
      </c>
      <c r="Z2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8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8">
        <f>IF(A288="Programövergripande","Programövergripande",VLOOKUP(C288,Verks!A:B,2,0))</f>
        <v>101</v>
      </c>
      <c r="AH288">
        <v>2023</v>
      </c>
      <c r="AL288" t="str">
        <f>VLOOKUP(B288,Inst!A:B,2,0)</f>
        <v>UL</v>
      </c>
    </row>
    <row r="289" spans="1:38" x14ac:dyDescent="0.35">
      <c r="A289" t="s">
        <v>47</v>
      </c>
      <c r="B289" t="s">
        <v>702</v>
      </c>
      <c r="C289" t="s">
        <v>284</v>
      </c>
      <c r="D289" t="s">
        <v>1554</v>
      </c>
      <c r="E289" t="s">
        <v>48</v>
      </c>
      <c r="F289" t="s">
        <v>1250</v>
      </c>
      <c r="G289" s="123" t="s">
        <v>1250</v>
      </c>
      <c r="H289" t="s">
        <v>1676</v>
      </c>
      <c r="I289" t="s">
        <v>1549</v>
      </c>
      <c r="J289">
        <v>0.25</v>
      </c>
      <c r="L289" t="s">
        <v>58</v>
      </c>
      <c r="M289" t="s">
        <v>49</v>
      </c>
      <c r="N289">
        <v>5</v>
      </c>
      <c r="O289">
        <v>130</v>
      </c>
      <c r="P289">
        <v>30</v>
      </c>
      <c r="Q289" s="122">
        <v>101.401</v>
      </c>
      <c r="R289">
        <f t="shared" si="23"/>
        <v>16.25</v>
      </c>
      <c r="S289">
        <f t="shared" si="24"/>
        <v>1647.7662499999999</v>
      </c>
      <c r="U289">
        <f t="shared" si="25"/>
        <v>1647.7662499999999</v>
      </c>
      <c r="V289">
        <f t="shared" si="26"/>
        <v>1647766.25</v>
      </c>
      <c r="W289">
        <f t="shared" si="27"/>
        <v>137313.85416666666</v>
      </c>
      <c r="X289" t="str">
        <f>IF(DATAPN[[#This Row],[Verks]]="Programövergripande",DATAPN[[#This Row],[Verks]],CONCATENATE(DATAPN[[#This Row],[PN/PrI Kod]],TEXT(DATAPN[[#This Row],[Verks]],9900000),1))</f>
        <v>UL99001011</v>
      </c>
      <c r="Y289" t="str">
        <f>IF(DATAPN[[#This Row],[Verks]]="Programövergripande",DATAPN[[#This Row],[Verks]],CONCATENATE(DATAPN[[#This Row],[Kursansvarig inst]],TEXT(DATAPN[[#This Row],[Verks]],9900000),1))</f>
        <v>S199001011</v>
      </c>
      <c r="Z2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Row],[Anslag/studieavgifter]]="Studieavgifter"),3093,"")))</f>
        <v>3093</v>
      </c>
      <c r="AA289">
        <f>IF(DATAPN[[#This Row],[Rubrik, budgetblad]]="Programövergripande",DATAPN[[#This Row],[Rubrik, budgetblad]],IF(DATAPN[[#This Row],[Program]]="Kompletterande utbildning",3564,IF(OR(DATAPN[[#This Row],[Anslag/studieavgifter]]="Anslag",DATAPN[[#This Row],[Anslag/studieavgifter]]="Studieavgifter"),3094,"")))</f>
        <v>3094</v>
      </c>
      <c r="AF289">
        <f>IF(A289="Programövergripande","Programövergripande",VLOOKUP(C289,Verks!A:B,2,0))</f>
        <v>101</v>
      </c>
      <c r="AH289">
        <v>2023</v>
      </c>
      <c r="AL289" t="str">
        <f>VLOOKUP(B289,Inst!A:B,2,0)</f>
        <v>UL</v>
      </c>
    </row>
    <row r="290" spans="1:38" x14ac:dyDescent="0.35">
      <c r="G290" s="123"/>
      <c r="Q290" s="1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AD11-2B6F-489D-8259-EBF96FE095B0}">
  <sheetPr>
    <tabColor rgb="FF92D050"/>
  </sheetPr>
  <dimension ref="A1:N1304"/>
  <sheetViews>
    <sheetView view="pageBreakPreview" topLeftCell="A116" zoomScale="90" zoomScaleNormal="90" zoomScaleSheetLayoutView="90" workbookViewId="0">
      <selection activeCell="G47" sqref="G47"/>
    </sheetView>
  </sheetViews>
  <sheetFormatPr defaultRowHeight="14.5" x14ac:dyDescent="0.35"/>
  <cols>
    <col min="1" max="1" width="9.54296875" style="6" customWidth="1"/>
    <col min="2" max="2" width="20" style="22" customWidth="1"/>
    <col min="3" max="4" width="8.7265625" style="22" customWidth="1"/>
    <col min="5" max="5" width="8.7265625" style="30" customWidth="1"/>
    <col min="6" max="6" width="23.453125" style="6" customWidth="1"/>
    <col min="7" max="7" width="11.453125" style="6" customWidth="1"/>
    <col min="8" max="8" width="15.54296875" style="6" customWidth="1"/>
    <col min="9" max="9" width="18.7265625" style="6" customWidth="1"/>
    <col min="10" max="10" width="10.7265625" style="6" customWidth="1"/>
    <col min="11" max="11" width="9.1796875" style="6"/>
    <col min="12" max="12" width="6.7265625" style="6" customWidth="1"/>
    <col min="13" max="13" width="5.7265625" style="6" customWidth="1"/>
    <col min="14" max="14" width="10.26953125" style="6" customWidth="1"/>
  </cols>
  <sheetData>
    <row r="1" spans="1:14" ht="15.5" x14ac:dyDescent="0.35">
      <c r="A1" s="36" t="s">
        <v>492</v>
      </c>
      <c r="C1" s="6"/>
      <c r="E1" s="55"/>
    </row>
    <row r="2" spans="1:14" ht="15.5" x14ac:dyDescent="0.35">
      <c r="A2" s="36"/>
      <c r="C2" s="6"/>
      <c r="E2" s="55"/>
    </row>
    <row r="3" spans="1:14" x14ac:dyDescent="0.35">
      <c r="A3" s="37" t="s">
        <v>493</v>
      </c>
      <c r="B3" s="6"/>
      <c r="C3" s="6"/>
      <c r="D3" s="8"/>
      <c r="F3" s="37" t="s">
        <v>494</v>
      </c>
      <c r="H3" s="8"/>
    </row>
    <row r="4" spans="1:14" x14ac:dyDescent="0.35">
      <c r="A4" s="6" t="s">
        <v>249</v>
      </c>
      <c r="B4" s="6"/>
      <c r="C4" s="40">
        <v>69</v>
      </c>
      <c r="D4" s="8" t="s">
        <v>250</v>
      </c>
      <c r="F4" s="6" t="s">
        <v>249</v>
      </c>
      <c r="G4" s="40">
        <v>131</v>
      </c>
      <c r="H4" s="22" t="s">
        <v>250</v>
      </c>
    </row>
    <row r="5" spans="1:14" x14ac:dyDescent="0.35">
      <c r="A5" s="6" t="s">
        <v>251</v>
      </c>
      <c r="B5" s="6"/>
      <c r="C5" s="41">
        <v>9126.8410000000003</v>
      </c>
      <c r="D5" s="8" t="s">
        <v>252</v>
      </c>
      <c r="F5" s="6" t="s">
        <v>251</v>
      </c>
      <c r="G5" s="41">
        <v>17226.623</v>
      </c>
      <c r="H5" s="22" t="s">
        <v>252</v>
      </c>
    </row>
    <row r="6" spans="1:14" x14ac:dyDescent="0.35">
      <c r="F6" s="30"/>
    </row>
    <row r="7" spans="1:14" ht="15.5" x14ac:dyDescent="0.35">
      <c r="A7" s="36"/>
      <c r="C7" s="6"/>
      <c r="F7" s="37" t="s">
        <v>248</v>
      </c>
    </row>
    <row r="8" spans="1:14" x14ac:dyDescent="0.35">
      <c r="A8" s="37" t="s">
        <v>495</v>
      </c>
      <c r="B8" s="6"/>
      <c r="C8" s="6"/>
      <c r="D8" s="6"/>
      <c r="F8" s="6" t="s">
        <v>493</v>
      </c>
      <c r="I8" s="56">
        <f>C5-GETPIVOTDATA(" Total ers tkr",$A$15,"Program","Audionom")</f>
        <v>0</v>
      </c>
    </row>
    <row r="9" spans="1:14" x14ac:dyDescent="0.35">
      <c r="A9" s="6" t="s">
        <v>249</v>
      </c>
      <c r="B9" s="6"/>
      <c r="C9" s="40">
        <v>106</v>
      </c>
      <c r="D9" s="6" t="s">
        <v>250</v>
      </c>
      <c r="F9" s="6" t="s">
        <v>494</v>
      </c>
      <c r="I9" s="56">
        <f>G5-GETPIVOTDATA(" Total ers tkr",$A$15,"Program","Logoped")</f>
        <v>0</v>
      </c>
    </row>
    <row r="10" spans="1:14" x14ac:dyDescent="0.35">
      <c r="A10" s="6" t="s">
        <v>251</v>
      </c>
      <c r="B10" s="6"/>
      <c r="C10" s="41">
        <v>11393.237999999999</v>
      </c>
      <c r="D10" s="22" t="s">
        <v>252</v>
      </c>
      <c r="F10" s="6" t="s">
        <v>495</v>
      </c>
      <c r="I10" s="56">
        <f>C10-GETPIVOTDATA(" Total ers tkr",$A$15,"Program","Röntgensjuksköterske")</f>
        <v>0</v>
      </c>
    </row>
    <row r="11" spans="1:14" x14ac:dyDescent="0.35">
      <c r="E11" s="55"/>
    </row>
    <row r="12" spans="1:14" x14ac:dyDescent="0.35">
      <c r="C12" s="41"/>
      <c r="E12" s="55"/>
      <c r="I12" s="41"/>
    </row>
    <row r="13" spans="1:14" x14ac:dyDescent="0.35">
      <c r="A13" s="27" t="s">
        <v>1</v>
      </c>
      <c r="B13" s="6" t="s">
        <v>306</v>
      </c>
      <c r="C13" s="6"/>
      <c r="D13" s="6"/>
      <c r="E13" s="55"/>
      <c r="F13" s="41"/>
    </row>
    <row r="15" spans="1:14" x14ac:dyDescent="0.35">
      <c r="B15" s="6"/>
      <c r="C15" s="6"/>
      <c r="D15" s="6"/>
      <c r="E15" s="6"/>
      <c r="G15" s="27" t="s">
        <v>253</v>
      </c>
      <c r="J15"/>
      <c r="K15"/>
    </row>
    <row r="16" spans="1:14" ht="39.5" x14ac:dyDescent="0.35">
      <c r="A16" s="31" t="s">
        <v>2</v>
      </c>
      <c r="B16" s="27" t="s">
        <v>0</v>
      </c>
      <c r="C16" s="27" t="s">
        <v>4</v>
      </c>
      <c r="D16" s="31" t="s">
        <v>254</v>
      </c>
      <c r="E16" s="32" t="s">
        <v>8</v>
      </c>
      <c r="F16" s="31" t="s">
        <v>7</v>
      </c>
      <c r="G16" s="22" t="s">
        <v>255</v>
      </c>
      <c r="H16" s="6" t="s">
        <v>256</v>
      </c>
      <c r="I16" s="6" t="s">
        <v>496</v>
      </c>
      <c r="J16"/>
      <c r="K16"/>
      <c r="L16" s="22"/>
      <c r="M16" s="22"/>
      <c r="N16" s="22"/>
    </row>
    <row r="17" spans="1:11" ht="39.5" x14ac:dyDescent="0.35">
      <c r="A17" s="6" t="s">
        <v>277</v>
      </c>
      <c r="B17" s="22" t="s">
        <v>38</v>
      </c>
      <c r="C17" s="6" t="s">
        <v>42</v>
      </c>
      <c r="D17" s="6" t="s">
        <v>239</v>
      </c>
      <c r="E17" s="9" t="s">
        <v>42</v>
      </c>
      <c r="F17" s="9" t="s">
        <v>55</v>
      </c>
      <c r="G17" s="49">
        <v>0</v>
      </c>
      <c r="H17" s="49">
        <v>0</v>
      </c>
      <c r="I17" s="29">
        <v>45</v>
      </c>
      <c r="J17"/>
      <c r="K17"/>
    </row>
    <row r="18" spans="1:11" x14ac:dyDescent="0.35">
      <c r="C18" s="6"/>
      <c r="D18" s="6"/>
      <c r="E18" s="9" t="s">
        <v>42</v>
      </c>
      <c r="F18" s="9" t="s">
        <v>44</v>
      </c>
      <c r="G18" s="49">
        <v>0</v>
      </c>
      <c r="H18" s="49">
        <v>0</v>
      </c>
      <c r="I18" s="29">
        <v>750</v>
      </c>
      <c r="J18"/>
      <c r="K18"/>
    </row>
    <row r="19" spans="1:11" ht="26.5" x14ac:dyDescent="0.35">
      <c r="C19" s="6"/>
      <c r="D19" s="6"/>
      <c r="E19" s="9" t="s">
        <v>42</v>
      </c>
      <c r="F19" s="9" t="s">
        <v>54</v>
      </c>
      <c r="G19" s="49">
        <v>0</v>
      </c>
      <c r="H19" s="49">
        <v>0</v>
      </c>
      <c r="I19" s="29">
        <v>325</v>
      </c>
      <c r="J19"/>
      <c r="K19"/>
    </row>
    <row r="20" spans="1:11" ht="26.5" x14ac:dyDescent="0.35">
      <c r="C20" s="6"/>
      <c r="D20" s="6"/>
      <c r="E20" s="9" t="s">
        <v>42</v>
      </c>
      <c r="F20" s="9" t="s">
        <v>52</v>
      </c>
      <c r="G20" s="49">
        <v>0</v>
      </c>
      <c r="H20" s="49">
        <v>0</v>
      </c>
      <c r="I20" s="29">
        <v>958.49099999999999</v>
      </c>
      <c r="J20"/>
      <c r="K20"/>
    </row>
    <row r="21" spans="1:11" ht="26.5" x14ac:dyDescent="0.35">
      <c r="C21" s="6"/>
      <c r="D21" s="6"/>
      <c r="E21" s="9" t="s">
        <v>42</v>
      </c>
      <c r="F21" s="9" t="s">
        <v>307</v>
      </c>
      <c r="G21" s="49">
        <v>0</v>
      </c>
      <c r="H21" s="49">
        <v>0</v>
      </c>
      <c r="I21" s="29">
        <v>36</v>
      </c>
      <c r="J21"/>
      <c r="K21"/>
    </row>
    <row r="22" spans="1:11" x14ac:dyDescent="0.35">
      <c r="C22" s="6"/>
      <c r="D22" s="6" t="s">
        <v>274</v>
      </c>
      <c r="E22" s="6"/>
      <c r="G22" s="49">
        <v>0</v>
      </c>
      <c r="H22" s="49">
        <v>0</v>
      </c>
      <c r="I22" s="29">
        <v>2114.491</v>
      </c>
      <c r="J22"/>
      <c r="K22"/>
    </row>
    <row r="23" spans="1:11" x14ac:dyDescent="0.35">
      <c r="B23" s="6" t="s">
        <v>265</v>
      </c>
      <c r="C23" s="6"/>
      <c r="D23" s="6"/>
      <c r="E23" s="6"/>
      <c r="G23" s="49">
        <v>0</v>
      </c>
      <c r="H23" s="49">
        <v>0</v>
      </c>
      <c r="I23" s="29">
        <v>2114.491</v>
      </c>
      <c r="J23"/>
      <c r="K23"/>
    </row>
    <row r="24" spans="1:11" x14ac:dyDescent="0.35">
      <c r="B24" s="22" t="s">
        <v>47</v>
      </c>
      <c r="C24" s="6" t="s">
        <v>48</v>
      </c>
      <c r="D24" s="6" t="s">
        <v>239</v>
      </c>
      <c r="E24" s="9" t="s">
        <v>42</v>
      </c>
      <c r="F24" s="9" t="s">
        <v>365</v>
      </c>
      <c r="G24" s="49">
        <v>1</v>
      </c>
      <c r="H24" s="49">
        <v>98</v>
      </c>
      <c r="I24" s="29">
        <v>98</v>
      </c>
      <c r="J24"/>
      <c r="K24"/>
    </row>
    <row r="25" spans="1:11" x14ac:dyDescent="0.35">
      <c r="C25" s="6"/>
      <c r="D25" s="6"/>
      <c r="E25" s="9" t="s">
        <v>42</v>
      </c>
      <c r="F25" s="9" t="s">
        <v>349</v>
      </c>
      <c r="G25" s="49">
        <v>2.5</v>
      </c>
      <c r="H25" s="49">
        <v>98</v>
      </c>
      <c r="I25" s="29">
        <v>245</v>
      </c>
      <c r="J25"/>
      <c r="K25"/>
    </row>
    <row r="26" spans="1:11" x14ac:dyDescent="0.35">
      <c r="C26" s="6"/>
      <c r="D26" s="6"/>
      <c r="E26" s="9" t="s">
        <v>340</v>
      </c>
      <c r="F26" s="9" t="s">
        <v>339</v>
      </c>
      <c r="G26" s="49">
        <v>2.75</v>
      </c>
      <c r="H26" s="49">
        <v>100</v>
      </c>
      <c r="I26" s="29">
        <v>275</v>
      </c>
      <c r="J26"/>
      <c r="K26"/>
    </row>
    <row r="27" spans="1:11" x14ac:dyDescent="0.35">
      <c r="C27" s="6"/>
      <c r="D27" s="6"/>
      <c r="E27" s="9" t="s">
        <v>357</v>
      </c>
      <c r="F27" s="9" t="s">
        <v>356</v>
      </c>
      <c r="G27" s="49">
        <v>4</v>
      </c>
      <c r="H27" s="49">
        <v>100</v>
      </c>
      <c r="I27" s="29">
        <v>400</v>
      </c>
      <c r="J27"/>
      <c r="K27"/>
    </row>
    <row r="28" spans="1:11" x14ac:dyDescent="0.35">
      <c r="C28" s="6"/>
      <c r="D28" s="6"/>
      <c r="E28" s="9" t="s">
        <v>321</v>
      </c>
      <c r="F28" s="9" t="s">
        <v>320</v>
      </c>
      <c r="G28" s="49">
        <v>0.65</v>
      </c>
      <c r="H28" s="49">
        <v>95</v>
      </c>
      <c r="I28" s="29">
        <v>61.75</v>
      </c>
      <c r="J28"/>
      <c r="K28"/>
    </row>
    <row r="29" spans="1:11" x14ac:dyDescent="0.35">
      <c r="C29" s="6"/>
      <c r="D29" s="6"/>
      <c r="E29" s="9" t="s">
        <v>330</v>
      </c>
      <c r="F29" s="9" t="s">
        <v>329</v>
      </c>
      <c r="G29" s="49">
        <v>0.6</v>
      </c>
      <c r="H29" s="49">
        <v>95</v>
      </c>
      <c r="I29" s="29">
        <v>57</v>
      </c>
      <c r="J29"/>
      <c r="K29"/>
    </row>
    <row r="30" spans="1:11" x14ac:dyDescent="0.35">
      <c r="C30" s="6"/>
      <c r="D30" s="6"/>
      <c r="E30" s="9" t="s">
        <v>342</v>
      </c>
      <c r="F30" s="9" t="s">
        <v>341</v>
      </c>
      <c r="G30" s="49">
        <v>0.55000000000000004</v>
      </c>
      <c r="H30" s="49">
        <v>98</v>
      </c>
      <c r="I30" s="29">
        <v>53.900000000000006</v>
      </c>
      <c r="J30"/>
      <c r="K30"/>
    </row>
    <row r="31" spans="1:11" x14ac:dyDescent="0.35">
      <c r="C31" s="6"/>
      <c r="D31" s="6"/>
      <c r="E31" s="9" t="s">
        <v>359</v>
      </c>
      <c r="F31" s="9" t="s">
        <v>358</v>
      </c>
      <c r="G31" s="49">
        <v>0.4</v>
      </c>
      <c r="H31" s="49">
        <v>98</v>
      </c>
      <c r="I31" s="29">
        <v>39.200000000000003</v>
      </c>
      <c r="J31"/>
      <c r="K31"/>
    </row>
    <row r="32" spans="1:11" ht="26.5" x14ac:dyDescent="0.35">
      <c r="C32" s="6"/>
      <c r="D32" s="6"/>
      <c r="E32" s="9" t="s">
        <v>332</v>
      </c>
      <c r="F32" s="9" t="s">
        <v>331</v>
      </c>
      <c r="G32" s="49">
        <v>4.2</v>
      </c>
      <c r="H32" s="49">
        <v>100</v>
      </c>
      <c r="I32" s="29">
        <v>420</v>
      </c>
      <c r="J32"/>
      <c r="K32"/>
    </row>
    <row r="33" spans="3:11" ht="26.5" x14ac:dyDescent="0.35">
      <c r="C33" s="6"/>
      <c r="D33" s="6"/>
      <c r="E33" s="9" t="s">
        <v>309</v>
      </c>
      <c r="F33" s="9" t="s">
        <v>308</v>
      </c>
      <c r="G33" s="49">
        <v>0.75</v>
      </c>
      <c r="H33" s="49">
        <v>95</v>
      </c>
      <c r="I33" s="29">
        <v>71.25</v>
      </c>
      <c r="J33"/>
      <c r="K33"/>
    </row>
    <row r="34" spans="3:11" x14ac:dyDescent="0.35">
      <c r="C34" s="6"/>
      <c r="D34" s="6"/>
      <c r="E34" s="9" t="s">
        <v>334</v>
      </c>
      <c r="F34" s="9" t="s">
        <v>333</v>
      </c>
      <c r="G34" s="49">
        <v>1.2</v>
      </c>
      <c r="H34" s="49">
        <v>100</v>
      </c>
      <c r="I34" s="29">
        <v>120</v>
      </c>
      <c r="J34"/>
      <c r="K34"/>
    </row>
    <row r="35" spans="3:11" x14ac:dyDescent="0.35">
      <c r="C35" s="6"/>
      <c r="D35" s="6"/>
      <c r="E35" s="9" t="s">
        <v>336</v>
      </c>
      <c r="F35" s="9" t="s">
        <v>335</v>
      </c>
      <c r="G35" s="49">
        <v>2.4</v>
      </c>
      <c r="H35" s="49">
        <v>80</v>
      </c>
      <c r="I35" s="29">
        <v>192</v>
      </c>
      <c r="J35"/>
      <c r="K35"/>
    </row>
    <row r="36" spans="3:11" x14ac:dyDescent="0.35">
      <c r="C36" s="6"/>
      <c r="D36" s="6"/>
      <c r="E36" s="9" t="s">
        <v>351</v>
      </c>
      <c r="F36" s="9" t="s">
        <v>350</v>
      </c>
      <c r="G36" s="49">
        <v>2.5</v>
      </c>
      <c r="H36" s="49">
        <v>100</v>
      </c>
      <c r="I36" s="29">
        <v>250</v>
      </c>
      <c r="J36"/>
      <c r="K36"/>
    </row>
    <row r="37" spans="3:11" x14ac:dyDescent="0.35">
      <c r="C37" s="6"/>
      <c r="D37" s="6"/>
      <c r="E37" s="9" t="s">
        <v>353</v>
      </c>
      <c r="F37" s="9" t="s">
        <v>352</v>
      </c>
      <c r="G37" s="49">
        <v>2</v>
      </c>
      <c r="H37" s="49">
        <v>98</v>
      </c>
      <c r="I37" s="29">
        <v>196</v>
      </c>
      <c r="J37"/>
      <c r="K37"/>
    </row>
    <row r="38" spans="3:11" ht="39.5" x14ac:dyDescent="0.35">
      <c r="C38" s="6"/>
      <c r="D38" s="6"/>
      <c r="E38" s="9" t="s">
        <v>355</v>
      </c>
      <c r="F38" s="9" t="s">
        <v>354</v>
      </c>
      <c r="G38" s="49">
        <v>3</v>
      </c>
      <c r="H38" s="49">
        <v>98</v>
      </c>
      <c r="I38" s="29">
        <v>294</v>
      </c>
      <c r="J38"/>
      <c r="K38"/>
    </row>
    <row r="39" spans="3:11" x14ac:dyDescent="0.35">
      <c r="C39" s="6"/>
      <c r="D39" s="6"/>
      <c r="E39" s="9" t="s">
        <v>312</v>
      </c>
      <c r="F39" s="9" t="s">
        <v>311</v>
      </c>
      <c r="G39" s="49">
        <v>4.4000000000000004</v>
      </c>
      <c r="H39" s="49">
        <v>100</v>
      </c>
      <c r="I39" s="29">
        <v>440</v>
      </c>
      <c r="J39"/>
      <c r="K39"/>
    </row>
    <row r="40" spans="3:11" x14ac:dyDescent="0.35">
      <c r="C40" s="6"/>
      <c r="D40" s="6"/>
      <c r="E40" s="9" t="s">
        <v>323</v>
      </c>
      <c r="F40" s="9" t="s">
        <v>322</v>
      </c>
      <c r="G40" s="49">
        <v>3.25</v>
      </c>
      <c r="H40" s="49">
        <v>100</v>
      </c>
      <c r="I40" s="29">
        <v>325</v>
      </c>
      <c r="J40"/>
      <c r="K40"/>
    </row>
    <row r="41" spans="3:11" x14ac:dyDescent="0.35">
      <c r="C41" s="6"/>
      <c r="D41" s="6"/>
      <c r="E41" s="9" t="s">
        <v>361</v>
      </c>
      <c r="F41" s="9" t="s">
        <v>360</v>
      </c>
      <c r="G41" s="49">
        <v>0.4</v>
      </c>
      <c r="H41" s="49">
        <v>80</v>
      </c>
      <c r="I41" s="29">
        <v>32</v>
      </c>
      <c r="J41"/>
      <c r="K41"/>
    </row>
    <row r="42" spans="3:11" ht="26.5" x14ac:dyDescent="0.35">
      <c r="C42" s="6"/>
      <c r="D42" s="6"/>
      <c r="E42" s="9" t="s">
        <v>364</v>
      </c>
      <c r="F42" s="9" t="s">
        <v>363</v>
      </c>
      <c r="G42" s="49">
        <v>3.2</v>
      </c>
      <c r="H42" s="49">
        <v>120</v>
      </c>
      <c r="I42" s="29">
        <v>384</v>
      </c>
      <c r="J42"/>
      <c r="K42"/>
    </row>
    <row r="43" spans="3:11" x14ac:dyDescent="0.35">
      <c r="C43" s="6"/>
      <c r="D43" s="6"/>
      <c r="E43" s="9" t="s">
        <v>314</v>
      </c>
      <c r="F43" s="9" t="s">
        <v>313</v>
      </c>
      <c r="G43" s="49">
        <v>3.75</v>
      </c>
      <c r="H43" s="49">
        <v>100</v>
      </c>
      <c r="I43" s="29">
        <v>375</v>
      </c>
      <c r="J43"/>
      <c r="K43"/>
    </row>
    <row r="44" spans="3:11" ht="26.5" x14ac:dyDescent="0.35">
      <c r="C44" s="6"/>
      <c r="D44" s="6"/>
      <c r="E44" s="9" t="s">
        <v>316</v>
      </c>
      <c r="F44" s="9" t="s">
        <v>315</v>
      </c>
      <c r="G44" s="49">
        <v>3.75</v>
      </c>
      <c r="H44" s="49">
        <v>95</v>
      </c>
      <c r="I44" s="29">
        <v>356.25</v>
      </c>
      <c r="J44"/>
      <c r="K44"/>
    </row>
    <row r="45" spans="3:11" x14ac:dyDescent="0.35">
      <c r="C45" s="6"/>
      <c r="D45" s="6"/>
      <c r="E45" s="9" t="s">
        <v>325</v>
      </c>
      <c r="F45" s="9" t="s">
        <v>324</v>
      </c>
      <c r="G45" s="49">
        <v>5.2</v>
      </c>
      <c r="H45" s="49">
        <v>110</v>
      </c>
      <c r="I45" s="29">
        <v>572</v>
      </c>
      <c r="J45"/>
      <c r="K45"/>
    </row>
    <row r="46" spans="3:11" x14ac:dyDescent="0.35">
      <c r="C46" s="6"/>
      <c r="D46" s="6"/>
      <c r="E46" s="9" t="s">
        <v>318</v>
      </c>
      <c r="F46" s="9" t="s">
        <v>317</v>
      </c>
      <c r="G46" s="49">
        <v>3</v>
      </c>
      <c r="H46" s="49">
        <v>100</v>
      </c>
      <c r="I46" s="29">
        <v>300</v>
      </c>
      <c r="J46"/>
      <c r="K46"/>
    </row>
    <row r="47" spans="3:11" x14ac:dyDescent="0.35">
      <c r="C47" s="6"/>
      <c r="D47" s="6"/>
      <c r="E47" s="9" t="s">
        <v>338</v>
      </c>
      <c r="F47" s="9" t="s">
        <v>337</v>
      </c>
      <c r="G47" s="49">
        <v>3.6</v>
      </c>
      <c r="H47" s="49">
        <v>100</v>
      </c>
      <c r="I47" s="29">
        <v>360</v>
      </c>
      <c r="J47"/>
      <c r="K47"/>
    </row>
    <row r="48" spans="3:11" x14ac:dyDescent="0.35">
      <c r="C48" s="6"/>
      <c r="D48" s="6"/>
      <c r="E48" s="9" t="s">
        <v>344</v>
      </c>
      <c r="F48" s="9" t="s">
        <v>343</v>
      </c>
      <c r="G48" s="49">
        <v>2.2000000000000002</v>
      </c>
      <c r="H48" s="49">
        <v>100</v>
      </c>
      <c r="I48" s="29">
        <v>220.00000000000003</v>
      </c>
      <c r="J48"/>
      <c r="K48"/>
    </row>
    <row r="49" spans="1:11" x14ac:dyDescent="0.35">
      <c r="C49" s="6"/>
      <c r="D49" s="6"/>
      <c r="E49" s="9" t="s">
        <v>346</v>
      </c>
      <c r="F49" s="9" t="s">
        <v>345</v>
      </c>
      <c r="G49" s="49">
        <v>2.75</v>
      </c>
      <c r="H49" s="49">
        <v>100</v>
      </c>
      <c r="I49" s="29">
        <v>275</v>
      </c>
      <c r="J49"/>
      <c r="K49"/>
    </row>
    <row r="50" spans="1:11" x14ac:dyDescent="0.35">
      <c r="C50" s="6"/>
      <c r="D50" s="6"/>
      <c r="E50" s="9" t="s">
        <v>348</v>
      </c>
      <c r="F50" s="9" t="s">
        <v>347</v>
      </c>
      <c r="G50" s="49">
        <v>2.75</v>
      </c>
      <c r="H50" s="49">
        <v>100</v>
      </c>
      <c r="I50" s="29">
        <v>275</v>
      </c>
      <c r="J50"/>
      <c r="K50"/>
    </row>
    <row r="51" spans="1:11" x14ac:dyDescent="0.35">
      <c r="C51" s="6"/>
      <c r="D51" s="6"/>
      <c r="E51" s="9" t="s">
        <v>327</v>
      </c>
      <c r="F51" s="9" t="s">
        <v>326</v>
      </c>
      <c r="G51" s="49">
        <v>3.25</v>
      </c>
      <c r="H51" s="49">
        <v>100</v>
      </c>
      <c r="I51" s="29">
        <v>325</v>
      </c>
      <c r="J51"/>
      <c r="K51"/>
    </row>
    <row r="52" spans="1:11" x14ac:dyDescent="0.35">
      <c r="C52" s="6"/>
      <c r="D52" s="6" t="s">
        <v>274</v>
      </c>
      <c r="E52" s="6"/>
      <c r="G52" s="49">
        <v>70</v>
      </c>
      <c r="H52" s="49">
        <v>98.551724137931032</v>
      </c>
      <c r="I52" s="29">
        <v>7012.35</v>
      </c>
      <c r="J52"/>
      <c r="K52"/>
    </row>
    <row r="53" spans="1:11" x14ac:dyDescent="0.35">
      <c r="B53" s="6" t="s">
        <v>266</v>
      </c>
      <c r="C53" s="6"/>
      <c r="D53" s="6"/>
      <c r="E53" s="6"/>
      <c r="G53" s="49">
        <v>70</v>
      </c>
      <c r="H53" s="49">
        <v>98.551724137931032</v>
      </c>
      <c r="I53" s="29">
        <v>7012.35</v>
      </c>
      <c r="J53"/>
      <c r="K53"/>
    </row>
    <row r="54" spans="1:11" x14ac:dyDescent="0.35">
      <c r="A54" s="6" t="s">
        <v>497</v>
      </c>
      <c r="B54" s="6"/>
      <c r="C54" s="6"/>
      <c r="D54" s="6"/>
      <c r="E54" s="6"/>
      <c r="G54" s="49">
        <v>70</v>
      </c>
      <c r="H54" s="49">
        <v>98.551724137931032</v>
      </c>
      <c r="I54" s="29">
        <v>9126.8410000000003</v>
      </c>
      <c r="J54"/>
      <c r="K54"/>
    </row>
    <row r="55" spans="1:11" ht="39.5" x14ac:dyDescent="0.35">
      <c r="A55" s="6" t="s">
        <v>282</v>
      </c>
      <c r="B55" s="22" t="s">
        <v>38</v>
      </c>
      <c r="C55" s="6" t="s">
        <v>42</v>
      </c>
      <c r="D55" s="6" t="s">
        <v>239</v>
      </c>
      <c r="E55" s="9" t="s">
        <v>42</v>
      </c>
      <c r="F55" s="9" t="s">
        <v>55</v>
      </c>
      <c r="G55" s="49">
        <v>0</v>
      </c>
      <c r="H55" s="49">
        <v>0</v>
      </c>
      <c r="I55" s="29">
        <v>42</v>
      </c>
      <c r="J55"/>
      <c r="K55"/>
    </row>
    <row r="56" spans="1:11" x14ac:dyDescent="0.35">
      <c r="C56" s="6"/>
      <c r="D56" s="6"/>
      <c r="E56" s="9" t="s">
        <v>42</v>
      </c>
      <c r="F56" s="9" t="s">
        <v>44</v>
      </c>
      <c r="G56" s="49">
        <v>0</v>
      </c>
      <c r="H56" s="49">
        <v>0</v>
      </c>
      <c r="I56" s="29">
        <v>380</v>
      </c>
      <c r="J56"/>
      <c r="K56"/>
    </row>
    <row r="57" spans="1:11" ht="26.5" x14ac:dyDescent="0.35">
      <c r="C57" s="6"/>
      <c r="D57" s="6"/>
      <c r="E57" s="9" t="s">
        <v>42</v>
      </c>
      <c r="F57" s="9" t="s">
        <v>54</v>
      </c>
      <c r="G57" s="49">
        <v>0</v>
      </c>
      <c r="H57" s="49">
        <v>0</v>
      </c>
      <c r="I57" s="29">
        <v>386</v>
      </c>
      <c r="J57"/>
      <c r="K57"/>
    </row>
    <row r="58" spans="1:11" ht="26.5" x14ac:dyDescent="0.35">
      <c r="C58" s="6"/>
      <c r="D58" s="6"/>
      <c r="E58" s="9" t="s">
        <v>42</v>
      </c>
      <c r="F58" s="9" t="s">
        <v>52</v>
      </c>
      <c r="G58" s="49">
        <v>0</v>
      </c>
      <c r="H58" s="49">
        <v>0</v>
      </c>
      <c r="I58" s="29">
        <v>1629.3979999999999</v>
      </c>
      <c r="J58"/>
    </row>
    <row r="59" spans="1:11" ht="26.5" x14ac:dyDescent="0.35">
      <c r="C59" s="6"/>
      <c r="D59" s="6"/>
      <c r="E59" s="9" t="s">
        <v>42</v>
      </c>
      <c r="F59" s="9" t="s">
        <v>307</v>
      </c>
      <c r="G59" s="49">
        <v>0</v>
      </c>
      <c r="H59" s="49">
        <v>0</v>
      </c>
      <c r="I59" s="29">
        <v>36</v>
      </c>
      <c r="J59"/>
    </row>
    <row r="60" spans="1:11" x14ac:dyDescent="0.35">
      <c r="C60" s="6"/>
      <c r="D60" s="6" t="s">
        <v>274</v>
      </c>
      <c r="E60" s="6"/>
      <c r="G60" s="49">
        <v>0</v>
      </c>
      <c r="H60" s="49">
        <v>0</v>
      </c>
      <c r="I60" s="29">
        <v>2473.3980000000001</v>
      </c>
      <c r="J60"/>
    </row>
    <row r="61" spans="1:11" x14ac:dyDescent="0.35">
      <c r="B61" s="6" t="s">
        <v>265</v>
      </c>
      <c r="C61" s="6"/>
      <c r="D61" s="6"/>
      <c r="E61" s="6"/>
      <c r="G61" s="49">
        <v>0</v>
      </c>
      <c r="H61" s="49">
        <v>0</v>
      </c>
      <c r="I61" s="29">
        <v>2473.3980000000001</v>
      </c>
      <c r="J61"/>
    </row>
    <row r="62" spans="1:11" x14ac:dyDescent="0.35">
      <c r="B62" s="22" t="s">
        <v>47</v>
      </c>
      <c r="C62" s="6" t="s">
        <v>48</v>
      </c>
      <c r="D62" s="6" t="s">
        <v>239</v>
      </c>
      <c r="E62" s="9" t="s">
        <v>42</v>
      </c>
      <c r="F62" s="9" t="s">
        <v>65</v>
      </c>
      <c r="G62" s="49">
        <v>0.5</v>
      </c>
      <c r="H62" s="49">
        <v>130</v>
      </c>
      <c r="I62" s="29">
        <v>65</v>
      </c>
      <c r="J62"/>
    </row>
    <row r="63" spans="1:11" x14ac:dyDescent="0.35">
      <c r="C63" s="6"/>
      <c r="D63" s="6"/>
      <c r="E63" s="9" t="s">
        <v>42</v>
      </c>
      <c r="F63" s="9" t="s">
        <v>365</v>
      </c>
      <c r="G63" s="49">
        <v>0</v>
      </c>
      <c r="H63" s="49">
        <v>130</v>
      </c>
      <c r="I63" s="29">
        <v>0</v>
      </c>
      <c r="J63"/>
    </row>
    <row r="64" spans="1:11" x14ac:dyDescent="0.35">
      <c r="C64" s="6"/>
      <c r="D64" s="6"/>
      <c r="E64" s="9" t="s">
        <v>42</v>
      </c>
      <c r="F64" s="9" t="s">
        <v>435</v>
      </c>
      <c r="G64" s="49">
        <v>0</v>
      </c>
      <c r="H64" s="49">
        <v>0</v>
      </c>
      <c r="I64" s="29">
        <v>1235</v>
      </c>
      <c r="J64"/>
    </row>
    <row r="65" spans="3:10" x14ac:dyDescent="0.35">
      <c r="C65" s="6"/>
      <c r="D65" s="6"/>
      <c r="E65" s="9" t="s">
        <v>42</v>
      </c>
      <c r="F65" s="9" t="s">
        <v>349</v>
      </c>
      <c r="G65" s="49">
        <v>3</v>
      </c>
      <c r="H65" s="49">
        <v>115</v>
      </c>
      <c r="I65" s="29">
        <v>345</v>
      </c>
      <c r="J65"/>
    </row>
    <row r="66" spans="3:10" x14ac:dyDescent="0.35">
      <c r="C66" s="6"/>
      <c r="D66" s="6"/>
      <c r="E66" s="9" t="s">
        <v>367</v>
      </c>
      <c r="F66" s="9" t="s">
        <v>366</v>
      </c>
      <c r="G66" s="49">
        <v>3.15</v>
      </c>
      <c r="H66" s="49">
        <v>56</v>
      </c>
      <c r="I66" s="29">
        <v>176.4</v>
      </c>
      <c r="J66"/>
    </row>
    <row r="67" spans="3:10" x14ac:dyDescent="0.35">
      <c r="C67" s="6"/>
      <c r="D67" s="6"/>
      <c r="E67" s="9" t="s">
        <v>434</v>
      </c>
      <c r="F67" s="9" t="s">
        <v>433</v>
      </c>
      <c r="G67" s="49">
        <v>15</v>
      </c>
      <c r="H67" s="49">
        <v>130</v>
      </c>
      <c r="I67" s="29">
        <v>1950</v>
      </c>
      <c r="J67"/>
    </row>
    <row r="68" spans="3:10" ht="26.5" x14ac:dyDescent="0.35">
      <c r="C68" s="6"/>
      <c r="D68" s="6"/>
      <c r="E68" s="9" t="s">
        <v>369</v>
      </c>
      <c r="F68" s="9" t="s">
        <v>368</v>
      </c>
      <c r="G68" s="49">
        <v>3.15</v>
      </c>
      <c r="H68" s="49">
        <v>56</v>
      </c>
      <c r="I68" s="29">
        <v>176.4</v>
      </c>
      <c r="J68"/>
    </row>
    <row r="69" spans="3:10" ht="26.5" x14ac:dyDescent="0.35">
      <c r="C69" s="6"/>
      <c r="D69" s="6"/>
      <c r="E69" s="9" t="s">
        <v>371</v>
      </c>
      <c r="F69" s="9" t="s">
        <v>370</v>
      </c>
      <c r="G69" s="49">
        <v>5.25</v>
      </c>
      <c r="H69" s="49">
        <v>84</v>
      </c>
      <c r="I69" s="29">
        <v>441</v>
      </c>
      <c r="J69"/>
    </row>
    <row r="70" spans="3:10" x14ac:dyDescent="0.35">
      <c r="C70" s="6"/>
      <c r="D70" s="6"/>
      <c r="E70" s="9" t="s">
        <v>373</v>
      </c>
      <c r="F70" s="9" t="s">
        <v>372</v>
      </c>
      <c r="G70" s="49">
        <v>2.1</v>
      </c>
      <c r="H70" s="49">
        <v>56</v>
      </c>
      <c r="I70" s="29">
        <v>117.60000000000001</v>
      </c>
      <c r="J70"/>
    </row>
    <row r="71" spans="3:10" x14ac:dyDescent="0.35">
      <c r="C71" s="6"/>
      <c r="D71" s="6"/>
      <c r="E71" s="9" t="s">
        <v>378</v>
      </c>
      <c r="F71" s="9" t="s">
        <v>377</v>
      </c>
      <c r="G71" s="49">
        <v>12</v>
      </c>
      <c r="H71" s="49">
        <v>84</v>
      </c>
      <c r="I71" s="29">
        <v>1008</v>
      </c>
      <c r="J71"/>
    </row>
    <row r="72" spans="3:10" ht="26.5" x14ac:dyDescent="0.35">
      <c r="C72" s="6"/>
      <c r="D72" s="6"/>
      <c r="E72" s="9" t="s">
        <v>380</v>
      </c>
      <c r="F72" s="9" t="s">
        <v>379</v>
      </c>
      <c r="G72" s="49">
        <v>2</v>
      </c>
      <c r="H72" s="49">
        <v>84</v>
      </c>
      <c r="I72" s="29">
        <v>168</v>
      </c>
      <c r="J72"/>
    </row>
    <row r="73" spans="3:10" ht="26.5" x14ac:dyDescent="0.35">
      <c r="C73" s="6"/>
      <c r="D73" s="6"/>
      <c r="E73" s="9" t="s">
        <v>382</v>
      </c>
      <c r="F73" s="9" t="s">
        <v>381</v>
      </c>
      <c r="G73" s="49">
        <v>3</v>
      </c>
      <c r="H73" s="49">
        <v>91</v>
      </c>
      <c r="I73" s="29">
        <v>273</v>
      </c>
      <c r="J73"/>
    </row>
    <row r="74" spans="3:10" ht="26.5" x14ac:dyDescent="0.35">
      <c r="C74" s="6"/>
      <c r="D74" s="6"/>
      <c r="E74" s="9" t="s">
        <v>393</v>
      </c>
      <c r="F74" s="9" t="s">
        <v>392</v>
      </c>
      <c r="G74" s="49">
        <v>3.6</v>
      </c>
      <c r="H74" s="49">
        <v>84</v>
      </c>
      <c r="I74" s="29">
        <v>302.40000000000003</v>
      </c>
      <c r="J74"/>
    </row>
    <row r="75" spans="3:10" ht="26.5" x14ac:dyDescent="0.35">
      <c r="C75" s="6"/>
      <c r="D75" s="6"/>
      <c r="E75" s="9" t="s">
        <v>389</v>
      </c>
      <c r="F75" s="9" t="s">
        <v>388</v>
      </c>
      <c r="G75" s="49">
        <v>1.8</v>
      </c>
      <c r="H75" s="49">
        <v>56</v>
      </c>
      <c r="I75" s="29">
        <v>100.8</v>
      </c>
      <c r="J75"/>
    </row>
    <row r="76" spans="3:10" x14ac:dyDescent="0.35">
      <c r="C76" s="6"/>
      <c r="D76" s="6"/>
      <c r="E76" s="9" t="s">
        <v>387</v>
      </c>
      <c r="F76" s="9" t="s">
        <v>386</v>
      </c>
      <c r="G76" s="49">
        <v>1.8</v>
      </c>
      <c r="H76" s="49">
        <v>56</v>
      </c>
      <c r="I76" s="29">
        <v>100.8</v>
      </c>
      <c r="J76"/>
    </row>
    <row r="77" spans="3:10" ht="39.5" x14ac:dyDescent="0.35">
      <c r="C77" s="6"/>
      <c r="D77" s="6"/>
      <c r="E77" s="9" t="s">
        <v>391</v>
      </c>
      <c r="F77" s="9" t="s">
        <v>390</v>
      </c>
      <c r="G77" s="49">
        <v>2.7</v>
      </c>
      <c r="H77" s="49">
        <v>91</v>
      </c>
      <c r="I77" s="29">
        <v>245.70000000000002</v>
      </c>
      <c r="J77"/>
    </row>
    <row r="78" spans="3:10" x14ac:dyDescent="0.35">
      <c r="C78" s="6"/>
      <c r="D78" s="6"/>
      <c r="E78" s="9" t="s">
        <v>398</v>
      </c>
      <c r="F78" s="9" t="s">
        <v>397</v>
      </c>
      <c r="G78" s="49">
        <v>2.4750000000000001</v>
      </c>
      <c r="H78" s="49">
        <v>56</v>
      </c>
      <c r="I78" s="29">
        <v>138.6</v>
      </c>
      <c r="J78"/>
    </row>
    <row r="79" spans="3:10" ht="26.5" x14ac:dyDescent="0.35">
      <c r="C79" s="6"/>
      <c r="D79" s="6"/>
      <c r="E79" s="9" t="s">
        <v>400</v>
      </c>
      <c r="F79" s="9" t="s">
        <v>399</v>
      </c>
      <c r="G79" s="49">
        <v>4.95</v>
      </c>
      <c r="H79" s="49">
        <v>84</v>
      </c>
      <c r="I79" s="29">
        <v>415.8</v>
      </c>
      <c r="J79"/>
    </row>
    <row r="80" spans="3:10" ht="26.5" x14ac:dyDescent="0.35">
      <c r="C80" s="6"/>
      <c r="D80" s="6"/>
      <c r="E80" s="9" t="s">
        <v>407</v>
      </c>
      <c r="F80" s="9" t="s">
        <v>406</v>
      </c>
      <c r="G80" s="49">
        <v>1.6</v>
      </c>
      <c r="H80" s="49">
        <v>56</v>
      </c>
      <c r="I80" s="29">
        <v>89.600000000000009</v>
      </c>
      <c r="J80"/>
    </row>
    <row r="81" spans="3:10" x14ac:dyDescent="0.35">
      <c r="C81" s="6"/>
      <c r="D81" s="6"/>
      <c r="E81" s="9" t="s">
        <v>426</v>
      </c>
      <c r="F81" s="9" t="s">
        <v>425</v>
      </c>
      <c r="G81" s="49">
        <v>1.2</v>
      </c>
      <c r="H81" s="49">
        <v>55</v>
      </c>
      <c r="I81" s="29">
        <v>66</v>
      </c>
      <c r="J81"/>
    </row>
    <row r="82" spans="3:10" ht="26.5" x14ac:dyDescent="0.35">
      <c r="C82" s="6"/>
      <c r="D82" s="6"/>
      <c r="E82" s="9" t="s">
        <v>428</v>
      </c>
      <c r="F82" s="9" t="s">
        <v>427</v>
      </c>
      <c r="G82" s="49">
        <v>2.4</v>
      </c>
      <c r="H82" s="49">
        <v>115</v>
      </c>
      <c r="I82" s="29">
        <v>276</v>
      </c>
      <c r="J82"/>
    </row>
    <row r="83" spans="3:10" ht="26.5" x14ac:dyDescent="0.35">
      <c r="C83" s="6"/>
      <c r="D83" s="6"/>
      <c r="E83" s="9" t="s">
        <v>430</v>
      </c>
      <c r="F83" s="9" t="s">
        <v>429</v>
      </c>
      <c r="G83" s="49">
        <v>3</v>
      </c>
      <c r="H83" s="49">
        <v>115</v>
      </c>
      <c r="I83" s="29">
        <v>345</v>
      </c>
      <c r="J83"/>
    </row>
    <row r="84" spans="3:10" ht="26.5" x14ac:dyDescent="0.35">
      <c r="C84" s="6"/>
      <c r="D84" s="6"/>
      <c r="E84" s="9" t="s">
        <v>432</v>
      </c>
      <c r="F84" s="9" t="s">
        <v>431</v>
      </c>
      <c r="G84" s="49">
        <v>2.4</v>
      </c>
      <c r="H84" s="49">
        <v>130</v>
      </c>
      <c r="I84" s="29">
        <v>312</v>
      </c>
      <c r="J84"/>
    </row>
    <row r="85" spans="3:10" ht="26.5" x14ac:dyDescent="0.35">
      <c r="C85" s="6"/>
      <c r="D85" s="6"/>
      <c r="E85" s="9" t="s">
        <v>375</v>
      </c>
      <c r="F85" s="9" t="s">
        <v>374</v>
      </c>
      <c r="G85" s="49">
        <v>4.2</v>
      </c>
      <c r="H85" s="49">
        <v>91</v>
      </c>
      <c r="I85" s="29">
        <v>382.2</v>
      </c>
      <c r="J85"/>
    </row>
    <row r="86" spans="3:10" x14ac:dyDescent="0.35">
      <c r="C86" s="6"/>
      <c r="D86" s="6"/>
      <c r="E86" s="9" t="s">
        <v>376</v>
      </c>
      <c r="F86" s="9" t="s">
        <v>320</v>
      </c>
      <c r="G86" s="49">
        <v>3.15</v>
      </c>
      <c r="H86" s="49">
        <v>115</v>
      </c>
      <c r="I86" s="29">
        <v>362.25</v>
      </c>
      <c r="J86"/>
    </row>
    <row r="87" spans="3:10" ht="26.5" x14ac:dyDescent="0.35">
      <c r="C87" s="6"/>
      <c r="D87" s="6"/>
      <c r="E87" s="9" t="s">
        <v>385</v>
      </c>
      <c r="F87" s="9" t="s">
        <v>384</v>
      </c>
      <c r="G87" s="49">
        <v>2</v>
      </c>
      <c r="H87" s="49">
        <v>130</v>
      </c>
      <c r="I87" s="29">
        <v>260</v>
      </c>
      <c r="J87"/>
    </row>
    <row r="88" spans="3:10" x14ac:dyDescent="0.35">
      <c r="C88" s="6"/>
      <c r="D88" s="6"/>
      <c r="E88" s="9" t="s">
        <v>383</v>
      </c>
      <c r="F88" s="9" t="s">
        <v>329</v>
      </c>
      <c r="G88" s="49">
        <v>1</v>
      </c>
      <c r="H88" s="49">
        <v>115</v>
      </c>
      <c r="I88" s="29">
        <v>115</v>
      </c>
      <c r="J88"/>
    </row>
    <row r="89" spans="3:10" ht="26.5" x14ac:dyDescent="0.35">
      <c r="C89" s="6"/>
      <c r="D89" s="6"/>
      <c r="E89" s="9" t="s">
        <v>395</v>
      </c>
      <c r="F89" s="9" t="s">
        <v>394</v>
      </c>
      <c r="G89" s="49">
        <v>7.2</v>
      </c>
      <c r="H89" s="49">
        <v>130</v>
      </c>
      <c r="I89" s="29">
        <v>936</v>
      </c>
      <c r="J89"/>
    </row>
    <row r="90" spans="3:10" x14ac:dyDescent="0.35">
      <c r="C90" s="6"/>
      <c r="D90" s="6"/>
      <c r="E90" s="9" t="s">
        <v>396</v>
      </c>
      <c r="F90" s="9" t="s">
        <v>341</v>
      </c>
      <c r="G90" s="49">
        <v>0.9</v>
      </c>
      <c r="H90" s="49">
        <v>115</v>
      </c>
      <c r="I90" s="29">
        <v>103.5</v>
      </c>
      <c r="J90"/>
    </row>
    <row r="91" spans="3:10" ht="26.5" x14ac:dyDescent="0.35">
      <c r="C91" s="6"/>
      <c r="D91" s="6"/>
      <c r="E91" s="9" t="s">
        <v>403</v>
      </c>
      <c r="F91" s="9" t="s">
        <v>402</v>
      </c>
      <c r="G91" s="49">
        <v>2.4750000000000001</v>
      </c>
      <c r="H91" s="49">
        <v>130</v>
      </c>
      <c r="I91" s="29">
        <v>321.75</v>
      </c>
      <c r="J91"/>
    </row>
    <row r="92" spans="3:10" ht="52.5" x14ac:dyDescent="0.35">
      <c r="C92" s="6"/>
      <c r="D92" s="6"/>
      <c r="E92" s="9" t="s">
        <v>405</v>
      </c>
      <c r="F92" s="9" t="s">
        <v>404</v>
      </c>
      <c r="G92" s="49">
        <v>5.7750000000000004</v>
      </c>
      <c r="H92" s="49">
        <v>115</v>
      </c>
      <c r="I92" s="29">
        <v>664.125</v>
      </c>
      <c r="J92"/>
    </row>
    <row r="93" spans="3:10" x14ac:dyDescent="0.35">
      <c r="C93" s="6"/>
      <c r="D93" s="6"/>
      <c r="E93" s="9" t="s">
        <v>401</v>
      </c>
      <c r="F93" s="9" t="s">
        <v>358</v>
      </c>
      <c r="G93" s="49">
        <v>0.82499999999999996</v>
      </c>
      <c r="H93" s="49">
        <v>115</v>
      </c>
      <c r="I93" s="29">
        <v>94.875</v>
      </c>
      <c r="J93"/>
    </row>
    <row r="94" spans="3:10" ht="26.5" x14ac:dyDescent="0.35">
      <c r="C94" s="6"/>
      <c r="D94" s="6"/>
      <c r="E94" s="9" t="s">
        <v>409</v>
      </c>
      <c r="F94" s="9" t="s">
        <v>408</v>
      </c>
      <c r="G94" s="49">
        <v>2.4</v>
      </c>
      <c r="H94" s="49">
        <v>91</v>
      </c>
      <c r="I94" s="29">
        <v>218.4</v>
      </c>
      <c r="J94"/>
    </row>
    <row r="95" spans="3:10" x14ac:dyDescent="0.35">
      <c r="C95" s="6"/>
      <c r="D95" s="6"/>
      <c r="E95" s="9" t="s">
        <v>412</v>
      </c>
      <c r="F95" s="9" t="s">
        <v>411</v>
      </c>
      <c r="G95" s="49">
        <v>5.6</v>
      </c>
      <c r="H95" s="49">
        <v>130</v>
      </c>
      <c r="I95" s="29">
        <v>728</v>
      </c>
      <c r="J95"/>
    </row>
    <row r="96" spans="3:10" ht="39.5" x14ac:dyDescent="0.35">
      <c r="C96" s="6"/>
      <c r="D96" s="6"/>
      <c r="E96" s="9" t="s">
        <v>416</v>
      </c>
      <c r="F96" s="9" t="s">
        <v>415</v>
      </c>
      <c r="G96" s="49">
        <v>3.2</v>
      </c>
      <c r="H96" s="49">
        <v>115</v>
      </c>
      <c r="I96" s="29">
        <v>368</v>
      </c>
      <c r="J96"/>
    </row>
    <row r="97" spans="1:10" ht="39.5" x14ac:dyDescent="0.35">
      <c r="C97" s="6"/>
      <c r="D97" s="6"/>
      <c r="E97" s="9" t="s">
        <v>410</v>
      </c>
      <c r="F97" s="9" t="s">
        <v>491</v>
      </c>
      <c r="G97" s="49">
        <v>2.4</v>
      </c>
      <c r="H97" s="49">
        <v>91</v>
      </c>
      <c r="I97" s="29">
        <v>218.4</v>
      </c>
      <c r="J97"/>
    </row>
    <row r="98" spans="1:10" x14ac:dyDescent="0.35">
      <c r="C98" s="6"/>
      <c r="D98" s="6"/>
      <c r="E98" s="9" t="s">
        <v>414</v>
      </c>
      <c r="F98" s="9" t="s">
        <v>413</v>
      </c>
      <c r="G98" s="49">
        <v>0.8</v>
      </c>
      <c r="H98" s="49">
        <v>115</v>
      </c>
      <c r="I98" s="29">
        <v>92</v>
      </c>
      <c r="J98"/>
    </row>
    <row r="99" spans="1:10" x14ac:dyDescent="0.35">
      <c r="C99" s="6"/>
      <c r="D99" s="6"/>
      <c r="E99" s="9" t="s">
        <v>420</v>
      </c>
      <c r="F99" s="9" t="s">
        <v>419</v>
      </c>
      <c r="G99" s="49">
        <v>3.125</v>
      </c>
      <c r="H99" s="49">
        <v>130</v>
      </c>
      <c r="I99" s="29">
        <v>406.25</v>
      </c>
      <c r="J99"/>
    </row>
    <row r="100" spans="1:10" ht="52.5" x14ac:dyDescent="0.35">
      <c r="C100" s="6"/>
      <c r="D100" s="6"/>
      <c r="E100" s="9" t="s">
        <v>422</v>
      </c>
      <c r="F100" s="9" t="s">
        <v>421</v>
      </c>
      <c r="G100" s="49">
        <v>5</v>
      </c>
      <c r="H100" s="49">
        <v>115</v>
      </c>
      <c r="I100" s="29">
        <v>575</v>
      </c>
      <c r="J100"/>
    </row>
    <row r="101" spans="1:10" x14ac:dyDescent="0.35">
      <c r="C101" s="6"/>
      <c r="D101" s="6"/>
      <c r="E101" s="9" t="s">
        <v>424</v>
      </c>
      <c r="F101" s="9" t="s">
        <v>423</v>
      </c>
      <c r="G101" s="49">
        <v>0.625</v>
      </c>
      <c r="H101" s="49">
        <v>115</v>
      </c>
      <c r="I101" s="29">
        <v>71.875</v>
      </c>
      <c r="J101"/>
    </row>
    <row r="102" spans="1:10" ht="26.5" x14ac:dyDescent="0.35">
      <c r="C102" s="6"/>
      <c r="D102" s="6"/>
      <c r="E102" s="9" t="s">
        <v>418</v>
      </c>
      <c r="F102" s="9" t="s">
        <v>417</v>
      </c>
      <c r="G102" s="49">
        <v>3.75</v>
      </c>
      <c r="H102" s="49">
        <v>130</v>
      </c>
      <c r="I102" s="29">
        <v>487.5</v>
      </c>
      <c r="J102"/>
    </row>
    <row r="103" spans="1:10" x14ac:dyDescent="0.35">
      <c r="C103" s="6"/>
      <c r="D103" s="6" t="s">
        <v>274</v>
      </c>
      <c r="E103" s="6"/>
      <c r="G103" s="49">
        <v>131.50000000000003</v>
      </c>
      <c r="H103" s="49">
        <v>100.05</v>
      </c>
      <c r="I103" s="29">
        <v>14753.225000000002</v>
      </c>
      <c r="J103"/>
    </row>
    <row r="104" spans="1:10" x14ac:dyDescent="0.35">
      <c r="B104" s="6" t="s">
        <v>266</v>
      </c>
      <c r="C104" s="6"/>
      <c r="D104" s="6"/>
      <c r="E104" s="6"/>
      <c r="G104" s="49">
        <v>131.50000000000003</v>
      </c>
      <c r="H104" s="49">
        <v>100.05</v>
      </c>
      <c r="I104" s="29">
        <v>14753.225000000002</v>
      </c>
      <c r="J104"/>
    </row>
    <row r="105" spans="1:10" x14ac:dyDescent="0.35">
      <c r="A105" s="6" t="s">
        <v>498</v>
      </c>
      <c r="B105" s="6"/>
      <c r="C105" s="6"/>
      <c r="D105" s="6"/>
      <c r="E105" s="6"/>
      <c r="G105" s="49">
        <v>131.50000000000003</v>
      </c>
      <c r="H105" s="49">
        <v>87</v>
      </c>
      <c r="I105" s="29">
        <v>17226.623</v>
      </c>
      <c r="J105"/>
    </row>
    <row r="106" spans="1:10" ht="39.5" x14ac:dyDescent="0.35">
      <c r="A106" s="6" t="s">
        <v>303</v>
      </c>
      <c r="B106" s="22" t="s">
        <v>38</v>
      </c>
      <c r="C106" s="6" t="s">
        <v>42</v>
      </c>
      <c r="D106" s="6" t="s">
        <v>239</v>
      </c>
      <c r="E106" s="9" t="s">
        <v>42</v>
      </c>
      <c r="F106" s="9" t="s">
        <v>55</v>
      </c>
      <c r="G106" s="49">
        <v>0</v>
      </c>
      <c r="H106" s="49">
        <v>0</v>
      </c>
      <c r="I106" s="29">
        <v>44</v>
      </c>
      <c r="J106"/>
    </row>
    <row r="107" spans="1:10" x14ac:dyDescent="0.35">
      <c r="C107" s="6"/>
      <c r="D107" s="6"/>
      <c r="E107" s="9" t="s">
        <v>42</v>
      </c>
      <c r="F107" s="9" t="s">
        <v>44</v>
      </c>
      <c r="G107" s="49">
        <v>0</v>
      </c>
      <c r="H107" s="49">
        <v>0</v>
      </c>
      <c r="I107" s="29">
        <v>486.99399999999997</v>
      </c>
      <c r="J107"/>
    </row>
    <row r="108" spans="1:10" ht="26.5" x14ac:dyDescent="0.35">
      <c r="C108" s="6"/>
      <c r="D108" s="6"/>
      <c r="E108" s="9" t="s">
        <v>42</v>
      </c>
      <c r="F108" s="9" t="s">
        <v>54</v>
      </c>
      <c r="G108" s="49">
        <v>0</v>
      </c>
      <c r="H108" s="49">
        <v>0</v>
      </c>
      <c r="I108" s="29">
        <v>322</v>
      </c>
      <c r="J108"/>
    </row>
    <row r="109" spans="1:10" ht="26.5" x14ac:dyDescent="0.35">
      <c r="C109" s="6"/>
      <c r="D109" s="6"/>
      <c r="E109" s="9" t="s">
        <v>42</v>
      </c>
      <c r="F109" s="9" t="s">
        <v>52</v>
      </c>
      <c r="G109" s="49">
        <v>0</v>
      </c>
      <c r="H109" s="49">
        <v>0</v>
      </c>
      <c r="I109" s="29">
        <v>1053</v>
      </c>
      <c r="J109"/>
    </row>
    <row r="110" spans="1:10" ht="26.5" x14ac:dyDescent="0.35">
      <c r="C110" s="6"/>
      <c r="D110" s="6"/>
      <c r="E110" s="9" t="s">
        <v>42</v>
      </c>
      <c r="F110" s="9" t="s">
        <v>307</v>
      </c>
      <c r="G110" s="49">
        <v>0</v>
      </c>
      <c r="H110" s="49">
        <v>0</v>
      </c>
      <c r="I110" s="29">
        <v>36</v>
      </c>
      <c r="J110"/>
    </row>
    <row r="111" spans="1:10" ht="26.5" x14ac:dyDescent="0.35">
      <c r="C111" s="6"/>
      <c r="D111" s="6"/>
      <c r="E111" s="9" t="s">
        <v>42</v>
      </c>
      <c r="F111" s="9" t="s">
        <v>436</v>
      </c>
      <c r="G111" s="49">
        <v>0</v>
      </c>
      <c r="H111" s="49">
        <v>0</v>
      </c>
      <c r="I111" s="29">
        <v>0</v>
      </c>
      <c r="J111"/>
    </row>
    <row r="112" spans="1:10" x14ac:dyDescent="0.35">
      <c r="C112" s="6"/>
      <c r="D112" s="6" t="s">
        <v>274</v>
      </c>
      <c r="E112" s="6"/>
      <c r="G112" s="49">
        <v>0</v>
      </c>
      <c r="H112" s="49">
        <v>0</v>
      </c>
      <c r="I112" s="29">
        <v>1941.9939999999999</v>
      </c>
      <c r="J112"/>
    </row>
    <row r="113" spans="2:10" x14ac:dyDescent="0.35">
      <c r="B113" s="6" t="s">
        <v>265</v>
      </c>
      <c r="C113" s="6"/>
      <c r="D113" s="6"/>
      <c r="E113" s="6"/>
      <c r="G113" s="49">
        <v>0</v>
      </c>
      <c r="H113" s="49">
        <v>0</v>
      </c>
      <c r="I113" s="29">
        <v>1941.9939999999999</v>
      </c>
      <c r="J113"/>
    </row>
    <row r="114" spans="2:10" ht="39.5" x14ac:dyDescent="0.35">
      <c r="B114" s="22" t="s">
        <v>47</v>
      </c>
      <c r="C114" s="6" t="s">
        <v>48</v>
      </c>
      <c r="D114" s="6" t="s">
        <v>451</v>
      </c>
      <c r="E114" s="9" t="s">
        <v>453</v>
      </c>
      <c r="F114" s="9" t="s">
        <v>452</v>
      </c>
      <c r="G114" s="49">
        <v>3</v>
      </c>
      <c r="H114" s="49">
        <v>70</v>
      </c>
      <c r="I114" s="29">
        <v>210</v>
      </c>
      <c r="J114"/>
    </row>
    <row r="115" spans="2:10" x14ac:dyDescent="0.35">
      <c r="C115" s="6"/>
      <c r="D115" s="6" t="s">
        <v>499</v>
      </c>
      <c r="E115" s="6"/>
      <c r="G115" s="49">
        <v>3</v>
      </c>
      <c r="H115" s="49">
        <v>70</v>
      </c>
      <c r="I115" s="29">
        <v>210</v>
      </c>
      <c r="J115"/>
    </row>
    <row r="116" spans="2:10" ht="26.5" x14ac:dyDescent="0.35">
      <c r="C116" s="6"/>
      <c r="D116" s="6" t="s">
        <v>122</v>
      </c>
      <c r="E116" s="9" t="s">
        <v>455</v>
      </c>
      <c r="F116" s="9" t="s">
        <v>454</v>
      </c>
      <c r="G116" s="49">
        <v>3</v>
      </c>
      <c r="H116" s="49">
        <v>70</v>
      </c>
      <c r="I116" s="29">
        <v>210</v>
      </c>
      <c r="J116"/>
    </row>
    <row r="117" spans="2:10" x14ac:dyDescent="0.35">
      <c r="C117" s="6"/>
      <c r="D117" s="6" t="s">
        <v>272</v>
      </c>
      <c r="E117" s="6"/>
      <c r="G117" s="49">
        <v>3</v>
      </c>
      <c r="H117" s="49">
        <v>70</v>
      </c>
      <c r="I117" s="29">
        <v>210</v>
      </c>
      <c r="J117"/>
    </row>
    <row r="118" spans="2:10" ht="29.25" customHeight="1" x14ac:dyDescent="0.35">
      <c r="C118" s="6"/>
      <c r="D118" s="6" t="s">
        <v>239</v>
      </c>
      <c r="E118" s="9" t="s">
        <v>42</v>
      </c>
      <c r="F118" s="9" t="s">
        <v>65</v>
      </c>
      <c r="G118" s="49">
        <v>0</v>
      </c>
      <c r="H118" s="49">
        <v>50</v>
      </c>
      <c r="I118" s="29">
        <v>0</v>
      </c>
      <c r="J118"/>
    </row>
    <row r="119" spans="2:10" x14ac:dyDescent="0.35">
      <c r="C119" s="6"/>
      <c r="D119" s="6"/>
      <c r="E119" s="9" t="s">
        <v>42</v>
      </c>
      <c r="F119" s="9" t="s">
        <v>349</v>
      </c>
      <c r="G119" s="49">
        <v>6.25</v>
      </c>
      <c r="H119" s="49">
        <v>60</v>
      </c>
      <c r="I119" s="29">
        <v>375</v>
      </c>
      <c r="J119"/>
    </row>
    <row r="120" spans="2:10" x14ac:dyDescent="0.35">
      <c r="C120" s="6"/>
      <c r="D120" s="6"/>
      <c r="E120" s="9" t="s">
        <v>42</v>
      </c>
      <c r="F120" s="9" t="s">
        <v>490</v>
      </c>
      <c r="G120" s="49">
        <v>0</v>
      </c>
      <c r="H120" s="49">
        <v>0</v>
      </c>
      <c r="I120" s="29">
        <v>2235.4940000000001</v>
      </c>
      <c r="J120"/>
    </row>
    <row r="121" spans="2:10" x14ac:dyDescent="0.35">
      <c r="C121" s="6"/>
      <c r="D121" s="6"/>
      <c r="E121" s="9" t="s">
        <v>448</v>
      </c>
      <c r="F121" s="9" t="s">
        <v>447</v>
      </c>
      <c r="G121" s="49">
        <v>3</v>
      </c>
      <c r="H121" s="49">
        <v>70</v>
      </c>
      <c r="I121" s="29">
        <v>210</v>
      </c>
      <c r="J121"/>
    </row>
    <row r="122" spans="2:10" x14ac:dyDescent="0.35">
      <c r="C122" s="6"/>
      <c r="D122" s="6"/>
      <c r="E122" s="9" t="s">
        <v>438</v>
      </c>
      <c r="F122" s="9" t="s">
        <v>437</v>
      </c>
      <c r="G122" s="49">
        <v>6</v>
      </c>
      <c r="H122" s="49">
        <v>70</v>
      </c>
      <c r="I122" s="29">
        <v>420</v>
      </c>
      <c r="J122"/>
    </row>
    <row r="123" spans="2:10" x14ac:dyDescent="0.35">
      <c r="C123" s="6"/>
      <c r="D123" s="6"/>
      <c r="E123" s="9" t="s">
        <v>459</v>
      </c>
      <c r="F123" s="9" t="s">
        <v>458</v>
      </c>
      <c r="G123" s="49">
        <v>4.5</v>
      </c>
      <c r="H123" s="49">
        <v>70</v>
      </c>
      <c r="I123" s="29">
        <v>315</v>
      </c>
      <c r="J123"/>
    </row>
    <row r="124" spans="2:10" x14ac:dyDescent="0.35">
      <c r="C124" s="6"/>
      <c r="D124" s="6"/>
      <c r="E124" s="9" t="s">
        <v>477</v>
      </c>
      <c r="F124" s="9" t="s">
        <v>476</v>
      </c>
      <c r="G124" s="49">
        <v>2.3250000000000002</v>
      </c>
      <c r="H124" s="49">
        <v>70</v>
      </c>
      <c r="I124" s="29">
        <v>162.75</v>
      </c>
      <c r="J124"/>
    </row>
    <row r="125" spans="2:10" ht="39.5" x14ac:dyDescent="0.35">
      <c r="C125" s="6"/>
      <c r="D125" s="6"/>
      <c r="E125" s="9" t="s">
        <v>450</v>
      </c>
      <c r="F125" s="9" t="s">
        <v>449</v>
      </c>
      <c r="G125" s="49">
        <v>5</v>
      </c>
      <c r="H125" s="49">
        <v>55</v>
      </c>
      <c r="I125" s="29">
        <v>275</v>
      </c>
      <c r="J125"/>
    </row>
    <row r="126" spans="2:10" x14ac:dyDescent="0.35">
      <c r="C126" s="6"/>
      <c r="D126" s="6"/>
      <c r="E126" s="9" t="s">
        <v>461</v>
      </c>
      <c r="F126" s="9" t="s">
        <v>460</v>
      </c>
      <c r="G126" s="49">
        <v>4.5</v>
      </c>
      <c r="H126" s="49">
        <v>70</v>
      </c>
      <c r="I126" s="29">
        <v>315</v>
      </c>
      <c r="J126"/>
    </row>
    <row r="127" spans="2:10" ht="39.5" x14ac:dyDescent="0.35">
      <c r="C127" s="6"/>
      <c r="D127" s="6"/>
      <c r="E127" s="9" t="s">
        <v>463</v>
      </c>
      <c r="F127" s="9" t="s">
        <v>462</v>
      </c>
      <c r="G127" s="49">
        <v>4.5</v>
      </c>
      <c r="H127" s="49">
        <v>55</v>
      </c>
      <c r="I127" s="29">
        <v>247.5</v>
      </c>
      <c r="J127"/>
    </row>
    <row r="128" spans="2:10" x14ac:dyDescent="0.35">
      <c r="C128" s="6"/>
      <c r="D128" s="6"/>
      <c r="E128" s="9" t="s">
        <v>469</v>
      </c>
      <c r="F128" s="9" t="s">
        <v>468</v>
      </c>
      <c r="G128" s="49">
        <v>4</v>
      </c>
      <c r="H128" s="49">
        <v>70</v>
      </c>
      <c r="I128" s="29">
        <v>280</v>
      </c>
      <c r="J128"/>
    </row>
    <row r="129" spans="3:10" ht="39.5" x14ac:dyDescent="0.35">
      <c r="C129" s="6"/>
      <c r="D129" s="6"/>
      <c r="E129" s="9" t="s">
        <v>471</v>
      </c>
      <c r="F129" s="9" t="s">
        <v>470</v>
      </c>
      <c r="G129" s="49">
        <v>4</v>
      </c>
      <c r="H129" s="49">
        <v>55</v>
      </c>
      <c r="I129" s="29">
        <v>220</v>
      </c>
      <c r="J129"/>
    </row>
    <row r="130" spans="3:10" ht="39.5" x14ac:dyDescent="0.35">
      <c r="C130" s="6"/>
      <c r="D130" s="6"/>
      <c r="E130" s="9" t="s">
        <v>479</v>
      </c>
      <c r="F130" s="9" t="s">
        <v>478</v>
      </c>
      <c r="G130" s="49">
        <v>3.875</v>
      </c>
      <c r="H130" s="49">
        <v>68</v>
      </c>
      <c r="I130" s="29">
        <v>263.5</v>
      </c>
      <c r="J130"/>
    </row>
    <row r="131" spans="3:10" ht="26.5" x14ac:dyDescent="0.35">
      <c r="C131" s="6"/>
      <c r="D131" s="6"/>
      <c r="E131" s="9" t="s">
        <v>440</v>
      </c>
      <c r="F131" s="9" t="s">
        <v>439</v>
      </c>
      <c r="G131" s="49">
        <v>6.4</v>
      </c>
      <c r="H131" s="49">
        <v>70</v>
      </c>
      <c r="I131" s="29">
        <v>448</v>
      </c>
      <c r="J131"/>
    </row>
    <row r="132" spans="3:10" ht="40.5" customHeight="1" x14ac:dyDescent="0.35">
      <c r="C132" s="6"/>
      <c r="D132" s="6"/>
      <c r="E132" s="9" t="s">
        <v>481</v>
      </c>
      <c r="F132" s="9" t="s">
        <v>480</v>
      </c>
      <c r="G132" s="49">
        <v>7.15</v>
      </c>
      <c r="H132" s="49">
        <v>95</v>
      </c>
      <c r="I132" s="29">
        <v>679.25</v>
      </c>
      <c r="J132"/>
    </row>
    <row r="133" spans="3:10" ht="29.25" customHeight="1" x14ac:dyDescent="0.35">
      <c r="C133" s="6"/>
      <c r="D133" s="6"/>
      <c r="E133" s="9" t="s">
        <v>485</v>
      </c>
      <c r="F133" s="9" t="s">
        <v>484</v>
      </c>
      <c r="G133" s="49">
        <v>1.55</v>
      </c>
      <c r="H133" s="49">
        <v>70</v>
      </c>
      <c r="I133" s="29">
        <v>108.5</v>
      </c>
      <c r="J133"/>
    </row>
    <row r="134" spans="3:10" ht="26.5" x14ac:dyDescent="0.35">
      <c r="C134" s="6"/>
      <c r="D134" s="6"/>
      <c r="E134" s="9" t="s">
        <v>442</v>
      </c>
      <c r="F134" s="9" t="s">
        <v>441</v>
      </c>
      <c r="G134" s="49">
        <v>5.6</v>
      </c>
      <c r="H134" s="49">
        <v>70</v>
      </c>
      <c r="I134" s="29">
        <v>392</v>
      </c>
      <c r="J134"/>
    </row>
    <row r="135" spans="3:10" ht="42" customHeight="1" x14ac:dyDescent="0.35">
      <c r="C135" s="6"/>
      <c r="D135" s="6"/>
      <c r="E135" s="9" t="s">
        <v>487</v>
      </c>
      <c r="F135" s="9" t="s">
        <v>486</v>
      </c>
      <c r="G135" s="49">
        <v>3.125</v>
      </c>
      <c r="H135" s="49">
        <v>68</v>
      </c>
      <c r="I135" s="29">
        <v>212.5</v>
      </c>
      <c r="J135"/>
    </row>
    <row r="136" spans="3:10" ht="39.5" x14ac:dyDescent="0.35">
      <c r="C136" s="6"/>
      <c r="D136" s="6"/>
      <c r="E136" s="9" t="s">
        <v>444</v>
      </c>
      <c r="F136" s="9" t="s">
        <v>443</v>
      </c>
      <c r="G136" s="49">
        <v>1.4666666666666668</v>
      </c>
      <c r="H136" s="49">
        <v>70</v>
      </c>
      <c r="I136" s="29">
        <v>102.66666666666666</v>
      </c>
      <c r="J136"/>
    </row>
    <row r="137" spans="3:10" ht="39.5" x14ac:dyDescent="0.35">
      <c r="C137" s="6"/>
      <c r="D137" s="6"/>
      <c r="E137" s="9" t="s">
        <v>465</v>
      </c>
      <c r="F137" s="9" t="s">
        <v>464</v>
      </c>
      <c r="G137" s="49">
        <v>1.7000000000000002</v>
      </c>
      <c r="H137" s="49">
        <v>70</v>
      </c>
      <c r="I137" s="29">
        <v>119</v>
      </c>
      <c r="J137"/>
    </row>
    <row r="138" spans="3:10" ht="39.5" x14ac:dyDescent="0.35">
      <c r="C138" s="6"/>
      <c r="D138" s="6"/>
      <c r="E138" s="9" t="s">
        <v>483</v>
      </c>
      <c r="F138" s="9" t="s">
        <v>482</v>
      </c>
      <c r="G138" s="49">
        <v>3.1</v>
      </c>
      <c r="H138" s="49">
        <v>70</v>
      </c>
      <c r="I138" s="29">
        <v>217</v>
      </c>
      <c r="J138"/>
    </row>
    <row r="139" spans="3:10" ht="39.5" x14ac:dyDescent="0.35">
      <c r="C139" s="6"/>
      <c r="D139" s="6"/>
      <c r="E139" s="9" t="s">
        <v>489</v>
      </c>
      <c r="F139" s="9" t="s">
        <v>488</v>
      </c>
      <c r="G139" s="49">
        <v>0.625</v>
      </c>
      <c r="H139" s="49">
        <v>70</v>
      </c>
      <c r="I139" s="29">
        <v>43.75</v>
      </c>
      <c r="J139"/>
    </row>
    <row r="140" spans="3:10" ht="39.5" x14ac:dyDescent="0.35">
      <c r="C140" s="6"/>
      <c r="D140" s="6"/>
      <c r="E140" s="9" t="s">
        <v>446</v>
      </c>
      <c r="F140" s="9" t="s">
        <v>445</v>
      </c>
      <c r="G140" s="49">
        <v>5.2</v>
      </c>
      <c r="H140" s="49">
        <v>50</v>
      </c>
      <c r="I140" s="29">
        <v>260</v>
      </c>
      <c r="J140"/>
    </row>
    <row r="141" spans="3:10" x14ac:dyDescent="0.35">
      <c r="C141" s="6"/>
      <c r="D141" s="6"/>
      <c r="E141" s="9" t="s">
        <v>457</v>
      </c>
      <c r="F141" s="9" t="s">
        <v>456</v>
      </c>
      <c r="G141" s="49">
        <v>5.333333333333333</v>
      </c>
      <c r="H141" s="49">
        <v>70</v>
      </c>
      <c r="I141" s="29">
        <v>373.33333333333331</v>
      </c>
      <c r="J141"/>
    </row>
    <row r="142" spans="3:10" x14ac:dyDescent="0.35">
      <c r="C142" s="6"/>
      <c r="D142" s="6"/>
      <c r="E142" s="9" t="s">
        <v>467</v>
      </c>
      <c r="F142" s="9" t="s">
        <v>466</v>
      </c>
      <c r="G142" s="49">
        <v>3.6</v>
      </c>
      <c r="H142" s="49">
        <v>70</v>
      </c>
      <c r="I142" s="29">
        <v>252</v>
      </c>
      <c r="J142"/>
    </row>
    <row r="143" spans="3:10" ht="26.5" x14ac:dyDescent="0.35">
      <c r="C143" s="6"/>
      <c r="D143" s="6"/>
      <c r="E143" s="9" t="s">
        <v>475</v>
      </c>
      <c r="F143" s="9" t="s">
        <v>474</v>
      </c>
      <c r="G143" s="49">
        <v>3.2</v>
      </c>
      <c r="H143" s="49">
        <v>70</v>
      </c>
      <c r="I143" s="29">
        <v>224</v>
      </c>
      <c r="J143"/>
    </row>
    <row r="144" spans="3:10" x14ac:dyDescent="0.35">
      <c r="C144" s="6"/>
      <c r="D144" s="6" t="s">
        <v>274</v>
      </c>
      <c r="E144" s="6"/>
      <c r="G144" s="49">
        <v>95.999999999999986</v>
      </c>
      <c r="H144" s="49">
        <v>65.896551724137936</v>
      </c>
      <c r="I144" s="29">
        <v>8751.2440000000006</v>
      </c>
      <c r="J144"/>
    </row>
    <row r="145" spans="1:10" x14ac:dyDescent="0.35">
      <c r="C145" s="6"/>
      <c r="D145" s="6" t="s">
        <v>142</v>
      </c>
      <c r="E145" s="9" t="s">
        <v>473</v>
      </c>
      <c r="F145" s="9" t="s">
        <v>472</v>
      </c>
      <c r="G145" s="49">
        <v>4</v>
      </c>
      <c r="H145" s="49">
        <v>70</v>
      </c>
      <c r="I145" s="29">
        <v>280</v>
      </c>
      <c r="J145"/>
    </row>
    <row r="146" spans="1:10" x14ac:dyDescent="0.35">
      <c r="C146" s="6"/>
      <c r="D146" s="6" t="s">
        <v>271</v>
      </c>
      <c r="E146" s="6"/>
      <c r="G146" s="49">
        <v>4</v>
      </c>
      <c r="H146" s="49">
        <v>70</v>
      </c>
      <c r="I146" s="29">
        <v>280</v>
      </c>
      <c r="J146"/>
    </row>
    <row r="147" spans="1:10" x14ac:dyDescent="0.35">
      <c r="B147" s="6" t="s">
        <v>266</v>
      </c>
      <c r="C147" s="6"/>
      <c r="D147" s="6"/>
      <c r="E147" s="6"/>
      <c r="G147" s="49">
        <v>105.99999999999999</v>
      </c>
      <c r="H147" s="49">
        <v>66.28125</v>
      </c>
      <c r="I147" s="29">
        <v>9451.2440000000006</v>
      </c>
      <c r="J147"/>
    </row>
    <row r="148" spans="1:10" x14ac:dyDescent="0.35">
      <c r="A148" s="6" t="s">
        <v>500</v>
      </c>
      <c r="B148" s="6"/>
      <c r="C148" s="6"/>
      <c r="D148" s="6"/>
      <c r="E148" s="6"/>
      <c r="G148" s="49">
        <v>105.99999999999999</v>
      </c>
      <c r="H148" s="49">
        <v>55.815789473684212</v>
      </c>
      <c r="I148" s="29">
        <v>11393.237999999999</v>
      </c>
      <c r="J148"/>
    </row>
    <row r="149" spans="1:10" x14ac:dyDescent="0.35">
      <c r="A149" s="30" t="s">
        <v>259</v>
      </c>
      <c r="B149" s="30"/>
      <c r="C149" s="30"/>
      <c r="D149" s="30"/>
      <c r="F149" s="30"/>
      <c r="G149" s="49">
        <v>307.49999999999994</v>
      </c>
      <c r="H149" s="49">
        <v>79.477876106194685</v>
      </c>
      <c r="I149" s="29">
        <v>37746.701999999997</v>
      </c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</sheetData>
  <pageMargins left="0.7" right="0.7" top="0.75" bottom="0.75" header="0.3" footer="0.3"/>
  <pageSetup paperSize="9" scale="22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F4C3-AB82-40E0-8143-D6985F90FC83}">
  <sheetPr>
    <tabColor rgb="FF92D050"/>
    <pageSetUpPr fitToPage="1"/>
  </sheetPr>
  <dimension ref="A1:O1551"/>
  <sheetViews>
    <sheetView view="pageBreakPreview" zoomScale="85" zoomScaleNormal="90" zoomScaleSheetLayoutView="85" workbookViewId="0">
      <selection activeCell="H16" sqref="H16"/>
    </sheetView>
  </sheetViews>
  <sheetFormatPr defaultRowHeight="14.5" x14ac:dyDescent="0.35"/>
  <cols>
    <col min="1" max="1" width="13.7265625" style="6" customWidth="1"/>
    <col min="2" max="2" width="17.453125" style="22" customWidth="1"/>
    <col min="3" max="4" width="8.7265625" style="22" customWidth="1"/>
    <col min="5" max="5" width="9.26953125" style="30" customWidth="1"/>
    <col min="6" max="6" width="23.453125" style="6" customWidth="1"/>
    <col min="7" max="7" width="17.453125" style="6" customWidth="1"/>
    <col min="8" max="8" width="23" style="28" customWidth="1"/>
    <col min="9" max="9" width="17.26953125" style="6" customWidth="1"/>
    <col min="14" max="14" width="12.7265625" customWidth="1"/>
  </cols>
  <sheetData>
    <row r="1" spans="1:15" ht="15.5" x14ac:dyDescent="0.35">
      <c r="A1" s="185" t="s">
        <v>1075</v>
      </c>
      <c r="B1" s="185"/>
      <c r="C1" s="185"/>
      <c r="D1" s="185"/>
      <c r="E1" s="185"/>
      <c r="F1" s="185"/>
      <c r="G1" s="185"/>
      <c r="H1" s="185"/>
      <c r="I1" s="185"/>
    </row>
    <row r="2" spans="1:15" ht="15.5" x14ac:dyDescent="0.35">
      <c r="A2" s="36"/>
      <c r="C2" s="6"/>
      <c r="D2" s="6"/>
      <c r="E2" s="22"/>
    </row>
    <row r="3" spans="1:15" x14ac:dyDescent="0.35">
      <c r="A3" s="186" t="s">
        <v>1076</v>
      </c>
      <c r="B3" s="186"/>
      <c r="C3" s="186"/>
      <c r="D3" s="6"/>
      <c r="E3" s="37" t="s">
        <v>1077</v>
      </c>
      <c r="F3" s="22"/>
    </row>
    <row r="4" spans="1:15" x14ac:dyDescent="0.35">
      <c r="A4" s="6" t="s">
        <v>249</v>
      </c>
      <c r="B4" s="6"/>
      <c r="C4" s="40">
        <v>19</v>
      </c>
      <c r="D4" s="6" t="s">
        <v>250</v>
      </c>
      <c r="E4" s="6" t="s">
        <v>249</v>
      </c>
      <c r="F4" s="22"/>
      <c r="G4" s="40">
        <v>148</v>
      </c>
      <c r="H4" s="28" t="s">
        <v>250</v>
      </c>
    </row>
    <row r="5" spans="1:15" x14ac:dyDescent="0.35">
      <c r="A5" s="6" t="s">
        <v>251</v>
      </c>
      <c r="B5" s="6"/>
      <c r="C5" s="41">
        <v>2081.7049999999999</v>
      </c>
      <c r="D5" s="22" t="s">
        <v>252</v>
      </c>
      <c r="E5" s="6" t="s">
        <v>251</v>
      </c>
      <c r="F5" s="22"/>
      <c r="G5" s="41">
        <v>16654.975999999999</v>
      </c>
      <c r="H5" s="28" t="s">
        <v>252</v>
      </c>
      <c r="O5" s="59"/>
    </row>
    <row r="6" spans="1:15" x14ac:dyDescent="0.35">
      <c r="I6" s="22"/>
    </row>
    <row r="7" spans="1:15" x14ac:dyDescent="0.35">
      <c r="C7" s="41"/>
      <c r="D7" s="6"/>
      <c r="E7" s="22"/>
      <c r="F7" s="41"/>
      <c r="G7" s="22"/>
      <c r="H7" s="72"/>
      <c r="I7" s="22"/>
    </row>
    <row r="8" spans="1:15" x14ac:dyDescent="0.35">
      <c r="A8" s="37" t="s">
        <v>1078</v>
      </c>
      <c r="C8" s="6"/>
      <c r="D8" s="6"/>
      <c r="E8" s="37" t="s">
        <v>1079</v>
      </c>
      <c r="G8" s="22"/>
      <c r="H8" s="72"/>
      <c r="I8" s="22"/>
    </row>
    <row r="9" spans="1:15" x14ac:dyDescent="0.35">
      <c r="A9" s="6" t="s">
        <v>249</v>
      </c>
      <c r="C9" s="40">
        <v>328</v>
      </c>
      <c r="D9" s="22" t="s">
        <v>250</v>
      </c>
      <c r="E9" s="6" t="s">
        <v>249</v>
      </c>
      <c r="G9" s="40">
        <v>22</v>
      </c>
      <c r="H9" s="72" t="s">
        <v>250</v>
      </c>
      <c r="I9" s="22"/>
    </row>
    <row r="10" spans="1:15" x14ac:dyDescent="0.35">
      <c r="A10" s="6" t="s">
        <v>251</v>
      </c>
      <c r="C10" s="41">
        <v>36505.773000000001</v>
      </c>
      <c r="D10" s="22" t="s">
        <v>252</v>
      </c>
      <c r="E10" s="6" t="s">
        <v>251</v>
      </c>
      <c r="G10" s="41">
        <v>3802.674</v>
      </c>
      <c r="H10" s="28" t="s">
        <v>252</v>
      </c>
      <c r="I10" s="22"/>
    </row>
    <row r="12" spans="1:15" x14ac:dyDescent="0.35">
      <c r="F12" s="37" t="s">
        <v>248</v>
      </c>
      <c r="H12" s="6"/>
    </row>
    <row r="13" spans="1:15" ht="26.5" x14ac:dyDescent="0.35">
      <c r="F13" s="9" t="s">
        <v>1076</v>
      </c>
      <c r="G13" s="56">
        <f>C5-GETPIVOTDATA(" Total ers tkr",$A$19,"Program","Magister, klinisk optometri")</f>
        <v>0</v>
      </c>
      <c r="H13" s="6"/>
    </row>
    <row r="14" spans="1:15" x14ac:dyDescent="0.35">
      <c r="C14" s="6"/>
      <c r="F14" s="6" t="s">
        <v>1077</v>
      </c>
      <c r="G14" s="56">
        <f>G5-GETPIVOTDATA(" Total ers tkr",$A$19,"Program","Optiker")</f>
        <v>8.4999999962747097E-3</v>
      </c>
      <c r="H14" s="6"/>
    </row>
    <row r="15" spans="1:15" x14ac:dyDescent="0.35">
      <c r="A15" s="37"/>
      <c r="C15" s="6"/>
      <c r="F15" s="6" t="s">
        <v>1078</v>
      </c>
      <c r="G15" s="56">
        <f>C10-GETPIVOTDATA(" Total ers tkr",$A$19,"Program","Psykolog")</f>
        <v>0.20127693335962249</v>
      </c>
      <c r="H15" s="6"/>
    </row>
    <row r="16" spans="1:15" x14ac:dyDescent="0.35">
      <c r="C16" s="40"/>
      <c r="F16" s="6" t="s">
        <v>1079</v>
      </c>
      <c r="G16" s="56">
        <f>G10-GETPIVOTDATA(" Total ers tkr",$A$19,"Program","Psykoterapeut")</f>
        <v>-4.0927261579781771E-12</v>
      </c>
      <c r="H16"/>
    </row>
    <row r="17" spans="1:9" x14ac:dyDescent="0.35">
      <c r="A17" s="27" t="s">
        <v>1</v>
      </c>
      <c r="B17" s="6" t="s">
        <v>695</v>
      </c>
      <c r="C17" s="41"/>
      <c r="E17" s="22"/>
    </row>
    <row r="19" spans="1:9" x14ac:dyDescent="0.35">
      <c r="B19" s="6"/>
      <c r="C19" s="6"/>
      <c r="D19" s="6"/>
      <c r="E19" s="6"/>
      <c r="G19" s="27" t="s">
        <v>253</v>
      </c>
      <c r="H19" s="6"/>
    </row>
    <row r="20" spans="1:9" ht="39.5" x14ac:dyDescent="0.35">
      <c r="A20" s="31" t="s">
        <v>2</v>
      </c>
      <c r="B20" s="27" t="s">
        <v>0</v>
      </c>
      <c r="C20" s="27" t="s">
        <v>4</v>
      </c>
      <c r="D20" s="31" t="s">
        <v>254</v>
      </c>
      <c r="E20" s="32" t="s">
        <v>8</v>
      </c>
      <c r="F20" s="31" t="s">
        <v>7</v>
      </c>
      <c r="G20" s="22" t="s">
        <v>255</v>
      </c>
      <c r="H20" s="6" t="s">
        <v>256</v>
      </c>
      <c r="I20" s="6" t="s">
        <v>496</v>
      </c>
    </row>
    <row r="21" spans="1:9" ht="39.5" x14ac:dyDescent="0.35">
      <c r="A21" s="9" t="s">
        <v>288</v>
      </c>
      <c r="B21" s="22" t="s">
        <v>38</v>
      </c>
      <c r="C21" s="6" t="s">
        <v>42</v>
      </c>
      <c r="D21" s="6" t="s">
        <v>705</v>
      </c>
      <c r="E21" s="8" t="s">
        <v>42</v>
      </c>
      <c r="F21" s="9" t="s">
        <v>945</v>
      </c>
      <c r="G21" s="28">
        <v>0</v>
      </c>
      <c r="H21" s="28">
        <v>0</v>
      </c>
      <c r="I21" s="29">
        <v>3.78</v>
      </c>
    </row>
    <row r="22" spans="1:9" x14ac:dyDescent="0.35">
      <c r="A22" s="9"/>
      <c r="C22" s="6"/>
      <c r="D22" s="6"/>
      <c r="E22" s="8"/>
      <c r="F22" s="9" t="s">
        <v>947</v>
      </c>
      <c r="G22" s="28">
        <v>0</v>
      </c>
      <c r="H22" s="28">
        <v>0</v>
      </c>
      <c r="I22" s="29">
        <v>95</v>
      </c>
    </row>
    <row r="23" spans="1:9" ht="26.5" x14ac:dyDescent="0.35">
      <c r="A23" s="9"/>
      <c r="C23" s="6"/>
      <c r="D23" s="6"/>
      <c r="E23" s="8"/>
      <c r="F23" s="9" t="s">
        <v>949</v>
      </c>
      <c r="G23" s="28">
        <v>0</v>
      </c>
      <c r="H23" s="28">
        <v>0</v>
      </c>
      <c r="I23" s="29">
        <v>45.150000000000006</v>
      </c>
    </row>
    <row r="24" spans="1:9" ht="26.5" x14ac:dyDescent="0.35">
      <c r="A24" s="9"/>
      <c r="C24" s="6"/>
      <c r="D24" s="6"/>
      <c r="E24" s="8"/>
      <c r="F24" s="9" t="s">
        <v>52</v>
      </c>
      <c r="G24" s="28">
        <v>0</v>
      </c>
      <c r="H24" s="28">
        <v>0</v>
      </c>
      <c r="I24" s="29">
        <v>310.02999999999997</v>
      </c>
    </row>
    <row r="25" spans="1:9" x14ac:dyDescent="0.35">
      <c r="A25" s="9"/>
      <c r="C25" s="6"/>
      <c r="D25" s="6"/>
      <c r="E25" s="8"/>
      <c r="F25" s="9" t="s">
        <v>952</v>
      </c>
      <c r="G25" s="28">
        <v>0</v>
      </c>
      <c r="H25" s="28">
        <v>0</v>
      </c>
      <c r="I25" s="29">
        <v>0</v>
      </c>
    </row>
    <row r="26" spans="1:9" x14ac:dyDescent="0.35">
      <c r="A26" s="9"/>
      <c r="C26" s="6"/>
      <c r="D26" s="6" t="s">
        <v>1080</v>
      </c>
      <c r="E26" s="6"/>
      <c r="G26" s="28">
        <v>0</v>
      </c>
      <c r="H26" s="28">
        <v>0</v>
      </c>
      <c r="I26" s="29">
        <v>453.96</v>
      </c>
    </row>
    <row r="27" spans="1:9" x14ac:dyDescent="0.35">
      <c r="A27" s="9"/>
      <c r="B27" s="6" t="s">
        <v>265</v>
      </c>
      <c r="C27" s="6"/>
      <c r="D27" s="6"/>
      <c r="E27" s="6"/>
      <c r="G27" s="28">
        <v>0</v>
      </c>
      <c r="H27" s="28">
        <v>0</v>
      </c>
      <c r="I27" s="29">
        <v>453.96</v>
      </c>
    </row>
    <row r="28" spans="1:9" x14ac:dyDescent="0.35">
      <c r="A28" s="9"/>
      <c r="B28" s="22" t="s">
        <v>47</v>
      </c>
      <c r="C28" s="6" t="s">
        <v>48</v>
      </c>
      <c r="D28" s="6" t="s">
        <v>705</v>
      </c>
      <c r="E28" s="8" t="s">
        <v>957</v>
      </c>
      <c r="F28" s="9" t="s">
        <v>956</v>
      </c>
      <c r="G28" s="28">
        <v>5.25</v>
      </c>
      <c r="H28" s="28">
        <v>84.0406973587788</v>
      </c>
      <c r="I28" s="29">
        <v>441.21366113358869</v>
      </c>
    </row>
    <row r="29" spans="1:9" ht="26.5" x14ac:dyDescent="0.35">
      <c r="A29" s="9"/>
      <c r="C29" s="6"/>
      <c r="D29" s="6"/>
      <c r="E29" s="8" t="s">
        <v>963</v>
      </c>
      <c r="F29" s="9" t="s">
        <v>962</v>
      </c>
      <c r="G29" s="28">
        <v>2.125</v>
      </c>
      <c r="H29" s="28">
        <v>84.0406973587788</v>
      </c>
      <c r="I29" s="29">
        <v>178.58648188740494</v>
      </c>
    </row>
    <row r="30" spans="1:9" ht="26.5" x14ac:dyDescent="0.35">
      <c r="A30" s="9"/>
      <c r="C30" s="6"/>
      <c r="D30" s="6"/>
      <c r="E30" s="8" t="s">
        <v>955</v>
      </c>
      <c r="F30" s="9" t="s">
        <v>954</v>
      </c>
      <c r="G30" s="28">
        <v>2.125</v>
      </c>
      <c r="H30" s="28">
        <v>84.0406973587788</v>
      </c>
      <c r="I30" s="29">
        <v>178.58648188740494</v>
      </c>
    </row>
    <row r="31" spans="1:9" x14ac:dyDescent="0.35">
      <c r="A31" s="9"/>
      <c r="C31" s="6"/>
      <c r="D31" s="6"/>
      <c r="E31" s="8" t="s">
        <v>965</v>
      </c>
      <c r="F31" s="9" t="s">
        <v>964</v>
      </c>
      <c r="G31" s="28">
        <v>1.625</v>
      </c>
      <c r="H31" s="28">
        <v>103.10023593305669</v>
      </c>
      <c r="I31" s="29">
        <v>167.53788339121712</v>
      </c>
    </row>
    <row r="32" spans="1:9" x14ac:dyDescent="0.35">
      <c r="A32" s="9"/>
      <c r="C32" s="6"/>
      <c r="D32" s="6"/>
      <c r="E32" s="8" t="s">
        <v>959</v>
      </c>
      <c r="F32" s="9" t="s">
        <v>958</v>
      </c>
      <c r="G32" s="28">
        <v>3.125</v>
      </c>
      <c r="H32" s="28">
        <v>84.0406973587788</v>
      </c>
      <c r="I32" s="29">
        <v>262.62717924618374</v>
      </c>
    </row>
    <row r="33" spans="1:9" ht="39.5" x14ac:dyDescent="0.35">
      <c r="A33" s="9"/>
      <c r="C33" s="6"/>
      <c r="D33" s="6"/>
      <c r="E33" s="8" t="s">
        <v>961</v>
      </c>
      <c r="F33" s="9" t="s">
        <v>960</v>
      </c>
      <c r="G33" s="28">
        <v>3.125</v>
      </c>
      <c r="H33" s="28">
        <v>84.0406973587788</v>
      </c>
      <c r="I33" s="29">
        <v>262.62717924618374</v>
      </c>
    </row>
    <row r="34" spans="1:9" x14ac:dyDescent="0.35">
      <c r="A34" s="9"/>
      <c r="C34" s="6"/>
      <c r="D34" s="6"/>
      <c r="E34" s="8" t="s">
        <v>967</v>
      </c>
      <c r="F34" s="9" t="s">
        <v>966</v>
      </c>
      <c r="G34" s="28">
        <v>1.625</v>
      </c>
      <c r="H34" s="28">
        <v>84.0406973587788</v>
      </c>
      <c r="I34" s="29">
        <v>136.56613320801554</v>
      </c>
    </row>
    <row r="35" spans="1:9" x14ac:dyDescent="0.35">
      <c r="A35" s="9"/>
      <c r="C35" s="6"/>
      <c r="D35" s="6" t="s">
        <v>1080</v>
      </c>
      <c r="E35" s="6"/>
      <c r="G35" s="28">
        <v>19</v>
      </c>
      <c r="H35" s="28">
        <v>85.946651216206575</v>
      </c>
      <c r="I35" s="29">
        <v>1627.7449999999988</v>
      </c>
    </row>
    <row r="36" spans="1:9" x14ac:dyDescent="0.35">
      <c r="A36" s="9"/>
      <c r="B36" s="6" t="s">
        <v>266</v>
      </c>
      <c r="C36" s="6"/>
      <c r="D36" s="6"/>
      <c r="E36" s="6"/>
      <c r="G36" s="28">
        <v>19</v>
      </c>
      <c r="H36" s="28">
        <v>85.946651216206575</v>
      </c>
      <c r="I36" s="29">
        <v>1627.7449999999988</v>
      </c>
    </row>
    <row r="37" spans="1:9" x14ac:dyDescent="0.35">
      <c r="A37" s="6" t="s">
        <v>1081</v>
      </c>
      <c r="B37" s="6"/>
      <c r="C37" s="6"/>
      <c r="D37" s="6"/>
      <c r="E37" s="6"/>
      <c r="G37" s="28">
        <v>19</v>
      </c>
      <c r="H37" s="28">
        <v>71.622209346838815</v>
      </c>
      <c r="I37" s="29">
        <v>2081.7049999999986</v>
      </c>
    </row>
    <row r="38" spans="1:9" ht="39.5" x14ac:dyDescent="0.35">
      <c r="A38" s="9" t="s">
        <v>300</v>
      </c>
      <c r="B38" s="22" t="s">
        <v>38</v>
      </c>
      <c r="C38" s="6" t="s">
        <v>42</v>
      </c>
      <c r="D38" s="6" t="s">
        <v>705</v>
      </c>
      <c r="E38" s="8" t="s">
        <v>42</v>
      </c>
      <c r="F38" s="9" t="s">
        <v>945</v>
      </c>
      <c r="G38" s="28">
        <v>0</v>
      </c>
      <c r="H38" s="28">
        <v>0</v>
      </c>
      <c r="I38" s="29">
        <v>15.12</v>
      </c>
    </row>
    <row r="39" spans="1:9" x14ac:dyDescent="0.35">
      <c r="A39" s="9"/>
      <c r="C39" s="6"/>
      <c r="D39" s="6"/>
      <c r="E39" s="8"/>
      <c r="F39" s="9" t="s">
        <v>947</v>
      </c>
      <c r="G39" s="28">
        <v>0</v>
      </c>
      <c r="H39" s="28">
        <v>0</v>
      </c>
      <c r="I39" s="29">
        <v>140</v>
      </c>
    </row>
    <row r="40" spans="1:9" ht="26.5" x14ac:dyDescent="0.35">
      <c r="A40" s="9"/>
      <c r="C40" s="6"/>
      <c r="D40" s="6"/>
      <c r="E40" s="8"/>
      <c r="F40" s="9" t="s">
        <v>949</v>
      </c>
      <c r="G40" s="28">
        <v>0</v>
      </c>
      <c r="H40" s="28">
        <v>0</v>
      </c>
      <c r="I40" s="29">
        <v>225.75</v>
      </c>
    </row>
    <row r="41" spans="1:9" ht="26.5" x14ac:dyDescent="0.35">
      <c r="A41" s="9"/>
      <c r="C41" s="6"/>
      <c r="D41" s="6"/>
      <c r="E41" s="8"/>
      <c r="F41" s="9" t="s">
        <v>52</v>
      </c>
      <c r="G41" s="28">
        <v>0</v>
      </c>
      <c r="H41" s="28">
        <v>0</v>
      </c>
      <c r="I41" s="29">
        <v>678.81999999999994</v>
      </c>
    </row>
    <row r="42" spans="1:9" x14ac:dyDescent="0.35">
      <c r="A42" s="9"/>
      <c r="C42" s="6"/>
      <c r="D42" s="6"/>
      <c r="E42" s="8"/>
      <c r="F42" s="9" t="s">
        <v>952</v>
      </c>
      <c r="G42" s="28">
        <v>0</v>
      </c>
      <c r="H42" s="28">
        <v>0</v>
      </c>
      <c r="I42" s="29">
        <v>0</v>
      </c>
    </row>
    <row r="43" spans="1:9" x14ac:dyDescent="0.35">
      <c r="A43" s="9"/>
      <c r="C43" s="6"/>
      <c r="D43" s="6" t="s">
        <v>1080</v>
      </c>
      <c r="E43" s="6"/>
      <c r="G43" s="28">
        <v>0</v>
      </c>
      <c r="H43" s="28">
        <v>0</v>
      </c>
      <c r="I43" s="29">
        <v>1059.69</v>
      </c>
    </row>
    <row r="44" spans="1:9" x14ac:dyDescent="0.35">
      <c r="A44" s="9"/>
      <c r="B44" s="6" t="s">
        <v>265</v>
      </c>
      <c r="C44" s="6"/>
      <c r="D44" s="6"/>
      <c r="E44" s="6"/>
      <c r="G44" s="28">
        <v>0</v>
      </c>
      <c r="H44" s="28">
        <v>0</v>
      </c>
      <c r="I44" s="29">
        <v>1059.69</v>
      </c>
    </row>
    <row r="45" spans="1:9" x14ac:dyDescent="0.35">
      <c r="A45" s="9"/>
      <c r="B45" s="22" t="s">
        <v>47</v>
      </c>
      <c r="C45" s="6" t="s">
        <v>48</v>
      </c>
      <c r="D45" s="6" t="s">
        <v>130</v>
      </c>
      <c r="E45" s="8" t="s">
        <v>985</v>
      </c>
      <c r="F45" s="9" t="s">
        <v>131</v>
      </c>
      <c r="G45" s="28">
        <v>2.6</v>
      </c>
      <c r="H45" s="28">
        <v>92.9</v>
      </c>
      <c r="I45" s="29">
        <v>241.54000000000002</v>
      </c>
    </row>
    <row r="46" spans="1:9" x14ac:dyDescent="0.35">
      <c r="A46" s="9"/>
      <c r="C46" s="6"/>
      <c r="D46" s="6" t="s">
        <v>269</v>
      </c>
      <c r="E46" s="6"/>
      <c r="G46" s="28">
        <v>2.6</v>
      </c>
      <c r="H46" s="28">
        <v>92.9</v>
      </c>
      <c r="I46" s="29">
        <v>241.54000000000002</v>
      </c>
    </row>
    <row r="47" spans="1:9" x14ac:dyDescent="0.35">
      <c r="A47" s="9"/>
      <c r="C47" s="6"/>
      <c r="D47" s="6" t="s">
        <v>705</v>
      </c>
      <c r="E47" s="8" t="s">
        <v>42</v>
      </c>
      <c r="F47" s="9" t="s">
        <v>65</v>
      </c>
      <c r="G47" s="28">
        <v>0</v>
      </c>
      <c r="H47" s="28">
        <v>88.341697676714972</v>
      </c>
      <c r="I47" s="29">
        <v>0</v>
      </c>
    </row>
    <row r="48" spans="1:9" ht="26.5" x14ac:dyDescent="0.35">
      <c r="A48" s="9"/>
      <c r="C48" s="6"/>
      <c r="D48" s="6"/>
      <c r="E48" s="8" t="s">
        <v>1011</v>
      </c>
      <c r="F48" s="9" t="s">
        <v>1010</v>
      </c>
      <c r="G48" s="28">
        <v>2.1</v>
      </c>
      <c r="H48" s="28">
        <v>75.75</v>
      </c>
      <c r="I48" s="29">
        <v>159.07500000000002</v>
      </c>
    </row>
    <row r="49" spans="1:9" x14ac:dyDescent="0.35">
      <c r="A49" s="9"/>
      <c r="C49" s="6"/>
      <c r="D49" s="6"/>
      <c r="E49" s="8" t="s">
        <v>1005</v>
      </c>
      <c r="F49" s="9" t="s">
        <v>956</v>
      </c>
      <c r="G49" s="28">
        <v>10.875</v>
      </c>
      <c r="H49" s="28">
        <v>113.5</v>
      </c>
      <c r="I49" s="29">
        <v>1234.3125</v>
      </c>
    </row>
    <row r="50" spans="1:9" x14ac:dyDescent="0.35">
      <c r="A50" s="9"/>
      <c r="C50" s="6"/>
      <c r="D50" s="6"/>
      <c r="E50" s="8" t="s">
        <v>972</v>
      </c>
      <c r="F50" s="9" t="s">
        <v>971</v>
      </c>
      <c r="G50" s="28">
        <v>10.5</v>
      </c>
      <c r="H50" s="28">
        <v>75.75</v>
      </c>
      <c r="I50" s="29">
        <v>795.375</v>
      </c>
    </row>
    <row r="51" spans="1:9" x14ac:dyDescent="0.35">
      <c r="A51" s="9"/>
      <c r="C51" s="6"/>
      <c r="D51" s="6"/>
      <c r="E51" s="8" t="s">
        <v>970</v>
      </c>
      <c r="F51" s="9" t="s">
        <v>969</v>
      </c>
      <c r="G51" s="28">
        <v>9</v>
      </c>
      <c r="H51" s="28">
        <v>90.5</v>
      </c>
      <c r="I51" s="29">
        <v>814.5</v>
      </c>
    </row>
    <row r="52" spans="1:9" ht="26.5" x14ac:dyDescent="0.35">
      <c r="A52" s="9"/>
      <c r="C52" s="6"/>
      <c r="D52" s="6"/>
      <c r="E52" s="8" t="s">
        <v>984</v>
      </c>
      <c r="F52" s="9" t="s">
        <v>983</v>
      </c>
      <c r="G52" s="28">
        <v>6.75</v>
      </c>
      <c r="H52" s="28">
        <v>113.5</v>
      </c>
      <c r="I52" s="29">
        <v>766.125</v>
      </c>
    </row>
    <row r="53" spans="1:9" x14ac:dyDescent="0.35">
      <c r="A53" s="9"/>
      <c r="C53" s="6"/>
      <c r="D53" s="6"/>
      <c r="E53" s="8" t="s">
        <v>982</v>
      </c>
      <c r="F53" s="9" t="s">
        <v>981</v>
      </c>
      <c r="G53" s="28">
        <v>13.5</v>
      </c>
      <c r="H53" s="28">
        <v>113.5</v>
      </c>
      <c r="I53" s="29">
        <v>1532.25</v>
      </c>
    </row>
    <row r="54" spans="1:9" x14ac:dyDescent="0.35">
      <c r="A54" s="9"/>
      <c r="C54" s="6"/>
      <c r="D54" s="6"/>
      <c r="E54" s="8" t="s">
        <v>976</v>
      </c>
      <c r="F54" s="9" t="s">
        <v>975</v>
      </c>
      <c r="G54" s="28">
        <v>4.05</v>
      </c>
      <c r="H54" s="28">
        <v>75.75</v>
      </c>
      <c r="I54" s="29">
        <v>306.78749999999997</v>
      </c>
    </row>
    <row r="55" spans="1:9" x14ac:dyDescent="0.35">
      <c r="A55" s="9"/>
      <c r="C55" s="6"/>
      <c r="D55" s="6"/>
      <c r="E55" s="8" t="s">
        <v>988</v>
      </c>
      <c r="F55" s="9" t="s">
        <v>987</v>
      </c>
      <c r="G55" s="28">
        <v>10.4</v>
      </c>
      <c r="H55" s="28">
        <v>113.5</v>
      </c>
      <c r="I55" s="29">
        <v>1180.4000000000001</v>
      </c>
    </row>
    <row r="56" spans="1:9" ht="26.5" x14ac:dyDescent="0.35">
      <c r="A56" s="9"/>
      <c r="C56" s="6"/>
      <c r="D56" s="6"/>
      <c r="E56" s="8" t="s">
        <v>992</v>
      </c>
      <c r="F56" s="9" t="s">
        <v>991</v>
      </c>
      <c r="G56" s="28">
        <v>6.5</v>
      </c>
      <c r="H56" s="28">
        <v>92.9</v>
      </c>
      <c r="I56" s="29">
        <v>603.85</v>
      </c>
    </row>
    <row r="57" spans="1:9" x14ac:dyDescent="0.35">
      <c r="A57" s="9"/>
      <c r="C57" s="6"/>
      <c r="D57" s="6"/>
      <c r="E57" s="8" t="s">
        <v>990</v>
      </c>
      <c r="F57" s="9" t="s">
        <v>989</v>
      </c>
      <c r="G57" s="28">
        <v>6.5</v>
      </c>
      <c r="H57" s="28">
        <v>113.5</v>
      </c>
      <c r="I57" s="29">
        <v>737.75</v>
      </c>
    </row>
    <row r="58" spans="1:9" x14ac:dyDescent="0.35">
      <c r="A58" s="9"/>
      <c r="C58" s="6"/>
      <c r="D58" s="6"/>
      <c r="E58" s="8" t="s">
        <v>1004</v>
      </c>
      <c r="F58" s="9" t="s">
        <v>1003</v>
      </c>
      <c r="G58" s="28">
        <v>6.45</v>
      </c>
      <c r="H58" s="28">
        <v>121</v>
      </c>
      <c r="I58" s="29">
        <v>780.45</v>
      </c>
    </row>
    <row r="59" spans="1:9" x14ac:dyDescent="0.35">
      <c r="A59" s="9"/>
      <c r="C59" s="6"/>
      <c r="D59" s="6"/>
      <c r="E59" s="8" t="s">
        <v>996</v>
      </c>
      <c r="F59" s="9" t="s">
        <v>995</v>
      </c>
      <c r="G59" s="28">
        <v>3.2250000000000001</v>
      </c>
      <c r="H59" s="28">
        <v>113.5</v>
      </c>
      <c r="I59" s="29">
        <v>366.03750000000002</v>
      </c>
    </row>
    <row r="60" spans="1:9" x14ac:dyDescent="0.35">
      <c r="A60" s="9"/>
      <c r="C60" s="6"/>
      <c r="D60" s="6"/>
      <c r="E60" s="8" t="s">
        <v>1002</v>
      </c>
      <c r="F60" s="9" t="s">
        <v>1001</v>
      </c>
      <c r="G60" s="28">
        <v>5.375</v>
      </c>
      <c r="H60" s="28">
        <v>121</v>
      </c>
      <c r="I60" s="29">
        <v>650.375</v>
      </c>
    </row>
    <row r="61" spans="1:9" x14ac:dyDescent="0.35">
      <c r="A61" s="9"/>
      <c r="C61" s="6"/>
      <c r="D61" s="6"/>
      <c r="E61" s="8" t="s">
        <v>994</v>
      </c>
      <c r="F61" s="9" t="s">
        <v>993</v>
      </c>
      <c r="G61" s="28">
        <v>4.3</v>
      </c>
      <c r="H61" s="28">
        <v>113.5</v>
      </c>
      <c r="I61" s="29">
        <v>488.04999999999995</v>
      </c>
    </row>
    <row r="62" spans="1:9" x14ac:dyDescent="0.35">
      <c r="A62" s="9"/>
      <c r="C62" s="6"/>
      <c r="D62" s="6"/>
      <c r="E62" s="8" t="s">
        <v>1009</v>
      </c>
      <c r="F62" s="9" t="s">
        <v>1008</v>
      </c>
      <c r="G62" s="28">
        <v>3.15</v>
      </c>
      <c r="H62" s="28">
        <v>117</v>
      </c>
      <c r="I62" s="29">
        <v>368.55</v>
      </c>
    </row>
    <row r="63" spans="1:9" x14ac:dyDescent="0.35">
      <c r="A63" s="9"/>
      <c r="C63" s="6"/>
      <c r="D63" s="6"/>
      <c r="E63" s="8" t="s">
        <v>1007</v>
      </c>
      <c r="F63" s="9" t="s">
        <v>1006</v>
      </c>
      <c r="G63" s="28">
        <v>10.875</v>
      </c>
      <c r="H63" s="28">
        <v>119</v>
      </c>
      <c r="I63" s="29">
        <v>1294.875</v>
      </c>
    </row>
    <row r="64" spans="1:9" x14ac:dyDescent="0.35">
      <c r="A64" s="9"/>
      <c r="C64" s="6"/>
      <c r="D64" s="6"/>
      <c r="E64" s="8" t="s">
        <v>1013</v>
      </c>
      <c r="F64" s="9" t="s">
        <v>1012</v>
      </c>
      <c r="G64" s="28">
        <v>9</v>
      </c>
      <c r="H64" s="28">
        <v>121</v>
      </c>
      <c r="I64" s="29">
        <v>1089</v>
      </c>
    </row>
    <row r="65" spans="1:9" ht="26.5" x14ac:dyDescent="0.35">
      <c r="A65" s="9"/>
      <c r="C65" s="6"/>
      <c r="D65" s="6"/>
      <c r="E65" s="8" t="s">
        <v>974</v>
      </c>
      <c r="F65" s="9" t="s">
        <v>973</v>
      </c>
      <c r="G65" s="28">
        <v>10.5</v>
      </c>
      <c r="H65" s="28">
        <v>113.5</v>
      </c>
      <c r="I65" s="29">
        <v>1191.75</v>
      </c>
    </row>
    <row r="66" spans="1:9" x14ac:dyDescent="0.35">
      <c r="A66" s="9"/>
      <c r="C66" s="6"/>
      <c r="D66" s="6"/>
      <c r="E66" s="8" t="s">
        <v>1015</v>
      </c>
      <c r="F66" s="9" t="s">
        <v>1014</v>
      </c>
      <c r="G66" s="28">
        <v>2.25</v>
      </c>
      <c r="H66" s="28">
        <v>92.9</v>
      </c>
      <c r="I66" s="29">
        <v>209.02500000000001</v>
      </c>
    </row>
    <row r="67" spans="1:9" x14ac:dyDescent="0.35">
      <c r="A67" s="9"/>
      <c r="C67" s="6"/>
      <c r="D67" s="6"/>
      <c r="E67" s="8" t="s">
        <v>527</v>
      </c>
      <c r="F67" s="9" t="s">
        <v>349</v>
      </c>
      <c r="G67" s="28">
        <v>5.25</v>
      </c>
      <c r="H67" s="28">
        <v>72.56</v>
      </c>
      <c r="I67" s="29">
        <v>380.94</v>
      </c>
    </row>
    <row r="68" spans="1:9" x14ac:dyDescent="0.35">
      <c r="A68" s="9"/>
      <c r="C68" s="6"/>
      <c r="D68" s="6" t="s">
        <v>1080</v>
      </c>
      <c r="E68" s="6"/>
      <c r="G68" s="28">
        <v>140.55000000000001</v>
      </c>
      <c r="H68" s="28">
        <v>104.51963902942239</v>
      </c>
      <c r="I68" s="29">
        <v>14949.477500000001</v>
      </c>
    </row>
    <row r="69" spans="1:9" x14ac:dyDescent="0.35">
      <c r="A69" s="9"/>
      <c r="C69" s="6"/>
      <c r="D69" s="6" t="s">
        <v>977</v>
      </c>
      <c r="E69" s="8" t="s">
        <v>978</v>
      </c>
      <c r="F69" s="9" t="s">
        <v>676</v>
      </c>
      <c r="G69" s="28">
        <v>2.7</v>
      </c>
      <c r="H69" s="28">
        <v>75.75</v>
      </c>
      <c r="I69" s="29">
        <v>204.52500000000001</v>
      </c>
    </row>
    <row r="70" spans="1:9" x14ac:dyDescent="0.35">
      <c r="A70" s="9"/>
      <c r="C70" s="6"/>
      <c r="D70" s="6" t="s">
        <v>1083</v>
      </c>
      <c r="E70" s="6"/>
      <c r="G70" s="28">
        <v>2.7</v>
      </c>
      <c r="H70" s="28">
        <v>75.75</v>
      </c>
      <c r="I70" s="29">
        <v>204.52500000000001</v>
      </c>
    </row>
    <row r="71" spans="1:9" x14ac:dyDescent="0.35">
      <c r="A71" s="9"/>
      <c r="C71" s="6"/>
      <c r="D71" s="6" t="s">
        <v>997</v>
      </c>
      <c r="E71" s="8" t="s">
        <v>999</v>
      </c>
      <c r="F71" s="9" t="s">
        <v>998</v>
      </c>
      <c r="G71" s="28">
        <v>2.15</v>
      </c>
      <c r="H71" s="28">
        <v>92.9</v>
      </c>
      <c r="I71" s="29">
        <v>199.73500000000001</v>
      </c>
    </row>
    <row r="72" spans="1:9" x14ac:dyDescent="0.35">
      <c r="A72" s="9"/>
      <c r="C72" s="6"/>
      <c r="D72" s="6" t="s">
        <v>1082</v>
      </c>
      <c r="E72" s="6"/>
      <c r="G72" s="28">
        <v>2.15</v>
      </c>
      <c r="H72" s="28">
        <v>92.9</v>
      </c>
      <c r="I72" s="29">
        <v>199.73500000000001</v>
      </c>
    </row>
    <row r="73" spans="1:9" x14ac:dyDescent="0.35">
      <c r="A73" s="9"/>
      <c r="B73" s="6" t="s">
        <v>266</v>
      </c>
      <c r="C73" s="6"/>
      <c r="D73" s="6"/>
      <c r="E73" s="6"/>
      <c r="G73" s="28">
        <v>148</v>
      </c>
      <c r="H73" s="28">
        <v>102.51929606448904</v>
      </c>
      <c r="I73" s="29">
        <v>15595.2775</v>
      </c>
    </row>
    <row r="74" spans="1:9" x14ac:dyDescent="0.35">
      <c r="A74" s="6" t="s">
        <v>1084</v>
      </c>
      <c r="B74" s="6"/>
      <c r="C74" s="6"/>
      <c r="D74" s="6"/>
      <c r="E74" s="6"/>
      <c r="G74" s="28">
        <v>148</v>
      </c>
      <c r="H74" s="28">
        <v>85.983925731506943</v>
      </c>
      <c r="I74" s="29">
        <v>16654.967500000002</v>
      </c>
    </row>
    <row r="75" spans="1:9" x14ac:dyDescent="0.35">
      <c r="A75" s="9" t="s">
        <v>301</v>
      </c>
      <c r="B75" s="22" t="s">
        <v>38</v>
      </c>
      <c r="C75" s="6" t="s">
        <v>42</v>
      </c>
      <c r="D75" s="6" t="s">
        <v>705</v>
      </c>
      <c r="E75" s="8" t="s">
        <v>42</v>
      </c>
      <c r="F75" s="9" t="s">
        <v>1016</v>
      </c>
      <c r="G75" s="28">
        <v>0</v>
      </c>
      <c r="H75" s="28">
        <v>0</v>
      </c>
      <c r="I75" s="29">
        <v>0</v>
      </c>
    </row>
    <row r="76" spans="1:9" ht="39.5" x14ac:dyDescent="0.35">
      <c r="A76" s="9"/>
      <c r="C76" s="6"/>
      <c r="D76" s="6"/>
      <c r="E76" s="8"/>
      <c r="F76" s="9" t="s">
        <v>945</v>
      </c>
      <c r="G76" s="28">
        <v>0</v>
      </c>
      <c r="H76" s="28">
        <v>0</v>
      </c>
      <c r="I76" s="29">
        <v>39.69</v>
      </c>
    </row>
    <row r="77" spans="1:9" x14ac:dyDescent="0.35">
      <c r="A77" s="9"/>
      <c r="C77" s="6"/>
      <c r="D77" s="6"/>
      <c r="E77" s="8"/>
      <c r="F77" s="9" t="s">
        <v>947</v>
      </c>
      <c r="G77" s="28">
        <v>0</v>
      </c>
      <c r="H77" s="28">
        <v>0</v>
      </c>
      <c r="I77" s="29">
        <v>105</v>
      </c>
    </row>
    <row r="78" spans="1:9" ht="26.5" x14ac:dyDescent="0.35">
      <c r="A78" s="9"/>
      <c r="C78" s="6"/>
      <c r="D78" s="6"/>
      <c r="E78" s="8"/>
      <c r="F78" s="9" t="s">
        <v>949</v>
      </c>
      <c r="G78" s="28">
        <v>0</v>
      </c>
      <c r="H78" s="28">
        <v>0</v>
      </c>
      <c r="I78" s="29">
        <v>508.5</v>
      </c>
    </row>
    <row r="79" spans="1:9" ht="26.5" x14ac:dyDescent="0.35">
      <c r="A79" s="9"/>
      <c r="C79" s="6"/>
      <c r="D79" s="6"/>
      <c r="E79" s="8"/>
      <c r="F79" s="9" t="s">
        <v>52</v>
      </c>
      <c r="G79" s="28">
        <v>0</v>
      </c>
      <c r="H79" s="28">
        <v>0</v>
      </c>
      <c r="I79" s="29">
        <v>1390.0550000000001</v>
      </c>
    </row>
    <row r="80" spans="1:9" x14ac:dyDescent="0.35">
      <c r="A80" s="9"/>
      <c r="C80" s="6"/>
      <c r="D80" s="6" t="s">
        <v>1080</v>
      </c>
      <c r="E80" s="6"/>
      <c r="G80" s="28">
        <v>0</v>
      </c>
      <c r="H80" s="28">
        <v>0</v>
      </c>
      <c r="I80" s="29">
        <v>2043.2450000000001</v>
      </c>
    </row>
    <row r="81" spans="1:9" x14ac:dyDescent="0.35">
      <c r="A81" s="9"/>
      <c r="B81" s="6" t="s">
        <v>265</v>
      </c>
      <c r="C81" s="6"/>
      <c r="D81" s="6"/>
      <c r="E81" s="6"/>
      <c r="G81" s="28">
        <v>0</v>
      </c>
      <c r="H81" s="28">
        <v>0</v>
      </c>
      <c r="I81" s="29">
        <v>2043.2450000000001</v>
      </c>
    </row>
    <row r="82" spans="1:9" x14ac:dyDescent="0.35">
      <c r="A82" s="9"/>
      <c r="B82" s="22" t="s">
        <v>47</v>
      </c>
      <c r="C82" s="6" t="s">
        <v>48</v>
      </c>
      <c r="D82" s="6" t="s">
        <v>451</v>
      </c>
      <c r="E82" s="8" t="s">
        <v>1044</v>
      </c>
      <c r="F82" s="9" t="s">
        <v>1043</v>
      </c>
      <c r="G82" s="28">
        <v>4.125</v>
      </c>
      <c r="H82" s="28">
        <v>82.671045156826622</v>
      </c>
      <c r="I82" s="29">
        <v>341.0180612719098</v>
      </c>
    </row>
    <row r="83" spans="1:9" x14ac:dyDescent="0.35">
      <c r="A83" s="9"/>
      <c r="C83" s="6"/>
      <c r="D83" s="6" t="s">
        <v>499</v>
      </c>
      <c r="E83" s="6"/>
      <c r="G83" s="28">
        <v>4.125</v>
      </c>
      <c r="H83" s="28">
        <v>82.671045156826622</v>
      </c>
      <c r="I83" s="29">
        <v>341.0180612719098</v>
      </c>
    </row>
    <row r="84" spans="1:9" x14ac:dyDescent="0.35">
      <c r="A84" s="9"/>
      <c r="C84" s="6"/>
      <c r="D84" s="6" t="s">
        <v>705</v>
      </c>
      <c r="E84" s="8" t="s">
        <v>42</v>
      </c>
      <c r="F84" s="9" t="s">
        <v>65</v>
      </c>
      <c r="G84" s="28">
        <v>3</v>
      </c>
      <c r="H84" s="28">
        <v>83.381341454444794</v>
      </c>
      <c r="I84" s="29">
        <v>250.14402436333438</v>
      </c>
    </row>
    <row r="85" spans="1:9" ht="39.5" x14ac:dyDescent="0.35">
      <c r="A85" s="9"/>
      <c r="C85" s="6"/>
      <c r="D85" s="6"/>
      <c r="E85" s="8"/>
      <c r="F85" s="9" t="s">
        <v>1065</v>
      </c>
      <c r="G85" s="28">
        <v>0</v>
      </c>
      <c r="H85" s="28">
        <v>0</v>
      </c>
      <c r="I85" s="29">
        <v>215</v>
      </c>
    </row>
    <row r="86" spans="1:9" x14ac:dyDescent="0.35">
      <c r="A86" s="9"/>
      <c r="C86" s="6"/>
      <c r="D86" s="6"/>
      <c r="E86" s="8"/>
      <c r="F86" s="9" t="s">
        <v>1066</v>
      </c>
      <c r="G86" s="28">
        <v>0</v>
      </c>
      <c r="H86" s="28">
        <v>0</v>
      </c>
      <c r="I86" s="29">
        <v>0</v>
      </c>
    </row>
    <row r="87" spans="1:9" ht="26.5" x14ac:dyDescent="0.35">
      <c r="A87" s="9"/>
      <c r="C87" s="6"/>
      <c r="D87" s="6"/>
      <c r="E87" s="8"/>
      <c r="F87" s="9" t="s">
        <v>1050</v>
      </c>
      <c r="G87" s="28">
        <v>22.5</v>
      </c>
      <c r="H87" s="28">
        <v>79.752501600000002</v>
      </c>
      <c r="I87" s="29">
        <v>1794.431286</v>
      </c>
    </row>
    <row r="88" spans="1:9" x14ac:dyDescent="0.35">
      <c r="A88" s="9"/>
      <c r="C88" s="6"/>
      <c r="D88" s="6"/>
      <c r="E88" s="8" t="s">
        <v>1024</v>
      </c>
      <c r="F88" s="9" t="s">
        <v>1023</v>
      </c>
      <c r="G88" s="28">
        <v>10.25</v>
      </c>
      <c r="H88" s="28">
        <v>82.671045156826622</v>
      </c>
      <c r="I88" s="29">
        <v>847.37821285747293</v>
      </c>
    </row>
    <row r="89" spans="1:9" x14ac:dyDescent="0.35">
      <c r="A89" s="9"/>
      <c r="C89" s="6"/>
      <c r="D89" s="6"/>
      <c r="E89" s="8" t="s">
        <v>1020</v>
      </c>
      <c r="F89" s="9" t="s">
        <v>1019</v>
      </c>
      <c r="G89" s="28">
        <v>20.5</v>
      </c>
      <c r="H89" s="28">
        <v>90.668509067446323</v>
      </c>
      <c r="I89" s="29">
        <v>1858.7044358826497</v>
      </c>
    </row>
    <row r="90" spans="1:9" x14ac:dyDescent="0.35">
      <c r="A90" s="9"/>
      <c r="C90" s="6"/>
      <c r="D90" s="6"/>
      <c r="E90" s="8" t="s">
        <v>1028</v>
      </c>
      <c r="F90" s="9" t="s">
        <v>1027</v>
      </c>
      <c r="G90" s="28">
        <v>19</v>
      </c>
      <c r="H90" s="28">
        <v>82.671045156826622</v>
      </c>
      <c r="I90" s="29">
        <v>1570.7498579797059</v>
      </c>
    </row>
    <row r="91" spans="1:9" x14ac:dyDescent="0.35">
      <c r="A91" s="9"/>
      <c r="C91" s="6"/>
      <c r="D91" s="6"/>
      <c r="E91" s="8" t="s">
        <v>1030</v>
      </c>
      <c r="F91" s="9" t="s">
        <v>1029</v>
      </c>
      <c r="G91" s="28">
        <v>18.25</v>
      </c>
      <c r="H91" s="28">
        <v>82.671045156826622</v>
      </c>
      <c r="I91" s="29">
        <v>1508.7465741120859</v>
      </c>
    </row>
    <row r="92" spans="1:9" x14ac:dyDescent="0.35">
      <c r="A92" s="9"/>
      <c r="C92" s="6"/>
      <c r="D92" s="6"/>
      <c r="E92" s="8" t="s">
        <v>1032</v>
      </c>
      <c r="F92" s="9" t="s">
        <v>1031</v>
      </c>
      <c r="G92" s="28">
        <v>18.25</v>
      </c>
      <c r="H92" s="28">
        <v>82.671045156826622</v>
      </c>
      <c r="I92" s="29">
        <v>1508.7465741120859</v>
      </c>
    </row>
    <row r="93" spans="1:9" x14ac:dyDescent="0.35">
      <c r="A93" s="9"/>
      <c r="C93" s="6"/>
      <c r="D93" s="6"/>
      <c r="E93" s="8" t="s">
        <v>1034</v>
      </c>
      <c r="F93" s="9" t="s">
        <v>1033</v>
      </c>
      <c r="G93" s="28">
        <v>7.125</v>
      </c>
      <c r="H93" s="28">
        <v>90.668509067446323</v>
      </c>
      <c r="I93" s="29">
        <v>646.0131271055551</v>
      </c>
    </row>
    <row r="94" spans="1:9" x14ac:dyDescent="0.35">
      <c r="A94" s="9"/>
      <c r="C94" s="6"/>
      <c r="D94" s="6"/>
      <c r="E94" s="8" t="s">
        <v>1040</v>
      </c>
      <c r="F94" s="9" t="s">
        <v>1039</v>
      </c>
      <c r="G94" s="28">
        <v>4.125</v>
      </c>
      <c r="H94" s="28">
        <v>90.669866232697359</v>
      </c>
      <c r="I94" s="29">
        <v>374.01319820987658</v>
      </c>
    </row>
    <row r="95" spans="1:9" ht="26.5" x14ac:dyDescent="0.35">
      <c r="A95" s="9"/>
      <c r="C95" s="6"/>
      <c r="D95" s="6"/>
      <c r="E95" s="8" t="s">
        <v>1054</v>
      </c>
      <c r="F95" s="9" t="s">
        <v>1053</v>
      </c>
      <c r="G95" s="28">
        <v>4.6500000000000004</v>
      </c>
      <c r="H95" s="28">
        <v>346.79964446343013</v>
      </c>
      <c r="I95" s="29">
        <v>1612.6183467549502</v>
      </c>
    </row>
    <row r="96" spans="1:9" x14ac:dyDescent="0.35">
      <c r="A96" s="9"/>
      <c r="C96" s="6"/>
      <c r="D96" s="6"/>
      <c r="E96" s="8" t="s">
        <v>1058</v>
      </c>
      <c r="F96" s="9" t="s">
        <v>1057</v>
      </c>
      <c r="G96" s="28">
        <v>21.774999999999999</v>
      </c>
      <c r="H96" s="28">
        <v>110.2943030337471</v>
      </c>
      <c r="I96" s="29">
        <v>2401.6584485598428</v>
      </c>
    </row>
    <row r="97" spans="1:9" x14ac:dyDescent="0.35">
      <c r="A97" s="9"/>
      <c r="C97" s="6"/>
      <c r="D97" s="6"/>
      <c r="E97" s="8" t="s">
        <v>1060</v>
      </c>
      <c r="F97" s="9" t="s">
        <v>1059</v>
      </c>
      <c r="G97" s="28">
        <v>5.0250000000000004</v>
      </c>
      <c r="H97" s="28">
        <v>82.671045156826622</v>
      </c>
      <c r="I97" s="29">
        <v>415.4220019130538</v>
      </c>
    </row>
    <row r="98" spans="1:9" ht="26.5" x14ac:dyDescent="0.35">
      <c r="A98" s="9"/>
      <c r="C98" s="6"/>
      <c r="D98" s="6"/>
      <c r="E98" s="8" t="s">
        <v>1056</v>
      </c>
      <c r="F98" s="9" t="s">
        <v>1055</v>
      </c>
      <c r="G98" s="28">
        <v>6.7</v>
      </c>
      <c r="H98" s="28">
        <v>110.2943030337471</v>
      </c>
      <c r="I98" s="29">
        <v>738.97183032610553</v>
      </c>
    </row>
    <row r="99" spans="1:9" ht="26.5" x14ac:dyDescent="0.35">
      <c r="A99" s="9"/>
      <c r="C99" s="6"/>
      <c r="D99" s="6"/>
      <c r="E99" s="8" t="s">
        <v>1062</v>
      </c>
      <c r="F99" s="9" t="s">
        <v>1061</v>
      </c>
      <c r="G99" s="28">
        <v>27.7</v>
      </c>
      <c r="H99" s="28">
        <v>82.671045156826622</v>
      </c>
      <c r="I99" s="29">
        <v>2289.9879508440972</v>
      </c>
    </row>
    <row r="100" spans="1:9" x14ac:dyDescent="0.35">
      <c r="A100" s="9"/>
      <c r="C100" s="6"/>
      <c r="D100" s="6"/>
      <c r="E100" s="8" t="s">
        <v>1026</v>
      </c>
      <c r="F100" s="9" t="s">
        <v>1025</v>
      </c>
      <c r="G100" s="28">
        <v>19</v>
      </c>
      <c r="H100" s="28">
        <v>90.668509067446323</v>
      </c>
      <c r="I100" s="29">
        <v>1722.7016722814801</v>
      </c>
    </row>
    <row r="101" spans="1:9" ht="39.5" x14ac:dyDescent="0.35">
      <c r="A101" s="9"/>
      <c r="C101" s="6"/>
      <c r="D101" s="6"/>
      <c r="E101" s="8" t="s">
        <v>1064</v>
      </c>
      <c r="F101" s="9" t="s">
        <v>1063</v>
      </c>
      <c r="G101" s="28">
        <v>31.3</v>
      </c>
      <c r="H101" s="28">
        <v>155.50503085388615</v>
      </c>
      <c r="I101" s="29">
        <v>4867.3074657266361</v>
      </c>
    </row>
    <row r="102" spans="1:9" x14ac:dyDescent="0.35">
      <c r="A102" s="9"/>
      <c r="C102" s="6"/>
      <c r="D102" s="6"/>
      <c r="E102" s="8" t="s">
        <v>1047</v>
      </c>
      <c r="F102" s="9" t="s">
        <v>758</v>
      </c>
      <c r="G102" s="28">
        <v>2.75</v>
      </c>
      <c r="H102" s="28">
        <v>82.671045156826622</v>
      </c>
      <c r="I102" s="29">
        <v>227.3453741812732</v>
      </c>
    </row>
    <row r="103" spans="1:9" ht="26.5" x14ac:dyDescent="0.35">
      <c r="A103" s="9"/>
      <c r="C103" s="6"/>
      <c r="D103" s="6"/>
      <c r="E103" s="8" t="s">
        <v>1038</v>
      </c>
      <c r="F103" s="9" t="s">
        <v>1037</v>
      </c>
      <c r="G103" s="28">
        <v>11</v>
      </c>
      <c r="H103" s="28">
        <v>82.671045156826622</v>
      </c>
      <c r="I103" s="29">
        <v>909.3814967250928</v>
      </c>
    </row>
    <row r="104" spans="1:9" x14ac:dyDescent="0.35">
      <c r="A104" s="9"/>
      <c r="C104" s="6"/>
      <c r="D104" s="6"/>
      <c r="E104" s="8" t="s">
        <v>1022</v>
      </c>
      <c r="F104" s="9" t="s">
        <v>1021</v>
      </c>
      <c r="G104" s="28">
        <v>10.25</v>
      </c>
      <c r="H104" s="28">
        <v>90.669866232697359</v>
      </c>
      <c r="I104" s="29">
        <v>929.36612888514787</v>
      </c>
    </row>
    <row r="105" spans="1:9" ht="26.5" x14ac:dyDescent="0.35">
      <c r="A105" s="9"/>
      <c r="C105" s="6"/>
      <c r="D105" s="6"/>
      <c r="E105" s="8" t="s">
        <v>1042</v>
      </c>
      <c r="F105" s="9" t="s">
        <v>1041</v>
      </c>
      <c r="G105" s="28">
        <v>5.5</v>
      </c>
      <c r="H105" s="28">
        <v>110.2943030337471</v>
      </c>
      <c r="I105" s="29">
        <v>606.61866668560901</v>
      </c>
    </row>
    <row r="106" spans="1:9" x14ac:dyDescent="0.35">
      <c r="A106" s="9"/>
      <c r="C106" s="6"/>
      <c r="D106" s="6"/>
      <c r="E106" s="8" t="s">
        <v>1052</v>
      </c>
      <c r="F106" s="9" t="s">
        <v>1051</v>
      </c>
      <c r="G106" s="28">
        <v>26.35</v>
      </c>
      <c r="H106" s="28">
        <v>136.12900464525487</v>
      </c>
      <c r="I106" s="29">
        <v>3586.999272402466</v>
      </c>
    </row>
    <row r="107" spans="1:9" x14ac:dyDescent="0.35">
      <c r="A107" s="9"/>
      <c r="C107" s="6"/>
      <c r="D107" s="6"/>
      <c r="E107" s="8" t="s">
        <v>1036</v>
      </c>
      <c r="F107" s="9" t="s">
        <v>1035</v>
      </c>
      <c r="G107" s="28">
        <v>21.375</v>
      </c>
      <c r="H107" s="28">
        <v>118.44217046506934</v>
      </c>
      <c r="I107" s="29">
        <v>2531.701393690857</v>
      </c>
    </row>
    <row r="108" spans="1:9" ht="26.5" x14ac:dyDescent="0.35">
      <c r="A108" s="9"/>
      <c r="C108" s="6"/>
      <c r="D108" s="6"/>
      <c r="E108" s="8" t="s">
        <v>1049</v>
      </c>
      <c r="F108" s="9" t="s">
        <v>1048</v>
      </c>
      <c r="G108" s="28">
        <v>7.5</v>
      </c>
      <c r="H108" s="28">
        <v>94.306842959380063</v>
      </c>
      <c r="I108" s="29">
        <v>707.30132219535051</v>
      </c>
    </row>
    <row r="109" spans="1:9" x14ac:dyDescent="0.35">
      <c r="A109" s="9"/>
      <c r="C109" s="6"/>
      <c r="D109" s="6" t="s">
        <v>1080</v>
      </c>
      <c r="E109" s="6"/>
      <c r="G109" s="28">
        <v>323.875</v>
      </c>
      <c r="H109" s="28">
        <v>103.77265932599101</v>
      </c>
      <c r="I109" s="29">
        <v>34121.308661794727</v>
      </c>
    </row>
    <row r="110" spans="1:9" x14ac:dyDescent="0.35">
      <c r="A110" s="9"/>
      <c r="B110" s="6" t="s">
        <v>266</v>
      </c>
      <c r="C110" s="6"/>
      <c r="D110" s="6"/>
      <c r="E110" s="6"/>
      <c r="G110" s="28">
        <v>328</v>
      </c>
      <c r="H110" s="28">
        <v>102.99111806046639</v>
      </c>
      <c r="I110" s="29">
        <v>34462.326723066639</v>
      </c>
    </row>
    <row r="111" spans="1:9" x14ac:dyDescent="0.35">
      <c r="A111" s="6" t="s">
        <v>1085</v>
      </c>
      <c r="B111" s="6"/>
      <c r="C111" s="6"/>
      <c r="D111" s="6"/>
      <c r="E111" s="6"/>
      <c r="G111" s="28">
        <v>328</v>
      </c>
      <c r="H111" s="28">
        <v>86.898755863518517</v>
      </c>
      <c r="I111" s="29">
        <v>36505.571723066641</v>
      </c>
    </row>
    <row r="112" spans="1:9" x14ac:dyDescent="0.35">
      <c r="A112" s="9" t="s">
        <v>302</v>
      </c>
      <c r="B112" s="22" t="s">
        <v>38</v>
      </c>
      <c r="C112" s="6" t="s">
        <v>42</v>
      </c>
      <c r="D112" s="6" t="s">
        <v>705</v>
      </c>
      <c r="E112" s="8" t="s">
        <v>42</v>
      </c>
      <c r="F112" s="9" t="s">
        <v>1016</v>
      </c>
      <c r="G112" s="28">
        <v>0</v>
      </c>
      <c r="H112" s="28">
        <v>0</v>
      </c>
      <c r="I112" s="29">
        <v>0</v>
      </c>
    </row>
    <row r="113" spans="1:9" ht="39.5" x14ac:dyDescent="0.35">
      <c r="A113" s="9"/>
      <c r="C113" s="6"/>
      <c r="D113" s="6"/>
      <c r="E113" s="8"/>
      <c r="F113" s="9" t="s">
        <v>945</v>
      </c>
      <c r="G113" s="28">
        <v>0</v>
      </c>
      <c r="H113" s="28">
        <v>0</v>
      </c>
      <c r="I113" s="29">
        <v>4.41</v>
      </c>
    </row>
    <row r="114" spans="1:9" x14ac:dyDescent="0.35">
      <c r="A114" s="9"/>
      <c r="C114" s="6"/>
      <c r="D114" s="6"/>
      <c r="E114" s="8"/>
      <c r="F114" s="9" t="s">
        <v>947</v>
      </c>
      <c r="G114" s="28">
        <v>0</v>
      </c>
      <c r="H114" s="28">
        <v>0</v>
      </c>
      <c r="I114" s="29">
        <v>7</v>
      </c>
    </row>
    <row r="115" spans="1:9" ht="26.5" x14ac:dyDescent="0.35">
      <c r="A115" s="9"/>
      <c r="C115" s="6"/>
      <c r="D115" s="6"/>
      <c r="E115" s="8"/>
      <c r="F115" s="9" t="s">
        <v>949</v>
      </c>
      <c r="G115" s="28">
        <v>0</v>
      </c>
      <c r="H115" s="28">
        <v>0</v>
      </c>
      <c r="I115" s="29">
        <v>1035</v>
      </c>
    </row>
    <row r="116" spans="1:9" ht="26.5" x14ac:dyDescent="0.35">
      <c r="A116" s="9"/>
      <c r="C116" s="6"/>
      <c r="D116" s="6"/>
      <c r="E116" s="8"/>
      <c r="F116" s="9" t="s">
        <v>52</v>
      </c>
      <c r="G116" s="28">
        <v>0</v>
      </c>
      <c r="H116" s="28">
        <v>0</v>
      </c>
      <c r="I116" s="29">
        <v>188.20999999999998</v>
      </c>
    </row>
    <row r="117" spans="1:9" x14ac:dyDescent="0.35">
      <c r="A117" s="9"/>
      <c r="C117" s="6"/>
      <c r="D117" s="6" t="s">
        <v>1080</v>
      </c>
      <c r="E117" s="6"/>
      <c r="G117" s="28">
        <v>0</v>
      </c>
      <c r="H117" s="28">
        <v>0</v>
      </c>
      <c r="I117" s="29">
        <v>1234.6200000000001</v>
      </c>
    </row>
    <row r="118" spans="1:9" x14ac:dyDescent="0.35">
      <c r="A118" s="9"/>
      <c r="B118" s="6" t="s">
        <v>265</v>
      </c>
      <c r="C118" s="6"/>
      <c r="D118" s="6"/>
      <c r="E118" s="6"/>
      <c r="G118" s="28">
        <v>0</v>
      </c>
      <c r="H118" s="28">
        <v>0</v>
      </c>
      <c r="I118" s="29">
        <v>1234.6200000000001</v>
      </c>
    </row>
    <row r="119" spans="1:9" x14ac:dyDescent="0.35">
      <c r="A119" s="9"/>
      <c r="B119" s="22" t="s">
        <v>47</v>
      </c>
      <c r="C119" s="6" t="s">
        <v>48</v>
      </c>
      <c r="D119" s="6" t="s">
        <v>705</v>
      </c>
      <c r="E119" s="8" t="s">
        <v>1069</v>
      </c>
      <c r="F119" s="9" t="s">
        <v>1068</v>
      </c>
      <c r="G119" s="28">
        <v>5</v>
      </c>
      <c r="H119" s="28">
        <v>116.72972727272744</v>
      </c>
      <c r="I119" s="29">
        <v>583.64863636363725</v>
      </c>
    </row>
    <row r="120" spans="1:9" x14ac:dyDescent="0.35">
      <c r="A120" s="9"/>
      <c r="C120" s="6"/>
      <c r="D120" s="6"/>
      <c r="E120" s="8"/>
      <c r="F120" s="9" t="s">
        <v>1070</v>
      </c>
      <c r="G120" s="28">
        <v>3</v>
      </c>
      <c r="H120" s="28">
        <v>116.72972727272744</v>
      </c>
      <c r="I120" s="29">
        <v>350.18918181818231</v>
      </c>
    </row>
    <row r="121" spans="1:9" x14ac:dyDescent="0.35">
      <c r="A121" s="9"/>
      <c r="C121" s="6"/>
      <c r="D121" s="6"/>
      <c r="E121" s="8"/>
      <c r="F121" s="9" t="s">
        <v>1071</v>
      </c>
      <c r="G121" s="28">
        <v>2.75</v>
      </c>
      <c r="H121" s="28">
        <v>116.72972727272744</v>
      </c>
      <c r="I121" s="29">
        <v>321.00675000000047</v>
      </c>
    </row>
    <row r="122" spans="1:9" x14ac:dyDescent="0.35">
      <c r="A122" s="9"/>
      <c r="C122" s="6"/>
      <c r="D122" s="6"/>
      <c r="E122" s="8"/>
      <c r="F122" s="9" t="s">
        <v>1072</v>
      </c>
      <c r="G122" s="28">
        <v>4</v>
      </c>
      <c r="H122" s="28">
        <v>116.72972727272744</v>
      </c>
      <c r="I122" s="29">
        <v>466.91890909090978</v>
      </c>
    </row>
    <row r="123" spans="1:9" x14ac:dyDescent="0.35">
      <c r="A123" s="9"/>
      <c r="C123" s="6"/>
      <c r="D123" s="6"/>
      <c r="E123" s="8"/>
      <c r="F123" s="9" t="s">
        <v>1073</v>
      </c>
      <c r="G123" s="28">
        <v>4</v>
      </c>
      <c r="H123" s="28">
        <v>116.72972727272744</v>
      </c>
      <c r="I123" s="29">
        <v>466.91890909090978</v>
      </c>
    </row>
    <row r="124" spans="1:9" x14ac:dyDescent="0.35">
      <c r="A124" s="9"/>
      <c r="C124" s="6"/>
      <c r="D124" s="6"/>
      <c r="E124" s="8"/>
      <c r="F124" s="9" t="s">
        <v>1074</v>
      </c>
      <c r="G124" s="28">
        <v>3.25</v>
      </c>
      <c r="H124" s="28">
        <v>116.72972727272744</v>
      </c>
      <c r="I124" s="29">
        <v>379.3716136363642</v>
      </c>
    </row>
    <row r="125" spans="1:9" x14ac:dyDescent="0.35">
      <c r="A125" s="9"/>
      <c r="C125" s="6"/>
      <c r="D125" s="6"/>
      <c r="E125" s="8" t="s">
        <v>527</v>
      </c>
      <c r="F125" s="9" t="s">
        <v>1066</v>
      </c>
      <c r="G125" s="28">
        <v>0</v>
      </c>
      <c r="H125" s="28">
        <v>0</v>
      </c>
      <c r="I125" s="29">
        <v>0</v>
      </c>
    </row>
    <row r="126" spans="1:9" x14ac:dyDescent="0.35">
      <c r="A126" s="9"/>
      <c r="C126" s="6"/>
      <c r="D126" s="6" t="s">
        <v>1080</v>
      </c>
      <c r="E126" s="6"/>
      <c r="G126" s="28">
        <v>22</v>
      </c>
      <c r="H126" s="28">
        <v>116.72972727272746</v>
      </c>
      <c r="I126" s="29">
        <v>2568.0540000000037</v>
      </c>
    </row>
    <row r="127" spans="1:9" x14ac:dyDescent="0.35">
      <c r="A127" s="9"/>
      <c r="B127" s="6" t="s">
        <v>266</v>
      </c>
      <c r="C127" s="6"/>
      <c r="D127" s="6"/>
      <c r="E127" s="6"/>
      <c r="G127" s="28">
        <v>22</v>
      </c>
      <c r="H127" s="28">
        <v>116.72972727272746</v>
      </c>
      <c r="I127" s="29">
        <v>2568.0540000000037</v>
      </c>
    </row>
    <row r="128" spans="1:9" x14ac:dyDescent="0.35">
      <c r="A128" s="6" t="s">
        <v>1086</v>
      </c>
      <c r="B128" s="6"/>
      <c r="C128" s="6"/>
      <c r="D128" s="6"/>
      <c r="E128" s="6"/>
      <c r="G128" s="28">
        <v>22</v>
      </c>
      <c r="H128" s="28">
        <v>100.05405194805211</v>
      </c>
      <c r="I128" s="29">
        <v>3802.6740000000041</v>
      </c>
    </row>
    <row r="129" spans="1:9" x14ac:dyDescent="0.35">
      <c r="A129" s="30" t="s">
        <v>259</v>
      </c>
      <c r="B129" s="30"/>
      <c r="C129" s="30"/>
      <c r="D129" s="30"/>
      <c r="F129" s="30"/>
      <c r="G129" s="28">
        <v>517</v>
      </c>
      <c r="H129" s="28">
        <v>85.440326354972441</v>
      </c>
      <c r="I129" s="29">
        <v>59044.918223066648</v>
      </c>
    </row>
    <row r="130" spans="1:9" x14ac:dyDescent="0.35">
      <c r="A130"/>
      <c r="B130"/>
      <c r="C130"/>
      <c r="D130"/>
      <c r="E130"/>
      <c r="F130"/>
      <c r="G130"/>
      <c r="H130"/>
      <c r="I130"/>
    </row>
    <row r="131" spans="1:9" x14ac:dyDescent="0.35">
      <c r="A131"/>
      <c r="B131"/>
      <c r="C131"/>
      <c r="D131"/>
      <c r="E131"/>
      <c r="F131"/>
      <c r="G131"/>
      <c r="H131"/>
      <c r="I131"/>
    </row>
    <row r="132" spans="1:9" x14ac:dyDescent="0.35">
      <c r="A132"/>
      <c r="B132"/>
      <c r="C132"/>
      <c r="D132"/>
      <c r="E132"/>
      <c r="F132"/>
      <c r="G132"/>
      <c r="H132"/>
      <c r="I132"/>
    </row>
    <row r="133" spans="1:9" x14ac:dyDescent="0.35">
      <c r="A133"/>
      <c r="B133"/>
      <c r="C133"/>
      <c r="D133"/>
      <c r="E133"/>
      <c r="F133"/>
      <c r="G133"/>
      <c r="H133"/>
      <c r="I133"/>
    </row>
    <row r="134" spans="1:9" x14ac:dyDescent="0.35">
      <c r="A134"/>
      <c r="B134"/>
      <c r="C134"/>
      <c r="D134"/>
      <c r="E134"/>
      <c r="F134"/>
      <c r="G134"/>
      <c r="H134"/>
      <c r="I134"/>
    </row>
    <row r="135" spans="1:9" x14ac:dyDescent="0.35">
      <c r="A135"/>
      <c r="B135"/>
      <c r="C135"/>
      <c r="D135"/>
      <c r="E135"/>
      <c r="F135"/>
      <c r="G135"/>
      <c r="H135"/>
      <c r="I135"/>
    </row>
    <row r="136" spans="1:9" x14ac:dyDescent="0.35">
      <c r="A136"/>
      <c r="B136"/>
      <c r="C136"/>
      <c r="D136"/>
      <c r="E136"/>
      <c r="F136"/>
      <c r="G136"/>
      <c r="H136"/>
      <c r="I136"/>
    </row>
    <row r="137" spans="1:9" x14ac:dyDescent="0.35">
      <c r="A137"/>
      <c r="B137"/>
      <c r="C137"/>
      <c r="D137"/>
      <c r="E137"/>
      <c r="F137"/>
      <c r="G137"/>
      <c r="H137"/>
      <c r="I137"/>
    </row>
    <row r="138" spans="1:9" x14ac:dyDescent="0.35">
      <c r="A138"/>
      <c r="B138"/>
      <c r="C138"/>
      <c r="D138"/>
      <c r="E138"/>
      <c r="F138"/>
      <c r="G138"/>
      <c r="H138"/>
      <c r="I138"/>
    </row>
    <row r="139" spans="1:9" x14ac:dyDescent="0.35">
      <c r="A139"/>
      <c r="B139"/>
      <c r="C139"/>
      <c r="D139"/>
      <c r="E139"/>
      <c r="F139"/>
      <c r="G139"/>
      <c r="H139"/>
      <c r="I139"/>
    </row>
    <row r="140" spans="1:9" x14ac:dyDescent="0.35">
      <c r="A140"/>
      <c r="B140"/>
      <c r="C140"/>
      <c r="D140"/>
      <c r="E140"/>
      <c r="F140"/>
      <c r="G140"/>
      <c r="H140"/>
      <c r="I140"/>
    </row>
    <row r="141" spans="1:9" x14ac:dyDescent="0.35">
      <c r="A141"/>
      <c r="B141"/>
      <c r="C141"/>
      <c r="D141"/>
      <c r="E141"/>
      <c r="F141"/>
      <c r="G141"/>
      <c r="H141"/>
      <c r="I141"/>
    </row>
    <row r="142" spans="1:9" x14ac:dyDescent="0.35">
      <c r="A142"/>
      <c r="B142"/>
      <c r="C142"/>
      <c r="D142"/>
      <c r="E142"/>
      <c r="F142"/>
      <c r="G142"/>
      <c r="H142"/>
      <c r="I142"/>
    </row>
    <row r="143" spans="1:9" x14ac:dyDescent="0.35">
      <c r="A143"/>
      <c r="B143"/>
      <c r="C143"/>
      <c r="D143"/>
      <c r="E143"/>
      <c r="F143"/>
      <c r="G143"/>
      <c r="H143"/>
      <c r="I143"/>
    </row>
    <row r="144" spans="1:9" x14ac:dyDescent="0.35">
      <c r="A144"/>
      <c r="B144"/>
      <c r="C144"/>
      <c r="D144"/>
      <c r="E144"/>
      <c r="F144"/>
      <c r="G144"/>
      <c r="H144"/>
      <c r="I144"/>
    </row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spans="8:8" customFormat="1" x14ac:dyDescent="0.35"/>
    <row r="1362" spans="8:8" customFormat="1" x14ac:dyDescent="0.35"/>
    <row r="1363" spans="8:8" customFormat="1" x14ac:dyDescent="0.35"/>
    <row r="1364" spans="8:8" customFormat="1" x14ac:dyDescent="0.35"/>
    <row r="1365" spans="8:8" customFormat="1" x14ac:dyDescent="0.35">
      <c r="H1365" s="48"/>
    </row>
    <row r="1366" spans="8:8" customFormat="1" x14ac:dyDescent="0.35">
      <c r="H1366" s="48"/>
    </row>
    <row r="1367" spans="8:8" customFormat="1" x14ac:dyDescent="0.35">
      <c r="H1367" s="48"/>
    </row>
    <row r="1368" spans="8:8" customFormat="1" x14ac:dyDescent="0.35">
      <c r="H1368" s="48"/>
    </row>
    <row r="1369" spans="8:8" customFormat="1" x14ac:dyDescent="0.35">
      <c r="H1369" s="48"/>
    </row>
    <row r="1370" spans="8:8" customFormat="1" x14ac:dyDescent="0.35">
      <c r="H1370" s="48"/>
    </row>
    <row r="1371" spans="8:8" customFormat="1" x14ac:dyDescent="0.35">
      <c r="H1371" s="48"/>
    </row>
    <row r="1372" spans="8:8" customFormat="1" x14ac:dyDescent="0.35">
      <c r="H1372" s="48"/>
    </row>
    <row r="1373" spans="8:8" customFormat="1" x14ac:dyDescent="0.35">
      <c r="H1373" s="48"/>
    </row>
    <row r="1374" spans="8:8" customFormat="1" x14ac:dyDescent="0.35">
      <c r="H1374" s="48"/>
    </row>
    <row r="1375" spans="8:8" customFormat="1" x14ac:dyDescent="0.35">
      <c r="H1375" s="48"/>
    </row>
    <row r="1376" spans="8:8" customFormat="1" x14ac:dyDescent="0.35">
      <c r="H1376" s="48"/>
    </row>
    <row r="1377" spans="8:8" customFormat="1" x14ac:dyDescent="0.35">
      <c r="H1377" s="48"/>
    </row>
    <row r="1378" spans="8:8" customFormat="1" x14ac:dyDescent="0.35">
      <c r="H1378" s="48"/>
    </row>
    <row r="1379" spans="8:8" customFormat="1" x14ac:dyDescent="0.35">
      <c r="H1379" s="48"/>
    </row>
    <row r="1380" spans="8:8" customFormat="1" x14ac:dyDescent="0.35">
      <c r="H1380" s="48"/>
    </row>
    <row r="1381" spans="8:8" customFormat="1" x14ac:dyDescent="0.35">
      <c r="H1381" s="48"/>
    </row>
    <row r="1382" spans="8:8" customFormat="1" x14ac:dyDescent="0.35">
      <c r="H1382" s="48"/>
    </row>
    <row r="1383" spans="8:8" customFormat="1" x14ac:dyDescent="0.35">
      <c r="H1383" s="48"/>
    </row>
    <row r="1384" spans="8:8" customFormat="1" x14ac:dyDescent="0.35">
      <c r="H1384" s="48"/>
    </row>
    <row r="1385" spans="8:8" customFormat="1" x14ac:dyDescent="0.35">
      <c r="H1385" s="48"/>
    </row>
    <row r="1386" spans="8:8" customFormat="1" x14ac:dyDescent="0.35">
      <c r="H1386" s="48"/>
    </row>
    <row r="1387" spans="8:8" customFormat="1" x14ac:dyDescent="0.35">
      <c r="H1387" s="48"/>
    </row>
    <row r="1388" spans="8:8" customFormat="1" x14ac:dyDescent="0.35">
      <c r="H1388" s="48"/>
    </row>
    <row r="1389" spans="8:8" customFormat="1" x14ac:dyDescent="0.35">
      <c r="H1389" s="48"/>
    </row>
    <row r="1390" spans="8:8" customFormat="1" x14ac:dyDescent="0.35">
      <c r="H1390" s="48"/>
    </row>
    <row r="1391" spans="8:8" customFormat="1" x14ac:dyDescent="0.35">
      <c r="H1391" s="48"/>
    </row>
    <row r="1392" spans="8:8" customFormat="1" x14ac:dyDescent="0.35">
      <c r="H1392" s="48"/>
    </row>
    <row r="1393" spans="8:8" customFormat="1" x14ac:dyDescent="0.35">
      <c r="H1393" s="48"/>
    </row>
    <row r="1394" spans="8:8" customFormat="1" x14ac:dyDescent="0.35">
      <c r="H1394" s="48"/>
    </row>
    <row r="1395" spans="8:8" customFormat="1" x14ac:dyDescent="0.35">
      <c r="H1395" s="48"/>
    </row>
    <row r="1396" spans="8:8" customFormat="1" x14ac:dyDescent="0.35">
      <c r="H1396" s="48"/>
    </row>
    <row r="1397" spans="8:8" customFormat="1" x14ac:dyDescent="0.35">
      <c r="H1397" s="48"/>
    </row>
    <row r="1398" spans="8:8" customFormat="1" x14ac:dyDescent="0.35">
      <c r="H1398" s="48"/>
    </row>
    <row r="1399" spans="8:8" customFormat="1" x14ac:dyDescent="0.35">
      <c r="H1399" s="48"/>
    </row>
    <row r="1400" spans="8:8" customFormat="1" x14ac:dyDescent="0.35">
      <c r="H1400" s="48"/>
    </row>
    <row r="1401" spans="8:8" customFormat="1" x14ac:dyDescent="0.35">
      <c r="H1401" s="48"/>
    </row>
    <row r="1402" spans="8:8" customFormat="1" x14ac:dyDescent="0.35">
      <c r="H1402" s="48"/>
    </row>
    <row r="1403" spans="8:8" customFormat="1" x14ac:dyDescent="0.35">
      <c r="H1403" s="48"/>
    </row>
    <row r="1404" spans="8:8" customFormat="1" x14ac:dyDescent="0.35">
      <c r="H1404" s="48"/>
    </row>
    <row r="1405" spans="8:8" customFormat="1" x14ac:dyDescent="0.35">
      <c r="H1405" s="48"/>
    </row>
    <row r="1406" spans="8:8" customFormat="1" x14ac:dyDescent="0.35">
      <c r="H1406" s="48"/>
    </row>
    <row r="1407" spans="8:8" customFormat="1" x14ac:dyDescent="0.35">
      <c r="H1407" s="48"/>
    </row>
    <row r="1408" spans="8:8" customFormat="1" x14ac:dyDescent="0.35">
      <c r="H1408" s="48"/>
    </row>
    <row r="1409" spans="8:8" customFormat="1" x14ac:dyDescent="0.35">
      <c r="H1409" s="48"/>
    </row>
    <row r="1410" spans="8:8" customFormat="1" x14ac:dyDescent="0.35">
      <c r="H1410" s="48"/>
    </row>
    <row r="1411" spans="8:8" customFormat="1" x14ac:dyDescent="0.35">
      <c r="H1411" s="48"/>
    </row>
    <row r="1412" spans="8:8" customFormat="1" x14ac:dyDescent="0.35">
      <c r="H1412" s="48"/>
    </row>
    <row r="1413" spans="8:8" customFormat="1" x14ac:dyDescent="0.35">
      <c r="H1413" s="48"/>
    </row>
    <row r="1414" spans="8:8" customFormat="1" x14ac:dyDescent="0.35">
      <c r="H1414" s="48"/>
    </row>
    <row r="1415" spans="8:8" customFormat="1" x14ac:dyDescent="0.35">
      <c r="H1415" s="48"/>
    </row>
    <row r="1416" spans="8:8" customFormat="1" x14ac:dyDescent="0.35">
      <c r="H1416" s="48"/>
    </row>
    <row r="1417" spans="8:8" customFormat="1" x14ac:dyDescent="0.35">
      <c r="H1417" s="48"/>
    </row>
    <row r="1418" spans="8:8" customFormat="1" x14ac:dyDescent="0.35">
      <c r="H1418" s="48"/>
    </row>
    <row r="1419" spans="8:8" customFormat="1" x14ac:dyDescent="0.35">
      <c r="H1419" s="48"/>
    </row>
    <row r="1420" spans="8:8" customFormat="1" x14ac:dyDescent="0.35">
      <c r="H1420" s="48"/>
    </row>
    <row r="1421" spans="8:8" customFormat="1" x14ac:dyDescent="0.35">
      <c r="H1421" s="48"/>
    </row>
    <row r="1422" spans="8:8" customFormat="1" x14ac:dyDescent="0.35">
      <c r="H1422" s="48"/>
    </row>
    <row r="1423" spans="8:8" customFormat="1" x14ac:dyDescent="0.35">
      <c r="H1423" s="48"/>
    </row>
    <row r="1424" spans="8:8" customFormat="1" x14ac:dyDescent="0.35">
      <c r="H1424" s="48"/>
    </row>
    <row r="1425" spans="8:8" customFormat="1" x14ac:dyDescent="0.35">
      <c r="H1425" s="48"/>
    </row>
    <row r="1426" spans="8:8" customFormat="1" x14ac:dyDescent="0.35">
      <c r="H1426" s="48"/>
    </row>
    <row r="1427" spans="8:8" customFormat="1" x14ac:dyDescent="0.35">
      <c r="H1427" s="48"/>
    </row>
    <row r="1428" spans="8:8" customFormat="1" x14ac:dyDescent="0.35">
      <c r="H1428" s="48"/>
    </row>
    <row r="1429" spans="8:8" customFormat="1" x14ac:dyDescent="0.35">
      <c r="H1429" s="48"/>
    </row>
    <row r="1430" spans="8:8" customFormat="1" x14ac:dyDescent="0.35">
      <c r="H1430" s="48"/>
    </row>
    <row r="1431" spans="8:8" customFormat="1" x14ac:dyDescent="0.35">
      <c r="H1431" s="48"/>
    </row>
    <row r="1432" spans="8:8" customFormat="1" x14ac:dyDescent="0.35">
      <c r="H1432" s="48"/>
    </row>
    <row r="1433" spans="8:8" customFormat="1" x14ac:dyDescent="0.35">
      <c r="H1433" s="48"/>
    </row>
    <row r="1434" spans="8:8" customFormat="1" x14ac:dyDescent="0.35">
      <c r="H1434" s="48"/>
    </row>
    <row r="1435" spans="8:8" customFormat="1" x14ac:dyDescent="0.35">
      <c r="H1435" s="48"/>
    </row>
    <row r="1436" spans="8:8" customFormat="1" x14ac:dyDescent="0.35">
      <c r="H1436" s="48"/>
    </row>
    <row r="1437" spans="8:8" customFormat="1" x14ac:dyDescent="0.35">
      <c r="H1437" s="48"/>
    </row>
    <row r="1438" spans="8:8" customFormat="1" x14ac:dyDescent="0.35">
      <c r="H1438" s="48"/>
    </row>
    <row r="1439" spans="8:8" customFormat="1" x14ac:dyDescent="0.35">
      <c r="H1439" s="48"/>
    </row>
    <row r="1440" spans="8:8" customFormat="1" x14ac:dyDescent="0.35">
      <c r="H1440" s="48"/>
    </row>
    <row r="1441" spans="8:8" customFormat="1" x14ac:dyDescent="0.35">
      <c r="H1441" s="48"/>
    </row>
    <row r="1442" spans="8:8" customFormat="1" x14ac:dyDescent="0.35">
      <c r="H1442" s="48"/>
    </row>
    <row r="1443" spans="8:8" customFormat="1" x14ac:dyDescent="0.35">
      <c r="H1443" s="48"/>
    </row>
    <row r="1444" spans="8:8" customFormat="1" x14ac:dyDescent="0.35">
      <c r="H1444" s="48"/>
    </row>
    <row r="1445" spans="8:8" customFormat="1" x14ac:dyDescent="0.35">
      <c r="H1445" s="48"/>
    </row>
    <row r="1446" spans="8:8" customFormat="1" x14ac:dyDescent="0.35">
      <c r="H1446" s="48"/>
    </row>
    <row r="1447" spans="8:8" customFormat="1" x14ac:dyDescent="0.35">
      <c r="H1447" s="48"/>
    </row>
    <row r="1448" spans="8:8" customFormat="1" x14ac:dyDescent="0.35">
      <c r="H1448" s="48"/>
    </row>
    <row r="1449" spans="8:8" customFormat="1" x14ac:dyDescent="0.35">
      <c r="H1449" s="48"/>
    </row>
    <row r="1450" spans="8:8" customFormat="1" x14ac:dyDescent="0.35">
      <c r="H1450" s="48"/>
    </row>
    <row r="1451" spans="8:8" customFormat="1" x14ac:dyDescent="0.35">
      <c r="H1451" s="48"/>
    </row>
    <row r="1452" spans="8:8" customFormat="1" x14ac:dyDescent="0.35">
      <c r="H1452" s="48"/>
    </row>
    <row r="1453" spans="8:8" customFormat="1" x14ac:dyDescent="0.35">
      <c r="H1453" s="48"/>
    </row>
    <row r="1454" spans="8:8" customFormat="1" x14ac:dyDescent="0.35">
      <c r="H1454" s="48"/>
    </row>
    <row r="1455" spans="8:8" customFormat="1" x14ac:dyDescent="0.35">
      <c r="H1455" s="48"/>
    </row>
    <row r="1456" spans="8:8" customFormat="1" x14ac:dyDescent="0.35">
      <c r="H1456" s="48"/>
    </row>
    <row r="1457" spans="8:8" customFormat="1" x14ac:dyDescent="0.35">
      <c r="H1457" s="48"/>
    </row>
    <row r="1458" spans="8:8" customFormat="1" x14ac:dyDescent="0.35">
      <c r="H1458" s="48"/>
    </row>
    <row r="1459" spans="8:8" customFormat="1" x14ac:dyDescent="0.35">
      <c r="H1459" s="48"/>
    </row>
    <row r="1460" spans="8:8" customFormat="1" x14ac:dyDescent="0.35">
      <c r="H1460" s="48"/>
    </row>
    <row r="1461" spans="8:8" customFormat="1" x14ac:dyDescent="0.35">
      <c r="H1461" s="48"/>
    </row>
    <row r="1462" spans="8:8" customFormat="1" x14ac:dyDescent="0.35">
      <c r="H1462" s="48"/>
    </row>
    <row r="1463" spans="8:8" customFormat="1" x14ac:dyDescent="0.35">
      <c r="H1463" s="48"/>
    </row>
    <row r="1464" spans="8:8" customFormat="1" x14ac:dyDescent="0.35">
      <c r="H1464" s="48"/>
    </row>
    <row r="1465" spans="8:8" customFormat="1" x14ac:dyDescent="0.35">
      <c r="H1465" s="48"/>
    </row>
    <row r="1466" spans="8:8" customFormat="1" x14ac:dyDescent="0.35">
      <c r="H1466" s="48"/>
    </row>
    <row r="1467" spans="8:8" customFormat="1" x14ac:dyDescent="0.35">
      <c r="H1467" s="48"/>
    </row>
    <row r="1468" spans="8:8" customFormat="1" x14ac:dyDescent="0.35">
      <c r="H1468" s="48"/>
    </row>
    <row r="1469" spans="8:8" customFormat="1" x14ac:dyDescent="0.35">
      <c r="H1469" s="48"/>
    </row>
    <row r="1470" spans="8:8" customFormat="1" x14ac:dyDescent="0.35">
      <c r="H1470" s="48"/>
    </row>
    <row r="1471" spans="8:8" customFormat="1" x14ac:dyDescent="0.35">
      <c r="H1471" s="48"/>
    </row>
    <row r="1472" spans="8:8" customFormat="1" x14ac:dyDescent="0.35">
      <c r="H1472" s="48"/>
    </row>
    <row r="1473" spans="8:8" customFormat="1" x14ac:dyDescent="0.35">
      <c r="H1473" s="48"/>
    </row>
    <row r="1474" spans="8:8" customFormat="1" x14ac:dyDescent="0.35">
      <c r="H1474" s="48"/>
    </row>
    <row r="1475" spans="8:8" customFormat="1" x14ac:dyDescent="0.35">
      <c r="H1475" s="48"/>
    </row>
    <row r="1476" spans="8:8" customFormat="1" x14ac:dyDescent="0.35">
      <c r="H1476" s="48"/>
    </row>
    <row r="1477" spans="8:8" customFormat="1" x14ac:dyDescent="0.35">
      <c r="H1477" s="48"/>
    </row>
    <row r="1478" spans="8:8" customFormat="1" x14ac:dyDescent="0.35">
      <c r="H1478" s="48"/>
    </row>
    <row r="1479" spans="8:8" customFormat="1" x14ac:dyDescent="0.35">
      <c r="H1479" s="48"/>
    </row>
    <row r="1480" spans="8:8" customFormat="1" x14ac:dyDescent="0.35">
      <c r="H1480" s="48"/>
    </row>
    <row r="1481" spans="8:8" customFormat="1" x14ac:dyDescent="0.35">
      <c r="H1481" s="48"/>
    </row>
    <row r="1482" spans="8:8" customFormat="1" x14ac:dyDescent="0.35">
      <c r="H1482" s="48"/>
    </row>
    <row r="1483" spans="8:8" customFormat="1" x14ac:dyDescent="0.35">
      <c r="H1483" s="48"/>
    </row>
    <row r="1484" spans="8:8" customFormat="1" x14ac:dyDescent="0.35">
      <c r="H1484" s="48"/>
    </row>
    <row r="1485" spans="8:8" customFormat="1" x14ac:dyDescent="0.35">
      <c r="H1485" s="48"/>
    </row>
    <row r="1486" spans="8:8" customFormat="1" x14ac:dyDescent="0.35">
      <c r="H1486" s="48"/>
    </row>
    <row r="1487" spans="8:8" customFormat="1" x14ac:dyDescent="0.35">
      <c r="H1487" s="48"/>
    </row>
    <row r="1488" spans="8:8" customFormat="1" x14ac:dyDescent="0.35">
      <c r="H1488" s="48"/>
    </row>
    <row r="1489" spans="8:8" customFormat="1" x14ac:dyDescent="0.35">
      <c r="H1489" s="48"/>
    </row>
    <row r="1490" spans="8:8" customFormat="1" x14ac:dyDescent="0.35">
      <c r="H1490" s="48"/>
    </row>
    <row r="1491" spans="8:8" customFormat="1" x14ac:dyDescent="0.35">
      <c r="H1491" s="48"/>
    </row>
    <row r="1492" spans="8:8" customFormat="1" x14ac:dyDescent="0.35">
      <c r="H1492" s="48"/>
    </row>
    <row r="1493" spans="8:8" customFormat="1" x14ac:dyDescent="0.35">
      <c r="H1493" s="48"/>
    </row>
    <row r="1494" spans="8:8" customFormat="1" x14ac:dyDescent="0.35">
      <c r="H1494" s="48"/>
    </row>
    <row r="1495" spans="8:8" customFormat="1" x14ac:dyDescent="0.35">
      <c r="H1495" s="48"/>
    </row>
    <row r="1496" spans="8:8" customFormat="1" x14ac:dyDescent="0.35">
      <c r="H1496" s="48"/>
    </row>
    <row r="1497" spans="8:8" customFormat="1" x14ac:dyDescent="0.35">
      <c r="H1497" s="48"/>
    </row>
    <row r="1498" spans="8:8" customFormat="1" x14ac:dyDescent="0.35">
      <c r="H1498" s="48"/>
    </row>
    <row r="1499" spans="8:8" customFormat="1" x14ac:dyDescent="0.35">
      <c r="H1499" s="48"/>
    </row>
    <row r="1500" spans="8:8" customFormat="1" x14ac:dyDescent="0.35">
      <c r="H1500" s="48"/>
    </row>
    <row r="1501" spans="8:8" customFormat="1" x14ac:dyDescent="0.35">
      <c r="H1501" s="48"/>
    </row>
    <row r="1502" spans="8:8" customFormat="1" x14ac:dyDescent="0.35">
      <c r="H1502" s="48"/>
    </row>
    <row r="1503" spans="8:8" customFormat="1" x14ac:dyDescent="0.35">
      <c r="H1503" s="48"/>
    </row>
    <row r="1504" spans="8:8" customFormat="1" x14ac:dyDescent="0.35">
      <c r="H1504" s="48"/>
    </row>
    <row r="1505" spans="8:8" customFormat="1" x14ac:dyDescent="0.35">
      <c r="H1505" s="48"/>
    </row>
    <row r="1506" spans="8:8" customFormat="1" x14ac:dyDescent="0.35">
      <c r="H1506" s="48"/>
    </row>
    <row r="1507" spans="8:8" customFormat="1" x14ac:dyDescent="0.35">
      <c r="H1507" s="48"/>
    </row>
    <row r="1508" spans="8:8" customFormat="1" x14ac:dyDescent="0.35">
      <c r="H1508" s="48"/>
    </row>
    <row r="1509" spans="8:8" customFormat="1" x14ac:dyDescent="0.35">
      <c r="H1509" s="48"/>
    </row>
    <row r="1510" spans="8:8" customFormat="1" x14ac:dyDescent="0.35">
      <c r="H1510" s="48"/>
    </row>
    <row r="1511" spans="8:8" customFormat="1" x14ac:dyDescent="0.35">
      <c r="H1511" s="48"/>
    </row>
    <row r="1512" spans="8:8" customFormat="1" x14ac:dyDescent="0.35">
      <c r="H1512" s="48"/>
    </row>
    <row r="1513" spans="8:8" customFormat="1" x14ac:dyDescent="0.35">
      <c r="H1513" s="48"/>
    </row>
    <row r="1514" spans="8:8" customFormat="1" x14ac:dyDescent="0.35">
      <c r="H1514" s="48"/>
    </row>
    <row r="1515" spans="8:8" customFormat="1" x14ac:dyDescent="0.35">
      <c r="H1515" s="48"/>
    </row>
    <row r="1516" spans="8:8" customFormat="1" x14ac:dyDescent="0.35">
      <c r="H1516" s="48"/>
    </row>
    <row r="1517" spans="8:8" customFormat="1" x14ac:dyDescent="0.35">
      <c r="H1517" s="48"/>
    </row>
    <row r="1518" spans="8:8" customFormat="1" x14ac:dyDescent="0.35">
      <c r="H1518" s="48"/>
    </row>
    <row r="1519" spans="8:8" customFormat="1" x14ac:dyDescent="0.35">
      <c r="H1519" s="48"/>
    </row>
    <row r="1520" spans="8:8" customFormat="1" x14ac:dyDescent="0.35">
      <c r="H1520" s="48"/>
    </row>
    <row r="1521" spans="8:8" customFormat="1" x14ac:dyDescent="0.35">
      <c r="H1521" s="48"/>
    </row>
    <row r="1522" spans="8:8" customFormat="1" x14ac:dyDescent="0.35">
      <c r="H1522" s="48"/>
    </row>
    <row r="1523" spans="8:8" customFormat="1" x14ac:dyDescent="0.35">
      <c r="H1523" s="48"/>
    </row>
    <row r="1524" spans="8:8" customFormat="1" x14ac:dyDescent="0.35">
      <c r="H1524" s="48"/>
    </row>
    <row r="1525" spans="8:8" customFormat="1" x14ac:dyDescent="0.35">
      <c r="H1525" s="48"/>
    </row>
    <row r="1526" spans="8:8" customFormat="1" x14ac:dyDescent="0.35">
      <c r="H1526" s="48"/>
    </row>
    <row r="1527" spans="8:8" customFormat="1" x14ac:dyDescent="0.35">
      <c r="H1527" s="48"/>
    </row>
    <row r="1528" spans="8:8" customFormat="1" x14ac:dyDescent="0.35">
      <c r="H1528" s="48"/>
    </row>
    <row r="1529" spans="8:8" customFormat="1" x14ac:dyDescent="0.35">
      <c r="H1529" s="48"/>
    </row>
    <row r="1530" spans="8:8" customFormat="1" x14ac:dyDescent="0.35">
      <c r="H1530" s="48"/>
    </row>
    <row r="1531" spans="8:8" customFormat="1" x14ac:dyDescent="0.35">
      <c r="H1531" s="48"/>
    </row>
    <row r="1532" spans="8:8" customFormat="1" x14ac:dyDescent="0.35">
      <c r="H1532" s="48"/>
    </row>
    <row r="1533" spans="8:8" customFormat="1" x14ac:dyDescent="0.35">
      <c r="H1533" s="48"/>
    </row>
    <row r="1534" spans="8:8" customFormat="1" x14ac:dyDescent="0.35">
      <c r="H1534" s="48"/>
    </row>
    <row r="1535" spans="8:8" customFormat="1" x14ac:dyDescent="0.35">
      <c r="H1535" s="48"/>
    </row>
    <row r="1536" spans="8:8" customFormat="1" x14ac:dyDescent="0.35">
      <c r="H1536" s="48"/>
    </row>
    <row r="1537" spans="8:8" customFormat="1" x14ac:dyDescent="0.35">
      <c r="H1537" s="48"/>
    </row>
    <row r="1538" spans="8:8" customFormat="1" x14ac:dyDescent="0.35">
      <c r="H1538" s="48"/>
    </row>
    <row r="1539" spans="8:8" customFormat="1" x14ac:dyDescent="0.35">
      <c r="H1539" s="48"/>
    </row>
    <row r="1540" spans="8:8" customFormat="1" x14ac:dyDescent="0.35">
      <c r="H1540" s="48"/>
    </row>
    <row r="1541" spans="8:8" customFormat="1" x14ac:dyDescent="0.35">
      <c r="H1541" s="48"/>
    </row>
    <row r="1542" spans="8:8" customFormat="1" x14ac:dyDescent="0.35">
      <c r="H1542" s="48"/>
    </row>
    <row r="1543" spans="8:8" customFormat="1" x14ac:dyDescent="0.35">
      <c r="H1543" s="48"/>
    </row>
    <row r="1544" spans="8:8" customFormat="1" x14ac:dyDescent="0.35">
      <c r="H1544" s="48"/>
    </row>
    <row r="1545" spans="8:8" customFormat="1" x14ac:dyDescent="0.35">
      <c r="H1545" s="48"/>
    </row>
    <row r="1546" spans="8:8" customFormat="1" x14ac:dyDescent="0.35">
      <c r="H1546" s="48"/>
    </row>
    <row r="1547" spans="8:8" customFormat="1" x14ac:dyDescent="0.35">
      <c r="H1547" s="48"/>
    </row>
    <row r="1548" spans="8:8" customFormat="1" x14ac:dyDescent="0.35">
      <c r="H1548" s="48"/>
    </row>
    <row r="1549" spans="8:8" customFormat="1" x14ac:dyDescent="0.35">
      <c r="H1549" s="48"/>
    </row>
    <row r="1550" spans="8:8" customFormat="1" x14ac:dyDescent="0.35">
      <c r="H1550" s="48"/>
    </row>
    <row r="1551" spans="8:8" customFormat="1" x14ac:dyDescent="0.35">
      <c r="H1551" s="48"/>
    </row>
  </sheetData>
  <mergeCells count="2">
    <mergeCell ref="A1:I1"/>
    <mergeCell ref="A3:C3"/>
  </mergeCells>
  <pageMargins left="0.7" right="0.7" top="0.75" bottom="0.75" header="0.3" footer="0.3"/>
  <pageSetup paperSize="8" scale="47"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A1C8-498C-4226-874B-E7BC7CBE3B40}">
  <sheetPr>
    <tabColor rgb="FF92D050"/>
  </sheetPr>
  <dimension ref="A1:L199"/>
  <sheetViews>
    <sheetView view="pageBreakPreview" zoomScaleNormal="100" zoomScaleSheetLayoutView="100" workbookViewId="0">
      <selection activeCell="F12" sqref="F12"/>
    </sheetView>
  </sheetViews>
  <sheetFormatPr defaultRowHeight="14.5" x14ac:dyDescent="0.35"/>
  <cols>
    <col min="1" max="1" width="13.7265625" style="6" customWidth="1"/>
    <col min="2" max="2" width="18.26953125" style="22" customWidth="1"/>
    <col min="3" max="3" width="8.7265625" style="22" customWidth="1"/>
    <col min="4" max="4" width="8.81640625" style="22" customWidth="1"/>
    <col min="5" max="5" width="9.7265625" style="30" customWidth="1"/>
    <col min="6" max="6" width="16.26953125" style="6" customWidth="1"/>
    <col min="7" max="7" width="9" style="6" customWidth="1"/>
    <col min="8" max="8" width="10.54296875" style="6" customWidth="1"/>
    <col min="9" max="9" width="18.54296875" style="6" customWidth="1"/>
    <col min="11" max="11" width="11.54296875" bestFit="1" customWidth="1"/>
    <col min="12" max="12" width="15.7265625" customWidth="1"/>
    <col min="13" max="13" width="15.1796875" customWidth="1"/>
  </cols>
  <sheetData>
    <row r="1" spans="1:12" ht="15.5" x14ac:dyDescent="0.35">
      <c r="A1" s="185" t="s">
        <v>247</v>
      </c>
      <c r="B1" s="185"/>
      <c r="C1" s="185"/>
      <c r="D1" s="185"/>
      <c r="E1" s="185"/>
      <c r="F1" s="185"/>
      <c r="G1" s="185"/>
      <c r="H1" s="185"/>
      <c r="I1" s="185"/>
    </row>
    <row r="2" spans="1:12" ht="15.5" x14ac:dyDescent="0.35">
      <c r="A2" s="36"/>
      <c r="B2" s="6"/>
      <c r="C2" s="6"/>
      <c r="D2" s="6"/>
      <c r="E2" s="22"/>
      <c r="F2" s="37" t="s">
        <v>248</v>
      </c>
      <c r="J2" s="37"/>
      <c r="K2" s="6"/>
      <c r="L2" s="6"/>
    </row>
    <row r="3" spans="1:12" x14ac:dyDescent="0.35">
      <c r="A3" s="37" t="s">
        <v>41</v>
      </c>
      <c r="B3" s="6"/>
      <c r="C3" s="6"/>
      <c r="D3" s="6"/>
      <c r="E3" s="38"/>
      <c r="F3" s="6" t="s">
        <v>41</v>
      </c>
      <c r="I3" s="39">
        <f>C5-GETPIVOTDATA("Summa av Total ers tkr",$A$9,"Program","Kompletterande utbildning")</f>
        <v>0</v>
      </c>
      <c r="J3" s="6"/>
      <c r="K3" s="6"/>
      <c r="L3" s="6"/>
    </row>
    <row r="4" spans="1:12" x14ac:dyDescent="0.35">
      <c r="A4" s="6" t="s">
        <v>249</v>
      </c>
      <c r="B4" s="6"/>
      <c r="C4" s="40">
        <v>16</v>
      </c>
      <c r="D4" s="6" t="s">
        <v>250</v>
      </c>
      <c r="E4" s="22"/>
      <c r="F4" s="40"/>
    </row>
    <row r="5" spans="1:12" x14ac:dyDescent="0.35">
      <c r="A5" s="6" t="s">
        <v>251</v>
      </c>
      <c r="B5" s="6"/>
      <c r="C5" s="41">
        <v>6383.9480000000003</v>
      </c>
      <c r="D5" s="6" t="s">
        <v>252</v>
      </c>
      <c r="E5" s="22"/>
      <c r="F5" s="41"/>
      <c r="G5" s="22"/>
      <c r="H5" s="22"/>
      <c r="I5" s="22"/>
    </row>
    <row r="6" spans="1:12" x14ac:dyDescent="0.35">
      <c r="B6" s="6"/>
      <c r="C6" s="41"/>
      <c r="D6" s="6"/>
      <c r="E6" s="22"/>
      <c r="F6" s="41"/>
      <c r="G6" s="22"/>
      <c r="H6" s="22"/>
      <c r="I6" s="22"/>
    </row>
    <row r="7" spans="1:12" x14ac:dyDescent="0.35">
      <c r="A7" s="27" t="s">
        <v>1</v>
      </c>
      <c r="B7" s="6" t="s">
        <v>39</v>
      </c>
      <c r="C7" s="41"/>
      <c r="E7" s="22"/>
      <c r="F7" s="41"/>
    </row>
    <row r="8" spans="1:12" x14ac:dyDescent="0.35">
      <c r="C8" s="41"/>
      <c r="E8" s="22"/>
      <c r="F8" s="41"/>
    </row>
    <row r="9" spans="1:12" x14ac:dyDescent="0.35">
      <c r="B9" s="6"/>
      <c r="C9" s="6"/>
      <c r="D9" s="6"/>
      <c r="E9" s="6"/>
      <c r="G9" s="27" t="s">
        <v>253</v>
      </c>
    </row>
    <row r="10" spans="1:12" ht="39.5" x14ac:dyDescent="0.35">
      <c r="A10" s="31" t="s">
        <v>2</v>
      </c>
      <c r="B10" s="27" t="s">
        <v>0</v>
      </c>
      <c r="C10" s="27" t="s">
        <v>4</v>
      </c>
      <c r="D10" s="31" t="s">
        <v>254</v>
      </c>
      <c r="E10" s="32" t="s">
        <v>8</v>
      </c>
      <c r="F10" s="31" t="s">
        <v>7</v>
      </c>
      <c r="G10" s="22" t="s">
        <v>255</v>
      </c>
      <c r="H10" s="6" t="s">
        <v>256</v>
      </c>
      <c r="I10" s="6" t="s">
        <v>257</v>
      </c>
    </row>
    <row r="11" spans="1:12" ht="26.5" x14ac:dyDescent="0.35">
      <c r="A11" s="9" t="s">
        <v>40</v>
      </c>
      <c r="B11" s="22" t="s">
        <v>38</v>
      </c>
      <c r="C11" s="6" t="s">
        <v>42</v>
      </c>
      <c r="D11" s="6" t="s">
        <v>43</v>
      </c>
      <c r="E11" s="6" t="s">
        <v>42</v>
      </c>
      <c r="F11" s="9" t="s">
        <v>44</v>
      </c>
      <c r="G11" s="28">
        <v>0</v>
      </c>
      <c r="H11" s="28">
        <v>0</v>
      </c>
      <c r="I11" s="29">
        <v>396</v>
      </c>
    </row>
    <row r="12" spans="1:12" x14ac:dyDescent="0.35">
      <c r="A12" s="9"/>
      <c r="C12" s="6"/>
      <c r="D12" s="6"/>
      <c r="E12" s="6"/>
      <c r="F12" s="9" t="s">
        <v>46</v>
      </c>
      <c r="G12" s="28">
        <v>0</v>
      </c>
      <c r="H12" s="28">
        <v>0</v>
      </c>
      <c r="I12" s="42">
        <v>93.962400000000002</v>
      </c>
    </row>
    <row r="13" spans="1:12" x14ac:dyDescent="0.35">
      <c r="A13" s="9"/>
      <c r="B13" s="22" t="s">
        <v>47</v>
      </c>
      <c r="C13" s="6" t="s">
        <v>48</v>
      </c>
      <c r="D13" s="6" t="s">
        <v>43</v>
      </c>
      <c r="E13" s="6" t="s">
        <v>42</v>
      </c>
      <c r="F13" s="9" t="s">
        <v>47</v>
      </c>
      <c r="G13" s="28">
        <v>16</v>
      </c>
      <c r="H13" s="28">
        <v>368.3741</v>
      </c>
      <c r="I13" s="29">
        <v>5893.9856</v>
      </c>
      <c r="K13" s="23"/>
    </row>
    <row r="14" spans="1:12" x14ac:dyDescent="0.35">
      <c r="A14" s="6" t="s">
        <v>258</v>
      </c>
      <c r="B14" s="6"/>
      <c r="C14" s="6"/>
      <c r="D14" s="6"/>
      <c r="E14" s="6"/>
      <c r="G14" s="28">
        <v>16</v>
      </c>
      <c r="H14" s="28">
        <v>245.58273333333332</v>
      </c>
      <c r="I14" s="29">
        <v>6383.9480000000003</v>
      </c>
      <c r="K14" s="43"/>
    </row>
    <row r="15" spans="1:12" x14ac:dyDescent="0.35">
      <c r="A15" s="30" t="s">
        <v>259</v>
      </c>
      <c r="B15" s="30"/>
      <c r="C15" s="30"/>
      <c r="D15" s="30"/>
      <c r="F15" s="30"/>
      <c r="G15" s="28">
        <v>16</v>
      </c>
      <c r="H15" s="28">
        <v>245.58273333333332</v>
      </c>
      <c r="I15" s="29">
        <v>6383.9480000000003</v>
      </c>
    </row>
    <row r="16" spans="1:12" x14ac:dyDescent="0.35">
      <c r="A16"/>
      <c r="B16"/>
      <c r="C16"/>
      <c r="D16"/>
      <c r="E16"/>
      <c r="F16"/>
      <c r="G16"/>
      <c r="H16"/>
      <c r="I16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</sheetData>
  <mergeCells count="1">
    <mergeCell ref="A1:I1"/>
  </mergeCells>
  <pageMargins left="0.7" right="0.7" top="0.75" bottom="0.75" header="0.3" footer="0.3"/>
  <pageSetup paperSize="9" scale="72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BA19-EBF5-4777-B948-30014461BF3A}">
  <sheetPr>
    <tabColor rgb="FF92D050"/>
  </sheetPr>
  <dimension ref="A1:AC1241"/>
  <sheetViews>
    <sheetView view="pageBreakPreview" zoomScaleNormal="90" zoomScaleSheetLayoutView="100" workbookViewId="0">
      <selection activeCell="F36" activeCellId="3" sqref="F15:F18 F21:F25 F29:F32 F35:F59 F63:F66 F69:F70 F72 F74 F76:F78 F80 F82:F83 F85:F138"/>
      <pivotSelection pane="bottomRight" showHeader="1" dimension="5" activeRow="35" activeCol="5" click="1" r:id="rId1">
        <pivotArea dataOnly="0" labelOnly="1" outline="0" fieldPosition="0">
          <references count="1">
            <reference field="7" count="0"/>
          </references>
        </pivotArea>
      </pivotSelection>
    </sheetView>
  </sheetViews>
  <sheetFormatPr defaultRowHeight="14.5" x14ac:dyDescent="0.35"/>
  <cols>
    <col min="1" max="1" width="13.54296875" style="8" customWidth="1"/>
    <col min="2" max="2" width="23.7265625" style="9" customWidth="1"/>
    <col min="3" max="3" width="10.26953125" style="9" customWidth="1"/>
    <col min="4" max="4" width="6.7265625" style="9" customWidth="1"/>
    <col min="5" max="5" width="10" style="8" customWidth="1"/>
    <col min="6" max="6" width="45.1796875" style="9" customWidth="1"/>
    <col min="7" max="7" width="6.81640625" style="10" customWidth="1"/>
    <col min="8" max="8" width="7.1796875" style="10" customWidth="1"/>
    <col min="9" max="9" width="8" style="10" customWidth="1"/>
    <col min="10" max="10" width="12.1796875" style="6" customWidth="1"/>
    <col min="11" max="11" width="22.81640625" style="6" bestFit="1" customWidth="1"/>
    <col min="12" max="12" width="11.26953125" style="6" customWidth="1"/>
    <col min="13" max="13" width="9.453125" style="6" bestFit="1" customWidth="1"/>
    <col min="16" max="16" width="12" customWidth="1"/>
    <col min="17" max="17" width="10" bestFit="1" customWidth="1"/>
    <col min="29" max="29" width="13.26953125" bestFit="1" customWidth="1"/>
  </cols>
  <sheetData>
    <row r="1" spans="1:17" ht="15.75" customHeight="1" x14ac:dyDescent="0.35">
      <c r="A1" s="4" t="s">
        <v>260</v>
      </c>
      <c r="B1" s="4"/>
      <c r="C1" s="4"/>
      <c r="D1" s="4"/>
      <c r="E1" s="4"/>
      <c r="F1" s="4"/>
      <c r="G1" s="5"/>
      <c r="H1" s="5"/>
      <c r="I1" s="5"/>
    </row>
    <row r="2" spans="1:17" ht="9.65" customHeight="1" x14ac:dyDescent="0.35">
      <c r="A2" s="7"/>
      <c r="B2" s="8"/>
      <c r="C2" s="8"/>
      <c r="D2" s="8"/>
      <c r="E2" s="9"/>
    </row>
    <row r="3" spans="1:17" x14ac:dyDescent="0.35">
      <c r="A3" s="11" t="s">
        <v>261</v>
      </c>
      <c r="B3" s="11"/>
      <c r="C3" s="11"/>
      <c r="D3" s="8"/>
      <c r="F3" s="11" t="s">
        <v>262</v>
      </c>
      <c r="G3" s="11"/>
      <c r="M3" s="49"/>
    </row>
    <row r="4" spans="1:17" x14ac:dyDescent="0.35">
      <c r="A4" s="8" t="s">
        <v>249</v>
      </c>
      <c r="C4" s="12">
        <v>1.5</v>
      </c>
      <c r="D4" s="8" t="s">
        <v>250</v>
      </c>
      <c r="F4" s="8" t="s">
        <v>249</v>
      </c>
      <c r="G4" s="13">
        <v>128</v>
      </c>
      <c r="H4" s="8" t="s">
        <v>250</v>
      </c>
      <c r="I4" s="12"/>
      <c r="L4" s="50"/>
    </row>
    <row r="5" spans="1:17" x14ac:dyDescent="0.35">
      <c r="A5" s="8" t="s">
        <v>251</v>
      </c>
      <c r="C5" s="14">
        <v>182.71799999999999</v>
      </c>
      <c r="D5" s="9" t="s">
        <v>252</v>
      </c>
      <c r="F5" s="8" t="s">
        <v>251</v>
      </c>
      <c r="G5" s="15">
        <v>13094.755999999999</v>
      </c>
      <c r="H5" s="8" t="s">
        <v>252</v>
      </c>
      <c r="I5" s="14"/>
    </row>
    <row r="6" spans="1:17" x14ac:dyDescent="0.35">
      <c r="B6" s="8"/>
      <c r="C6" s="14"/>
      <c r="D6" s="8"/>
      <c r="G6" s="16"/>
      <c r="H6" s="13"/>
      <c r="I6" s="13"/>
      <c r="P6" s="51"/>
    </row>
    <row r="7" spans="1:17" x14ac:dyDescent="0.35">
      <c r="A7" s="11" t="s">
        <v>263</v>
      </c>
      <c r="B7" s="8"/>
      <c r="C7" s="11"/>
      <c r="D7" s="8"/>
      <c r="F7" s="11" t="s">
        <v>248</v>
      </c>
      <c r="G7" s="9"/>
    </row>
    <row r="8" spans="1:17" x14ac:dyDescent="0.35">
      <c r="A8" s="8" t="s">
        <v>249</v>
      </c>
      <c r="B8" s="8"/>
      <c r="C8" s="12">
        <v>409</v>
      </c>
      <c r="D8" s="8" t="s">
        <v>250</v>
      </c>
      <c r="F8" s="8" t="s">
        <v>261</v>
      </c>
      <c r="G8" s="9"/>
      <c r="I8" s="17">
        <f>C5-GETPIVOTDATA("Summa av Total ers tkr",$A$13,"Program","Påbyggnad oral hälsa")</f>
        <v>0</v>
      </c>
      <c r="J8" s="18"/>
      <c r="K8" s="46"/>
    </row>
    <row r="9" spans="1:17" x14ac:dyDescent="0.35">
      <c r="A9" s="8" t="s">
        <v>251</v>
      </c>
      <c r="B9" s="8"/>
      <c r="C9" s="14">
        <v>42826.87</v>
      </c>
      <c r="D9" s="9" t="s">
        <v>252</v>
      </c>
      <c r="F9" s="8" t="s">
        <v>262</v>
      </c>
      <c r="G9" s="9"/>
      <c r="I9" s="17">
        <f>G5-GETPIVOTDATA("Summa av Total ers tkr",$A$13,"Program","Tandhygienist")</f>
        <v>7.4999970820499584E-6</v>
      </c>
      <c r="J9" s="18"/>
      <c r="K9" s="47"/>
      <c r="P9" s="49"/>
      <c r="Q9" s="49"/>
    </row>
    <row r="10" spans="1:17" x14ac:dyDescent="0.35">
      <c r="F10" s="8" t="s">
        <v>263</v>
      </c>
      <c r="G10" s="9"/>
      <c r="I10" s="17">
        <f>C9-GETPIVOTDATA("Summa av Total ers tkr",$A$13,"Program","Tandläkar")</f>
        <v>4.4999999954598024E-4</v>
      </c>
      <c r="P10" s="49"/>
      <c r="Q10" s="52"/>
    </row>
    <row r="11" spans="1:17" ht="16" customHeight="1" x14ac:dyDescent="0.35">
      <c r="A11" s="33" t="s">
        <v>1</v>
      </c>
      <c r="B11" s="8" t="s">
        <v>39</v>
      </c>
      <c r="C11" s="19"/>
      <c r="E11" s="9"/>
      <c r="F11" s="16"/>
    </row>
    <row r="12" spans="1:17" ht="22.5" customHeight="1" x14ac:dyDescent="0.35">
      <c r="C12" s="19"/>
      <c r="E12" s="9"/>
      <c r="F12" s="16"/>
    </row>
    <row r="13" spans="1:17" x14ac:dyDescent="0.35">
      <c r="B13" s="8"/>
      <c r="C13" s="8"/>
      <c r="D13" s="8"/>
      <c r="F13" s="8"/>
      <c r="G13" s="35" t="s">
        <v>253</v>
      </c>
      <c r="J13"/>
      <c r="K13"/>
      <c r="L13"/>
    </row>
    <row r="14" spans="1:17" ht="39.5" x14ac:dyDescent="0.35">
      <c r="A14" s="34" t="s">
        <v>2</v>
      </c>
      <c r="B14" s="33" t="s">
        <v>0</v>
      </c>
      <c r="C14" s="33" t="s">
        <v>4</v>
      </c>
      <c r="D14" s="34" t="s">
        <v>254</v>
      </c>
      <c r="E14" s="34" t="s">
        <v>8</v>
      </c>
      <c r="F14" s="34" t="s">
        <v>7</v>
      </c>
      <c r="G14" s="13" t="s">
        <v>255</v>
      </c>
      <c r="H14" s="13" t="s">
        <v>256</v>
      </c>
      <c r="I14" s="13" t="s">
        <v>257</v>
      </c>
      <c r="J14"/>
      <c r="K14"/>
      <c r="L14"/>
    </row>
    <row r="15" spans="1:17" ht="30.75" customHeight="1" x14ac:dyDescent="0.35">
      <c r="A15" s="9" t="s">
        <v>51</v>
      </c>
      <c r="B15" s="8" t="s">
        <v>38</v>
      </c>
      <c r="C15" s="8" t="s">
        <v>42</v>
      </c>
      <c r="D15" s="8" t="s">
        <v>43</v>
      </c>
      <c r="E15" s="8" t="s">
        <v>42</v>
      </c>
      <c r="F15" s="9" t="s">
        <v>55</v>
      </c>
      <c r="G15" s="20">
        <v>0</v>
      </c>
      <c r="H15" s="20">
        <v>0</v>
      </c>
      <c r="I15" s="21">
        <v>1.2150000000000001</v>
      </c>
      <c r="J15"/>
      <c r="K15"/>
      <c r="L15"/>
      <c r="M15" s="22"/>
    </row>
    <row r="16" spans="1:17" ht="15" customHeight="1" x14ac:dyDescent="0.35">
      <c r="A16" s="9"/>
      <c r="B16" s="8"/>
      <c r="C16" s="8"/>
      <c r="D16" s="8"/>
      <c r="F16" s="9" t="s">
        <v>44</v>
      </c>
      <c r="G16" s="20">
        <v>0</v>
      </c>
      <c r="H16" s="20">
        <v>0</v>
      </c>
      <c r="I16" s="21">
        <v>0</v>
      </c>
      <c r="J16"/>
      <c r="K16"/>
      <c r="L16"/>
    </row>
    <row r="17" spans="1:14" ht="15" customHeight="1" x14ac:dyDescent="0.35">
      <c r="A17" s="9"/>
      <c r="B17" s="8"/>
      <c r="C17" s="8"/>
      <c r="D17" s="8"/>
      <c r="F17" s="9" t="s">
        <v>54</v>
      </c>
      <c r="G17" s="20">
        <v>0</v>
      </c>
      <c r="H17" s="20">
        <v>0</v>
      </c>
      <c r="I17" s="21">
        <v>5.0679999999999996</v>
      </c>
      <c r="J17"/>
      <c r="K17"/>
      <c r="L17"/>
    </row>
    <row r="18" spans="1:14" ht="15" customHeight="1" x14ac:dyDescent="0.35">
      <c r="A18" s="9"/>
      <c r="B18" s="8"/>
      <c r="C18" s="8"/>
      <c r="D18" s="8"/>
      <c r="F18" s="9" t="s">
        <v>52</v>
      </c>
      <c r="G18" s="20">
        <v>0</v>
      </c>
      <c r="H18" s="20">
        <v>0</v>
      </c>
      <c r="I18" s="21">
        <v>4.625</v>
      </c>
      <c r="J18"/>
      <c r="K18"/>
      <c r="L18"/>
    </row>
    <row r="19" spans="1:14" ht="15" customHeight="1" x14ac:dyDescent="0.35">
      <c r="A19" s="9"/>
      <c r="B19" s="8"/>
      <c r="C19" s="8"/>
      <c r="D19" s="8" t="s">
        <v>264</v>
      </c>
      <c r="F19" s="8"/>
      <c r="G19" s="20">
        <v>0</v>
      </c>
      <c r="H19" s="20">
        <v>0</v>
      </c>
      <c r="I19" s="21">
        <v>10.907999999999998</v>
      </c>
      <c r="J19"/>
      <c r="K19"/>
      <c r="L19"/>
    </row>
    <row r="20" spans="1:14" ht="15" customHeight="1" x14ac:dyDescent="0.35">
      <c r="A20" s="9"/>
      <c r="B20" s="8" t="s">
        <v>265</v>
      </c>
      <c r="C20" s="8"/>
      <c r="D20" s="8"/>
      <c r="F20" s="8"/>
      <c r="G20" s="20">
        <v>0</v>
      </c>
      <c r="H20" s="20">
        <v>0</v>
      </c>
      <c r="I20" s="21">
        <v>10.907999999999998</v>
      </c>
      <c r="J20"/>
      <c r="K20"/>
      <c r="L20"/>
    </row>
    <row r="21" spans="1:14" ht="15" customHeight="1" x14ac:dyDescent="0.35">
      <c r="A21" s="9"/>
      <c r="B21" s="8" t="s">
        <v>47</v>
      </c>
      <c r="C21" s="8" t="s">
        <v>48</v>
      </c>
      <c r="D21" s="8" t="s">
        <v>43</v>
      </c>
      <c r="E21" s="8" t="s">
        <v>42</v>
      </c>
      <c r="F21" s="9" t="s">
        <v>65</v>
      </c>
      <c r="G21" s="20">
        <v>0</v>
      </c>
      <c r="H21" s="20">
        <v>76</v>
      </c>
      <c r="I21" s="21">
        <v>0</v>
      </c>
      <c r="J21"/>
      <c r="K21"/>
      <c r="L21"/>
    </row>
    <row r="22" spans="1:14" ht="15" customHeight="1" x14ac:dyDescent="0.35">
      <c r="A22" s="9"/>
      <c r="B22" s="8"/>
      <c r="C22" s="8"/>
      <c r="D22" s="8"/>
      <c r="E22" s="8" t="s">
        <v>57</v>
      </c>
      <c r="F22" s="45" t="s">
        <v>56</v>
      </c>
      <c r="G22" s="20">
        <v>7.4999999999999997E-2</v>
      </c>
      <c r="H22" s="20">
        <v>114.54</v>
      </c>
      <c r="I22" s="21">
        <v>8.5905000000000005</v>
      </c>
      <c r="J22"/>
      <c r="K22"/>
      <c r="L22"/>
      <c r="M22" s="18"/>
    </row>
    <row r="23" spans="1:14" ht="15" customHeight="1" x14ac:dyDescent="0.35">
      <c r="A23" s="9"/>
      <c r="B23" s="8"/>
      <c r="C23" s="8"/>
      <c r="D23" s="8"/>
      <c r="E23" s="8" t="s">
        <v>60</v>
      </c>
      <c r="F23" s="45" t="s">
        <v>59</v>
      </c>
      <c r="G23" s="20">
        <v>0.3</v>
      </c>
      <c r="H23" s="20">
        <v>114.54</v>
      </c>
      <c r="I23" s="21">
        <v>34.362000000000002</v>
      </c>
      <c r="J23"/>
      <c r="K23"/>
      <c r="L23"/>
    </row>
    <row r="24" spans="1:14" ht="15" customHeight="1" x14ac:dyDescent="0.35">
      <c r="A24" s="9"/>
      <c r="B24" s="8"/>
      <c r="C24" s="8"/>
      <c r="D24" s="8"/>
      <c r="E24" s="8" t="s">
        <v>62</v>
      </c>
      <c r="F24" s="45" t="s">
        <v>61</v>
      </c>
      <c r="G24" s="20">
        <v>0.375</v>
      </c>
      <c r="H24" s="20">
        <v>114.54</v>
      </c>
      <c r="I24" s="21">
        <v>42.952500000000001</v>
      </c>
      <c r="J24"/>
      <c r="K24"/>
      <c r="L24"/>
    </row>
    <row r="25" spans="1:14" ht="15" customHeight="1" x14ac:dyDescent="0.35">
      <c r="A25" s="9"/>
      <c r="B25" s="8"/>
      <c r="C25" s="8"/>
      <c r="D25" s="8"/>
      <c r="E25" s="8" t="s">
        <v>64</v>
      </c>
      <c r="F25" s="45" t="s">
        <v>63</v>
      </c>
      <c r="G25" s="20">
        <v>0.75</v>
      </c>
      <c r="H25" s="20">
        <v>114.54</v>
      </c>
      <c r="I25" s="21">
        <v>85.905000000000001</v>
      </c>
      <c r="J25"/>
      <c r="K25"/>
      <c r="L25"/>
    </row>
    <row r="26" spans="1:14" ht="15" customHeight="1" x14ac:dyDescent="0.35">
      <c r="A26" s="9"/>
      <c r="B26" s="8"/>
      <c r="C26" s="8"/>
      <c r="D26" s="8" t="s">
        <v>264</v>
      </c>
      <c r="F26" s="8"/>
      <c r="G26" s="20">
        <v>1.5</v>
      </c>
      <c r="H26" s="20">
        <v>106.83200000000002</v>
      </c>
      <c r="I26" s="21">
        <v>171.81</v>
      </c>
      <c r="J26"/>
      <c r="K26"/>
      <c r="L26"/>
      <c r="N26" s="23"/>
    </row>
    <row r="27" spans="1:14" ht="15" customHeight="1" x14ac:dyDescent="0.35">
      <c r="A27" s="9"/>
      <c r="B27" s="8" t="s">
        <v>266</v>
      </c>
      <c r="C27" s="8"/>
      <c r="D27" s="8"/>
      <c r="F27" s="8"/>
      <c r="G27" s="20">
        <v>1.5</v>
      </c>
      <c r="H27" s="20">
        <v>106.83200000000002</v>
      </c>
      <c r="I27" s="21">
        <v>171.81</v>
      </c>
      <c r="J27"/>
      <c r="K27"/>
      <c r="L27"/>
    </row>
    <row r="28" spans="1:14" ht="15" customHeight="1" x14ac:dyDescent="0.35">
      <c r="A28" s="8" t="s">
        <v>267</v>
      </c>
      <c r="B28" s="8"/>
      <c r="C28" s="8"/>
      <c r="D28" s="8"/>
      <c r="F28" s="8"/>
      <c r="G28" s="20">
        <v>1.5</v>
      </c>
      <c r="H28" s="20">
        <v>53.416000000000011</v>
      </c>
      <c r="I28" s="21">
        <v>182.71800000000002</v>
      </c>
      <c r="J28"/>
      <c r="K28"/>
      <c r="L28"/>
    </row>
    <row r="29" spans="1:14" ht="15" customHeight="1" x14ac:dyDescent="0.35">
      <c r="A29" s="9" t="s">
        <v>67</v>
      </c>
      <c r="B29" s="8" t="s">
        <v>38</v>
      </c>
      <c r="C29" s="8" t="s">
        <v>42</v>
      </c>
      <c r="D29" s="8" t="s">
        <v>43</v>
      </c>
      <c r="E29" s="8" t="s">
        <v>42</v>
      </c>
      <c r="F29" s="9" t="s">
        <v>55</v>
      </c>
      <c r="G29" s="20">
        <v>0</v>
      </c>
      <c r="H29" s="20">
        <v>0</v>
      </c>
      <c r="I29" s="21">
        <v>142.3964</v>
      </c>
      <c r="J29"/>
      <c r="K29"/>
      <c r="L29"/>
      <c r="N29" s="6"/>
    </row>
    <row r="30" spans="1:14" ht="15" customHeight="1" x14ac:dyDescent="0.35">
      <c r="A30" s="9"/>
      <c r="B30" s="8"/>
      <c r="C30" s="8"/>
      <c r="D30" s="8"/>
      <c r="F30" s="9" t="s">
        <v>44</v>
      </c>
      <c r="G30" s="20">
        <v>0</v>
      </c>
      <c r="H30" s="20">
        <v>0</v>
      </c>
      <c r="I30" s="21">
        <v>868</v>
      </c>
      <c r="J30"/>
      <c r="K30"/>
      <c r="L30"/>
      <c r="N30" s="6"/>
    </row>
    <row r="31" spans="1:14" ht="15" customHeight="1" x14ac:dyDescent="0.35">
      <c r="A31" s="9"/>
      <c r="B31" s="8"/>
      <c r="C31" s="8"/>
      <c r="D31" s="8"/>
      <c r="F31" s="9" t="s">
        <v>54</v>
      </c>
      <c r="G31" s="20">
        <v>0</v>
      </c>
      <c r="H31" s="20">
        <v>0</v>
      </c>
      <c r="I31" s="21">
        <v>432.46850000000001</v>
      </c>
      <c r="J31"/>
      <c r="K31"/>
      <c r="L31"/>
      <c r="N31" s="6"/>
    </row>
    <row r="32" spans="1:14" ht="15" customHeight="1" x14ac:dyDescent="0.35">
      <c r="A32" s="9"/>
      <c r="B32" s="8"/>
      <c r="C32" s="8"/>
      <c r="D32" s="8"/>
      <c r="F32" s="9" t="s">
        <v>52</v>
      </c>
      <c r="G32" s="20">
        <v>0</v>
      </c>
      <c r="H32" s="20">
        <v>0</v>
      </c>
      <c r="I32" s="21">
        <v>394.75540000000001</v>
      </c>
      <c r="J32"/>
      <c r="K32"/>
      <c r="L32"/>
    </row>
    <row r="33" spans="1:17" ht="15" customHeight="1" x14ac:dyDescent="0.35">
      <c r="A33" s="9"/>
      <c r="B33" s="8"/>
      <c r="C33" s="8"/>
      <c r="D33" s="8" t="s">
        <v>264</v>
      </c>
      <c r="F33" s="8"/>
      <c r="G33" s="20">
        <v>0</v>
      </c>
      <c r="H33" s="20">
        <v>0</v>
      </c>
      <c r="I33" s="21">
        <v>1837.6203</v>
      </c>
      <c r="J33"/>
      <c r="K33"/>
      <c r="L33"/>
    </row>
    <row r="34" spans="1:17" ht="15" customHeight="1" x14ac:dyDescent="0.35">
      <c r="A34" s="9"/>
      <c r="B34" s="8" t="s">
        <v>265</v>
      </c>
      <c r="C34" s="8"/>
      <c r="D34" s="8"/>
      <c r="F34" s="8"/>
      <c r="G34" s="20">
        <v>0</v>
      </c>
      <c r="H34" s="20">
        <v>0</v>
      </c>
      <c r="I34" s="21">
        <v>1837.6203</v>
      </c>
      <c r="J34"/>
      <c r="K34"/>
      <c r="L34"/>
    </row>
    <row r="35" spans="1:17" ht="15" customHeight="1" x14ac:dyDescent="0.35">
      <c r="A35" s="9"/>
      <c r="B35" s="8" t="s">
        <v>47</v>
      </c>
      <c r="C35" s="8" t="s">
        <v>48</v>
      </c>
      <c r="D35" s="8" t="s">
        <v>43</v>
      </c>
      <c r="E35" s="8" t="s">
        <v>42</v>
      </c>
      <c r="F35" s="9" t="s">
        <v>65</v>
      </c>
      <c r="G35" s="20">
        <v>1.5</v>
      </c>
      <c r="H35" s="20">
        <v>61</v>
      </c>
      <c r="I35" s="21">
        <v>91.5</v>
      </c>
      <c r="J35"/>
      <c r="K35"/>
      <c r="L35"/>
    </row>
    <row r="36" spans="1:17" ht="15" customHeight="1" x14ac:dyDescent="0.35">
      <c r="A36" s="9"/>
      <c r="B36" s="8"/>
      <c r="C36" s="8"/>
      <c r="D36" s="8"/>
      <c r="E36" s="8" t="s">
        <v>69</v>
      </c>
      <c r="F36" s="9" t="s">
        <v>68</v>
      </c>
      <c r="G36" s="20">
        <v>10</v>
      </c>
      <c r="H36" s="20">
        <v>94.296899999999994</v>
      </c>
      <c r="I36" s="21">
        <v>942.96899999999994</v>
      </c>
      <c r="J36"/>
      <c r="K36"/>
      <c r="L36"/>
      <c r="P36" s="21"/>
    </row>
    <row r="37" spans="1:17" ht="15" customHeight="1" x14ac:dyDescent="0.35">
      <c r="A37" s="9"/>
      <c r="B37" s="8"/>
      <c r="C37" s="8"/>
      <c r="D37" s="8"/>
      <c r="E37" s="8" t="s">
        <v>71</v>
      </c>
      <c r="F37" s="9" t="s">
        <v>70</v>
      </c>
      <c r="G37" s="20">
        <v>6</v>
      </c>
      <c r="H37" s="20">
        <v>94.296899999999994</v>
      </c>
      <c r="I37" s="21">
        <v>565.78139999999996</v>
      </c>
      <c r="J37"/>
      <c r="K37"/>
      <c r="L37"/>
      <c r="P37" s="21"/>
    </row>
    <row r="38" spans="1:17" ht="15" customHeight="1" x14ac:dyDescent="0.35">
      <c r="A38" s="9"/>
      <c r="B38" s="8"/>
      <c r="C38" s="8"/>
      <c r="D38" s="8"/>
      <c r="E38" s="8" t="s">
        <v>73</v>
      </c>
      <c r="F38" s="9" t="s">
        <v>72</v>
      </c>
      <c r="G38" s="20">
        <v>8</v>
      </c>
      <c r="H38" s="20">
        <v>71.3</v>
      </c>
      <c r="I38" s="21">
        <v>570.4</v>
      </c>
      <c r="J38"/>
      <c r="K38"/>
      <c r="L38"/>
      <c r="Q38" s="21"/>
    </row>
    <row r="39" spans="1:17" ht="15" customHeight="1" x14ac:dyDescent="0.35">
      <c r="A39" s="9"/>
      <c r="B39" s="8"/>
      <c r="C39" s="8"/>
      <c r="D39" s="8"/>
      <c r="E39" s="8" t="s">
        <v>75</v>
      </c>
      <c r="F39" s="9" t="s">
        <v>74</v>
      </c>
      <c r="G39" s="20">
        <v>7.2833333333333332</v>
      </c>
      <c r="H39" s="20">
        <v>94.296899999999994</v>
      </c>
      <c r="I39" s="21">
        <v>686.79575499999999</v>
      </c>
      <c r="J39"/>
      <c r="K39"/>
      <c r="L39"/>
      <c r="P39" s="21"/>
    </row>
    <row r="40" spans="1:17" ht="15" customHeight="1" x14ac:dyDescent="0.35">
      <c r="A40" s="9"/>
      <c r="B40" s="8"/>
      <c r="C40" s="8"/>
      <c r="D40" s="8"/>
      <c r="E40" s="8" t="s">
        <v>77</v>
      </c>
      <c r="F40" s="9" t="s">
        <v>76</v>
      </c>
      <c r="G40" s="20">
        <v>3.0666666666666669</v>
      </c>
      <c r="H40" s="20">
        <v>94.296899999999994</v>
      </c>
      <c r="I40" s="21">
        <v>289.17716000000001</v>
      </c>
      <c r="J40"/>
      <c r="K40"/>
      <c r="L40"/>
      <c r="P40" s="21"/>
    </row>
    <row r="41" spans="1:17" ht="15" customHeight="1" x14ac:dyDescent="0.35">
      <c r="A41" s="9"/>
      <c r="B41" s="8"/>
      <c r="C41" s="8"/>
      <c r="D41" s="8"/>
      <c r="E41" s="8" t="s">
        <v>79</v>
      </c>
      <c r="F41" s="9" t="s">
        <v>78</v>
      </c>
      <c r="G41" s="20">
        <v>5.75</v>
      </c>
      <c r="H41" s="20">
        <v>94.296899999999994</v>
      </c>
      <c r="I41" s="21">
        <v>542.20717500000001</v>
      </c>
      <c r="J41"/>
      <c r="K41"/>
      <c r="L41"/>
      <c r="P41" s="21"/>
    </row>
    <row r="42" spans="1:17" ht="15" customHeight="1" x14ac:dyDescent="0.35">
      <c r="A42" s="9"/>
      <c r="B42" s="8"/>
      <c r="C42" s="8"/>
      <c r="D42" s="8"/>
      <c r="E42" s="8" t="s">
        <v>81</v>
      </c>
      <c r="F42" s="9" t="s">
        <v>80</v>
      </c>
      <c r="G42" s="20">
        <v>6.9</v>
      </c>
      <c r="H42" s="20">
        <v>71.3</v>
      </c>
      <c r="I42" s="21">
        <v>491.97</v>
      </c>
      <c r="J42"/>
      <c r="K42"/>
      <c r="L42"/>
      <c r="Q42" s="21"/>
    </row>
    <row r="43" spans="1:17" ht="15" customHeight="1" x14ac:dyDescent="0.35">
      <c r="A43" s="9"/>
      <c r="B43" s="8"/>
      <c r="C43" s="8"/>
      <c r="D43" s="8"/>
      <c r="E43" s="8" t="s">
        <v>83</v>
      </c>
      <c r="F43" s="9" t="s">
        <v>82</v>
      </c>
      <c r="G43" s="20">
        <v>7.35</v>
      </c>
      <c r="H43" s="20">
        <v>94.296899999999994</v>
      </c>
      <c r="I43" s="21">
        <v>693.08221499999991</v>
      </c>
      <c r="J43"/>
      <c r="K43"/>
      <c r="L43"/>
      <c r="P43" s="21"/>
    </row>
    <row r="44" spans="1:17" ht="15" customHeight="1" x14ac:dyDescent="0.35">
      <c r="A44" s="9"/>
      <c r="B44" s="8"/>
      <c r="C44" s="8"/>
      <c r="D44" s="8"/>
      <c r="E44" s="8" t="s">
        <v>85</v>
      </c>
      <c r="F44" s="9" t="s">
        <v>84</v>
      </c>
      <c r="G44" s="20">
        <v>5.25</v>
      </c>
      <c r="H44" s="20">
        <v>94.296899999999994</v>
      </c>
      <c r="I44" s="21">
        <v>495.05872499999998</v>
      </c>
      <c r="J44"/>
      <c r="K44"/>
      <c r="L44"/>
      <c r="P44" s="21"/>
    </row>
    <row r="45" spans="1:17" ht="15" customHeight="1" x14ac:dyDescent="0.35">
      <c r="A45" s="9"/>
      <c r="B45" s="8"/>
      <c r="C45" s="8"/>
      <c r="D45" s="8"/>
      <c r="E45" s="8" t="s">
        <v>87</v>
      </c>
      <c r="F45" s="9" t="s">
        <v>86</v>
      </c>
      <c r="G45" s="20">
        <v>4.55</v>
      </c>
      <c r="H45" s="20">
        <v>71.3</v>
      </c>
      <c r="I45" s="21">
        <v>324.41499999999996</v>
      </c>
      <c r="J45"/>
      <c r="K45"/>
      <c r="L45"/>
      <c r="Q45" s="21"/>
    </row>
    <row r="46" spans="1:17" ht="15" customHeight="1" x14ac:dyDescent="0.35">
      <c r="A46" s="9"/>
      <c r="B46" s="8"/>
      <c r="C46" s="8"/>
      <c r="D46" s="8"/>
      <c r="E46" s="8" t="s">
        <v>89</v>
      </c>
      <c r="F46" s="9" t="s">
        <v>88</v>
      </c>
      <c r="G46" s="20">
        <v>3.85</v>
      </c>
      <c r="H46" s="20">
        <v>71.3</v>
      </c>
      <c r="I46" s="21">
        <v>274.505</v>
      </c>
      <c r="J46"/>
      <c r="K46"/>
      <c r="L46"/>
      <c r="Q46" s="21"/>
    </row>
    <row r="47" spans="1:17" ht="15" customHeight="1" x14ac:dyDescent="0.35">
      <c r="A47" s="9"/>
      <c r="B47" s="8"/>
      <c r="C47" s="8"/>
      <c r="D47" s="8"/>
      <c r="E47" s="8" t="s">
        <v>91</v>
      </c>
      <c r="F47" s="9" t="s">
        <v>90</v>
      </c>
      <c r="G47" s="20">
        <v>5.25</v>
      </c>
      <c r="H47" s="20">
        <v>94.296899999999994</v>
      </c>
      <c r="I47" s="21">
        <v>495.05872499999998</v>
      </c>
      <c r="J47"/>
      <c r="K47"/>
      <c r="L47"/>
      <c r="P47" s="21"/>
    </row>
    <row r="48" spans="1:17" ht="15" customHeight="1" x14ac:dyDescent="0.35">
      <c r="A48" s="9"/>
      <c r="B48" s="8"/>
      <c r="C48" s="8"/>
      <c r="D48" s="8"/>
      <c r="E48" s="8" t="s">
        <v>93</v>
      </c>
      <c r="F48" s="9" t="s">
        <v>92</v>
      </c>
      <c r="G48" s="20">
        <v>7.875</v>
      </c>
      <c r="H48" s="20">
        <v>94.296899999999994</v>
      </c>
      <c r="I48" s="21">
        <v>742.58808749999992</v>
      </c>
      <c r="J48"/>
      <c r="K48"/>
      <c r="L48"/>
      <c r="P48" s="21"/>
    </row>
    <row r="49" spans="1:17" ht="15" customHeight="1" x14ac:dyDescent="0.35">
      <c r="A49" s="9"/>
      <c r="B49" s="8"/>
      <c r="C49" s="8"/>
      <c r="D49" s="8"/>
      <c r="E49" s="8" t="s">
        <v>95</v>
      </c>
      <c r="F49" s="9" t="s">
        <v>94</v>
      </c>
      <c r="G49" s="20">
        <v>2.25</v>
      </c>
      <c r="H49" s="20">
        <v>94.296899999999994</v>
      </c>
      <c r="I49" s="21">
        <v>212.168025</v>
      </c>
      <c r="J49"/>
      <c r="K49"/>
      <c r="L49"/>
      <c r="P49" s="21"/>
    </row>
    <row r="50" spans="1:17" ht="15" customHeight="1" x14ac:dyDescent="0.35">
      <c r="A50" s="9"/>
      <c r="B50" s="8"/>
      <c r="C50" s="8"/>
      <c r="D50" s="8"/>
      <c r="E50" s="8" t="s">
        <v>97</v>
      </c>
      <c r="F50" s="9" t="s">
        <v>96</v>
      </c>
      <c r="G50" s="20">
        <v>3.75</v>
      </c>
      <c r="H50" s="20">
        <v>71.3</v>
      </c>
      <c r="I50" s="21">
        <v>267.375</v>
      </c>
      <c r="J50"/>
      <c r="K50"/>
      <c r="L50"/>
      <c r="Q50" s="21"/>
    </row>
    <row r="51" spans="1:17" ht="15" customHeight="1" x14ac:dyDescent="0.35">
      <c r="A51" s="9"/>
      <c r="B51" s="8"/>
      <c r="C51" s="8"/>
      <c r="D51" s="8"/>
      <c r="E51" s="8" t="s">
        <v>99</v>
      </c>
      <c r="F51" s="9" t="s">
        <v>98</v>
      </c>
      <c r="G51" s="20">
        <v>3.375</v>
      </c>
      <c r="H51" s="20">
        <v>71.3</v>
      </c>
      <c r="I51" s="21">
        <v>240.63749999999999</v>
      </c>
      <c r="J51"/>
      <c r="K51"/>
      <c r="L51"/>
      <c r="Q51" s="21"/>
    </row>
    <row r="52" spans="1:17" ht="15" customHeight="1" x14ac:dyDescent="0.35">
      <c r="A52" s="9"/>
      <c r="B52" s="8"/>
      <c r="C52" s="8"/>
      <c r="D52" s="8"/>
      <c r="E52" s="8" t="s">
        <v>101</v>
      </c>
      <c r="F52" s="9" t="s">
        <v>100</v>
      </c>
      <c r="G52" s="20">
        <v>8.75</v>
      </c>
      <c r="H52" s="20">
        <v>94.296899999999994</v>
      </c>
      <c r="I52" s="21">
        <v>825.09787499999993</v>
      </c>
      <c r="J52"/>
      <c r="K52"/>
      <c r="L52"/>
      <c r="P52" s="21"/>
    </row>
    <row r="53" spans="1:17" ht="15" customHeight="1" x14ac:dyDescent="0.35">
      <c r="A53" s="9"/>
      <c r="B53" s="8"/>
      <c r="C53" s="8"/>
      <c r="D53" s="8"/>
      <c r="E53" s="8" t="s">
        <v>103</v>
      </c>
      <c r="F53" s="9" t="s">
        <v>102</v>
      </c>
      <c r="G53" s="20">
        <v>5.6</v>
      </c>
      <c r="H53" s="20">
        <v>94.296899999999994</v>
      </c>
      <c r="I53" s="21">
        <v>528.06263999999999</v>
      </c>
      <c r="J53"/>
      <c r="K53"/>
      <c r="L53"/>
      <c r="P53" s="21"/>
    </row>
    <row r="54" spans="1:17" ht="15" customHeight="1" x14ac:dyDescent="0.35">
      <c r="A54" s="9"/>
      <c r="B54" s="8"/>
      <c r="C54" s="8"/>
      <c r="D54" s="8"/>
      <c r="E54" s="8" t="s">
        <v>105</v>
      </c>
      <c r="F54" s="9" t="s">
        <v>104</v>
      </c>
      <c r="G54" s="20">
        <v>4.55</v>
      </c>
      <c r="H54" s="20">
        <v>94.296899999999994</v>
      </c>
      <c r="I54" s="21">
        <v>429.05089499999997</v>
      </c>
      <c r="J54"/>
      <c r="K54"/>
      <c r="L54"/>
      <c r="P54" s="21"/>
    </row>
    <row r="55" spans="1:17" ht="15" customHeight="1" x14ac:dyDescent="0.35">
      <c r="A55" s="9"/>
      <c r="B55" s="8"/>
      <c r="C55" s="8"/>
      <c r="D55" s="8"/>
      <c r="E55" s="8" t="s">
        <v>107</v>
      </c>
      <c r="F55" s="9" t="s">
        <v>106</v>
      </c>
      <c r="G55" s="20">
        <v>2.85</v>
      </c>
      <c r="H55" s="20">
        <v>94.296899999999994</v>
      </c>
      <c r="I55" s="21">
        <v>268.74616499999996</v>
      </c>
      <c r="J55"/>
      <c r="K55"/>
      <c r="L55"/>
      <c r="Q55" s="21"/>
    </row>
    <row r="56" spans="1:17" ht="15" customHeight="1" x14ac:dyDescent="0.35">
      <c r="A56" s="9"/>
      <c r="B56" s="8"/>
      <c r="C56" s="8"/>
      <c r="D56" s="8"/>
      <c r="E56" s="8" t="s">
        <v>109</v>
      </c>
      <c r="F56" s="9" t="s">
        <v>108</v>
      </c>
      <c r="G56" s="20">
        <v>1</v>
      </c>
      <c r="H56" s="20">
        <v>94.296899999999994</v>
      </c>
      <c r="I56" s="21">
        <v>94.296899999999994</v>
      </c>
      <c r="J56"/>
      <c r="K56"/>
      <c r="L56"/>
      <c r="Q56" s="21"/>
    </row>
    <row r="57" spans="1:17" ht="15" customHeight="1" x14ac:dyDescent="0.35">
      <c r="A57" s="9"/>
      <c r="B57" s="8"/>
      <c r="C57" s="8"/>
      <c r="D57" s="8"/>
      <c r="E57" s="8" t="s">
        <v>111</v>
      </c>
      <c r="F57" s="9" t="s">
        <v>110</v>
      </c>
      <c r="G57" s="20">
        <v>3</v>
      </c>
      <c r="H57" s="20">
        <v>94.296899999999994</v>
      </c>
      <c r="I57" s="21">
        <v>282.89069999999998</v>
      </c>
      <c r="J57"/>
      <c r="K57"/>
      <c r="L57"/>
      <c r="P57" s="21"/>
    </row>
    <row r="58" spans="1:17" ht="15" customHeight="1" x14ac:dyDescent="0.35">
      <c r="A58" s="9"/>
      <c r="B58" s="8"/>
      <c r="C58" s="8"/>
      <c r="D58" s="8"/>
      <c r="E58" s="8" t="s">
        <v>112</v>
      </c>
      <c r="F58" s="9" t="s">
        <v>63</v>
      </c>
      <c r="G58" s="20">
        <v>7.5</v>
      </c>
      <c r="H58" s="20">
        <v>94.296899999999994</v>
      </c>
      <c r="I58" s="21">
        <v>707.22674999999992</v>
      </c>
      <c r="J58"/>
      <c r="K58"/>
      <c r="L58"/>
      <c r="P58" s="21"/>
    </row>
    <row r="59" spans="1:17" ht="15" customHeight="1" x14ac:dyDescent="0.35">
      <c r="A59" s="9"/>
      <c r="B59" s="8"/>
      <c r="C59" s="8"/>
      <c r="D59" s="8"/>
      <c r="E59" s="8" t="s">
        <v>114</v>
      </c>
      <c r="F59" s="9" t="s">
        <v>113</v>
      </c>
      <c r="G59" s="20">
        <v>2.75</v>
      </c>
      <c r="H59" s="20">
        <v>71.3</v>
      </c>
      <c r="I59" s="21">
        <v>196.07499999999999</v>
      </c>
      <c r="J59"/>
      <c r="K59"/>
      <c r="L59"/>
      <c r="Q59" s="21"/>
    </row>
    <row r="60" spans="1:17" ht="15" customHeight="1" x14ac:dyDescent="0.35">
      <c r="A60" s="9"/>
      <c r="B60" s="8"/>
      <c r="C60" s="8"/>
      <c r="D60" s="8" t="s">
        <v>264</v>
      </c>
      <c r="F60" s="8"/>
      <c r="G60" s="20">
        <v>127.99999999999999</v>
      </c>
      <c r="H60" s="20">
        <v>86.824776923076939</v>
      </c>
      <c r="I60" s="21">
        <v>11257.1356925</v>
      </c>
      <c r="J60"/>
      <c r="K60"/>
      <c r="L60"/>
      <c r="Q60" s="21"/>
    </row>
    <row r="61" spans="1:17" ht="15" customHeight="1" x14ac:dyDescent="0.35">
      <c r="A61" s="9"/>
      <c r="B61" s="8" t="s">
        <v>266</v>
      </c>
      <c r="C61" s="8"/>
      <c r="D61" s="8"/>
      <c r="F61" s="8"/>
      <c r="G61" s="20">
        <v>127.99999999999999</v>
      </c>
      <c r="H61" s="20">
        <v>86.824776923076939</v>
      </c>
      <c r="I61" s="21">
        <v>11257.1356925</v>
      </c>
      <c r="J61"/>
      <c r="K61"/>
      <c r="L61"/>
    </row>
    <row r="62" spans="1:17" ht="15" customHeight="1" x14ac:dyDescent="0.35">
      <c r="A62" s="8" t="s">
        <v>268</v>
      </c>
      <c r="B62" s="8"/>
      <c r="C62" s="8"/>
      <c r="D62" s="8"/>
      <c r="F62" s="8"/>
      <c r="G62" s="20">
        <v>127.99999999999999</v>
      </c>
      <c r="H62" s="20">
        <v>72.820780645161307</v>
      </c>
      <c r="I62" s="21">
        <v>13094.755992500002</v>
      </c>
      <c r="J62"/>
      <c r="K62"/>
      <c r="L62"/>
    </row>
    <row r="63" spans="1:17" ht="15" customHeight="1" x14ac:dyDescent="0.35">
      <c r="A63" s="9" t="s">
        <v>115</v>
      </c>
      <c r="B63" s="8" t="s">
        <v>38</v>
      </c>
      <c r="C63" s="8" t="s">
        <v>42</v>
      </c>
      <c r="D63" s="8" t="s">
        <v>43</v>
      </c>
      <c r="E63" s="8" t="s">
        <v>42</v>
      </c>
      <c r="F63" s="9" t="s">
        <v>55</v>
      </c>
      <c r="G63" s="20">
        <v>0</v>
      </c>
      <c r="H63" s="20">
        <v>0</v>
      </c>
      <c r="I63" s="21">
        <v>447.45299999999997</v>
      </c>
      <c r="J63"/>
      <c r="K63"/>
      <c r="L63"/>
    </row>
    <row r="64" spans="1:17" ht="15" customHeight="1" x14ac:dyDescent="0.35">
      <c r="A64" s="9"/>
      <c r="B64" s="8"/>
      <c r="C64" s="8"/>
      <c r="D64" s="8"/>
      <c r="F64" s="9" t="s">
        <v>44</v>
      </c>
      <c r="G64" s="20">
        <v>0</v>
      </c>
      <c r="H64" s="20">
        <v>0</v>
      </c>
      <c r="I64" s="21">
        <v>2743.5</v>
      </c>
      <c r="J64"/>
      <c r="K64"/>
      <c r="L64"/>
    </row>
    <row r="65" spans="1:25" ht="15" customHeight="1" x14ac:dyDescent="0.35">
      <c r="A65" s="9"/>
      <c r="B65" s="8"/>
      <c r="C65" s="8"/>
      <c r="D65" s="8"/>
      <c r="F65" s="9" t="s">
        <v>54</v>
      </c>
      <c r="G65" s="20">
        <v>0</v>
      </c>
      <c r="H65" s="20">
        <v>0</v>
      </c>
      <c r="I65" s="21">
        <v>809.98800000000006</v>
      </c>
      <c r="J65"/>
      <c r="K65"/>
      <c r="L65"/>
    </row>
    <row r="66" spans="1:25" ht="15" customHeight="1" x14ac:dyDescent="0.35">
      <c r="A66" s="9"/>
      <c r="B66" s="8"/>
      <c r="C66" s="8"/>
      <c r="D66" s="8"/>
      <c r="F66" s="9" t="s">
        <v>52</v>
      </c>
      <c r="G66" s="20">
        <v>0</v>
      </c>
      <c r="H66" s="20">
        <v>0</v>
      </c>
      <c r="I66" s="21">
        <v>1262.5970000000002</v>
      </c>
      <c r="J66"/>
      <c r="K66"/>
      <c r="L66"/>
    </row>
    <row r="67" spans="1:25" ht="15" customHeight="1" x14ac:dyDescent="0.35">
      <c r="A67" s="9"/>
      <c r="B67" s="8"/>
      <c r="C67" s="8"/>
      <c r="D67" s="8" t="s">
        <v>264</v>
      </c>
      <c r="F67" s="8"/>
      <c r="G67" s="20">
        <v>0</v>
      </c>
      <c r="H67" s="20">
        <v>0</v>
      </c>
      <c r="I67" s="21">
        <v>5263.5380000000005</v>
      </c>
      <c r="J67"/>
      <c r="K67"/>
      <c r="L67"/>
    </row>
    <row r="68" spans="1:25" ht="15" customHeight="1" x14ac:dyDescent="0.35">
      <c r="A68" s="9"/>
      <c r="B68" s="8" t="s">
        <v>265</v>
      </c>
      <c r="C68" s="8"/>
      <c r="D68" s="8"/>
      <c r="F68" s="8"/>
      <c r="G68" s="20">
        <v>0</v>
      </c>
      <c r="H68" s="20">
        <v>0</v>
      </c>
      <c r="I68" s="21">
        <v>5263.5380000000005</v>
      </c>
      <c r="J68"/>
      <c r="K68"/>
      <c r="L68"/>
      <c r="S68" s="54"/>
    </row>
    <row r="69" spans="1:25" ht="15" customHeight="1" x14ac:dyDescent="0.35">
      <c r="A69" s="9"/>
      <c r="B69" s="8" t="s">
        <v>47</v>
      </c>
      <c r="C69" s="8" t="s">
        <v>48</v>
      </c>
      <c r="D69" s="8" t="s">
        <v>130</v>
      </c>
      <c r="E69" s="8" t="s">
        <v>132</v>
      </c>
      <c r="F69" s="9" t="s">
        <v>131</v>
      </c>
      <c r="G69" s="20">
        <v>8.3333333333333339</v>
      </c>
      <c r="H69" s="20">
        <v>89.546999999999997</v>
      </c>
      <c r="I69" s="21">
        <v>746.22500000000002</v>
      </c>
      <c r="J69"/>
      <c r="K69"/>
      <c r="L69"/>
      <c r="S69" s="54"/>
    </row>
    <row r="70" spans="1:25" ht="15" customHeight="1" x14ac:dyDescent="0.35">
      <c r="A70" s="9"/>
      <c r="B70" s="8"/>
      <c r="C70" s="8"/>
      <c r="D70" s="8"/>
      <c r="E70" s="8" t="s">
        <v>182</v>
      </c>
      <c r="F70" s="9" t="s">
        <v>181</v>
      </c>
      <c r="G70" s="20">
        <v>3.2</v>
      </c>
      <c r="H70" s="20">
        <v>89.546999999999997</v>
      </c>
      <c r="I70" s="21">
        <v>286.55040000000002</v>
      </c>
      <c r="J70"/>
      <c r="K70"/>
      <c r="L70"/>
      <c r="S70" s="54"/>
      <c r="T70" s="20"/>
      <c r="U70" s="20"/>
      <c r="V70" s="21"/>
      <c r="Y70" s="53"/>
    </row>
    <row r="71" spans="1:25" ht="15" customHeight="1" x14ac:dyDescent="0.35">
      <c r="A71" s="9"/>
      <c r="B71" s="8"/>
      <c r="C71" s="8"/>
      <c r="D71" s="8" t="s">
        <v>269</v>
      </c>
      <c r="F71" s="8"/>
      <c r="G71" s="20">
        <v>11.533333333333335</v>
      </c>
      <c r="H71" s="20">
        <v>89.546999999999997</v>
      </c>
      <c r="I71" s="21">
        <v>1032.7754</v>
      </c>
      <c r="J71"/>
      <c r="K71"/>
      <c r="L71"/>
      <c r="S71" s="54"/>
      <c r="T71" s="20"/>
      <c r="U71" s="20"/>
      <c r="V71" s="21"/>
    </row>
    <row r="72" spans="1:25" ht="15" customHeight="1" x14ac:dyDescent="0.35">
      <c r="A72" s="9"/>
      <c r="B72" s="8"/>
      <c r="C72" s="8"/>
      <c r="D72" s="8" t="s">
        <v>125</v>
      </c>
      <c r="E72" s="8" t="s">
        <v>127</v>
      </c>
      <c r="F72" s="9" t="s">
        <v>126</v>
      </c>
      <c r="G72" s="20">
        <v>46.266666666666666</v>
      </c>
      <c r="H72" s="20">
        <v>93.986999999999995</v>
      </c>
      <c r="I72" s="21">
        <v>4348.4651999999996</v>
      </c>
      <c r="J72"/>
      <c r="K72"/>
      <c r="L72"/>
    </row>
    <row r="73" spans="1:25" ht="15" customHeight="1" x14ac:dyDescent="0.35">
      <c r="A73" s="9"/>
      <c r="B73" s="8"/>
      <c r="C73" s="8"/>
      <c r="D73" s="8" t="s">
        <v>270</v>
      </c>
      <c r="F73" s="8"/>
      <c r="G73" s="20">
        <v>46.266666666666666</v>
      </c>
      <c r="H73" s="20">
        <v>93.986999999999995</v>
      </c>
      <c r="I73" s="21">
        <v>4348.4651999999996</v>
      </c>
      <c r="J73"/>
      <c r="K73"/>
      <c r="L73"/>
    </row>
    <row r="74" spans="1:25" ht="15" customHeight="1" x14ac:dyDescent="0.35">
      <c r="A74" s="9"/>
      <c r="B74" s="8"/>
      <c r="C74" s="8"/>
      <c r="D74" s="8" t="s">
        <v>142</v>
      </c>
      <c r="E74" s="8" t="s">
        <v>144</v>
      </c>
      <c r="F74" s="9" t="s">
        <v>143</v>
      </c>
      <c r="G74" s="20">
        <v>2.25</v>
      </c>
      <c r="H74" s="20">
        <v>89.546999999999997</v>
      </c>
      <c r="I74" s="21">
        <v>201.48075</v>
      </c>
      <c r="J74"/>
      <c r="K74"/>
      <c r="L74"/>
    </row>
    <row r="75" spans="1:25" ht="15" customHeight="1" x14ac:dyDescent="0.35">
      <c r="A75" s="9"/>
      <c r="B75" s="8"/>
      <c r="C75" s="8"/>
      <c r="D75" s="8" t="s">
        <v>271</v>
      </c>
      <c r="F75" s="8"/>
      <c r="G75" s="20">
        <v>2.25</v>
      </c>
      <c r="H75" s="20">
        <v>89.546999999999997</v>
      </c>
      <c r="I75" s="21">
        <v>201.48075</v>
      </c>
      <c r="J75"/>
      <c r="K75"/>
      <c r="L75"/>
    </row>
    <row r="76" spans="1:25" ht="15" customHeight="1" x14ac:dyDescent="0.35">
      <c r="A76" s="9"/>
      <c r="B76" s="8"/>
      <c r="C76" s="8"/>
      <c r="D76" s="8" t="s">
        <v>122</v>
      </c>
      <c r="E76" s="8" t="s">
        <v>124</v>
      </c>
      <c r="F76" s="9" t="s">
        <v>123</v>
      </c>
      <c r="G76" s="20">
        <v>21.85</v>
      </c>
      <c r="H76" s="20">
        <v>89.546999999999997</v>
      </c>
      <c r="I76" s="21">
        <v>1956.60195</v>
      </c>
      <c r="J76"/>
      <c r="K76"/>
      <c r="L76"/>
      <c r="T76" s="20"/>
      <c r="U76" s="20"/>
      <c r="V76" s="21"/>
    </row>
    <row r="77" spans="1:25" ht="15" customHeight="1" x14ac:dyDescent="0.35">
      <c r="A77" s="9"/>
      <c r="B77" s="8"/>
      <c r="C77" s="8"/>
      <c r="D77" s="8"/>
      <c r="E77" s="8" t="s">
        <v>136</v>
      </c>
      <c r="F77" s="9" t="s">
        <v>135</v>
      </c>
      <c r="G77" s="20">
        <v>5.25</v>
      </c>
      <c r="H77" s="20">
        <v>89.546999999999997</v>
      </c>
      <c r="I77" s="21">
        <v>470.12174999999996</v>
      </c>
      <c r="J77"/>
      <c r="K77"/>
      <c r="L77"/>
    </row>
    <row r="78" spans="1:25" ht="15" customHeight="1" x14ac:dyDescent="0.35">
      <c r="A78" s="9"/>
      <c r="B78" s="8"/>
      <c r="C78" s="8"/>
      <c r="D78" s="8"/>
      <c r="E78" s="8" t="s">
        <v>150</v>
      </c>
      <c r="F78" s="9" t="s">
        <v>149</v>
      </c>
      <c r="G78" s="20">
        <v>9</v>
      </c>
      <c r="H78" s="20">
        <v>89.546999999999997</v>
      </c>
      <c r="I78" s="21">
        <v>805.923</v>
      </c>
      <c r="J78"/>
      <c r="K78"/>
      <c r="L78"/>
      <c r="T78" s="20"/>
      <c r="U78" s="20"/>
      <c r="V78" s="21"/>
    </row>
    <row r="79" spans="1:25" ht="15" customHeight="1" x14ac:dyDescent="0.35">
      <c r="A79" s="9"/>
      <c r="B79" s="8"/>
      <c r="C79" s="8"/>
      <c r="D79" s="8" t="s">
        <v>272</v>
      </c>
      <c r="F79" s="8"/>
      <c r="G79" s="20">
        <v>36.1</v>
      </c>
      <c r="H79" s="20">
        <v>89.546999999999983</v>
      </c>
      <c r="I79" s="21">
        <v>3232.6467000000002</v>
      </c>
      <c r="J79"/>
      <c r="K79"/>
      <c r="L79"/>
      <c r="T79" s="20"/>
      <c r="U79" s="20"/>
      <c r="V79" s="21"/>
      <c r="Y79" s="20"/>
    </row>
    <row r="80" spans="1:25" ht="15" customHeight="1" x14ac:dyDescent="0.35">
      <c r="A80" s="9"/>
      <c r="B80" s="8"/>
      <c r="C80" s="8"/>
      <c r="D80" s="8" t="s">
        <v>137</v>
      </c>
      <c r="E80" s="8" t="s">
        <v>139</v>
      </c>
      <c r="F80" s="9" t="s">
        <v>138</v>
      </c>
      <c r="G80" s="20">
        <v>9</v>
      </c>
      <c r="H80" s="20">
        <v>75</v>
      </c>
      <c r="I80" s="21">
        <v>675</v>
      </c>
      <c r="J80"/>
      <c r="K80"/>
      <c r="L80"/>
      <c r="T80" s="20"/>
      <c r="U80" s="20"/>
      <c r="V80" s="21"/>
    </row>
    <row r="81" spans="1:29" ht="15" customHeight="1" x14ac:dyDescent="0.35">
      <c r="A81" s="9"/>
      <c r="B81" s="8"/>
      <c r="C81" s="8"/>
      <c r="D81" s="8" t="s">
        <v>273</v>
      </c>
      <c r="F81" s="8"/>
      <c r="G81" s="20">
        <v>9</v>
      </c>
      <c r="H81" s="20">
        <v>75</v>
      </c>
      <c r="I81" s="21">
        <v>675</v>
      </c>
      <c r="J81"/>
      <c r="K81"/>
      <c r="L81"/>
      <c r="T81" s="48"/>
      <c r="V81" s="48"/>
    </row>
    <row r="82" spans="1:29" ht="15" customHeight="1" x14ac:dyDescent="0.35">
      <c r="A82" s="9"/>
      <c r="B82" s="8"/>
      <c r="C82" s="8"/>
      <c r="D82" s="8" t="s">
        <v>239</v>
      </c>
      <c r="E82" s="8" t="s">
        <v>241</v>
      </c>
      <c r="F82" s="9" t="s">
        <v>240</v>
      </c>
      <c r="G82" s="20">
        <v>2.4</v>
      </c>
      <c r="H82" s="20">
        <v>75</v>
      </c>
      <c r="I82" s="21">
        <v>180</v>
      </c>
      <c r="J82"/>
      <c r="K82"/>
      <c r="L82"/>
    </row>
    <row r="83" spans="1:29" ht="15" customHeight="1" x14ac:dyDescent="0.35">
      <c r="A83" s="9"/>
      <c r="B83" s="8"/>
      <c r="C83" s="8"/>
      <c r="D83" s="8"/>
      <c r="E83" s="8" t="s">
        <v>243</v>
      </c>
      <c r="F83" s="9" t="s">
        <v>242</v>
      </c>
      <c r="G83" s="20">
        <v>2.4</v>
      </c>
      <c r="H83" s="20">
        <v>75</v>
      </c>
      <c r="I83" s="21">
        <v>180</v>
      </c>
      <c r="J83"/>
      <c r="K83"/>
      <c r="L83"/>
    </row>
    <row r="84" spans="1:29" ht="15" customHeight="1" x14ac:dyDescent="0.35">
      <c r="A84" s="9"/>
      <c r="B84" s="8"/>
      <c r="C84" s="8"/>
      <c r="D84" s="8" t="s">
        <v>274</v>
      </c>
      <c r="F84" s="8"/>
      <c r="G84" s="20">
        <v>4.8</v>
      </c>
      <c r="H84" s="20">
        <v>75</v>
      </c>
      <c r="I84" s="21">
        <v>360</v>
      </c>
      <c r="J84"/>
      <c r="K84"/>
      <c r="L84"/>
      <c r="X84" s="48"/>
      <c r="Z84" s="48"/>
    </row>
    <row r="85" spans="1:29" ht="15" customHeight="1" x14ac:dyDescent="0.35">
      <c r="A85" s="9"/>
      <c r="B85" s="8"/>
      <c r="C85" s="8"/>
      <c r="D85" s="8" t="s">
        <v>43</v>
      </c>
      <c r="E85" s="8" t="s">
        <v>42</v>
      </c>
      <c r="F85" s="9" t="s">
        <v>65</v>
      </c>
      <c r="G85" s="20">
        <v>0</v>
      </c>
      <c r="H85" s="20">
        <v>92.67</v>
      </c>
      <c r="I85" s="21">
        <v>0</v>
      </c>
      <c r="J85"/>
      <c r="K85"/>
      <c r="L85"/>
    </row>
    <row r="86" spans="1:29" ht="15" customHeight="1" x14ac:dyDescent="0.35">
      <c r="A86" s="9"/>
      <c r="B86" s="8"/>
      <c r="C86" s="8"/>
      <c r="D86" s="8"/>
      <c r="E86" s="8" t="s">
        <v>117</v>
      </c>
      <c r="F86" s="9" t="s">
        <v>116</v>
      </c>
      <c r="G86" s="20">
        <v>2.85</v>
      </c>
      <c r="H86" s="20">
        <v>92.67</v>
      </c>
      <c r="I86" s="21">
        <v>264.10950000000003</v>
      </c>
      <c r="J86"/>
      <c r="K86"/>
      <c r="L86"/>
    </row>
    <row r="87" spans="1:29" ht="15" customHeight="1" x14ac:dyDescent="0.35">
      <c r="A87" s="9"/>
      <c r="B87" s="8"/>
      <c r="C87" s="8"/>
      <c r="D87" s="8"/>
      <c r="E87" s="8" t="s">
        <v>119</v>
      </c>
      <c r="F87" s="9" t="s">
        <v>118</v>
      </c>
      <c r="G87" s="20">
        <v>9.5</v>
      </c>
      <c r="H87" s="20">
        <v>92.67</v>
      </c>
      <c r="I87" s="21">
        <v>880.36500000000001</v>
      </c>
      <c r="J87"/>
      <c r="K87"/>
      <c r="L87"/>
      <c r="AC87" s="43"/>
    </row>
    <row r="88" spans="1:29" ht="15" customHeight="1" x14ac:dyDescent="0.35">
      <c r="A88" s="9"/>
      <c r="B88" s="8"/>
      <c r="C88" s="8"/>
      <c r="D88" s="8"/>
      <c r="E88" s="8" t="s">
        <v>121</v>
      </c>
      <c r="F88" s="9" t="s">
        <v>120</v>
      </c>
      <c r="G88" s="20">
        <v>5.7</v>
      </c>
      <c r="H88" s="20">
        <v>92.67</v>
      </c>
      <c r="I88" s="21">
        <v>528.21900000000005</v>
      </c>
      <c r="J88"/>
      <c r="K88"/>
      <c r="L88"/>
      <c r="X88" s="48"/>
      <c r="AC88" s="43"/>
    </row>
    <row r="89" spans="1:29" ht="15" customHeight="1" x14ac:dyDescent="0.35">
      <c r="A89" s="9"/>
      <c r="B89" s="8"/>
      <c r="C89" s="8"/>
      <c r="D89" s="8"/>
      <c r="E89" s="8" t="s">
        <v>129</v>
      </c>
      <c r="F89" s="9" t="s">
        <v>128</v>
      </c>
      <c r="G89" s="20">
        <v>12.5</v>
      </c>
      <c r="H89" s="20">
        <v>92.67</v>
      </c>
      <c r="I89" s="21">
        <v>1158.375</v>
      </c>
      <c r="J89"/>
      <c r="K89"/>
      <c r="L89"/>
    </row>
    <row r="90" spans="1:29" ht="15" customHeight="1" x14ac:dyDescent="0.35">
      <c r="A90" s="9"/>
      <c r="B90" s="8"/>
      <c r="C90" s="8"/>
      <c r="D90" s="8"/>
      <c r="E90" s="8" t="s">
        <v>134</v>
      </c>
      <c r="F90" s="9" t="s">
        <v>133</v>
      </c>
      <c r="G90" s="20">
        <v>6.75</v>
      </c>
      <c r="H90" s="20">
        <v>92.67</v>
      </c>
      <c r="I90" s="21">
        <v>625.52250000000004</v>
      </c>
      <c r="J90"/>
      <c r="K90"/>
      <c r="L90"/>
    </row>
    <row r="91" spans="1:29" ht="15" customHeight="1" x14ac:dyDescent="0.35">
      <c r="A91" s="9"/>
      <c r="B91" s="8"/>
      <c r="C91" s="8"/>
      <c r="D91" s="8"/>
      <c r="E91" s="8" t="s">
        <v>141</v>
      </c>
      <c r="F91" s="9" t="s">
        <v>140</v>
      </c>
      <c r="G91" s="20">
        <v>4.5</v>
      </c>
      <c r="H91" s="20">
        <v>92.67</v>
      </c>
      <c r="I91" s="21">
        <v>417.01499999999999</v>
      </c>
      <c r="J91"/>
      <c r="K91"/>
      <c r="L91"/>
    </row>
    <row r="92" spans="1:29" ht="15" customHeight="1" x14ac:dyDescent="0.35">
      <c r="A92" s="9"/>
      <c r="B92" s="8"/>
      <c r="C92" s="8"/>
      <c r="D92" s="8"/>
      <c r="E92" s="8" t="s">
        <v>146</v>
      </c>
      <c r="F92" s="9" t="s">
        <v>145</v>
      </c>
      <c r="G92" s="20">
        <v>2.25</v>
      </c>
      <c r="H92" s="20">
        <v>92.67</v>
      </c>
      <c r="I92" s="21">
        <v>208.50749999999999</v>
      </c>
      <c r="J92"/>
      <c r="K92"/>
      <c r="L92"/>
    </row>
    <row r="93" spans="1:29" ht="15" customHeight="1" x14ac:dyDescent="0.35">
      <c r="A93" s="9"/>
      <c r="B93" s="8"/>
      <c r="C93" s="8"/>
      <c r="D93" s="8"/>
      <c r="E93" s="8" t="s">
        <v>148</v>
      </c>
      <c r="F93" s="9" t="s">
        <v>147</v>
      </c>
      <c r="G93" s="20">
        <v>6</v>
      </c>
      <c r="H93" s="20">
        <v>92.67</v>
      </c>
      <c r="I93" s="21">
        <v>556.02</v>
      </c>
      <c r="J93"/>
      <c r="K93"/>
      <c r="L93"/>
    </row>
    <row r="94" spans="1:29" ht="15" customHeight="1" x14ac:dyDescent="0.35">
      <c r="A94" s="9"/>
      <c r="B94" s="8"/>
      <c r="C94" s="8"/>
      <c r="D94" s="8"/>
      <c r="E94" s="8" t="s">
        <v>152</v>
      </c>
      <c r="F94" s="9" t="s">
        <v>151</v>
      </c>
      <c r="G94" s="20">
        <v>3.35</v>
      </c>
      <c r="H94" s="20">
        <v>92.67</v>
      </c>
      <c r="I94" s="21">
        <v>310.44450000000001</v>
      </c>
      <c r="J94"/>
      <c r="K94"/>
      <c r="L94"/>
    </row>
    <row r="95" spans="1:29" ht="15" customHeight="1" x14ac:dyDescent="0.35">
      <c r="A95" s="9"/>
      <c r="B95" s="8"/>
      <c r="C95" s="8"/>
      <c r="D95" s="8"/>
      <c r="E95" s="8" t="s">
        <v>154</v>
      </c>
      <c r="F95" s="9" t="s">
        <v>153</v>
      </c>
      <c r="G95" s="20">
        <v>11.725</v>
      </c>
      <c r="H95" s="20">
        <v>92.67</v>
      </c>
      <c r="I95" s="21">
        <v>1086.55575</v>
      </c>
      <c r="J95"/>
      <c r="K95"/>
      <c r="L95"/>
    </row>
    <row r="96" spans="1:29" ht="15" customHeight="1" x14ac:dyDescent="0.35">
      <c r="A96" s="9"/>
      <c r="B96" s="8"/>
      <c r="C96" s="8"/>
      <c r="D96" s="8"/>
      <c r="E96" s="8" t="s">
        <v>156</v>
      </c>
      <c r="F96" s="9" t="s">
        <v>155</v>
      </c>
      <c r="G96" s="20">
        <v>1.675</v>
      </c>
      <c r="H96" s="20">
        <v>92.67</v>
      </c>
      <c r="I96" s="21">
        <v>155.22225</v>
      </c>
      <c r="J96"/>
      <c r="K96"/>
      <c r="L96"/>
    </row>
    <row r="97" spans="1:12" ht="15" customHeight="1" x14ac:dyDescent="0.35">
      <c r="A97" s="9"/>
      <c r="B97" s="8"/>
      <c r="C97" s="8"/>
      <c r="D97" s="8"/>
      <c r="E97" s="8" t="s">
        <v>158</v>
      </c>
      <c r="F97" s="9" t="s">
        <v>157</v>
      </c>
      <c r="G97" s="20">
        <v>6.7</v>
      </c>
      <c r="H97" s="20">
        <v>92.67</v>
      </c>
      <c r="I97" s="21">
        <v>620.88900000000001</v>
      </c>
      <c r="J97"/>
      <c r="K97"/>
      <c r="L97"/>
    </row>
    <row r="98" spans="1:12" ht="15" customHeight="1" x14ac:dyDescent="0.35">
      <c r="A98" s="9"/>
      <c r="B98" s="8"/>
      <c r="C98" s="8"/>
      <c r="D98" s="8"/>
      <c r="E98" s="8" t="s">
        <v>160</v>
      </c>
      <c r="F98" s="9" t="s">
        <v>159</v>
      </c>
      <c r="G98" s="20">
        <v>1.675</v>
      </c>
      <c r="H98" s="20">
        <v>92.67</v>
      </c>
      <c r="I98" s="21">
        <v>155.22225</v>
      </c>
      <c r="J98"/>
      <c r="K98"/>
      <c r="L98"/>
    </row>
    <row r="99" spans="1:12" ht="15" customHeight="1" x14ac:dyDescent="0.35">
      <c r="A99" s="9"/>
      <c r="B99" s="8"/>
      <c r="C99" s="8"/>
      <c r="D99" s="8"/>
      <c r="E99" s="8" t="s">
        <v>162</v>
      </c>
      <c r="F99" s="9" t="s">
        <v>161</v>
      </c>
      <c r="G99" s="20">
        <v>3.35</v>
      </c>
      <c r="H99" s="20">
        <v>92.67</v>
      </c>
      <c r="I99" s="21">
        <v>310.44450000000001</v>
      </c>
      <c r="J99"/>
      <c r="K99"/>
      <c r="L99"/>
    </row>
    <row r="100" spans="1:12" ht="15" customHeight="1" x14ac:dyDescent="0.35">
      <c r="A100" s="9"/>
      <c r="B100" s="8"/>
      <c r="C100" s="8"/>
      <c r="D100" s="8"/>
      <c r="E100" s="8" t="s">
        <v>164</v>
      </c>
      <c r="F100" s="9" t="s">
        <v>163</v>
      </c>
      <c r="G100" s="20">
        <v>1.675</v>
      </c>
      <c r="H100" s="20">
        <v>92.67</v>
      </c>
      <c r="I100" s="21">
        <v>155.22225</v>
      </c>
      <c r="J100"/>
      <c r="K100"/>
      <c r="L100"/>
    </row>
    <row r="101" spans="1:12" ht="15" customHeight="1" x14ac:dyDescent="0.35">
      <c r="A101" s="9"/>
      <c r="B101" s="8"/>
      <c r="C101" s="8"/>
      <c r="D101" s="8"/>
      <c r="E101" s="8" t="s">
        <v>166</v>
      </c>
      <c r="F101" s="9" t="s">
        <v>165</v>
      </c>
      <c r="G101" s="20">
        <v>3.35</v>
      </c>
      <c r="H101" s="20">
        <v>92.67</v>
      </c>
      <c r="I101" s="21">
        <v>310.44450000000001</v>
      </c>
      <c r="J101"/>
      <c r="K101"/>
      <c r="L101"/>
    </row>
    <row r="102" spans="1:12" ht="15" customHeight="1" x14ac:dyDescent="0.35">
      <c r="A102" s="9"/>
      <c r="B102" s="8"/>
      <c r="C102" s="8"/>
      <c r="D102" s="8"/>
      <c r="E102" s="8" t="s">
        <v>168</v>
      </c>
      <c r="F102" s="9" t="s">
        <v>167</v>
      </c>
      <c r="G102" s="20">
        <v>3.2</v>
      </c>
      <c r="H102" s="20">
        <v>92.67</v>
      </c>
      <c r="I102" s="21">
        <v>296.54400000000004</v>
      </c>
      <c r="J102"/>
      <c r="K102"/>
      <c r="L102"/>
    </row>
    <row r="103" spans="1:12" ht="15" customHeight="1" x14ac:dyDescent="0.35">
      <c r="A103" s="9"/>
      <c r="B103" s="8"/>
      <c r="C103" s="8"/>
      <c r="D103" s="8"/>
      <c r="E103" s="8" t="s">
        <v>170</v>
      </c>
      <c r="F103" s="9" t="s">
        <v>169</v>
      </c>
      <c r="G103" s="20">
        <v>5.333333333333333</v>
      </c>
      <c r="H103" s="20">
        <v>92.67</v>
      </c>
      <c r="I103" s="21">
        <v>494.24</v>
      </c>
      <c r="J103"/>
      <c r="K103"/>
      <c r="L103"/>
    </row>
    <row r="104" spans="1:12" ht="15" customHeight="1" x14ac:dyDescent="0.35">
      <c r="A104" s="9"/>
      <c r="B104" s="8"/>
      <c r="C104" s="8"/>
      <c r="D104" s="8"/>
      <c r="E104" s="8" t="s">
        <v>174</v>
      </c>
      <c r="F104" s="9" t="s">
        <v>173</v>
      </c>
      <c r="G104" s="20">
        <v>6.4</v>
      </c>
      <c r="H104" s="20">
        <v>92.67</v>
      </c>
      <c r="I104" s="21">
        <v>593.08800000000008</v>
      </c>
      <c r="J104"/>
      <c r="K104"/>
      <c r="L104"/>
    </row>
    <row r="105" spans="1:12" ht="15" customHeight="1" x14ac:dyDescent="0.35">
      <c r="A105" s="9"/>
      <c r="B105" s="8"/>
      <c r="C105" s="8"/>
      <c r="D105" s="8"/>
      <c r="E105" s="8" t="s">
        <v>176</v>
      </c>
      <c r="F105" s="9" t="s">
        <v>175</v>
      </c>
      <c r="G105" s="20">
        <v>2.1333333333333333</v>
      </c>
      <c r="H105" s="20">
        <v>92.67</v>
      </c>
      <c r="I105" s="21">
        <v>197.696</v>
      </c>
      <c r="J105"/>
      <c r="K105"/>
      <c r="L105"/>
    </row>
    <row r="106" spans="1:12" ht="15" customHeight="1" x14ac:dyDescent="0.35">
      <c r="A106" s="9"/>
      <c r="B106" s="8"/>
      <c r="C106" s="8"/>
      <c r="D106" s="8"/>
      <c r="E106" s="8" t="s">
        <v>178</v>
      </c>
      <c r="F106" s="9" t="s">
        <v>177</v>
      </c>
      <c r="G106" s="20">
        <v>3.2</v>
      </c>
      <c r="H106" s="20">
        <v>92.67</v>
      </c>
      <c r="I106" s="21">
        <v>296.54400000000004</v>
      </c>
      <c r="J106"/>
      <c r="K106"/>
      <c r="L106"/>
    </row>
    <row r="107" spans="1:12" ht="15" customHeight="1" x14ac:dyDescent="0.35">
      <c r="A107" s="9"/>
      <c r="B107" s="8"/>
      <c r="C107" s="8"/>
      <c r="D107" s="8"/>
      <c r="E107" s="8" t="s">
        <v>180</v>
      </c>
      <c r="F107" s="9" t="s">
        <v>179</v>
      </c>
      <c r="G107" s="20">
        <v>5.333333333333333</v>
      </c>
      <c r="H107" s="20">
        <v>92.67</v>
      </c>
      <c r="I107" s="21">
        <v>494.24</v>
      </c>
      <c r="J107"/>
      <c r="K107"/>
      <c r="L107"/>
    </row>
    <row r="108" spans="1:12" ht="15" customHeight="1" x14ac:dyDescent="0.35">
      <c r="A108" s="9"/>
      <c r="B108" s="8"/>
      <c r="C108" s="8"/>
      <c r="D108" s="8"/>
      <c r="E108" s="8" t="s">
        <v>184</v>
      </c>
      <c r="F108" s="9" t="s">
        <v>183</v>
      </c>
      <c r="G108" s="20">
        <v>3.5750000000000002</v>
      </c>
      <c r="H108" s="20">
        <v>92.67</v>
      </c>
      <c r="I108" s="21">
        <v>331.29525000000001</v>
      </c>
      <c r="J108"/>
      <c r="K108"/>
      <c r="L108"/>
    </row>
    <row r="109" spans="1:12" ht="15" customHeight="1" x14ac:dyDescent="0.35">
      <c r="A109" s="9"/>
      <c r="B109" s="8"/>
      <c r="C109" s="8"/>
      <c r="D109" s="8"/>
      <c r="E109" s="8" t="s">
        <v>186</v>
      </c>
      <c r="F109" s="9" t="s">
        <v>185</v>
      </c>
      <c r="G109" s="20">
        <v>3.95</v>
      </c>
      <c r="H109" s="20">
        <v>92.67</v>
      </c>
      <c r="I109" s="21">
        <v>366.04650000000004</v>
      </c>
      <c r="J109"/>
      <c r="K109"/>
      <c r="L109"/>
    </row>
    <row r="110" spans="1:12" ht="15" customHeight="1" x14ac:dyDescent="0.35">
      <c r="A110" s="9"/>
      <c r="B110" s="8"/>
      <c r="C110" s="8"/>
      <c r="D110" s="8"/>
      <c r="E110" s="8" t="s">
        <v>188</v>
      </c>
      <c r="F110" s="9" t="s">
        <v>187</v>
      </c>
      <c r="G110" s="20">
        <v>14.483333333333333</v>
      </c>
      <c r="H110" s="20">
        <v>92.67</v>
      </c>
      <c r="I110" s="21">
        <v>1342.1704999999999</v>
      </c>
      <c r="J110"/>
      <c r="K110"/>
      <c r="L110"/>
    </row>
    <row r="111" spans="1:12" ht="15" customHeight="1" x14ac:dyDescent="0.35">
      <c r="A111" s="9"/>
      <c r="B111" s="8"/>
      <c r="C111" s="8"/>
      <c r="D111" s="8"/>
      <c r="E111" s="8" t="s">
        <v>192</v>
      </c>
      <c r="F111" s="9" t="s">
        <v>191</v>
      </c>
      <c r="G111" s="20">
        <v>3.95</v>
      </c>
      <c r="H111" s="20">
        <v>92.67</v>
      </c>
      <c r="I111" s="21">
        <v>366.04650000000004</v>
      </c>
      <c r="J111"/>
      <c r="K111"/>
      <c r="L111"/>
    </row>
    <row r="112" spans="1:12" ht="15" customHeight="1" x14ac:dyDescent="0.35">
      <c r="A112" s="9"/>
      <c r="B112" s="8"/>
      <c r="C112" s="8"/>
      <c r="D112" s="8"/>
      <c r="E112" s="8" t="s">
        <v>194</v>
      </c>
      <c r="F112" s="9" t="s">
        <v>193</v>
      </c>
      <c r="G112" s="20">
        <v>5.2666666666666666</v>
      </c>
      <c r="H112" s="20">
        <v>92.67</v>
      </c>
      <c r="I112" s="21">
        <v>488.06200000000001</v>
      </c>
      <c r="J112"/>
      <c r="K112"/>
      <c r="L112"/>
    </row>
    <row r="113" spans="1:12" ht="15" customHeight="1" x14ac:dyDescent="0.35">
      <c r="A113" s="9"/>
      <c r="B113" s="8"/>
      <c r="C113" s="8"/>
      <c r="D113" s="8"/>
      <c r="E113" s="8" t="s">
        <v>196</v>
      </c>
      <c r="F113" s="9" t="s">
        <v>195</v>
      </c>
      <c r="G113" s="20">
        <v>1.9750000000000001</v>
      </c>
      <c r="H113" s="20">
        <v>92.67</v>
      </c>
      <c r="I113" s="21">
        <v>183.02325000000002</v>
      </c>
      <c r="J113"/>
      <c r="K113"/>
      <c r="L113"/>
    </row>
    <row r="114" spans="1:12" ht="15" customHeight="1" x14ac:dyDescent="0.35">
      <c r="A114" s="9"/>
      <c r="B114" s="8"/>
      <c r="C114" s="8"/>
      <c r="D114" s="8"/>
      <c r="E114" s="8" t="s">
        <v>198</v>
      </c>
      <c r="F114" s="9" t="s">
        <v>197</v>
      </c>
      <c r="G114" s="20">
        <v>1.9750000000000001</v>
      </c>
      <c r="H114" s="20">
        <v>92.67</v>
      </c>
      <c r="I114" s="21">
        <v>183.02325000000002</v>
      </c>
      <c r="J114"/>
      <c r="K114"/>
      <c r="L114"/>
    </row>
    <row r="115" spans="1:12" ht="15" customHeight="1" x14ac:dyDescent="0.35">
      <c r="A115" s="9"/>
      <c r="B115" s="8"/>
      <c r="C115" s="8"/>
      <c r="D115" s="8"/>
      <c r="E115" s="8" t="s">
        <v>200</v>
      </c>
      <c r="F115" s="9" t="s">
        <v>199</v>
      </c>
      <c r="G115" s="20">
        <v>1.9750000000000001</v>
      </c>
      <c r="H115" s="20">
        <v>92.67</v>
      </c>
      <c r="I115" s="21">
        <v>183.02325000000002</v>
      </c>
      <c r="J115"/>
      <c r="K115"/>
      <c r="L115"/>
    </row>
    <row r="116" spans="1:12" ht="15" customHeight="1" x14ac:dyDescent="0.35">
      <c r="A116" s="9"/>
      <c r="B116" s="8"/>
      <c r="C116" s="8"/>
      <c r="D116" s="8"/>
      <c r="E116" s="8" t="s">
        <v>202</v>
      </c>
      <c r="F116" s="9" t="s">
        <v>201</v>
      </c>
      <c r="G116" s="20">
        <v>3.65</v>
      </c>
      <c r="H116" s="20">
        <v>92.67</v>
      </c>
      <c r="I116" s="21">
        <v>338.24549999999999</v>
      </c>
      <c r="J116"/>
      <c r="K116"/>
      <c r="L116"/>
    </row>
    <row r="117" spans="1:12" ht="15" customHeight="1" x14ac:dyDescent="0.35">
      <c r="A117" s="9"/>
      <c r="B117" s="8"/>
      <c r="C117" s="8"/>
      <c r="D117" s="8"/>
      <c r="E117" s="8" t="s">
        <v>206</v>
      </c>
      <c r="F117" s="9" t="s">
        <v>205</v>
      </c>
      <c r="G117" s="20">
        <v>1.825</v>
      </c>
      <c r="H117" s="20">
        <v>92.67</v>
      </c>
      <c r="I117" s="21">
        <v>169.12275</v>
      </c>
      <c r="J117"/>
      <c r="K117"/>
      <c r="L117"/>
    </row>
    <row r="118" spans="1:12" ht="15" customHeight="1" x14ac:dyDescent="0.35">
      <c r="A118" s="9"/>
      <c r="B118" s="8"/>
      <c r="C118" s="8"/>
      <c r="D118" s="8"/>
      <c r="E118" s="8" t="s">
        <v>208</v>
      </c>
      <c r="F118" s="9" t="s">
        <v>207</v>
      </c>
      <c r="G118" s="20">
        <v>14.6</v>
      </c>
      <c r="H118" s="20">
        <v>92.67</v>
      </c>
      <c r="I118" s="21">
        <v>1352.982</v>
      </c>
      <c r="J118"/>
      <c r="K118"/>
      <c r="L118"/>
    </row>
    <row r="119" spans="1:12" ht="15" customHeight="1" x14ac:dyDescent="0.35">
      <c r="A119" s="9"/>
      <c r="B119" s="8"/>
      <c r="C119" s="8"/>
      <c r="D119" s="8"/>
      <c r="E119" s="8" t="s">
        <v>210</v>
      </c>
      <c r="F119" s="9" t="s">
        <v>209</v>
      </c>
      <c r="G119" s="20">
        <v>3.65</v>
      </c>
      <c r="H119" s="20">
        <v>92.67</v>
      </c>
      <c r="I119" s="21">
        <v>338.24549999999999</v>
      </c>
      <c r="J119"/>
      <c r="K119"/>
      <c r="L119"/>
    </row>
    <row r="120" spans="1:12" ht="15" customHeight="1" x14ac:dyDescent="0.35">
      <c r="A120" s="9"/>
      <c r="B120" s="8"/>
      <c r="C120" s="8"/>
      <c r="D120" s="8"/>
      <c r="E120" s="8" t="s">
        <v>212</v>
      </c>
      <c r="F120" s="9" t="s">
        <v>211</v>
      </c>
      <c r="G120" s="20">
        <v>3.5750000000000002</v>
      </c>
      <c r="H120" s="20">
        <v>92.67</v>
      </c>
      <c r="I120" s="21">
        <v>331.29525000000001</v>
      </c>
      <c r="J120"/>
      <c r="K120"/>
      <c r="L120"/>
    </row>
    <row r="121" spans="1:12" ht="15" customHeight="1" x14ac:dyDescent="0.35">
      <c r="A121" s="9"/>
      <c r="B121" s="8"/>
      <c r="C121" s="8"/>
      <c r="D121" s="8"/>
      <c r="E121" s="8" t="s">
        <v>214</v>
      </c>
      <c r="F121" s="9" t="s">
        <v>213</v>
      </c>
      <c r="G121" s="20">
        <v>28.425000000000001</v>
      </c>
      <c r="H121" s="20">
        <v>92.67</v>
      </c>
      <c r="I121" s="21">
        <v>2634.1447499999999</v>
      </c>
      <c r="J121"/>
      <c r="K121"/>
      <c r="L121"/>
    </row>
    <row r="122" spans="1:12" ht="15" customHeight="1" x14ac:dyDescent="0.35">
      <c r="A122" s="9"/>
      <c r="B122" s="8"/>
      <c r="C122" s="8"/>
      <c r="D122" s="8"/>
      <c r="E122" s="8" t="s">
        <v>246</v>
      </c>
      <c r="F122" s="9" t="s">
        <v>213</v>
      </c>
      <c r="G122" s="20">
        <v>12</v>
      </c>
      <c r="H122" s="20">
        <v>92.67</v>
      </c>
      <c r="I122" s="21">
        <v>1112.04</v>
      </c>
      <c r="J122"/>
      <c r="K122"/>
      <c r="L122"/>
    </row>
    <row r="123" spans="1:12" ht="15" customHeight="1" x14ac:dyDescent="0.35">
      <c r="A123" s="9"/>
      <c r="B123" s="8"/>
      <c r="C123" s="8"/>
      <c r="D123" s="8"/>
      <c r="E123" s="8" t="s">
        <v>234</v>
      </c>
      <c r="F123" s="9" t="s">
        <v>233</v>
      </c>
      <c r="G123" s="20">
        <v>3.2</v>
      </c>
      <c r="H123" s="20">
        <v>92.67</v>
      </c>
      <c r="I123" s="21">
        <v>296.54400000000004</v>
      </c>
      <c r="J123"/>
      <c r="K123"/>
      <c r="L123"/>
    </row>
    <row r="124" spans="1:12" ht="15" customHeight="1" x14ac:dyDescent="0.35">
      <c r="A124" s="9"/>
      <c r="B124" s="8"/>
      <c r="C124" s="8"/>
      <c r="D124" s="8"/>
      <c r="E124" s="8" t="s">
        <v>236</v>
      </c>
      <c r="F124" s="9" t="s">
        <v>235</v>
      </c>
      <c r="G124" s="20">
        <v>3.2</v>
      </c>
      <c r="H124" s="20">
        <v>92.67</v>
      </c>
      <c r="I124" s="21">
        <v>296.54400000000004</v>
      </c>
      <c r="J124"/>
      <c r="K124"/>
      <c r="L124"/>
    </row>
    <row r="125" spans="1:12" ht="15" customHeight="1" x14ac:dyDescent="0.35">
      <c r="A125" s="9"/>
      <c r="B125" s="8"/>
      <c r="C125" s="8"/>
      <c r="D125" s="8"/>
      <c r="E125" s="8" t="s">
        <v>238</v>
      </c>
      <c r="F125" s="9" t="s">
        <v>237</v>
      </c>
      <c r="G125" s="20">
        <v>20</v>
      </c>
      <c r="H125" s="20">
        <v>92.67</v>
      </c>
      <c r="I125" s="21">
        <v>1853.4</v>
      </c>
      <c r="J125"/>
      <c r="K125"/>
      <c r="L125"/>
    </row>
    <row r="126" spans="1:12" ht="15" customHeight="1" x14ac:dyDescent="0.35">
      <c r="A126" s="9"/>
      <c r="B126" s="8"/>
      <c r="C126" s="8"/>
      <c r="D126" s="8"/>
      <c r="E126" s="8" t="s">
        <v>245</v>
      </c>
      <c r="F126" s="9" t="s">
        <v>244</v>
      </c>
      <c r="G126" s="20">
        <v>4.8</v>
      </c>
      <c r="H126" s="20">
        <v>92.67</v>
      </c>
      <c r="I126" s="21">
        <v>444.81599999999997</v>
      </c>
      <c r="J126"/>
      <c r="K126"/>
      <c r="L126"/>
    </row>
    <row r="127" spans="1:12" ht="15" customHeight="1" x14ac:dyDescent="0.35">
      <c r="A127" s="9"/>
      <c r="B127" s="8"/>
      <c r="C127" s="8"/>
      <c r="D127" s="8"/>
      <c r="E127" s="8" t="s">
        <v>172</v>
      </c>
      <c r="F127" s="9" t="s">
        <v>171</v>
      </c>
      <c r="G127" s="20">
        <v>1.6</v>
      </c>
      <c r="H127" s="20">
        <v>92.67</v>
      </c>
      <c r="I127" s="21">
        <v>148.27200000000002</v>
      </c>
      <c r="J127"/>
      <c r="K127"/>
      <c r="L127"/>
    </row>
    <row r="128" spans="1:12" ht="15" customHeight="1" x14ac:dyDescent="0.35">
      <c r="A128" s="9"/>
      <c r="B128" s="8"/>
      <c r="C128" s="8"/>
      <c r="D128" s="8"/>
      <c r="E128" s="8" t="s">
        <v>190</v>
      </c>
      <c r="F128" s="9" t="s">
        <v>189</v>
      </c>
      <c r="G128" s="20">
        <v>3.95</v>
      </c>
      <c r="H128" s="20">
        <v>92.67</v>
      </c>
      <c r="I128" s="21">
        <v>366.04650000000004</v>
      </c>
      <c r="J128"/>
      <c r="K128"/>
      <c r="L128"/>
    </row>
    <row r="129" spans="1:22" ht="15" customHeight="1" x14ac:dyDescent="0.35">
      <c r="A129" s="9"/>
      <c r="B129" s="8"/>
      <c r="C129" s="8"/>
      <c r="D129" s="8"/>
      <c r="E129" s="8" t="s">
        <v>216</v>
      </c>
      <c r="F129" s="9" t="s">
        <v>215</v>
      </c>
      <c r="G129" s="20">
        <v>7</v>
      </c>
      <c r="H129" s="20">
        <v>92.67</v>
      </c>
      <c r="I129" s="21">
        <v>648.69000000000005</v>
      </c>
      <c r="J129"/>
      <c r="K129"/>
      <c r="L129"/>
    </row>
    <row r="130" spans="1:22" ht="15" customHeight="1" x14ac:dyDescent="0.35">
      <c r="A130" s="9"/>
      <c r="B130" s="8"/>
      <c r="C130" s="8"/>
      <c r="D130" s="8"/>
      <c r="E130" s="8" t="s">
        <v>218</v>
      </c>
      <c r="F130" s="9" t="s">
        <v>217</v>
      </c>
      <c r="G130" s="20">
        <v>4.666666666666667</v>
      </c>
      <c r="H130" s="20">
        <v>92.67</v>
      </c>
      <c r="I130" s="21">
        <v>432.46000000000004</v>
      </c>
      <c r="J130"/>
      <c r="K130"/>
      <c r="L130"/>
    </row>
    <row r="131" spans="1:22" ht="15" customHeight="1" x14ac:dyDescent="0.35">
      <c r="A131" s="9"/>
      <c r="B131" s="8"/>
      <c r="C131" s="8"/>
      <c r="D131" s="8"/>
      <c r="E131" s="8" t="s">
        <v>220</v>
      </c>
      <c r="F131" s="9" t="s">
        <v>219</v>
      </c>
      <c r="G131" s="20">
        <v>11.083333333333334</v>
      </c>
      <c r="H131" s="20">
        <v>92.67</v>
      </c>
      <c r="I131" s="21">
        <v>1027.0925</v>
      </c>
      <c r="J131"/>
      <c r="K131"/>
      <c r="L131"/>
    </row>
    <row r="132" spans="1:22" ht="15" customHeight="1" x14ac:dyDescent="0.35">
      <c r="A132" s="9"/>
      <c r="B132" s="8"/>
      <c r="C132" s="8"/>
      <c r="D132" s="8"/>
      <c r="E132" s="8" t="s">
        <v>222</v>
      </c>
      <c r="F132" s="9" t="s">
        <v>221</v>
      </c>
      <c r="G132" s="20">
        <v>8.75</v>
      </c>
      <c r="H132" s="20">
        <v>92.67</v>
      </c>
      <c r="I132" s="21">
        <v>810.86250000000007</v>
      </c>
      <c r="J132"/>
      <c r="K132"/>
      <c r="L132"/>
    </row>
    <row r="133" spans="1:22" ht="15" customHeight="1" x14ac:dyDescent="0.35">
      <c r="A133" s="9"/>
      <c r="B133" s="8"/>
      <c r="C133" s="8"/>
      <c r="D133" s="8"/>
      <c r="E133" s="8" t="s">
        <v>224</v>
      </c>
      <c r="F133" s="9" t="s">
        <v>223</v>
      </c>
      <c r="G133" s="20">
        <v>1.75</v>
      </c>
      <c r="H133" s="20">
        <v>92.67</v>
      </c>
      <c r="I133" s="21">
        <v>162.17250000000001</v>
      </c>
      <c r="J133"/>
      <c r="K133"/>
      <c r="L133"/>
    </row>
    <row r="134" spans="1:22" ht="15" customHeight="1" x14ac:dyDescent="0.35">
      <c r="A134" s="9"/>
      <c r="B134" s="8"/>
      <c r="C134" s="8"/>
      <c r="D134" s="8"/>
      <c r="E134" s="8" t="s">
        <v>226</v>
      </c>
      <c r="F134" s="9" t="s">
        <v>225</v>
      </c>
      <c r="G134" s="20">
        <v>2.1666666666666665</v>
      </c>
      <c r="H134" s="20">
        <v>92.67</v>
      </c>
      <c r="I134" s="21">
        <v>200.785</v>
      </c>
      <c r="J134"/>
      <c r="K134"/>
      <c r="L134"/>
    </row>
    <row r="135" spans="1:22" ht="15" customHeight="1" x14ac:dyDescent="0.35">
      <c r="A135" s="9"/>
      <c r="B135" s="8"/>
      <c r="C135" s="8"/>
      <c r="D135" s="8"/>
      <c r="E135" s="8" t="s">
        <v>228</v>
      </c>
      <c r="F135" s="9" t="s">
        <v>227</v>
      </c>
      <c r="G135" s="20">
        <v>3.25</v>
      </c>
      <c r="H135" s="20">
        <v>92.67</v>
      </c>
      <c r="I135" s="21">
        <v>301.17750000000001</v>
      </c>
      <c r="J135"/>
      <c r="K135"/>
      <c r="L135"/>
    </row>
    <row r="136" spans="1:22" ht="15" customHeight="1" x14ac:dyDescent="0.35">
      <c r="A136" s="9"/>
      <c r="B136" s="8"/>
      <c r="C136" s="8"/>
      <c r="D136" s="8"/>
      <c r="E136" s="8" t="s">
        <v>230</v>
      </c>
      <c r="F136" s="9" t="s">
        <v>229</v>
      </c>
      <c r="G136" s="20">
        <v>4.333333333333333</v>
      </c>
      <c r="H136" s="20">
        <v>92.67</v>
      </c>
      <c r="I136" s="21">
        <v>401.57</v>
      </c>
      <c r="J136"/>
      <c r="K136"/>
      <c r="L136"/>
    </row>
    <row r="137" spans="1:22" ht="15" customHeight="1" x14ac:dyDescent="0.35">
      <c r="A137" s="9"/>
      <c r="B137" s="8"/>
      <c r="C137" s="8"/>
      <c r="D137" s="8"/>
      <c r="E137" s="8" t="s">
        <v>232</v>
      </c>
      <c r="F137" s="9" t="s">
        <v>231</v>
      </c>
      <c r="G137" s="20">
        <v>1.625</v>
      </c>
      <c r="H137" s="20">
        <v>92.67</v>
      </c>
      <c r="I137" s="21">
        <v>150.58875</v>
      </c>
      <c r="J137"/>
      <c r="K137"/>
      <c r="L137"/>
    </row>
    <row r="138" spans="1:22" ht="15" customHeight="1" x14ac:dyDescent="0.35">
      <c r="A138" s="9"/>
      <c r="B138" s="8"/>
      <c r="C138" s="8"/>
      <c r="D138" s="8"/>
      <c r="E138" s="8" t="s">
        <v>204</v>
      </c>
      <c r="F138" s="9" t="s">
        <v>203</v>
      </c>
      <c r="G138" s="20">
        <v>3.65</v>
      </c>
      <c r="H138" s="20">
        <v>92.67</v>
      </c>
      <c r="I138" s="21">
        <v>338.24549999999999</v>
      </c>
      <c r="J138"/>
      <c r="K138"/>
      <c r="L138"/>
      <c r="U138" s="20"/>
      <c r="V138" s="21"/>
    </row>
    <row r="139" spans="1:22" ht="15" customHeight="1" x14ac:dyDescent="0.35">
      <c r="A139" s="9"/>
      <c r="B139" s="8"/>
      <c r="C139" s="8"/>
      <c r="D139" s="8" t="s">
        <v>264</v>
      </c>
      <c r="F139" s="8"/>
      <c r="G139" s="20">
        <v>299.0499999999999</v>
      </c>
      <c r="H139" s="20">
        <v>92.670000000000044</v>
      </c>
      <c r="I139" s="21">
        <v>27712.963500000005</v>
      </c>
      <c r="J139"/>
      <c r="K139"/>
      <c r="L139"/>
    </row>
    <row r="140" spans="1:22" ht="15" customHeight="1" x14ac:dyDescent="0.35">
      <c r="A140" s="9"/>
      <c r="B140" s="8" t="s">
        <v>266</v>
      </c>
      <c r="C140" s="8"/>
      <c r="D140" s="8"/>
      <c r="F140" s="8"/>
      <c r="G140" s="20">
        <v>408.99999999999989</v>
      </c>
      <c r="H140" s="20">
        <v>91.65361764705888</v>
      </c>
      <c r="I140" s="21">
        <v>37563.33155000001</v>
      </c>
      <c r="J140"/>
      <c r="K140"/>
      <c r="L140"/>
    </row>
    <row r="141" spans="1:22" x14ac:dyDescent="0.35">
      <c r="A141" s="8" t="s">
        <v>275</v>
      </c>
      <c r="B141" s="8"/>
      <c r="C141" s="8"/>
      <c r="D141" s="8"/>
      <c r="F141" s="8"/>
      <c r="G141" s="20">
        <v>408.99999999999989</v>
      </c>
      <c r="H141" s="20">
        <v>85.375972602739779</v>
      </c>
      <c r="I141" s="21">
        <v>42826.869550000003</v>
      </c>
      <c r="J141"/>
      <c r="K141"/>
      <c r="L141"/>
    </row>
    <row r="142" spans="1:22" x14ac:dyDescent="0.35">
      <c r="A142" s="8" t="s">
        <v>259</v>
      </c>
      <c r="B142" s="8"/>
      <c r="C142" s="8"/>
      <c r="D142" s="8"/>
      <c r="F142" s="8"/>
      <c r="G142" s="20">
        <v>538.50000000000011</v>
      </c>
      <c r="H142" s="20">
        <v>79.158335087719323</v>
      </c>
      <c r="I142" s="21">
        <v>56104.34354249997</v>
      </c>
      <c r="J142"/>
      <c r="K142"/>
      <c r="L142"/>
    </row>
    <row r="143" spans="1:2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2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 s="24"/>
      <c r="B148" s="24"/>
      <c r="C148" s="24"/>
      <c r="D148" s="24"/>
      <c r="E148" s="24"/>
      <c r="F148" s="25"/>
      <c r="G148" s="26"/>
      <c r="H148" s="26"/>
      <c r="I148" s="26"/>
      <c r="J148"/>
      <c r="K148"/>
      <c r="L148"/>
    </row>
    <row r="149" spans="1:12" x14ac:dyDescent="0.35">
      <c r="A149" s="24"/>
      <c r="B149" s="24"/>
      <c r="C149" s="24"/>
      <c r="D149" s="24"/>
      <c r="E149" s="24"/>
      <c r="F149" s="25"/>
      <c r="G149" s="26"/>
      <c r="H149" s="26"/>
      <c r="I149" s="26"/>
      <c r="J149"/>
      <c r="K149"/>
      <c r="L149"/>
    </row>
    <row r="150" spans="1:12" x14ac:dyDescent="0.35">
      <c r="A150" s="24"/>
      <c r="B150" s="24"/>
      <c r="C150" s="24"/>
      <c r="D150" s="24"/>
      <c r="E150" s="24"/>
      <c r="F150" s="25"/>
      <c r="G150" s="26"/>
      <c r="H150" s="26"/>
      <c r="I150" s="26"/>
      <c r="J150"/>
      <c r="K150"/>
      <c r="L150"/>
    </row>
    <row r="151" spans="1:12" x14ac:dyDescent="0.35">
      <c r="A151" s="24"/>
      <c r="B151" s="24"/>
      <c r="C151" s="24"/>
      <c r="D151" s="24"/>
      <c r="E151" s="24"/>
      <c r="F151" s="25"/>
      <c r="G151" s="26"/>
      <c r="H151" s="26"/>
      <c r="I151" s="26"/>
      <c r="J151"/>
      <c r="K151"/>
      <c r="L151"/>
    </row>
    <row r="152" spans="1:12" x14ac:dyDescent="0.35">
      <c r="A152" s="24"/>
      <c r="B152" s="24"/>
      <c r="C152" s="24"/>
      <c r="D152" s="24"/>
      <c r="E152" s="24"/>
      <c r="F152" s="25"/>
      <c r="G152" s="26"/>
      <c r="H152" s="26"/>
      <c r="I152" s="26"/>
      <c r="J152"/>
      <c r="K152"/>
      <c r="L152"/>
    </row>
    <row r="153" spans="1:12" x14ac:dyDescent="0.35">
      <c r="A153" s="24"/>
      <c r="B153" s="24"/>
      <c r="C153" s="24"/>
      <c r="D153" s="24"/>
      <c r="E153" s="24"/>
      <c r="F153" s="25"/>
      <c r="G153" s="26"/>
      <c r="H153" s="26"/>
      <c r="I153" s="26"/>
      <c r="J153"/>
      <c r="K153"/>
      <c r="L153"/>
    </row>
    <row r="154" spans="1:12" x14ac:dyDescent="0.35">
      <c r="A154" s="24"/>
      <c r="B154" s="24"/>
      <c r="C154" s="24"/>
      <c r="D154" s="24"/>
      <c r="E154" s="24"/>
      <c r="F154" s="25"/>
      <c r="G154" s="26"/>
      <c r="H154" s="26"/>
      <c r="I154" s="26"/>
      <c r="J154"/>
      <c r="K154"/>
      <c r="L154"/>
    </row>
    <row r="155" spans="1:12" x14ac:dyDescent="0.35">
      <c r="A155" s="24"/>
      <c r="B155" s="24"/>
      <c r="C155" s="24"/>
      <c r="D155" s="24"/>
      <c r="E155" s="24"/>
      <c r="F155" s="25"/>
      <c r="G155" s="26"/>
      <c r="H155" s="26"/>
      <c r="I155" s="26"/>
      <c r="J155"/>
      <c r="K155"/>
      <c r="L155"/>
    </row>
    <row r="156" spans="1:12" x14ac:dyDescent="0.35">
      <c r="A156" s="24"/>
      <c r="B156" s="24"/>
      <c r="C156" s="24"/>
      <c r="D156" s="24"/>
      <c r="E156" s="24"/>
      <c r="F156" s="25"/>
      <c r="G156" s="26"/>
      <c r="H156" s="26"/>
      <c r="I156" s="26"/>
      <c r="J156"/>
      <c r="K156"/>
      <c r="L156"/>
    </row>
    <row r="157" spans="1:12" x14ac:dyDescent="0.35">
      <c r="A157" s="24"/>
      <c r="B157" s="24"/>
      <c r="C157" s="24"/>
      <c r="D157" s="24"/>
      <c r="E157" s="24"/>
      <c r="F157" s="25"/>
      <c r="G157" s="26"/>
      <c r="H157" s="26"/>
      <c r="I157" s="26"/>
      <c r="J157"/>
      <c r="K157"/>
      <c r="L157"/>
    </row>
    <row r="158" spans="1:12" x14ac:dyDescent="0.35">
      <c r="A158" s="24"/>
      <c r="B158" s="24"/>
      <c r="C158" s="24"/>
      <c r="D158" s="24"/>
      <c r="E158" s="24"/>
      <c r="F158" s="25"/>
      <c r="G158" s="26"/>
      <c r="H158" s="26"/>
      <c r="I158" s="26"/>
      <c r="J158"/>
      <c r="K158"/>
      <c r="L158"/>
    </row>
    <row r="159" spans="1:12" x14ac:dyDescent="0.35">
      <c r="A159" s="24"/>
      <c r="B159" s="24"/>
      <c r="C159" s="24"/>
      <c r="D159" s="24"/>
      <c r="E159" s="24"/>
      <c r="F159" s="25"/>
      <c r="G159" s="26"/>
      <c r="H159" s="26"/>
      <c r="I159" s="26"/>
      <c r="J159"/>
      <c r="K159"/>
      <c r="L159"/>
    </row>
    <row r="160" spans="1:12" x14ac:dyDescent="0.35">
      <c r="A160" s="24"/>
      <c r="B160" s="24"/>
      <c r="C160" s="24"/>
      <c r="D160" s="24"/>
      <c r="E160" s="24"/>
      <c r="F160" s="25"/>
      <c r="G160" s="26"/>
      <c r="H160" s="26"/>
      <c r="I160" s="26"/>
      <c r="J160"/>
      <c r="K160"/>
      <c r="L160"/>
    </row>
    <row r="161" spans="1:12" x14ac:dyDescent="0.35">
      <c r="A161" s="24"/>
      <c r="B161" s="24"/>
      <c r="C161" s="24"/>
      <c r="D161" s="24"/>
      <c r="E161" s="24"/>
      <c r="F161" s="25"/>
      <c r="G161" s="26"/>
      <c r="H161" s="26"/>
      <c r="I161" s="26"/>
      <c r="J161"/>
      <c r="K161"/>
      <c r="L161"/>
    </row>
    <row r="162" spans="1:12" x14ac:dyDescent="0.35">
      <c r="A162" s="24"/>
      <c r="B162" s="24"/>
      <c r="C162" s="24"/>
      <c r="D162" s="24"/>
      <c r="E162" s="24"/>
      <c r="F162" s="25"/>
      <c r="G162" s="26"/>
      <c r="H162" s="26"/>
      <c r="I162" s="26"/>
      <c r="J162"/>
      <c r="K162"/>
      <c r="L162"/>
    </row>
    <row r="163" spans="1:12" x14ac:dyDescent="0.35">
      <c r="A163" s="24"/>
      <c r="B163" s="24"/>
      <c r="C163" s="24"/>
      <c r="D163" s="24"/>
      <c r="E163" s="24"/>
      <c r="F163" s="25"/>
      <c r="G163" s="26"/>
      <c r="H163" s="26"/>
      <c r="I163" s="26"/>
      <c r="J163"/>
      <c r="K163"/>
      <c r="L163"/>
    </row>
    <row r="164" spans="1:12" x14ac:dyDescent="0.35">
      <c r="A164" s="24"/>
      <c r="B164" s="24"/>
      <c r="C164" s="24"/>
      <c r="D164" s="24"/>
      <c r="E164" s="24"/>
      <c r="F164" s="25"/>
      <c r="G164" s="26"/>
      <c r="H164" s="26"/>
      <c r="I164" s="26"/>
      <c r="J164"/>
      <c r="K164"/>
      <c r="L164"/>
    </row>
    <row r="165" spans="1:12" x14ac:dyDescent="0.35">
      <c r="A165" s="24"/>
      <c r="B165" s="24"/>
      <c r="C165" s="24"/>
      <c r="D165" s="24"/>
      <c r="E165" s="24"/>
      <c r="F165" s="25"/>
      <c r="G165" s="26"/>
      <c r="H165" s="26"/>
      <c r="I165" s="26"/>
      <c r="J165"/>
      <c r="K165"/>
      <c r="L165"/>
    </row>
    <row r="166" spans="1:12" x14ac:dyDescent="0.35">
      <c r="A166" s="24"/>
      <c r="B166" s="24"/>
      <c r="C166" s="24"/>
      <c r="D166" s="24"/>
      <c r="E166" s="24"/>
      <c r="F166" s="25"/>
      <c r="G166" s="26"/>
      <c r="H166" s="26"/>
      <c r="I166" s="26"/>
      <c r="J166"/>
      <c r="K166"/>
      <c r="L166"/>
    </row>
    <row r="167" spans="1:12" x14ac:dyDescent="0.35">
      <c r="A167" s="24"/>
      <c r="B167" s="24"/>
      <c r="C167" s="24"/>
      <c r="D167" s="24"/>
      <c r="E167" s="24"/>
      <c r="F167" s="25"/>
      <c r="G167" s="26"/>
      <c r="H167" s="26"/>
      <c r="I167" s="26"/>
      <c r="J167"/>
      <c r="K167"/>
      <c r="L167"/>
    </row>
    <row r="168" spans="1:12" x14ac:dyDescent="0.35">
      <c r="A168" s="24"/>
      <c r="B168" s="24"/>
      <c r="C168" s="24"/>
      <c r="D168" s="24"/>
      <c r="E168" s="24"/>
      <c r="F168" s="25"/>
      <c r="G168" s="26"/>
      <c r="H168" s="26"/>
      <c r="I168" s="26"/>
      <c r="J168"/>
      <c r="K168"/>
      <c r="L168"/>
    </row>
    <row r="169" spans="1:12" x14ac:dyDescent="0.35">
      <c r="A169" s="24"/>
      <c r="B169" s="24"/>
      <c r="C169" s="24"/>
      <c r="D169" s="24"/>
      <c r="E169" s="24"/>
      <c r="F169" s="25"/>
      <c r="G169" s="26"/>
      <c r="H169" s="26"/>
      <c r="I169" s="26"/>
      <c r="J169"/>
      <c r="K169"/>
      <c r="L169"/>
    </row>
    <row r="170" spans="1:12" x14ac:dyDescent="0.35">
      <c r="A170" s="24"/>
      <c r="B170" s="24"/>
      <c r="C170" s="24"/>
      <c r="D170" s="24"/>
      <c r="E170" s="24"/>
      <c r="F170" s="25"/>
      <c r="G170" s="26"/>
      <c r="H170" s="26"/>
      <c r="I170" s="26"/>
      <c r="J170"/>
      <c r="K170"/>
      <c r="L170"/>
    </row>
    <row r="171" spans="1:12" x14ac:dyDescent="0.35">
      <c r="A171" s="24"/>
      <c r="B171" s="24"/>
      <c r="C171" s="24"/>
      <c r="D171" s="24"/>
      <c r="E171" s="24"/>
      <c r="F171" s="25"/>
      <c r="G171" s="26"/>
      <c r="H171" s="26"/>
      <c r="I171" s="26"/>
      <c r="J171"/>
      <c r="K171"/>
      <c r="L171"/>
    </row>
    <row r="172" spans="1:12" x14ac:dyDescent="0.35">
      <c r="A172" s="24"/>
      <c r="B172" s="24"/>
      <c r="C172" s="24"/>
      <c r="D172" s="24"/>
      <c r="E172" s="24"/>
      <c r="F172" s="25"/>
      <c r="G172" s="26"/>
      <c r="H172" s="26"/>
      <c r="I172" s="26"/>
      <c r="J172"/>
      <c r="K172"/>
      <c r="L172"/>
    </row>
    <row r="173" spans="1:12" x14ac:dyDescent="0.35">
      <c r="A173" s="24"/>
      <c r="B173" s="24"/>
      <c r="C173" s="24"/>
      <c r="D173" s="24"/>
      <c r="E173" s="24"/>
      <c r="F173" s="25"/>
      <c r="G173" s="26"/>
      <c r="H173" s="26"/>
      <c r="I173" s="26"/>
      <c r="J173"/>
      <c r="K173"/>
      <c r="L173"/>
    </row>
    <row r="174" spans="1:12" x14ac:dyDescent="0.35">
      <c r="A174" s="24"/>
      <c r="B174" s="24"/>
      <c r="C174" s="24"/>
      <c r="D174" s="24"/>
      <c r="E174" s="24"/>
      <c r="F174" s="25"/>
      <c r="G174" s="26"/>
      <c r="H174" s="26"/>
      <c r="I174" s="26"/>
      <c r="J174"/>
      <c r="K174"/>
      <c r="L174"/>
    </row>
    <row r="175" spans="1:12" x14ac:dyDescent="0.35">
      <c r="A175" s="24"/>
      <c r="B175" s="24"/>
      <c r="C175" s="24"/>
      <c r="D175" s="24"/>
      <c r="E175" s="24"/>
      <c r="F175" s="25"/>
      <c r="G175" s="26"/>
      <c r="H175" s="26"/>
      <c r="I175" s="26"/>
      <c r="J175"/>
      <c r="K175"/>
      <c r="L175"/>
    </row>
    <row r="176" spans="1:12" x14ac:dyDescent="0.35">
      <c r="A176" s="24"/>
      <c r="B176" s="24"/>
      <c r="C176" s="24"/>
      <c r="D176" s="24"/>
      <c r="E176" s="24"/>
      <c r="F176" s="25"/>
      <c r="G176" s="26"/>
      <c r="H176" s="26"/>
      <c r="I176" s="26"/>
      <c r="J176"/>
      <c r="K176"/>
      <c r="L176"/>
    </row>
    <row r="177" spans="1:12" x14ac:dyDescent="0.35">
      <c r="A177" s="24"/>
      <c r="B177" s="24"/>
      <c r="C177" s="24"/>
      <c r="D177" s="24"/>
      <c r="E177" s="24"/>
      <c r="F177" s="25"/>
      <c r="G177" s="26"/>
      <c r="H177" s="26"/>
      <c r="I177" s="26"/>
      <c r="J177"/>
      <c r="K177"/>
      <c r="L177"/>
    </row>
    <row r="178" spans="1:12" x14ac:dyDescent="0.35">
      <c r="A178" s="24"/>
      <c r="B178" s="24"/>
      <c r="C178" s="24"/>
      <c r="D178" s="24"/>
      <c r="E178" s="24"/>
      <c r="F178" s="25"/>
      <c r="G178" s="26"/>
      <c r="H178" s="26"/>
      <c r="I178" s="26"/>
      <c r="J178"/>
      <c r="K178"/>
      <c r="L178"/>
    </row>
    <row r="179" spans="1:12" x14ac:dyDescent="0.35">
      <c r="A179" s="24"/>
      <c r="B179" s="24"/>
      <c r="C179" s="24"/>
      <c r="D179" s="24"/>
      <c r="E179" s="24"/>
      <c r="F179" s="25"/>
      <c r="G179" s="26"/>
      <c r="H179" s="26"/>
      <c r="I179" s="26"/>
      <c r="J179"/>
      <c r="K179"/>
      <c r="L179"/>
    </row>
    <row r="180" spans="1:12" x14ac:dyDescent="0.35">
      <c r="A180" s="24"/>
      <c r="B180" s="24"/>
      <c r="C180" s="24"/>
      <c r="D180" s="24"/>
      <c r="E180" s="24"/>
      <c r="F180" s="25"/>
      <c r="G180" s="26"/>
      <c r="H180" s="26"/>
      <c r="I180" s="26"/>
      <c r="J180"/>
      <c r="K180"/>
      <c r="L180"/>
    </row>
    <row r="181" spans="1:12" x14ac:dyDescent="0.35">
      <c r="A181" s="24"/>
      <c r="B181" s="24"/>
      <c r="C181" s="24"/>
      <c r="D181" s="24"/>
      <c r="E181" s="24"/>
      <c r="F181" s="25"/>
      <c r="G181" s="26"/>
      <c r="H181" s="26"/>
      <c r="I181" s="26"/>
      <c r="J181"/>
      <c r="K181"/>
      <c r="L181"/>
    </row>
    <row r="182" spans="1:12" x14ac:dyDescent="0.35">
      <c r="A182" s="24"/>
      <c r="B182" s="24"/>
      <c r="C182" s="24"/>
      <c r="D182" s="24"/>
      <c r="E182" s="24"/>
      <c r="F182" s="25"/>
      <c r="G182" s="26"/>
      <c r="H182" s="26"/>
      <c r="I182" s="26"/>
      <c r="J182"/>
      <c r="K182"/>
      <c r="L182"/>
    </row>
    <row r="183" spans="1:12" x14ac:dyDescent="0.35">
      <c r="A183" s="24"/>
      <c r="B183" s="24"/>
      <c r="C183" s="24"/>
      <c r="D183" s="24"/>
      <c r="E183" s="24"/>
      <c r="F183" s="25"/>
      <c r="G183" s="26"/>
      <c r="H183" s="26"/>
      <c r="I183" s="26"/>
      <c r="J183"/>
      <c r="K183"/>
      <c r="L183"/>
    </row>
    <row r="184" spans="1:12" x14ac:dyDescent="0.35">
      <c r="A184" s="24"/>
      <c r="B184" s="24"/>
      <c r="C184" s="24"/>
      <c r="D184" s="24"/>
      <c r="E184" s="24"/>
      <c r="F184" s="25"/>
      <c r="G184" s="26"/>
      <c r="H184" s="26"/>
      <c r="I184" s="26"/>
      <c r="J184"/>
      <c r="K184"/>
      <c r="L184"/>
    </row>
    <row r="185" spans="1:12" x14ac:dyDescent="0.35">
      <c r="A185" s="24"/>
      <c r="B185" s="24"/>
      <c r="C185" s="24"/>
      <c r="D185" s="24"/>
      <c r="E185" s="24"/>
      <c r="F185" s="25"/>
      <c r="G185" s="26"/>
      <c r="H185" s="26"/>
      <c r="I185" s="26"/>
      <c r="J185"/>
      <c r="K185"/>
      <c r="L185"/>
    </row>
    <row r="186" spans="1:12" x14ac:dyDescent="0.35">
      <c r="A186" s="24"/>
      <c r="B186" s="24"/>
      <c r="C186" s="24"/>
      <c r="D186" s="24"/>
      <c r="E186" s="24"/>
      <c r="F186" s="25"/>
      <c r="G186" s="26"/>
      <c r="H186" s="26"/>
      <c r="I186" s="26"/>
      <c r="J186"/>
      <c r="K186"/>
      <c r="L186"/>
    </row>
    <row r="187" spans="1:12" x14ac:dyDescent="0.35">
      <c r="A187" s="24"/>
      <c r="B187" s="24"/>
      <c r="C187" s="24"/>
      <c r="D187" s="24"/>
      <c r="E187" s="24"/>
      <c r="F187" s="25"/>
      <c r="G187" s="26"/>
      <c r="H187" s="26"/>
      <c r="I187" s="26"/>
      <c r="J187"/>
      <c r="K187"/>
      <c r="L187"/>
    </row>
    <row r="188" spans="1:12" x14ac:dyDescent="0.35">
      <c r="A188" s="24"/>
      <c r="B188" s="24"/>
      <c r="C188" s="24"/>
      <c r="D188" s="24"/>
      <c r="E188" s="24"/>
      <c r="F188" s="25"/>
      <c r="G188" s="26"/>
      <c r="H188" s="26"/>
      <c r="I188" s="26"/>
      <c r="J188"/>
      <c r="K188"/>
      <c r="L188"/>
    </row>
    <row r="189" spans="1:12" x14ac:dyDescent="0.35">
      <c r="A189" s="24"/>
      <c r="B189" s="24"/>
      <c r="C189" s="24"/>
      <c r="D189" s="24"/>
      <c r="E189" s="24"/>
      <c r="F189" s="25"/>
      <c r="G189" s="26"/>
      <c r="H189" s="26"/>
      <c r="I189" s="26"/>
      <c r="J189"/>
      <c r="K189"/>
      <c r="L189"/>
    </row>
    <row r="190" spans="1:12" x14ac:dyDescent="0.35">
      <c r="A190" s="24"/>
      <c r="B190" s="24"/>
      <c r="C190" s="24"/>
      <c r="D190" s="24"/>
      <c r="E190" s="24"/>
      <c r="F190" s="25"/>
      <c r="G190" s="26"/>
      <c r="H190" s="26"/>
      <c r="I190" s="26"/>
      <c r="J190"/>
      <c r="K190"/>
      <c r="L190"/>
    </row>
    <row r="191" spans="1:12" x14ac:dyDescent="0.35">
      <c r="A191" s="24"/>
      <c r="B191" s="24"/>
      <c r="C191" s="24"/>
      <c r="D191" s="24"/>
      <c r="E191" s="24"/>
      <c r="F191" s="25"/>
      <c r="G191" s="26"/>
      <c r="H191" s="26"/>
      <c r="I191" s="26"/>
      <c r="J191"/>
      <c r="K191"/>
      <c r="L191"/>
    </row>
    <row r="192" spans="1:12" x14ac:dyDescent="0.35">
      <c r="A192" s="24"/>
      <c r="B192" s="24"/>
      <c r="C192" s="24"/>
      <c r="D192" s="24"/>
      <c r="E192" s="24"/>
      <c r="F192" s="25"/>
      <c r="G192" s="26"/>
      <c r="H192" s="26"/>
      <c r="I192" s="26"/>
      <c r="J192"/>
      <c r="K192"/>
      <c r="L192"/>
    </row>
    <row r="193" spans="1:12" x14ac:dyDescent="0.35">
      <c r="A193" s="24"/>
      <c r="B193" s="24"/>
      <c r="C193" s="24"/>
      <c r="D193" s="24"/>
      <c r="E193" s="24"/>
      <c r="F193" s="25"/>
      <c r="G193" s="26"/>
      <c r="H193" s="26"/>
      <c r="I193" s="26"/>
      <c r="J193"/>
      <c r="K193"/>
      <c r="L193"/>
    </row>
    <row r="194" spans="1:12" x14ac:dyDescent="0.35">
      <c r="A194" s="24"/>
      <c r="B194" s="24"/>
      <c r="C194" s="24"/>
      <c r="D194" s="24"/>
      <c r="E194" s="24"/>
      <c r="F194" s="25"/>
      <c r="G194" s="26"/>
      <c r="H194" s="26"/>
      <c r="I194" s="26"/>
      <c r="J194"/>
      <c r="K194"/>
      <c r="L194"/>
    </row>
    <row r="195" spans="1:12" x14ac:dyDescent="0.35">
      <c r="A195" s="24"/>
      <c r="B195" s="24"/>
      <c r="C195" s="24"/>
      <c r="D195" s="24"/>
      <c r="E195" s="24"/>
      <c r="F195" s="25"/>
      <c r="G195" s="26"/>
      <c r="H195" s="26"/>
      <c r="I195" s="26"/>
      <c r="J195"/>
      <c r="K195"/>
      <c r="L195"/>
    </row>
    <row r="196" spans="1:12" x14ac:dyDescent="0.35">
      <c r="A196" s="24"/>
      <c r="B196" s="24"/>
      <c r="C196" s="24"/>
      <c r="D196" s="24"/>
      <c r="E196" s="24"/>
      <c r="F196" s="25"/>
      <c r="G196" s="26"/>
      <c r="H196" s="26"/>
      <c r="I196" s="26"/>
      <c r="J196"/>
      <c r="K196"/>
      <c r="L196"/>
    </row>
    <row r="197" spans="1:12" x14ac:dyDescent="0.35">
      <c r="A197" s="24"/>
      <c r="B197" s="24"/>
      <c r="C197" s="24"/>
      <c r="D197" s="24"/>
      <c r="E197" s="24"/>
      <c r="F197" s="25"/>
      <c r="G197" s="26"/>
      <c r="H197" s="26"/>
      <c r="I197" s="26"/>
      <c r="J197"/>
      <c r="K197"/>
      <c r="L197"/>
    </row>
    <row r="198" spans="1:12" x14ac:dyDescent="0.35">
      <c r="A198" s="24"/>
      <c r="B198" s="24"/>
      <c r="C198" s="24"/>
      <c r="D198" s="24"/>
      <c r="E198" s="24"/>
      <c r="F198" s="25"/>
      <c r="G198" s="26"/>
      <c r="H198" s="26"/>
      <c r="I198" s="26"/>
      <c r="J198"/>
      <c r="K198"/>
      <c r="L198"/>
    </row>
    <row r="199" spans="1:12" x14ac:dyDescent="0.35">
      <c r="A199" s="24"/>
      <c r="B199" s="24"/>
      <c r="C199" s="24"/>
      <c r="D199" s="24"/>
      <c r="E199" s="24"/>
      <c r="F199" s="25"/>
      <c r="G199" s="26"/>
      <c r="H199" s="26"/>
      <c r="I199" s="26"/>
      <c r="J199"/>
      <c r="K199"/>
      <c r="L199"/>
    </row>
    <row r="200" spans="1:12" x14ac:dyDescent="0.35">
      <c r="A200" s="24"/>
      <c r="B200" s="24"/>
      <c r="C200" s="24"/>
      <c r="D200" s="24"/>
      <c r="E200" s="24"/>
      <c r="F200" s="25"/>
      <c r="G200" s="26"/>
      <c r="H200" s="26"/>
      <c r="I200" s="26"/>
      <c r="J200"/>
      <c r="K200"/>
      <c r="L200"/>
    </row>
    <row r="201" spans="1:12" x14ac:dyDescent="0.35">
      <c r="A201" s="24"/>
      <c r="B201" s="24"/>
      <c r="C201" s="24"/>
      <c r="D201" s="24"/>
      <c r="E201" s="24"/>
      <c r="F201" s="25"/>
      <c r="G201" s="26"/>
      <c r="H201" s="26"/>
      <c r="I201" s="26"/>
      <c r="J201"/>
      <c r="K201"/>
      <c r="L201"/>
    </row>
    <row r="202" spans="1:12" x14ac:dyDescent="0.35">
      <c r="A202" s="24"/>
      <c r="B202" s="24"/>
      <c r="C202" s="24"/>
      <c r="D202" s="24"/>
      <c r="E202" s="24"/>
      <c r="F202" s="25"/>
      <c r="G202" s="26"/>
      <c r="H202" s="26"/>
      <c r="I202" s="26"/>
      <c r="J202"/>
      <c r="K202"/>
      <c r="L202"/>
    </row>
    <row r="203" spans="1:12" x14ac:dyDescent="0.35">
      <c r="A203" s="24"/>
      <c r="B203" s="24"/>
      <c r="C203" s="24"/>
      <c r="D203" s="24"/>
      <c r="E203" s="24"/>
      <c r="F203" s="25"/>
      <c r="G203" s="26"/>
      <c r="H203" s="26"/>
      <c r="I203" s="26"/>
      <c r="J203"/>
      <c r="K203"/>
      <c r="L203"/>
    </row>
    <row r="204" spans="1:12" x14ac:dyDescent="0.35">
      <c r="A204" s="24"/>
      <c r="B204" s="24"/>
      <c r="C204" s="24"/>
      <c r="D204" s="24"/>
      <c r="E204" s="24"/>
      <c r="F204" s="25"/>
      <c r="G204" s="26"/>
      <c r="H204" s="26"/>
      <c r="I204" s="26"/>
      <c r="J204"/>
      <c r="K204"/>
      <c r="L204"/>
    </row>
    <row r="205" spans="1:12" x14ac:dyDescent="0.35">
      <c r="A205" s="24"/>
      <c r="B205" s="24"/>
      <c r="C205" s="24"/>
      <c r="D205" s="24"/>
      <c r="E205" s="24"/>
      <c r="F205" s="25"/>
      <c r="G205" s="26"/>
      <c r="H205" s="26"/>
      <c r="I205" s="26"/>
      <c r="J205"/>
      <c r="K205"/>
      <c r="L205"/>
    </row>
    <row r="206" spans="1:12" x14ac:dyDescent="0.35">
      <c r="A206" s="24"/>
      <c r="B206" s="24"/>
      <c r="C206" s="24"/>
      <c r="D206" s="24"/>
      <c r="E206" s="24"/>
      <c r="F206" s="25"/>
      <c r="G206" s="26"/>
      <c r="H206" s="26"/>
      <c r="I206" s="26"/>
      <c r="J206"/>
      <c r="K206"/>
      <c r="L206"/>
    </row>
    <row r="207" spans="1:12" x14ac:dyDescent="0.35">
      <c r="A207" s="24"/>
      <c r="B207" s="24"/>
      <c r="C207" s="24"/>
      <c r="D207" s="24"/>
      <c r="E207" s="24"/>
      <c r="F207" s="25"/>
      <c r="G207" s="26"/>
      <c r="H207" s="26"/>
      <c r="I207" s="26"/>
      <c r="J207"/>
      <c r="K207"/>
      <c r="L207"/>
    </row>
    <row r="208" spans="1:12" x14ac:dyDescent="0.35">
      <c r="A208" s="24"/>
      <c r="B208" s="24"/>
      <c r="C208" s="24"/>
      <c r="D208" s="24"/>
      <c r="E208" s="24"/>
      <c r="F208" s="25"/>
      <c r="G208" s="26"/>
      <c r="H208" s="26"/>
      <c r="I208" s="26"/>
      <c r="J208"/>
      <c r="K208"/>
      <c r="L208"/>
    </row>
    <row r="209" spans="1:12" x14ac:dyDescent="0.35">
      <c r="A209" s="24"/>
      <c r="B209" s="24"/>
      <c r="C209" s="24"/>
      <c r="D209" s="24"/>
      <c r="E209" s="24"/>
      <c r="F209" s="25"/>
      <c r="G209" s="26"/>
      <c r="H209" s="26"/>
      <c r="I209" s="26"/>
      <c r="J209"/>
      <c r="K209"/>
      <c r="L209"/>
    </row>
    <row r="210" spans="1:12" x14ac:dyDescent="0.35">
      <c r="A210" s="24"/>
      <c r="B210" s="24"/>
      <c r="C210" s="24"/>
      <c r="D210" s="24"/>
      <c r="E210" s="24"/>
      <c r="F210" s="25"/>
      <c r="G210" s="26"/>
      <c r="H210" s="26"/>
      <c r="I210" s="26"/>
      <c r="J210"/>
      <c r="K210"/>
      <c r="L210"/>
    </row>
    <row r="211" spans="1:12" x14ac:dyDescent="0.35">
      <c r="A211" s="24"/>
      <c r="B211" s="24"/>
      <c r="C211" s="24"/>
      <c r="D211" s="24"/>
      <c r="E211" s="24"/>
      <c r="F211" s="25"/>
      <c r="G211" s="26"/>
      <c r="H211" s="26"/>
      <c r="I211" s="26"/>
      <c r="J211"/>
      <c r="K211"/>
      <c r="L211"/>
    </row>
    <row r="212" spans="1:12" x14ac:dyDescent="0.35">
      <c r="A212" s="24"/>
      <c r="B212" s="24"/>
      <c r="C212" s="24"/>
      <c r="D212" s="24"/>
      <c r="E212" s="24"/>
      <c r="F212" s="25"/>
      <c r="G212" s="26"/>
      <c r="H212" s="26"/>
      <c r="I212" s="26"/>
      <c r="J212"/>
      <c r="K212"/>
      <c r="L212"/>
    </row>
    <row r="213" spans="1:12" x14ac:dyDescent="0.35">
      <c r="A213" s="24"/>
      <c r="B213" s="24"/>
      <c r="C213" s="24"/>
      <c r="D213" s="24"/>
      <c r="E213" s="24"/>
      <c r="F213" s="25"/>
      <c r="G213" s="26"/>
      <c r="H213" s="26"/>
      <c r="I213" s="26"/>
      <c r="J213"/>
      <c r="K213"/>
      <c r="L213"/>
    </row>
    <row r="214" spans="1:12" x14ac:dyDescent="0.35">
      <c r="A214" s="24"/>
      <c r="B214" s="24"/>
      <c r="C214" s="24"/>
      <c r="D214" s="24"/>
      <c r="E214" s="24"/>
      <c r="F214" s="25"/>
      <c r="G214" s="26"/>
      <c r="H214" s="26"/>
      <c r="I214" s="26"/>
      <c r="J214"/>
      <c r="K214"/>
      <c r="L214"/>
    </row>
    <row r="215" spans="1:12" x14ac:dyDescent="0.35">
      <c r="A215" s="24"/>
      <c r="B215" s="24"/>
      <c r="C215" s="24"/>
      <c r="D215" s="24"/>
      <c r="E215" s="24"/>
      <c r="F215" s="25"/>
      <c r="G215" s="26"/>
      <c r="H215" s="26"/>
      <c r="I215" s="26"/>
      <c r="J215"/>
      <c r="K215"/>
      <c r="L215"/>
    </row>
    <row r="216" spans="1:12" x14ac:dyDescent="0.35">
      <c r="A216" s="24"/>
      <c r="B216" s="24"/>
      <c r="C216" s="24"/>
      <c r="D216" s="24"/>
      <c r="E216" s="24"/>
      <c r="F216" s="25"/>
      <c r="G216" s="26"/>
      <c r="H216" s="26"/>
      <c r="I216" s="26"/>
      <c r="J216"/>
      <c r="K216"/>
      <c r="L216"/>
    </row>
    <row r="217" spans="1:12" x14ac:dyDescent="0.35">
      <c r="A217" s="24"/>
      <c r="B217" s="24"/>
      <c r="C217" s="24"/>
      <c r="D217" s="24"/>
      <c r="E217" s="24"/>
      <c r="F217" s="25"/>
      <c r="G217" s="26"/>
      <c r="H217" s="26"/>
      <c r="I217" s="26"/>
      <c r="J217"/>
      <c r="K217"/>
      <c r="L217"/>
    </row>
    <row r="218" spans="1:12" x14ac:dyDescent="0.35">
      <c r="A218" s="24"/>
      <c r="B218" s="24"/>
      <c r="C218" s="24"/>
      <c r="D218" s="24"/>
      <c r="E218" s="24"/>
      <c r="F218" s="25"/>
      <c r="G218" s="26"/>
      <c r="H218" s="26"/>
      <c r="I218" s="26"/>
      <c r="J218"/>
      <c r="K218"/>
      <c r="L218"/>
    </row>
    <row r="219" spans="1:12" x14ac:dyDescent="0.35">
      <c r="A219" s="24"/>
      <c r="B219" s="24"/>
      <c r="C219" s="24"/>
      <c r="D219" s="24"/>
      <c r="E219" s="24"/>
      <c r="F219" s="25"/>
      <c r="G219" s="26"/>
      <c r="H219" s="26"/>
      <c r="I219" s="26"/>
      <c r="J219"/>
      <c r="K219"/>
      <c r="L219"/>
    </row>
    <row r="220" spans="1:12" x14ac:dyDescent="0.35">
      <c r="A220" s="24"/>
      <c r="B220" s="24"/>
      <c r="C220" s="24"/>
      <c r="D220" s="24"/>
      <c r="E220" s="24"/>
      <c r="F220" s="25"/>
      <c r="G220" s="26"/>
      <c r="H220" s="26"/>
      <c r="I220" s="26"/>
      <c r="J220"/>
      <c r="K220"/>
      <c r="L220"/>
    </row>
    <row r="221" spans="1:12" x14ac:dyDescent="0.35">
      <c r="A221" s="24"/>
      <c r="B221" s="24"/>
      <c r="C221" s="24"/>
      <c r="D221" s="24"/>
      <c r="E221" s="24"/>
      <c r="F221" s="25"/>
      <c r="G221" s="26"/>
      <c r="H221" s="26"/>
      <c r="I221" s="26"/>
      <c r="J221"/>
      <c r="K221"/>
      <c r="L221"/>
    </row>
    <row r="222" spans="1:12" x14ac:dyDescent="0.35">
      <c r="A222" s="24"/>
      <c r="B222" s="24"/>
      <c r="C222" s="24"/>
      <c r="D222" s="24"/>
      <c r="E222" s="24"/>
      <c r="F222" s="25"/>
      <c r="G222" s="26"/>
      <c r="H222" s="26"/>
      <c r="I222" s="26"/>
      <c r="J222"/>
      <c r="K222"/>
      <c r="L222"/>
    </row>
    <row r="223" spans="1:12" x14ac:dyDescent="0.35">
      <c r="A223" s="24"/>
      <c r="B223" s="24"/>
      <c r="C223" s="24"/>
      <c r="D223" s="24"/>
      <c r="E223" s="24"/>
      <c r="F223" s="25"/>
      <c r="G223" s="26"/>
      <c r="H223" s="26"/>
      <c r="I223" s="26"/>
      <c r="J223"/>
      <c r="K223"/>
      <c r="L223"/>
    </row>
    <row r="224" spans="1:12" x14ac:dyDescent="0.35">
      <c r="A224" s="24"/>
      <c r="B224" s="24"/>
      <c r="C224" s="24"/>
      <c r="D224" s="24"/>
      <c r="E224" s="24"/>
      <c r="F224" s="25"/>
      <c r="G224" s="26"/>
      <c r="H224" s="26"/>
      <c r="I224" s="26"/>
      <c r="J224"/>
      <c r="K224"/>
      <c r="L224"/>
    </row>
    <row r="225" spans="1:12" x14ac:dyDescent="0.35">
      <c r="A225" s="24"/>
      <c r="B225" s="24"/>
      <c r="C225" s="24"/>
      <c r="D225" s="24"/>
      <c r="E225" s="24"/>
      <c r="F225" s="25"/>
      <c r="G225" s="26"/>
      <c r="H225" s="26"/>
      <c r="I225" s="26"/>
      <c r="J225"/>
      <c r="K225"/>
      <c r="L225"/>
    </row>
    <row r="226" spans="1:12" x14ac:dyDescent="0.35">
      <c r="A226" s="24"/>
      <c r="B226" s="24"/>
      <c r="C226" s="24"/>
      <c r="D226" s="24"/>
      <c r="E226" s="24"/>
      <c r="F226" s="25"/>
      <c r="G226" s="26"/>
      <c r="H226" s="26"/>
      <c r="I226" s="26"/>
      <c r="J226"/>
      <c r="K226"/>
      <c r="L226"/>
    </row>
    <row r="227" spans="1:12" x14ac:dyDescent="0.35">
      <c r="A227" s="24"/>
      <c r="B227" s="24"/>
      <c r="C227" s="24"/>
      <c r="D227" s="24"/>
      <c r="E227" s="24"/>
      <c r="F227" s="25"/>
      <c r="G227" s="26"/>
      <c r="H227" s="26"/>
      <c r="I227" s="26"/>
      <c r="J227"/>
      <c r="K227"/>
      <c r="L227"/>
    </row>
    <row r="228" spans="1:12" x14ac:dyDescent="0.35">
      <c r="A228" s="24"/>
      <c r="B228" s="24"/>
      <c r="C228" s="24"/>
      <c r="D228" s="24"/>
      <c r="E228" s="24"/>
      <c r="F228" s="25"/>
      <c r="G228" s="26"/>
      <c r="H228" s="26"/>
      <c r="I228" s="26"/>
      <c r="J228"/>
      <c r="K228"/>
      <c r="L228"/>
    </row>
    <row r="229" spans="1:12" x14ac:dyDescent="0.35">
      <c r="A229" s="24"/>
      <c r="B229" s="24"/>
      <c r="C229" s="24"/>
      <c r="D229" s="24"/>
      <c r="E229" s="24"/>
      <c r="F229" s="25"/>
      <c r="G229" s="26"/>
      <c r="H229" s="26"/>
      <c r="I229" s="26"/>
      <c r="J229"/>
      <c r="K229"/>
      <c r="L229"/>
    </row>
    <row r="230" spans="1:12" x14ac:dyDescent="0.35">
      <c r="A230" s="24"/>
      <c r="B230" s="24"/>
      <c r="C230" s="24"/>
      <c r="D230" s="24"/>
      <c r="E230" s="24"/>
      <c r="F230" s="25"/>
      <c r="G230" s="26"/>
      <c r="H230" s="26"/>
      <c r="I230" s="26"/>
      <c r="J230"/>
      <c r="K230"/>
      <c r="L230"/>
    </row>
    <row r="231" spans="1:12" x14ac:dyDescent="0.35">
      <c r="A231" s="24"/>
      <c r="B231" s="24"/>
      <c r="C231" s="24"/>
      <c r="D231" s="24"/>
      <c r="E231" s="24"/>
      <c r="F231" s="25"/>
      <c r="G231" s="26"/>
      <c r="H231" s="26"/>
      <c r="I231" s="26"/>
      <c r="J231"/>
      <c r="K231"/>
      <c r="L231"/>
    </row>
    <row r="232" spans="1:12" x14ac:dyDescent="0.35">
      <c r="A232" s="24"/>
      <c r="B232" s="24"/>
      <c r="C232" s="24"/>
      <c r="D232" s="24"/>
      <c r="E232" s="24"/>
      <c r="F232" s="25"/>
      <c r="G232" s="26"/>
      <c r="H232" s="26"/>
      <c r="I232" s="26"/>
      <c r="J232"/>
      <c r="K232"/>
      <c r="L232"/>
    </row>
    <row r="233" spans="1:12" x14ac:dyDescent="0.35">
      <c r="A233" s="24"/>
      <c r="B233" s="24"/>
      <c r="C233" s="24"/>
      <c r="D233" s="24"/>
      <c r="E233" s="24"/>
      <c r="F233" s="25"/>
      <c r="G233" s="26"/>
      <c r="H233" s="26"/>
      <c r="I233" s="26"/>
      <c r="J233"/>
      <c r="K233"/>
      <c r="L233"/>
    </row>
    <row r="234" spans="1:12" x14ac:dyDescent="0.35">
      <c r="A234" s="24"/>
      <c r="B234" s="24"/>
      <c r="C234" s="24"/>
      <c r="D234" s="24"/>
      <c r="E234" s="24"/>
      <c r="F234" s="25"/>
      <c r="G234" s="26"/>
      <c r="H234" s="26"/>
      <c r="I234" s="26"/>
      <c r="J234"/>
      <c r="K234"/>
      <c r="L234"/>
    </row>
    <row r="235" spans="1:12" x14ac:dyDescent="0.35">
      <c r="A235" s="24"/>
      <c r="B235" s="24"/>
      <c r="C235" s="24"/>
      <c r="D235" s="24"/>
      <c r="E235" s="24"/>
      <c r="F235" s="25"/>
      <c r="G235" s="26"/>
      <c r="H235" s="26"/>
      <c r="I235" s="26"/>
      <c r="J235"/>
      <c r="K235"/>
      <c r="L235"/>
    </row>
    <row r="236" spans="1:12" x14ac:dyDescent="0.35">
      <c r="A236" s="24"/>
      <c r="B236" s="24"/>
      <c r="C236" s="24"/>
      <c r="D236" s="24"/>
      <c r="E236" s="24"/>
      <c r="F236" s="25"/>
      <c r="G236" s="26"/>
      <c r="H236" s="26"/>
      <c r="I236" s="26"/>
      <c r="J236"/>
      <c r="K236"/>
      <c r="L236"/>
    </row>
    <row r="237" spans="1:12" x14ac:dyDescent="0.35">
      <c r="A237" s="24"/>
      <c r="B237" s="24"/>
      <c r="C237" s="24"/>
      <c r="D237" s="24"/>
      <c r="E237" s="24"/>
      <c r="F237" s="25"/>
      <c r="G237" s="26"/>
      <c r="H237" s="26"/>
      <c r="I237" s="26"/>
      <c r="J237"/>
      <c r="K237"/>
      <c r="L237"/>
    </row>
    <row r="238" spans="1:12" x14ac:dyDescent="0.35">
      <c r="A238" s="24"/>
      <c r="B238" s="24"/>
      <c r="C238" s="24"/>
      <c r="D238" s="24"/>
      <c r="E238" s="24"/>
      <c r="F238" s="25"/>
      <c r="G238" s="26"/>
      <c r="H238" s="26"/>
      <c r="I238" s="26"/>
      <c r="J238"/>
      <c r="K238"/>
      <c r="L238"/>
    </row>
    <row r="239" spans="1:12" x14ac:dyDescent="0.35">
      <c r="A239" s="24"/>
      <c r="B239" s="24"/>
      <c r="C239" s="24"/>
      <c r="D239" s="24"/>
      <c r="E239" s="24"/>
      <c r="F239" s="25"/>
      <c r="G239" s="26"/>
      <c r="H239" s="26"/>
      <c r="I239" s="26"/>
      <c r="J239"/>
      <c r="K239"/>
      <c r="L239"/>
    </row>
    <row r="240" spans="1:12" x14ac:dyDescent="0.35">
      <c r="A240" s="24"/>
      <c r="B240" s="24"/>
      <c r="C240" s="24"/>
      <c r="D240" s="24"/>
      <c r="E240" s="24"/>
      <c r="F240" s="25"/>
      <c r="G240" s="26"/>
      <c r="H240" s="26"/>
      <c r="I240" s="26"/>
      <c r="J240"/>
      <c r="K240"/>
      <c r="L240"/>
    </row>
    <row r="241" spans="1:12" x14ac:dyDescent="0.35">
      <c r="A241" s="24"/>
      <c r="B241" s="24"/>
      <c r="C241" s="24"/>
      <c r="D241" s="24"/>
      <c r="E241" s="24"/>
      <c r="F241" s="25"/>
      <c r="G241" s="26"/>
      <c r="H241" s="26"/>
      <c r="I241" s="26"/>
      <c r="J241"/>
      <c r="K241"/>
      <c r="L241"/>
    </row>
    <row r="242" spans="1:12" x14ac:dyDescent="0.35">
      <c r="A242" s="24"/>
      <c r="B242" s="24"/>
      <c r="C242" s="24"/>
      <c r="D242" s="24"/>
      <c r="E242" s="24"/>
      <c r="F242" s="25"/>
      <c r="G242" s="26"/>
      <c r="H242" s="26"/>
      <c r="I242" s="26"/>
      <c r="J242"/>
      <c r="K242"/>
      <c r="L242"/>
    </row>
    <row r="243" spans="1:12" x14ac:dyDescent="0.35">
      <c r="A243" s="24"/>
      <c r="B243" s="24"/>
      <c r="C243" s="24"/>
      <c r="D243" s="24"/>
      <c r="E243" s="24"/>
      <c r="F243" s="25"/>
      <c r="G243" s="26"/>
      <c r="H243" s="26"/>
      <c r="I243" s="26"/>
      <c r="J243"/>
      <c r="K243"/>
      <c r="L243"/>
    </row>
    <row r="244" spans="1:12" x14ac:dyDescent="0.35">
      <c r="A244" s="24"/>
      <c r="B244" s="24"/>
      <c r="C244" s="24"/>
      <c r="D244" s="24"/>
      <c r="E244" s="24"/>
      <c r="F244" s="25"/>
      <c r="G244" s="26"/>
      <c r="H244" s="26"/>
      <c r="I244" s="26"/>
      <c r="J244"/>
      <c r="K244"/>
      <c r="L244"/>
    </row>
    <row r="245" spans="1:12" x14ac:dyDescent="0.35">
      <c r="A245" s="24"/>
      <c r="B245" s="24"/>
      <c r="C245" s="24"/>
      <c r="D245" s="24"/>
      <c r="E245" s="24"/>
      <c r="F245" s="25"/>
      <c r="G245" s="26"/>
      <c r="H245" s="26"/>
      <c r="I245" s="26"/>
      <c r="J245"/>
      <c r="K245"/>
      <c r="L245"/>
    </row>
    <row r="246" spans="1:12" x14ac:dyDescent="0.35">
      <c r="A246" s="24"/>
      <c r="B246" s="24"/>
      <c r="C246" s="24"/>
      <c r="D246" s="24"/>
      <c r="E246" s="24"/>
      <c r="F246" s="25"/>
      <c r="G246" s="26"/>
      <c r="H246" s="26"/>
      <c r="I246" s="26"/>
      <c r="J246"/>
      <c r="K246"/>
      <c r="L246"/>
    </row>
    <row r="247" spans="1:12" x14ac:dyDescent="0.35">
      <c r="A247" s="24"/>
      <c r="B247" s="24"/>
      <c r="C247" s="24"/>
      <c r="D247" s="24"/>
      <c r="E247" s="24"/>
      <c r="F247" s="25"/>
      <c r="G247" s="26"/>
      <c r="H247" s="26"/>
      <c r="I247" s="26"/>
      <c r="J247"/>
      <c r="K247"/>
      <c r="L247"/>
    </row>
    <row r="248" spans="1:12" x14ac:dyDescent="0.35">
      <c r="A248" s="24"/>
      <c r="B248" s="24"/>
      <c r="C248" s="24"/>
      <c r="D248" s="24"/>
      <c r="E248" s="24"/>
      <c r="F248" s="25"/>
      <c r="G248" s="26"/>
      <c r="H248" s="26"/>
      <c r="I248" s="26"/>
      <c r="J248"/>
      <c r="K248"/>
      <c r="L248"/>
    </row>
    <row r="249" spans="1:12" x14ac:dyDescent="0.35">
      <c r="A249" s="24"/>
      <c r="B249" s="24"/>
      <c r="C249" s="24"/>
      <c r="D249" s="24"/>
      <c r="E249" s="24"/>
      <c r="F249" s="25"/>
      <c r="G249" s="26"/>
      <c r="H249" s="26"/>
      <c r="I249" s="26"/>
      <c r="J249"/>
      <c r="K249"/>
      <c r="L249"/>
    </row>
    <row r="250" spans="1:12" x14ac:dyDescent="0.35">
      <c r="A250" s="24"/>
      <c r="B250" s="24"/>
      <c r="C250" s="24"/>
      <c r="D250" s="24"/>
      <c r="E250" s="24"/>
      <c r="F250" s="25"/>
      <c r="G250" s="26"/>
      <c r="H250" s="26"/>
      <c r="I250" s="26"/>
      <c r="J250"/>
      <c r="K250"/>
      <c r="L250"/>
    </row>
    <row r="251" spans="1:12" x14ac:dyDescent="0.35">
      <c r="A251" s="24"/>
      <c r="B251" s="24"/>
      <c r="C251" s="24"/>
      <c r="D251" s="24"/>
      <c r="E251" s="24"/>
      <c r="F251" s="25"/>
      <c r="G251" s="26"/>
      <c r="H251" s="26"/>
      <c r="I251" s="26"/>
      <c r="J251"/>
      <c r="K251"/>
      <c r="L251"/>
    </row>
    <row r="252" spans="1:12" x14ac:dyDescent="0.35">
      <c r="A252" s="24"/>
      <c r="B252" s="24"/>
      <c r="C252" s="24"/>
      <c r="D252" s="24"/>
      <c r="E252" s="24"/>
      <c r="F252" s="25"/>
      <c r="G252" s="26"/>
      <c r="H252" s="26"/>
      <c r="I252" s="26"/>
      <c r="J252"/>
      <c r="K252"/>
      <c r="L252"/>
    </row>
    <row r="253" spans="1:12" x14ac:dyDescent="0.35">
      <c r="A253" s="24"/>
      <c r="B253" s="24"/>
      <c r="C253" s="24"/>
      <c r="D253" s="24"/>
      <c r="E253" s="24"/>
      <c r="F253" s="25"/>
      <c r="G253" s="26"/>
      <c r="H253" s="26"/>
      <c r="I253" s="26"/>
      <c r="J253"/>
      <c r="K253"/>
      <c r="L253"/>
    </row>
    <row r="254" spans="1:12" x14ac:dyDescent="0.35">
      <c r="A254" s="24"/>
      <c r="B254" s="24"/>
      <c r="C254" s="24"/>
      <c r="D254" s="24"/>
      <c r="E254" s="24"/>
      <c r="F254" s="25"/>
      <c r="G254" s="26"/>
      <c r="H254" s="26"/>
      <c r="I254" s="26"/>
      <c r="J254"/>
      <c r="K254"/>
      <c r="L254"/>
    </row>
    <row r="255" spans="1:12" x14ac:dyDescent="0.35">
      <c r="A255" s="24"/>
      <c r="B255" s="24"/>
      <c r="C255" s="24"/>
      <c r="D255" s="24"/>
      <c r="E255" s="24"/>
      <c r="F255" s="25"/>
      <c r="G255" s="26"/>
      <c r="H255" s="26"/>
      <c r="I255" s="26"/>
      <c r="J255"/>
      <c r="K255"/>
      <c r="L255"/>
    </row>
    <row r="256" spans="1:12" x14ac:dyDescent="0.35">
      <c r="A256" s="24"/>
      <c r="B256" s="24"/>
      <c r="C256" s="24"/>
      <c r="D256" s="24"/>
      <c r="E256" s="24"/>
      <c r="F256" s="25"/>
      <c r="G256" s="26"/>
      <c r="H256" s="26"/>
      <c r="I256" s="26"/>
      <c r="J256"/>
      <c r="K256"/>
      <c r="L256"/>
    </row>
    <row r="257" spans="1:12" x14ac:dyDescent="0.35">
      <c r="A257" s="24"/>
      <c r="B257" s="24"/>
      <c r="C257" s="24"/>
      <c r="D257" s="24"/>
      <c r="E257" s="24"/>
      <c r="F257" s="25"/>
      <c r="G257" s="26"/>
      <c r="H257" s="26"/>
      <c r="I257" s="26"/>
      <c r="J257"/>
      <c r="K257"/>
      <c r="L257"/>
    </row>
    <row r="258" spans="1:12" x14ac:dyDescent="0.35">
      <c r="A258" s="24"/>
      <c r="B258" s="24"/>
      <c r="C258" s="24"/>
      <c r="D258" s="24"/>
      <c r="E258" s="24"/>
      <c r="F258" s="25"/>
      <c r="G258" s="26"/>
      <c r="H258" s="26"/>
      <c r="I258" s="26"/>
      <c r="J258"/>
      <c r="K258"/>
      <c r="L258"/>
    </row>
    <row r="259" spans="1:12" x14ac:dyDescent="0.35">
      <c r="A259" s="24"/>
      <c r="B259" s="24"/>
      <c r="C259" s="24"/>
      <c r="D259" s="24"/>
      <c r="E259" s="24"/>
      <c r="F259" s="25"/>
      <c r="G259" s="26"/>
      <c r="H259" s="26"/>
      <c r="I259" s="26"/>
    </row>
    <row r="260" spans="1:12" x14ac:dyDescent="0.35">
      <c r="A260" s="24"/>
      <c r="B260" s="24"/>
      <c r="C260" s="24"/>
      <c r="D260" s="24"/>
      <c r="E260" s="24"/>
      <c r="F260" s="25"/>
      <c r="G260" s="26"/>
      <c r="H260" s="26"/>
      <c r="I260" s="26"/>
    </row>
    <row r="261" spans="1:12" x14ac:dyDescent="0.35">
      <c r="A261" s="24"/>
      <c r="B261" s="24"/>
      <c r="C261" s="24"/>
      <c r="D261" s="24"/>
      <c r="E261" s="24"/>
      <c r="F261" s="25"/>
      <c r="G261" s="26"/>
      <c r="H261" s="26"/>
      <c r="I261" s="26"/>
    </row>
    <row r="262" spans="1:12" x14ac:dyDescent="0.35">
      <c r="A262" s="24"/>
      <c r="B262" s="24"/>
      <c r="C262" s="24"/>
      <c r="D262" s="24"/>
      <c r="E262" s="24"/>
      <c r="F262" s="25"/>
      <c r="G262" s="26"/>
      <c r="H262" s="26"/>
    </row>
    <row r="263" spans="1:12" x14ac:dyDescent="0.35">
      <c r="A263" s="24"/>
      <c r="B263" s="24"/>
      <c r="C263" s="24"/>
      <c r="D263" s="24"/>
      <c r="E263" s="24"/>
      <c r="F263" s="25"/>
      <c r="G263" s="26"/>
      <c r="H263" s="26"/>
    </row>
    <row r="264" spans="1:12" x14ac:dyDescent="0.35">
      <c r="A264" s="24"/>
      <c r="B264" s="24"/>
      <c r="C264" s="24"/>
      <c r="D264" s="24"/>
      <c r="E264" s="24"/>
      <c r="F264" s="25"/>
      <c r="G264" s="26"/>
      <c r="H264" s="26"/>
    </row>
    <row r="265" spans="1:12" x14ac:dyDescent="0.35">
      <c r="A265" s="24"/>
      <c r="B265" s="24"/>
      <c r="C265" s="24"/>
      <c r="D265" s="24"/>
      <c r="E265" s="24"/>
      <c r="F265" s="25"/>
      <c r="G265" s="26"/>
      <c r="H265" s="26"/>
    </row>
    <row r="266" spans="1:12" x14ac:dyDescent="0.35">
      <c r="A266" s="24"/>
      <c r="B266" s="24"/>
      <c r="C266" s="24"/>
      <c r="D266" s="24"/>
      <c r="E266" s="24"/>
      <c r="F266" s="25"/>
      <c r="G266" s="26"/>
      <c r="H266" s="26"/>
    </row>
    <row r="267" spans="1:12" x14ac:dyDescent="0.35">
      <c r="A267" s="24"/>
      <c r="B267" s="24"/>
      <c r="C267" s="24"/>
      <c r="D267" s="24"/>
      <c r="E267" s="24"/>
      <c r="F267" s="25"/>
      <c r="G267" s="26"/>
      <c r="H267" s="26"/>
    </row>
    <row r="268" spans="1:12" x14ac:dyDescent="0.35">
      <c r="A268" s="24"/>
      <c r="B268" s="24"/>
      <c r="C268" s="24"/>
      <c r="D268" s="24"/>
      <c r="E268" s="24"/>
      <c r="F268" s="25"/>
      <c r="G268" s="26"/>
      <c r="H268" s="26"/>
    </row>
    <row r="269" spans="1:12" x14ac:dyDescent="0.35">
      <c r="A269" s="24"/>
      <c r="B269" s="24"/>
      <c r="C269" s="24"/>
      <c r="D269" s="24"/>
      <c r="E269" s="24"/>
      <c r="F269" s="25"/>
      <c r="G269" s="26"/>
      <c r="H269" s="26"/>
    </row>
    <row r="270" spans="1:12" x14ac:dyDescent="0.35">
      <c r="A270" s="24"/>
      <c r="B270" s="24"/>
      <c r="C270" s="24"/>
      <c r="D270" s="24"/>
      <c r="E270" s="24"/>
      <c r="F270" s="25"/>
      <c r="G270" s="26"/>
      <c r="H270" s="26"/>
    </row>
    <row r="271" spans="1:12" x14ac:dyDescent="0.35">
      <c r="A271" s="24"/>
      <c r="B271" s="24"/>
      <c r="C271" s="24"/>
      <c r="D271" s="24"/>
      <c r="E271" s="24"/>
      <c r="F271" s="25"/>
      <c r="G271" s="26"/>
      <c r="H271" s="26"/>
    </row>
    <row r="272" spans="1:12" x14ac:dyDescent="0.35">
      <c r="A272" s="24"/>
      <c r="B272" s="24"/>
      <c r="C272" s="24"/>
      <c r="D272" s="24"/>
      <c r="E272" s="24"/>
      <c r="F272" s="25"/>
      <c r="G272" s="26"/>
      <c r="H272" s="26"/>
    </row>
    <row r="273" spans="1:8" x14ac:dyDescent="0.35">
      <c r="A273" s="24"/>
      <c r="B273" s="24"/>
      <c r="C273" s="24"/>
      <c r="D273" s="24"/>
      <c r="E273" s="24"/>
      <c r="F273" s="25"/>
      <c r="G273" s="26"/>
      <c r="H273" s="26"/>
    </row>
    <row r="274" spans="1:8" x14ac:dyDescent="0.35">
      <c r="A274" s="24"/>
      <c r="B274" s="24"/>
      <c r="C274" s="24"/>
      <c r="D274" s="24"/>
      <c r="E274" s="24"/>
      <c r="F274" s="25"/>
      <c r="G274" s="26"/>
      <c r="H274" s="26"/>
    </row>
    <row r="275" spans="1:8" x14ac:dyDescent="0.35">
      <c r="A275" s="24"/>
      <c r="B275" s="24"/>
      <c r="C275" s="24"/>
      <c r="D275" s="24"/>
      <c r="E275" s="24"/>
      <c r="F275" s="25"/>
      <c r="G275" s="26"/>
      <c r="H275" s="26"/>
    </row>
    <row r="276" spans="1:8" x14ac:dyDescent="0.35">
      <c r="A276" s="24"/>
      <c r="B276" s="24"/>
      <c r="C276" s="24"/>
      <c r="D276" s="24"/>
      <c r="E276" s="24"/>
      <c r="F276" s="25"/>
      <c r="G276" s="26"/>
      <c r="H276" s="26"/>
    </row>
    <row r="277" spans="1:8" x14ac:dyDescent="0.35">
      <c r="A277" s="24"/>
      <c r="B277" s="24"/>
      <c r="C277" s="24"/>
      <c r="D277" s="24"/>
      <c r="E277" s="24"/>
      <c r="F277" s="25"/>
      <c r="G277" s="26"/>
      <c r="H277" s="26"/>
    </row>
    <row r="278" spans="1:8" x14ac:dyDescent="0.35">
      <c r="A278" s="24"/>
      <c r="B278" s="24"/>
      <c r="C278" s="24"/>
      <c r="D278" s="24"/>
      <c r="E278" s="24"/>
      <c r="F278" s="25"/>
      <c r="G278" s="26"/>
      <c r="H278" s="26"/>
    </row>
    <row r="279" spans="1:8" x14ac:dyDescent="0.35">
      <c r="A279" s="24"/>
      <c r="B279" s="24"/>
      <c r="C279" s="24"/>
      <c r="D279" s="24"/>
      <c r="E279" s="24"/>
      <c r="F279" s="25"/>
      <c r="G279" s="26"/>
      <c r="H279" s="26"/>
    </row>
    <row r="280" spans="1:8" x14ac:dyDescent="0.35">
      <c r="A280" s="24"/>
      <c r="B280" s="24"/>
      <c r="C280" s="24"/>
      <c r="D280" s="24"/>
      <c r="E280" s="24"/>
      <c r="F280" s="25"/>
      <c r="G280" s="26"/>
      <c r="H280" s="26"/>
    </row>
    <row r="281" spans="1:8" x14ac:dyDescent="0.35">
      <c r="A281" s="24"/>
      <c r="B281" s="24"/>
      <c r="C281" s="24"/>
      <c r="D281" s="24"/>
      <c r="E281" s="24"/>
      <c r="F281" s="25"/>
      <c r="G281" s="26"/>
      <c r="H281" s="26"/>
    </row>
    <row r="282" spans="1:8" x14ac:dyDescent="0.35">
      <c r="A282" s="24"/>
      <c r="B282" s="24"/>
      <c r="C282" s="24"/>
      <c r="D282" s="24"/>
      <c r="E282" s="24"/>
      <c r="F282" s="25"/>
      <c r="G282" s="26"/>
      <c r="H282" s="26"/>
    </row>
    <row r="283" spans="1:8" x14ac:dyDescent="0.35">
      <c r="A283" s="24"/>
      <c r="B283" s="24"/>
      <c r="C283" s="24"/>
      <c r="D283" s="24"/>
      <c r="E283" s="24"/>
      <c r="F283" s="25"/>
      <c r="G283" s="26"/>
      <c r="H283" s="26"/>
    </row>
    <row r="284" spans="1:8" x14ac:dyDescent="0.35">
      <c r="A284" s="24"/>
      <c r="B284" s="24"/>
      <c r="C284" s="24"/>
      <c r="D284" s="24"/>
      <c r="E284" s="24"/>
      <c r="F284" s="25"/>
      <c r="G284" s="26"/>
      <c r="H284" s="26"/>
    </row>
    <row r="285" spans="1:8" x14ac:dyDescent="0.35">
      <c r="A285" s="24"/>
      <c r="B285" s="24"/>
      <c r="C285" s="24"/>
      <c r="D285" s="24"/>
      <c r="E285" s="24"/>
      <c r="F285" s="25"/>
      <c r="G285" s="26"/>
      <c r="H285" s="26"/>
    </row>
    <row r="286" spans="1:8" x14ac:dyDescent="0.35">
      <c r="A286" s="24"/>
      <c r="B286" s="24"/>
      <c r="C286" s="24"/>
      <c r="D286" s="24"/>
      <c r="E286" s="24"/>
      <c r="F286" s="25"/>
      <c r="G286" s="26"/>
      <c r="H286" s="26"/>
    </row>
    <row r="287" spans="1:8" x14ac:dyDescent="0.35">
      <c r="A287" s="24"/>
      <c r="B287" s="24"/>
      <c r="C287" s="24"/>
      <c r="D287" s="24"/>
      <c r="E287" s="24"/>
      <c r="F287" s="25"/>
      <c r="G287" s="26"/>
      <c r="H287" s="26"/>
    </row>
    <row r="288" spans="1:8" x14ac:dyDescent="0.35">
      <c r="A288" s="24"/>
      <c r="B288" s="24"/>
      <c r="C288" s="24"/>
      <c r="D288" s="24"/>
      <c r="E288" s="24"/>
      <c r="F288" s="25"/>
      <c r="G288" s="26"/>
      <c r="H288" s="26"/>
    </row>
    <row r="289" spans="1:8" x14ac:dyDescent="0.35">
      <c r="A289" s="24"/>
      <c r="B289" s="24"/>
      <c r="C289" s="24"/>
      <c r="D289" s="24"/>
      <c r="E289" s="24"/>
      <c r="F289" s="25"/>
      <c r="G289" s="26"/>
      <c r="H289" s="26"/>
    </row>
    <row r="290" spans="1:8" x14ac:dyDescent="0.35">
      <c r="A290" s="24"/>
      <c r="B290" s="24"/>
      <c r="C290" s="24"/>
      <c r="D290" s="24"/>
      <c r="E290" s="24"/>
      <c r="F290" s="25"/>
      <c r="G290" s="26"/>
      <c r="H290" s="26"/>
    </row>
    <row r="291" spans="1:8" x14ac:dyDescent="0.35">
      <c r="A291" s="24"/>
      <c r="B291" s="24"/>
      <c r="C291" s="24"/>
      <c r="D291" s="24"/>
      <c r="E291" s="24"/>
      <c r="F291" s="25"/>
      <c r="G291" s="26"/>
      <c r="H291" s="26"/>
    </row>
    <row r="292" spans="1:8" x14ac:dyDescent="0.35">
      <c r="A292" s="24"/>
      <c r="B292" s="24"/>
      <c r="C292" s="24"/>
      <c r="D292" s="24"/>
      <c r="E292" s="24"/>
      <c r="F292" s="25"/>
      <c r="G292" s="26"/>
      <c r="H292" s="26"/>
    </row>
    <row r="293" spans="1:8" x14ac:dyDescent="0.35">
      <c r="A293" s="24"/>
      <c r="B293" s="24"/>
      <c r="C293" s="24"/>
      <c r="D293" s="24"/>
      <c r="E293" s="24"/>
      <c r="F293" s="25"/>
      <c r="G293" s="26"/>
      <c r="H293" s="26"/>
    </row>
    <row r="294" spans="1:8" x14ac:dyDescent="0.35">
      <c r="A294" s="24"/>
      <c r="B294" s="24"/>
      <c r="C294" s="24"/>
      <c r="D294" s="24"/>
      <c r="E294" s="24"/>
      <c r="F294" s="25"/>
      <c r="G294" s="26"/>
      <c r="H294" s="26"/>
    </row>
    <row r="295" spans="1:8" x14ac:dyDescent="0.35">
      <c r="A295" s="24"/>
      <c r="B295" s="24"/>
      <c r="C295" s="24"/>
      <c r="D295" s="24"/>
      <c r="E295" s="24"/>
      <c r="F295" s="25"/>
      <c r="G295" s="26"/>
      <c r="H295" s="26"/>
    </row>
    <row r="296" spans="1:8" x14ac:dyDescent="0.35">
      <c r="A296" s="24"/>
      <c r="B296" s="24"/>
      <c r="C296" s="24"/>
      <c r="D296" s="24"/>
      <c r="E296" s="24"/>
      <c r="F296" s="25"/>
      <c r="G296" s="26"/>
      <c r="H296" s="26"/>
    </row>
    <row r="297" spans="1:8" x14ac:dyDescent="0.35">
      <c r="A297" s="24"/>
      <c r="B297" s="24"/>
      <c r="C297" s="24"/>
      <c r="D297" s="24"/>
      <c r="E297" s="24"/>
      <c r="F297" s="25"/>
      <c r="G297" s="26"/>
      <c r="H297" s="26"/>
    </row>
    <row r="298" spans="1:8" x14ac:dyDescent="0.35">
      <c r="A298" s="24"/>
      <c r="B298" s="24"/>
      <c r="C298" s="24"/>
      <c r="D298" s="24"/>
      <c r="E298" s="24"/>
      <c r="F298" s="25"/>
      <c r="G298" s="26"/>
      <c r="H298" s="26"/>
    </row>
    <row r="299" spans="1:8" x14ac:dyDescent="0.35">
      <c r="A299" s="24"/>
      <c r="B299" s="24"/>
      <c r="C299" s="24"/>
      <c r="D299" s="24"/>
      <c r="E299" s="24"/>
      <c r="F299" s="25"/>
      <c r="G299" s="26"/>
      <c r="H299" s="26"/>
    </row>
    <row r="300" spans="1:8" x14ac:dyDescent="0.35">
      <c r="A300" s="24"/>
      <c r="B300" s="24"/>
      <c r="C300" s="24"/>
      <c r="D300" s="24"/>
      <c r="E300" s="24"/>
      <c r="F300" s="25"/>
      <c r="G300" s="26"/>
      <c r="H300" s="26"/>
    </row>
    <row r="301" spans="1:8" x14ac:dyDescent="0.35">
      <c r="A301" s="24"/>
      <c r="B301" s="24"/>
      <c r="C301" s="24"/>
      <c r="D301" s="24"/>
      <c r="E301" s="24"/>
      <c r="F301" s="25"/>
      <c r="G301" s="26"/>
      <c r="H301" s="26"/>
    </row>
    <row r="302" spans="1:8" x14ac:dyDescent="0.35">
      <c r="A302" s="24"/>
      <c r="B302" s="24"/>
      <c r="C302" s="24"/>
      <c r="D302" s="24"/>
      <c r="E302" s="24"/>
      <c r="F302" s="25"/>
      <c r="G302" s="26"/>
      <c r="H302" s="26"/>
    </row>
    <row r="303" spans="1:8" x14ac:dyDescent="0.35">
      <c r="A303" s="24"/>
      <c r="B303" s="24"/>
      <c r="C303" s="24"/>
      <c r="D303" s="24"/>
      <c r="E303" s="24"/>
      <c r="F303" s="25"/>
      <c r="G303" s="26"/>
      <c r="H303" s="26"/>
    </row>
    <row r="304" spans="1:8" x14ac:dyDescent="0.35">
      <c r="A304" s="24"/>
      <c r="B304" s="24"/>
      <c r="C304" s="24"/>
      <c r="D304" s="24"/>
      <c r="E304" s="24"/>
      <c r="F304" s="25"/>
      <c r="G304" s="26"/>
      <c r="H304" s="26"/>
    </row>
    <row r="305" spans="1:8" x14ac:dyDescent="0.35">
      <c r="A305" s="24"/>
      <c r="B305" s="24"/>
      <c r="C305" s="24"/>
      <c r="D305" s="24"/>
      <c r="E305" s="24"/>
      <c r="F305" s="25"/>
      <c r="G305" s="26"/>
      <c r="H305" s="26"/>
    </row>
    <row r="306" spans="1:8" x14ac:dyDescent="0.35">
      <c r="A306" s="24"/>
      <c r="B306" s="24"/>
      <c r="C306" s="24"/>
      <c r="D306" s="24"/>
      <c r="E306" s="24"/>
      <c r="F306" s="25"/>
      <c r="G306" s="26"/>
      <c r="H306" s="26"/>
    </row>
    <row r="307" spans="1:8" x14ac:dyDescent="0.35">
      <c r="A307" s="24"/>
      <c r="B307" s="24"/>
      <c r="C307" s="24"/>
      <c r="D307" s="24"/>
      <c r="E307" s="24"/>
      <c r="F307" s="25"/>
      <c r="G307" s="26"/>
      <c r="H307" s="26"/>
    </row>
    <row r="308" spans="1:8" x14ac:dyDescent="0.35">
      <c r="A308" s="24"/>
      <c r="B308" s="24"/>
      <c r="C308" s="24"/>
      <c r="D308" s="24"/>
      <c r="E308" s="24"/>
      <c r="F308" s="25"/>
      <c r="G308" s="26"/>
      <c r="H308" s="26"/>
    </row>
    <row r="309" spans="1:8" x14ac:dyDescent="0.35">
      <c r="A309" s="24"/>
      <c r="B309" s="24"/>
      <c r="C309" s="24"/>
      <c r="D309" s="24"/>
      <c r="E309" s="24"/>
      <c r="F309" s="25"/>
      <c r="G309" s="26"/>
      <c r="H309" s="26"/>
    </row>
    <row r="310" spans="1:8" x14ac:dyDescent="0.35">
      <c r="A310" s="24"/>
      <c r="B310" s="24"/>
      <c r="C310" s="24"/>
      <c r="D310" s="24"/>
      <c r="E310" s="24"/>
      <c r="F310" s="25"/>
      <c r="G310" s="26"/>
      <c r="H310" s="26"/>
    </row>
    <row r="311" spans="1:8" x14ac:dyDescent="0.35">
      <c r="A311" s="24"/>
      <c r="B311" s="24"/>
      <c r="C311" s="24"/>
      <c r="D311" s="24"/>
      <c r="E311" s="24"/>
      <c r="F311" s="25"/>
      <c r="G311" s="26"/>
      <c r="H311" s="26"/>
    </row>
    <row r="312" spans="1:8" x14ac:dyDescent="0.35">
      <c r="A312" s="24"/>
      <c r="B312" s="24"/>
      <c r="C312" s="24"/>
      <c r="D312" s="24"/>
      <c r="E312" s="24"/>
      <c r="F312" s="25"/>
      <c r="G312" s="26"/>
      <c r="H312" s="26"/>
    </row>
    <row r="313" spans="1:8" x14ac:dyDescent="0.35">
      <c r="A313" s="24"/>
      <c r="B313" s="24"/>
      <c r="C313" s="24"/>
      <c r="D313" s="24"/>
      <c r="E313" s="24"/>
      <c r="F313" s="25"/>
      <c r="G313" s="26"/>
      <c r="H313" s="26"/>
    </row>
    <row r="314" spans="1:8" x14ac:dyDescent="0.35">
      <c r="A314" s="24"/>
      <c r="B314" s="24"/>
      <c r="C314" s="24"/>
      <c r="D314" s="24"/>
      <c r="E314" s="24"/>
      <c r="F314" s="25"/>
      <c r="G314" s="26"/>
      <c r="H314" s="26"/>
    </row>
    <row r="315" spans="1:8" x14ac:dyDescent="0.35">
      <c r="A315" s="24"/>
      <c r="B315" s="24"/>
      <c r="C315" s="24"/>
      <c r="D315" s="24"/>
      <c r="E315" s="24"/>
      <c r="F315" s="25"/>
      <c r="G315" s="26"/>
      <c r="H315" s="26"/>
    </row>
    <row r="316" spans="1:8" x14ac:dyDescent="0.35">
      <c r="A316" s="24"/>
      <c r="B316" s="24"/>
      <c r="C316" s="24"/>
      <c r="D316" s="24"/>
      <c r="E316" s="24"/>
      <c r="F316" s="25"/>
      <c r="G316" s="26"/>
      <c r="H316" s="26"/>
    </row>
    <row r="317" spans="1:8" x14ac:dyDescent="0.35">
      <c r="A317" s="24"/>
      <c r="B317" s="24"/>
      <c r="C317" s="24"/>
      <c r="D317" s="24"/>
      <c r="E317" s="24"/>
      <c r="F317" s="25"/>
      <c r="G317" s="26"/>
      <c r="H317" s="26"/>
    </row>
    <row r="318" spans="1:8" x14ac:dyDescent="0.35">
      <c r="A318" s="24"/>
      <c r="B318" s="24"/>
      <c r="C318" s="24"/>
      <c r="D318" s="24"/>
      <c r="E318" s="24"/>
      <c r="F318" s="25"/>
      <c r="G318" s="26"/>
      <c r="H318" s="26"/>
    </row>
    <row r="319" spans="1:8" x14ac:dyDescent="0.35">
      <c r="A319" s="24"/>
      <c r="B319" s="24"/>
      <c r="C319" s="24"/>
      <c r="D319" s="24"/>
      <c r="E319" s="24"/>
      <c r="F319" s="25"/>
      <c r="G319" s="26"/>
      <c r="H319" s="26"/>
    </row>
    <row r="320" spans="1:8" x14ac:dyDescent="0.35">
      <c r="A320" s="24"/>
      <c r="B320" s="24"/>
      <c r="C320" s="24"/>
      <c r="D320" s="24"/>
      <c r="E320" s="24"/>
      <c r="F320" s="25"/>
      <c r="G320" s="26"/>
      <c r="H320" s="26"/>
    </row>
    <row r="321" spans="1:8" x14ac:dyDescent="0.35">
      <c r="A321" s="24"/>
      <c r="B321" s="24"/>
      <c r="C321" s="24"/>
      <c r="D321" s="24"/>
      <c r="E321" s="24"/>
      <c r="F321" s="25"/>
      <c r="G321" s="26"/>
      <c r="H321" s="26"/>
    </row>
    <row r="322" spans="1:8" x14ac:dyDescent="0.35">
      <c r="A322" s="24"/>
      <c r="B322" s="24"/>
      <c r="C322" s="24"/>
      <c r="D322" s="24"/>
      <c r="E322" s="24"/>
      <c r="F322" s="25"/>
      <c r="G322" s="26"/>
      <c r="H322" s="26"/>
    </row>
    <row r="323" spans="1:8" x14ac:dyDescent="0.35">
      <c r="A323" s="24"/>
      <c r="B323" s="24"/>
      <c r="C323" s="24"/>
      <c r="D323" s="24"/>
      <c r="E323" s="24"/>
      <c r="F323" s="25"/>
      <c r="G323" s="26"/>
      <c r="H323" s="26"/>
    </row>
    <row r="324" spans="1:8" x14ac:dyDescent="0.35">
      <c r="A324" s="24"/>
      <c r="B324" s="24"/>
      <c r="C324" s="24"/>
      <c r="D324" s="24"/>
      <c r="E324" s="24"/>
      <c r="F324" s="25"/>
      <c r="G324" s="26"/>
      <c r="H324" s="26"/>
    </row>
    <row r="325" spans="1:8" x14ac:dyDescent="0.35">
      <c r="A325" s="24"/>
      <c r="B325" s="24"/>
      <c r="C325" s="24"/>
      <c r="D325" s="24"/>
      <c r="E325" s="24"/>
      <c r="F325" s="25"/>
      <c r="G325" s="26"/>
      <c r="H325" s="26"/>
    </row>
    <row r="326" spans="1:8" x14ac:dyDescent="0.35">
      <c r="A326" s="24"/>
      <c r="B326" s="24"/>
      <c r="C326" s="24"/>
      <c r="D326" s="24"/>
      <c r="E326" s="24"/>
      <c r="F326" s="25"/>
      <c r="G326" s="26"/>
      <c r="H326" s="26"/>
    </row>
    <row r="327" spans="1:8" x14ac:dyDescent="0.35">
      <c r="A327" s="24"/>
      <c r="B327" s="24"/>
      <c r="C327" s="24"/>
      <c r="D327" s="24"/>
      <c r="E327" s="24"/>
      <c r="F327" s="25"/>
      <c r="G327" s="26"/>
      <c r="H327" s="26"/>
    </row>
    <row r="328" spans="1:8" x14ac:dyDescent="0.35">
      <c r="A328" s="24"/>
      <c r="B328" s="24"/>
      <c r="C328" s="24"/>
      <c r="D328" s="24"/>
      <c r="E328" s="24"/>
      <c r="F328" s="25"/>
      <c r="G328" s="26"/>
      <c r="H328" s="26"/>
    </row>
    <row r="329" spans="1:8" x14ac:dyDescent="0.35">
      <c r="A329" s="24"/>
      <c r="B329" s="24"/>
      <c r="C329" s="24"/>
      <c r="D329" s="24"/>
      <c r="E329" s="24"/>
      <c r="F329" s="25"/>
      <c r="G329" s="26"/>
      <c r="H329" s="26"/>
    </row>
    <row r="330" spans="1:8" x14ac:dyDescent="0.35">
      <c r="A330" s="24"/>
      <c r="B330" s="24"/>
      <c r="C330" s="24"/>
      <c r="D330" s="24"/>
      <c r="E330" s="24"/>
      <c r="F330" s="25"/>
      <c r="G330" s="26"/>
      <c r="H330" s="26"/>
    </row>
    <row r="331" spans="1:8" x14ac:dyDescent="0.35">
      <c r="A331" s="24"/>
      <c r="B331" s="24"/>
      <c r="C331" s="24"/>
      <c r="D331" s="24"/>
      <c r="E331" s="24"/>
      <c r="F331" s="25"/>
      <c r="G331" s="26"/>
      <c r="H331" s="26"/>
    </row>
    <row r="332" spans="1:8" x14ac:dyDescent="0.35">
      <c r="A332" s="24"/>
      <c r="B332" s="24"/>
      <c r="C332" s="24"/>
      <c r="D332" s="24"/>
      <c r="E332" s="24"/>
      <c r="F332" s="25"/>
      <c r="G332" s="26"/>
      <c r="H332" s="26"/>
    </row>
    <row r="333" spans="1:8" x14ac:dyDescent="0.35">
      <c r="A333" s="24"/>
      <c r="B333" s="24"/>
      <c r="C333" s="24"/>
      <c r="D333" s="24"/>
      <c r="E333" s="24"/>
      <c r="F333" s="25"/>
      <c r="G333" s="26"/>
      <c r="H333" s="26"/>
    </row>
    <row r="334" spans="1:8" x14ac:dyDescent="0.35">
      <c r="A334" s="24"/>
      <c r="B334" s="24"/>
      <c r="C334" s="24"/>
      <c r="D334" s="24"/>
      <c r="E334" s="24"/>
      <c r="F334" s="25"/>
      <c r="G334" s="26"/>
      <c r="H334" s="26"/>
    </row>
    <row r="335" spans="1:8" x14ac:dyDescent="0.35">
      <c r="A335" s="24"/>
      <c r="B335" s="24"/>
      <c r="C335" s="24"/>
      <c r="D335" s="24"/>
      <c r="E335" s="24"/>
      <c r="F335" s="25"/>
      <c r="G335" s="26"/>
      <c r="H335" s="26"/>
    </row>
    <row r="336" spans="1:8" x14ac:dyDescent="0.35">
      <c r="A336" s="24"/>
      <c r="B336" s="24"/>
      <c r="C336" s="24"/>
      <c r="D336" s="24"/>
      <c r="E336" s="24"/>
      <c r="F336" s="25"/>
      <c r="G336" s="26"/>
      <c r="H336" s="26"/>
    </row>
    <row r="337" spans="1:8" x14ac:dyDescent="0.35">
      <c r="A337" s="24"/>
      <c r="B337" s="24"/>
      <c r="C337" s="24"/>
      <c r="D337" s="24"/>
      <c r="E337" s="24"/>
      <c r="F337" s="25"/>
      <c r="G337" s="26"/>
      <c r="H337" s="26"/>
    </row>
    <row r="338" spans="1:8" x14ac:dyDescent="0.35">
      <c r="A338" s="24"/>
      <c r="B338" s="24"/>
      <c r="C338" s="24"/>
      <c r="D338" s="24"/>
      <c r="E338" s="24"/>
      <c r="F338" s="25"/>
      <c r="G338" s="26"/>
      <c r="H338" s="26"/>
    </row>
    <row r="339" spans="1:8" x14ac:dyDescent="0.35">
      <c r="A339" s="24"/>
      <c r="B339" s="24"/>
      <c r="C339" s="24"/>
      <c r="D339" s="24"/>
      <c r="E339" s="24"/>
      <c r="F339" s="25"/>
      <c r="G339" s="26"/>
      <c r="H339" s="26"/>
    </row>
    <row r="340" spans="1:8" x14ac:dyDescent="0.35">
      <c r="A340" s="24"/>
      <c r="B340" s="24"/>
      <c r="C340" s="24"/>
      <c r="D340" s="24"/>
      <c r="E340" s="24"/>
      <c r="F340" s="25"/>
      <c r="G340" s="26"/>
      <c r="H340" s="26"/>
    </row>
    <row r="341" spans="1:8" x14ac:dyDescent="0.35">
      <c r="A341" s="24"/>
      <c r="B341" s="24"/>
      <c r="C341" s="24"/>
      <c r="D341" s="24"/>
      <c r="E341" s="24"/>
      <c r="F341" s="25"/>
      <c r="G341" s="26"/>
      <c r="H341" s="26"/>
    </row>
    <row r="342" spans="1:8" x14ac:dyDescent="0.35">
      <c r="A342" s="24"/>
      <c r="B342" s="24"/>
      <c r="C342" s="24"/>
      <c r="D342" s="24"/>
      <c r="E342" s="24"/>
      <c r="F342" s="25"/>
      <c r="G342" s="26"/>
      <c r="H342" s="26"/>
    </row>
    <row r="343" spans="1:8" x14ac:dyDescent="0.35">
      <c r="A343" s="24"/>
      <c r="B343" s="24"/>
      <c r="C343" s="24"/>
      <c r="D343" s="24"/>
      <c r="E343" s="24"/>
      <c r="F343" s="25"/>
      <c r="G343" s="26"/>
      <c r="H343" s="26"/>
    </row>
    <row r="344" spans="1:8" x14ac:dyDescent="0.35">
      <c r="A344" s="24"/>
      <c r="B344" s="24"/>
      <c r="C344" s="24"/>
      <c r="D344" s="24"/>
      <c r="E344" s="24"/>
      <c r="F344" s="25"/>
      <c r="G344" s="26"/>
      <c r="H344" s="26"/>
    </row>
    <row r="345" spans="1:8" x14ac:dyDescent="0.35">
      <c r="A345" s="24"/>
      <c r="B345" s="24"/>
      <c r="C345" s="24"/>
      <c r="D345" s="24"/>
      <c r="E345" s="24"/>
      <c r="F345" s="25"/>
      <c r="G345" s="26"/>
      <c r="H345" s="26"/>
    </row>
    <row r="346" spans="1:8" x14ac:dyDescent="0.35">
      <c r="A346" s="24"/>
      <c r="B346" s="24"/>
      <c r="C346" s="24"/>
      <c r="D346" s="24"/>
      <c r="E346" s="24"/>
      <c r="F346" s="25"/>
      <c r="G346" s="26"/>
      <c r="H346" s="26"/>
    </row>
    <row r="347" spans="1:8" x14ac:dyDescent="0.35">
      <c r="A347" s="24"/>
      <c r="B347" s="24"/>
      <c r="C347" s="24"/>
      <c r="D347" s="24"/>
      <c r="E347" s="24"/>
      <c r="F347" s="25"/>
      <c r="G347" s="26"/>
      <c r="H347" s="26"/>
    </row>
    <row r="348" spans="1:8" x14ac:dyDescent="0.35">
      <c r="A348" s="24"/>
      <c r="B348" s="24"/>
      <c r="C348" s="24"/>
      <c r="D348" s="24"/>
      <c r="E348" s="24"/>
      <c r="F348" s="25"/>
      <c r="G348" s="26"/>
      <c r="H348" s="26"/>
    </row>
    <row r="349" spans="1:8" x14ac:dyDescent="0.35">
      <c r="A349" s="24"/>
      <c r="B349" s="24"/>
      <c r="C349" s="24"/>
      <c r="D349" s="24"/>
      <c r="E349" s="24"/>
      <c r="F349" s="25"/>
      <c r="G349" s="26"/>
      <c r="H349" s="26"/>
    </row>
    <row r="350" spans="1:8" x14ac:dyDescent="0.35">
      <c r="A350" s="24"/>
      <c r="B350" s="24"/>
      <c r="C350" s="24"/>
      <c r="D350" s="24"/>
      <c r="E350" s="24"/>
      <c r="F350" s="25"/>
      <c r="G350" s="26"/>
      <c r="H350" s="26"/>
    </row>
    <row r="351" spans="1:8" x14ac:dyDescent="0.35">
      <c r="A351" s="24"/>
      <c r="B351" s="24"/>
      <c r="C351" s="24"/>
      <c r="D351" s="24"/>
      <c r="E351" s="24"/>
      <c r="F351" s="25"/>
      <c r="G351" s="26"/>
      <c r="H351" s="26"/>
    </row>
    <row r="352" spans="1:8" x14ac:dyDescent="0.35">
      <c r="A352" s="24"/>
      <c r="B352" s="24"/>
      <c r="C352" s="24"/>
      <c r="D352" s="24"/>
      <c r="E352" s="24"/>
      <c r="F352" s="25"/>
      <c r="G352" s="26"/>
      <c r="H352" s="26"/>
    </row>
    <row r="353" spans="1:8" x14ac:dyDescent="0.35">
      <c r="A353" s="24"/>
      <c r="B353" s="24"/>
      <c r="C353" s="24"/>
      <c r="D353" s="24"/>
      <c r="E353" s="24"/>
      <c r="F353" s="25"/>
      <c r="G353" s="26"/>
      <c r="H353" s="26"/>
    </row>
    <row r="354" spans="1:8" x14ac:dyDescent="0.35">
      <c r="A354" s="24"/>
      <c r="B354" s="24"/>
      <c r="C354" s="24"/>
      <c r="D354" s="24"/>
      <c r="E354" s="24"/>
      <c r="F354" s="25"/>
      <c r="G354" s="26"/>
      <c r="H354" s="26"/>
    </row>
    <row r="355" spans="1:8" x14ac:dyDescent="0.35">
      <c r="A355" s="24"/>
      <c r="B355" s="24"/>
      <c r="C355" s="24"/>
      <c r="D355" s="24"/>
      <c r="E355" s="24"/>
      <c r="F355" s="25"/>
      <c r="G355" s="26"/>
      <c r="H355" s="26"/>
    </row>
    <row r="356" spans="1:8" x14ac:dyDescent="0.35">
      <c r="A356" s="24"/>
      <c r="B356" s="24"/>
      <c r="C356" s="24"/>
      <c r="D356" s="24"/>
      <c r="E356" s="24"/>
      <c r="F356" s="25"/>
      <c r="G356" s="26"/>
      <c r="H356" s="26"/>
    </row>
    <row r="357" spans="1:8" x14ac:dyDescent="0.35">
      <c r="A357" s="24"/>
      <c r="B357" s="24"/>
      <c r="C357" s="24"/>
      <c r="D357" s="24"/>
      <c r="E357" s="24"/>
      <c r="F357" s="25"/>
      <c r="G357" s="26"/>
      <c r="H357" s="26"/>
    </row>
    <row r="358" spans="1:8" x14ac:dyDescent="0.35">
      <c r="A358" s="24"/>
      <c r="B358" s="24"/>
      <c r="C358" s="24"/>
      <c r="D358" s="24"/>
      <c r="E358" s="24"/>
      <c r="F358" s="25"/>
      <c r="G358" s="26"/>
      <c r="H358" s="26"/>
    </row>
    <row r="359" spans="1:8" x14ac:dyDescent="0.35">
      <c r="A359" s="24"/>
      <c r="B359" s="24"/>
      <c r="C359" s="24"/>
      <c r="D359" s="24"/>
      <c r="E359" s="24"/>
      <c r="F359" s="25"/>
      <c r="G359" s="26"/>
      <c r="H359" s="26"/>
    </row>
    <row r="360" spans="1:8" x14ac:dyDescent="0.35">
      <c r="A360" s="24"/>
      <c r="B360" s="24"/>
      <c r="C360" s="24"/>
      <c r="D360" s="24"/>
      <c r="E360" s="24"/>
      <c r="F360" s="25"/>
      <c r="G360" s="26"/>
      <c r="H360" s="26"/>
    </row>
    <row r="361" spans="1:8" x14ac:dyDescent="0.35">
      <c r="A361" s="24"/>
      <c r="B361" s="24"/>
      <c r="C361" s="24"/>
      <c r="D361" s="24"/>
      <c r="E361" s="24"/>
      <c r="F361" s="25"/>
      <c r="G361" s="26"/>
      <c r="H361" s="26"/>
    </row>
    <row r="362" spans="1:8" x14ac:dyDescent="0.35">
      <c r="A362" s="24"/>
      <c r="B362" s="24"/>
      <c r="C362" s="24"/>
      <c r="D362" s="24"/>
      <c r="E362" s="24"/>
      <c r="F362" s="25"/>
      <c r="G362" s="26"/>
      <c r="H362" s="26"/>
    </row>
    <row r="363" spans="1:8" x14ac:dyDescent="0.35">
      <c r="A363" s="24"/>
      <c r="B363" s="24"/>
      <c r="C363" s="24"/>
      <c r="D363" s="24"/>
      <c r="E363" s="24"/>
      <c r="F363" s="25"/>
      <c r="G363" s="26"/>
      <c r="H363" s="26"/>
    </row>
    <row r="364" spans="1:8" x14ac:dyDescent="0.35">
      <c r="A364" s="24"/>
      <c r="B364" s="24"/>
      <c r="C364" s="24"/>
      <c r="D364" s="24"/>
      <c r="E364" s="24"/>
      <c r="F364" s="25"/>
      <c r="G364" s="26"/>
      <c r="H364" s="26"/>
    </row>
    <row r="365" spans="1:8" x14ac:dyDescent="0.35">
      <c r="A365" s="24"/>
      <c r="B365" s="24"/>
      <c r="C365" s="24"/>
      <c r="D365" s="24"/>
      <c r="E365" s="24"/>
      <c r="F365" s="25"/>
      <c r="G365" s="26"/>
      <c r="H365" s="26"/>
    </row>
    <row r="366" spans="1:8" x14ac:dyDescent="0.35">
      <c r="A366" s="24"/>
      <c r="B366" s="24"/>
      <c r="C366" s="24"/>
      <c r="D366" s="24"/>
      <c r="E366" s="24"/>
      <c r="F366" s="25"/>
      <c r="G366" s="26"/>
      <c r="H366" s="26"/>
    </row>
    <row r="367" spans="1:8" x14ac:dyDescent="0.35">
      <c r="A367" s="24"/>
      <c r="B367" s="24"/>
      <c r="C367" s="24"/>
      <c r="D367" s="24"/>
      <c r="E367" s="24"/>
      <c r="F367" s="25"/>
      <c r="G367" s="26"/>
      <c r="H367" s="26"/>
    </row>
    <row r="368" spans="1:8" x14ac:dyDescent="0.35">
      <c r="A368" s="24"/>
      <c r="B368" s="24"/>
      <c r="C368" s="24"/>
      <c r="D368" s="24"/>
      <c r="E368" s="24"/>
      <c r="F368" s="25"/>
      <c r="G368" s="26"/>
      <c r="H368" s="26"/>
    </row>
    <row r="369" spans="1:8" x14ac:dyDescent="0.35">
      <c r="A369" s="24"/>
      <c r="B369" s="24"/>
      <c r="C369" s="24"/>
      <c r="D369" s="24"/>
      <c r="E369" s="24"/>
      <c r="F369" s="25"/>
      <c r="G369" s="26"/>
      <c r="H369" s="26"/>
    </row>
    <row r="370" spans="1:8" x14ac:dyDescent="0.35">
      <c r="A370" s="24"/>
      <c r="B370" s="24"/>
      <c r="C370" s="24"/>
      <c r="D370" s="24"/>
      <c r="E370" s="24"/>
      <c r="F370" s="25"/>
      <c r="G370" s="26"/>
      <c r="H370" s="26"/>
    </row>
    <row r="371" spans="1:8" x14ac:dyDescent="0.35">
      <c r="A371" s="24"/>
      <c r="B371" s="24"/>
      <c r="C371" s="24"/>
      <c r="D371" s="24"/>
      <c r="E371" s="24"/>
      <c r="F371" s="25"/>
      <c r="G371" s="26"/>
      <c r="H371" s="26"/>
    </row>
    <row r="372" spans="1:8" x14ac:dyDescent="0.35">
      <c r="A372" s="24"/>
      <c r="B372" s="24"/>
      <c r="C372" s="24"/>
      <c r="D372" s="24"/>
      <c r="E372" s="24"/>
      <c r="F372" s="25"/>
      <c r="G372" s="26"/>
      <c r="H372" s="26"/>
    </row>
    <row r="373" spans="1:8" x14ac:dyDescent="0.35">
      <c r="A373" s="24"/>
      <c r="B373" s="24"/>
      <c r="C373" s="24"/>
      <c r="D373" s="24"/>
      <c r="E373" s="24"/>
      <c r="F373" s="25"/>
      <c r="G373" s="26"/>
      <c r="H373" s="26"/>
    </row>
    <row r="374" spans="1:8" x14ac:dyDescent="0.35">
      <c r="A374" s="24"/>
      <c r="B374" s="24"/>
      <c r="C374" s="24"/>
      <c r="D374" s="24"/>
      <c r="E374" s="24"/>
      <c r="F374" s="25"/>
      <c r="G374" s="26"/>
      <c r="H374" s="26"/>
    </row>
    <row r="375" spans="1:8" x14ac:dyDescent="0.35">
      <c r="A375" s="24"/>
      <c r="B375" s="24"/>
      <c r="C375" s="24"/>
      <c r="D375" s="24"/>
      <c r="E375" s="24"/>
      <c r="F375" s="25"/>
      <c r="G375" s="26"/>
      <c r="H375" s="26"/>
    </row>
    <row r="376" spans="1:8" x14ac:dyDescent="0.35">
      <c r="A376" s="24"/>
      <c r="B376" s="24"/>
      <c r="C376" s="24"/>
      <c r="D376" s="24"/>
      <c r="E376" s="24"/>
      <c r="F376" s="25"/>
      <c r="G376" s="26"/>
      <c r="H376" s="26"/>
    </row>
    <row r="377" spans="1:8" x14ac:dyDescent="0.35">
      <c r="A377" s="24"/>
      <c r="B377" s="24"/>
      <c r="C377" s="24"/>
      <c r="D377" s="24"/>
      <c r="E377" s="24"/>
      <c r="F377" s="25"/>
      <c r="G377" s="26"/>
      <c r="H377" s="26"/>
    </row>
    <row r="378" spans="1:8" x14ac:dyDescent="0.35">
      <c r="A378" s="24"/>
      <c r="B378" s="24"/>
      <c r="C378" s="24"/>
      <c r="D378" s="24"/>
      <c r="E378" s="24"/>
      <c r="F378" s="25"/>
      <c r="G378" s="26"/>
      <c r="H378" s="26"/>
    </row>
    <row r="379" spans="1:8" x14ac:dyDescent="0.35">
      <c r="A379" s="24"/>
      <c r="B379" s="24"/>
      <c r="C379" s="24"/>
      <c r="D379" s="24"/>
      <c r="E379" s="24"/>
      <c r="F379" s="25"/>
      <c r="G379" s="26"/>
      <c r="H379" s="26"/>
    </row>
    <row r="380" spans="1:8" x14ac:dyDescent="0.35">
      <c r="A380" s="24"/>
      <c r="B380" s="24"/>
      <c r="C380" s="24"/>
      <c r="D380" s="24"/>
      <c r="E380" s="24"/>
      <c r="F380" s="25"/>
      <c r="G380" s="26"/>
      <c r="H380" s="26"/>
    </row>
    <row r="381" spans="1:8" x14ac:dyDescent="0.35">
      <c r="A381" s="24"/>
      <c r="B381" s="24"/>
      <c r="C381" s="24"/>
      <c r="D381" s="24"/>
      <c r="E381" s="24"/>
      <c r="F381" s="25"/>
      <c r="G381" s="26"/>
      <c r="H381" s="26"/>
    </row>
    <row r="382" spans="1:8" x14ac:dyDescent="0.35">
      <c r="A382" s="24"/>
      <c r="B382" s="24"/>
      <c r="C382" s="24"/>
      <c r="D382" s="24"/>
      <c r="E382" s="24"/>
      <c r="F382" s="25"/>
      <c r="G382" s="26"/>
      <c r="H382" s="26"/>
    </row>
    <row r="383" spans="1:8" x14ac:dyDescent="0.35">
      <c r="A383" s="24"/>
      <c r="B383" s="24"/>
      <c r="C383" s="24"/>
      <c r="D383" s="24"/>
      <c r="E383" s="24"/>
      <c r="F383" s="25"/>
      <c r="G383" s="26"/>
      <c r="H383" s="26"/>
    </row>
    <row r="384" spans="1:8" x14ac:dyDescent="0.35">
      <c r="A384" s="24"/>
      <c r="B384" s="24"/>
      <c r="C384" s="24"/>
      <c r="D384" s="24"/>
      <c r="E384" s="24"/>
      <c r="F384" s="25"/>
      <c r="G384" s="26"/>
      <c r="H384" s="26"/>
    </row>
    <row r="385" spans="1:8" x14ac:dyDescent="0.35">
      <c r="A385" s="24"/>
      <c r="B385" s="24"/>
      <c r="C385" s="24"/>
      <c r="D385" s="24"/>
      <c r="E385" s="24"/>
      <c r="F385" s="25"/>
      <c r="G385" s="26"/>
      <c r="H385" s="26"/>
    </row>
    <row r="386" spans="1:8" x14ac:dyDescent="0.35">
      <c r="A386" s="24"/>
      <c r="B386" s="24"/>
      <c r="C386" s="24"/>
      <c r="D386" s="24"/>
      <c r="E386" s="24"/>
      <c r="F386" s="25"/>
      <c r="G386" s="26"/>
      <c r="H386" s="26"/>
    </row>
    <row r="387" spans="1:8" x14ac:dyDescent="0.35">
      <c r="A387" s="24"/>
      <c r="B387" s="24"/>
      <c r="C387" s="24"/>
      <c r="D387" s="24"/>
      <c r="E387" s="24"/>
      <c r="F387" s="25"/>
      <c r="G387" s="26"/>
      <c r="H387" s="26"/>
    </row>
    <row r="388" spans="1:8" x14ac:dyDescent="0.35">
      <c r="A388" s="24"/>
      <c r="B388" s="24"/>
      <c r="C388" s="24"/>
      <c r="D388" s="24"/>
      <c r="E388" s="24"/>
      <c r="F388" s="25"/>
      <c r="G388" s="26"/>
      <c r="H388" s="26"/>
    </row>
    <row r="389" spans="1:8" x14ac:dyDescent="0.35">
      <c r="A389" s="24"/>
      <c r="B389" s="24"/>
      <c r="C389" s="24"/>
      <c r="D389" s="24"/>
      <c r="E389" s="24"/>
      <c r="F389" s="25"/>
      <c r="G389" s="26"/>
      <c r="H389" s="26"/>
    </row>
    <row r="390" spans="1:8" x14ac:dyDescent="0.35">
      <c r="A390" s="24"/>
      <c r="B390" s="24"/>
      <c r="C390" s="24"/>
      <c r="D390" s="24"/>
      <c r="E390" s="24"/>
      <c r="F390" s="25"/>
      <c r="G390" s="26"/>
      <c r="H390" s="26"/>
    </row>
    <row r="391" spans="1:8" x14ac:dyDescent="0.35">
      <c r="A391" s="24"/>
      <c r="B391" s="24"/>
      <c r="C391" s="24"/>
      <c r="D391" s="24"/>
      <c r="E391" s="24"/>
      <c r="F391" s="25"/>
      <c r="G391" s="26"/>
      <c r="H391" s="26"/>
    </row>
    <row r="392" spans="1:8" x14ac:dyDescent="0.35">
      <c r="A392" s="24"/>
      <c r="B392" s="24"/>
      <c r="C392" s="24"/>
      <c r="D392" s="24"/>
      <c r="E392" s="24"/>
      <c r="F392" s="25"/>
      <c r="G392" s="26"/>
      <c r="H392" s="26"/>
    </row>
    <row r="393" spans="1:8" x14ac:dyDescent="0.35">
      <c r="A393" s="24"/>
      <c r="B393" s="24"/>
      <c r="C393" s="24"/>
      <c r="D393" s="24"/>
      <c r="E393" s="24"/>
      <c r="F393" s="25"/>
      <c r="G393" s="26"/>
      <c r="H393" s="26"/>
    </row>
    <row r="394" spans="1:8" x14ac:dyDescent="0.35">
      <c r="A394" s="24"/>
      <c r="B394" s="24"/>
      <c r="C394" s="24"/>
      <c r="D394" s="24"/>
      <c r="E394" s="24"/>
      <c r="F394" s="25"/>
      <c r="G394" s="26"/>
      <c r="H394" s="26"/>
    </row>
    <row r="395" spans="1:8" x14ac:dyDescent="0.35">
      <c r="A395" s="24"/>
      <c r="B395" s="24"/>
      <c r="C395" s="24"/>
      <c r="D395" s="24"/>
      <c r="E395" s="24"/>
      <c r="F395" s="25"/>
      <c r="G395" s="26"/>
      <c r="H395" s="26"/>
    </row>
    <row r="396" spans="1:8" x14ac:dyDescent="0.35">
      <c r="A396" s="24"/>
      <c r="B396" s="24"/>
      <c r="C396" s="24"/>
      <c r="D396" s="24"/>
      <c r="E396" s="24"/>
      <c r="F396" s="25"/>
      <c r="G396" s="26"/>
      <c r="H396" s="26"/>
    </row>
    <row r="397" spans="1:8" x14ac:dyDescent="0.35">
      <c r="A397" s="24"/>
      <c r="B397" s="24"/>
      <c r="C397" s="24"/>
      <c r="D397" s="24"/>
      <c r="E397" s="24"/>
      <c r="F397" s="25"/>
      <c r="G397" s="26"/>
      <c r="H397" s="26"/>
    </row>
    <row r="398" spans="1:8" x14ac:dyDescent="0.35">
      <c r="A398" s="24"/>
      <c r="B398" s="24"/>
      <c r="C398" s="24"/>
      <c r="D398" s="24"/>
      <c r="E398" s="24"/>
      <c r="F398" s="25"/>
      <c r="G398" s="26"/>
      <c r="H398" s="26"/>
    </row>
    <row r="399" spans="1:8" x14ac:dyDescent="0.35">
      <c r="A399" s="24"/>
      <c r="B399" s="24"/>
      <c r="C399" s="24"/>
      <c r="D399" s="24"/>
      <c r="E399" s="24"/>
      <c r="F399" s="25"/>
      <c r="G399" s="26"/>
      <c r="H399" s="26"/>
    </row>
    <row r="400" spans="1:8" x14ac:dyDescent="0.35">
      <c r="A400" s="24"/>
      <c r="B400" s="24"/>
      <c r="C400" s="24"/>
      <c r="D400" s="24"/>
      <c r="E400" s="24"/>
      <c r="F400" s="25"/>
      <c r="G400" s="26"/>
      <c r="H400" s="26"/>
    </row>
    <row r="401" spans="1:8" x14ac:dyDescent="0.35">
      <c r="A401" s="24"/>
      <c r="B401" s="24"/>
      <c r="C401" s="24"/>
      <c r="D401" s="24"/>
      <c r="E401" s="24"/>
      <c r="F401" s="25"/>
      <c r="G401" s="26"/>
      <c r="H401" s="26"/>
    </row>
    <row r="402" spans="1:8" x14ac:dyDescent="0.35">
      <c r="A402" s="24"/>
      <c r="B402" s="24"/>
      <c r="C402" s="24"/>
      <c r="D402" s="24"/>
      <c r="E402" s="24"/>
      <c r="F402" s="25"/>
      <c r="G402" s="26"/>
      <c r="H402" s="26"/>
    </row>
    <row r="403" spans="1:8" x14ac:dyDescent="0.35">
      <c r="A403" s="24"/>
      <c r="B403" s="24"/>
      <c r="C403" s="24"/>
      <c r="D403" s="24"/>
      <c r="E403" s="24"/>
      <c r="F403" s="25"/>
      <c r="G403" s="26"/>
      <c r="H403" s="26"/>
    </row>
    <row r="404" spans="1:8" x14ac:dyDescent="0.35">
      <c r="A404" s="24"/>
      <c r="B404" s="24"/>
      <c r="C404" s="24"/>
      <c r="D404" s="24"/>
      <c r="E404" s="24"/>
      <c r="F404" s="25"/>
      <c r="G404" s="26"/>
      <c r="H404" s="26"/>
    </row>
    <row r="405" spans="1:8" x14ac:dyDescent="0.35">
      <c r="A405" s="24"/>
      <c r="B405" s="24"/>
      <c r="C405" s="24"/>
      <c r="D405" s="24"/>
      <c r="E405" s="24"/>
      <c r="F405" s="25"/>
      <c r="G405" s="26"/>
      <c r="H405" s="26"/>
    </row>
    <row r="406" spans="1:8" x14ac:dyDescent="0.35">
      <c r="A406" s="24"/>
      <c r="B406" s="24"/>
      <c r="C406" s="24"/>
      <c r="D406" s="24"/>
      <c r="E406" s="24"/>
      <c r="F406" s="25"/>
      <c r="G406" s="26"/>
      <c r="H406" s="26"/>
    </row>
    <row r="407" spans="1:8" x14ac:dyDescent="0.35">
      <c r="A407" s="24"/>
      <c r="B407" s="24"/>
      <c r="C407" s="24"/>
      <c r="D407" s="24"/>
      <c r="E407" s="24"/>
      <c r="F407" s="25"/>
      <c r="G407" s="26"/>
      <c r="H407" s="26"/>
    </row>
    <row r="408" spans="1:8" x14ac:dyDescent="0.35">
      <c r="A408" s="24"/>
      <c r="B408" s="24"/>
      <c r="C408" s="24"/>
      <c r="D408" s="24"/>
      <c r="E408" s="24"/>
      <c r="F408" s="25"/>
      <c r="G408" s="26"/>
      <c r="H408" s="26"/>
    </row>
    <row r="409" spans="1:8" x14ac:dyDescent="0.35">
      <c r="A409" s="24"/>
      <c r="B409" s="24"/>
      <c r="C409" s="24"/>
      <c r="D409" s="24"/>
      <c r="E409" s="24"/>
      <c r="F409" s="25"/>
      <c r="G409" s="26"/>
      <c r="H409" s="26"/>
    </row>
    <row r="410" spans="1:8" x14ac:dyDescent="0.35">
      <c r="A410" s="24"/>
      <c r="B410" s="24"/>
      <c r="C410" s="24"/>
      <c r="D410" s="24"/>
      <c r="E410" s="24"/>
      <c r="F410" s="25"/>
      <c r="G410" s="26"/>
      <c r="H410" s="26"/>
    </row>
    <row r="411" spans="1:8" x14ac:dyDescent="0.35">
      <c r="A411" s="24"/>
      <c r="B411" s="24"/>
      <c r="C411" s="24"/>
      <c r="D411" s="24"/>
      <c r="E411" s="24"/>
      <c r="F411" s="25"/>
      <c r="G411" s="26"/>
      <c r="H411" s="26"/>
    </row>
    <row r="412" spans="1:8" x14ac:dyDescent="0.35">
      <c r="A412" s="24"/>
      <c r="B412" s="24"/>
      <c r="C412" s="24"/>
      <c r="D412" s="24"/>
      <c r="E412" s="24"/>
      <c r="F412" s="25"/>
      <c r="G412" s="26"/>
      <c r="H412" s="26"/>
    </row>
    <row r="413" spans="1:8" x14ac:dyDescent="0.35">
      <c r="A413" s="24"/>
      <c r="B413" s="24"/>
      <c r="C413" s="24"/>
      <c r="D413" s="24"/>
      <c r="E413" s="24"/>
      <c r="F413" s="25"/>
      <c r="G413" s="26"/>
      <c r="H413" s="26"/>
    </row>
    <row r="414" spans="1:8" x14ac:dyDescent="0.35">
      <c r="A414" s="24"/>
      <c r="B414" s="24"/>
      <c r="C414" s="24"/>
      <c r="D414" s="24"/>
      <c r="E414" s="24"/>
      <c r="F414" s="25"/>
      <c r="G414" s="26"/>
      <c r="H414" s="26"/>
    </row>
    <row r="415" spans="1:8" x14ac:dyDescent="0.35">
      <c r="A415" s="24"/>
      <c r="B415" s="24"/>
      <c r="C415" s="24"/>
      <c r="D415" s="24"/>
      <c r="E415" s="24"/>
      <c r="F415" s="25"/>
      <c r="G415" s="26"/>
      <c r="H415" s="26"/>
    </row>
    <row r="416" spans="1:8" x14ac:dyDescent="0.35">
      <c r="A416" s="24"/>
      <c r="B416" s="24"/>
      <c r="C416" s="24"/>
      <c r="D416" s="24"/>
      <c r="E416" s="24"/>
      <c r="F416" s="25"/>
      <c r="G416" s="26"/>
      <c r="H416" s="26"/>
    </row>
    <row r="417" spans="1:8" x14ac:dyDescent="0.35">
      <c r="A417" s="24"/>
      <c r="B417" s="24"/>
      <c r="C417" s="24"/>
      <c r="D417" s="24"/>
      <c r="E417" s="24"/>
      <c r="F417" s="25"/>
      <c r="G417" s="26"/>
      <c r="H417" s="26"/>
    </row>
    <row r="418" spans="1:8" x14ac:dyDescent="0.35">
      <c r="A418" s="24"/>
      <c r="B418" s="24"/>
      <c r="C418" s="24"/>
      <c r="D418" s="24"/>
      <c r="E418" s="24"/>
      <c r="F418" s="25"/>
      <c r="G418" s="26"/>
      <c r="H418" s="26"/>
    </row>
    <row r="419" spans="1:8" x14ac:dyDescent="0.35">
      <c r="A419" s="24"/>
      <c r="B419" s="24"/>
      <c r="C419" s="24"/>
      <c r="D419" s="24"/>
      <c r="E419" s="24"/>
      <c r="F419" s="25"/>
      <c r="G419" s="26"/>
      <c r="H419" s="26"/>
    </row>
    <row r="420" spans="1:8" x14ac:dyDescent="0.35">
      <c r="A420" s="24"/>
      <c r="B420" s="24"/>
      <c r="C420" s="24"/>
      <c r="D420" s="24"/>
      <c r="E420" s="24"/>
      <c r="F420" s="25"/>
      <c r="G420" s="26"/>
      <c r="H420" s="26"/>
    </row>
    <row r="421" spans="1:8" x14ac:dyDescent="0.35">
      <c r="A421" s="24"/>
      <c r="B421" s="24"/>
      <c r="C421" s="24"/>
      <c r="D421" s="24"/>
      <c r="E421" s="24"/>
      <c r="F421" s="25"/>
      <c r="G421" s="26"/>
      <c r="H421" s="26"/>
    </row>
    <row r="422" spans="1:8" x14ac:dyDescent="0.35">
      <c r="A422" s="24"/>
      <c r="B422" s="24"/>
      <c r="C422" s="24"/>
      <c r="D422" s="24"/>
      <c r="E422" s="24"/>
      <c r="F422" s="25"/>
      <c r="G422" s="26"/>
      <c r="H422" s="26"/>
    </row>
    <row r="423" spans="1:8" x14ac:dyDescent="0.35">
      <c r="A423" s="24"/>
      <c r="B423" s="24"/>
      <c r="C423" s="24"/>
      <c r="D423" s="24"/>
      <c r="E423" s="24"/>
      <c r="F423" s="25"/>
      <c r="G423" s="26"/>
      <c r="H423" s="26"/>
    </row>
    <row r="424" spans="1:8" x14ac:dyDescent="0.35">
      <c r="A424" s="24"/>
      <c r="B424" s="24"/>
      <c r="C424" s="24"/>
      <c r="D424" s="24"/>
      <c r="E424" s="24"/>
      <c r="F424" s="25"/>
      <c r="G424" s="26"/>
      <c r="H424" s="26"/>
    </row>
    <row r="425" spans="1:8" x14ac:dyDescent="0.35">
      <c r="A425" s="24"/>
      <c r="B425" s="24"/>
      <c r="C425" s="24"/>
      <c r="D425" s="24"/>
      <c r="E425" s="24"/>
      <c r="F425" s="25"/>
      <c r="G425" s="26"/>
      <c r="H425" s="26"/>
    </row>
    <row r="426" spans="1:8" x14ac:dyDescent="0.35">
      <c r="A426" s="24"/>
      <c r="B426" s="24"/>
      <c r="C426" s="24"/>
      <c r="D426" s="24"/>
      <c r="E426" s="24"/>
      <c r="F426" s="25"/>
      <c r="G426" s="26"/>
      <c r="H426" s="26"/>
    </row>
    <row r="427" spans="1:8" x14ac:dyDescent="0.35">
      <c r="A427" s="24"/>
      <c r="B427" s="24"/>
      <c r="C427" s="24"/>
      <c r="D427" s="24"/>
      <c r="E427" s="24"/>
      <c r="F427" s="25"/>
      <c r="G427" s="26"/>
      <c r="H427" s="26"/>
    </row>
    <row r="428" spans="1:8" x14ac:dyDescent="0.35">
      <c r="A428" s="24"/>
      <c r="B428" s="24"/>
      <c r="C428" s="24"/>
      <c r="D428" s="24"/>
      <c r="E428" s="24"/>
      <c r="F428" s="25"/>
      <c r="G428" s="26"/>
      <c r="H428" s="26"/>
    </row>
    <row r="429" spans="1:8" x14ac:dyDescent="0.35">
      <c r="A429" s="24"/>
      <c r="B429" s="24"/>
      <c r="C429" s="24"/>
      <c r="D429" s="24"/>
      <c r="E429" s="24"/>
      <c r="F429" s="25"/>
      <c r="G429" s="26"/>
      <c r="H429" s="26"/>
    </row>
    <row r="430" spans="1:8" x14ac:dyDescent="0.35">
      <c r="A430" s="24"/>
      <c r="B430" s="24"/>
      <c r="C430" s="24"/>
      <c r="D430" s="24"/>
      <c r="E430" s="24"/>
      <c r="F430" s="25"/>
      <c r="G430" s="26"/>
      <c r="H430" s="26"/>
    </row>
    <row r="431" spans="1:8" x14ac:dyDescent="0.35">
      <c r="A431" s="24"/>
      <c r="B431" s="24"/>
      <c r="C431" s="24"/>
      <c r="D431" s="24"/>
      <c r="E431" s="24"/>
      <c r="F431" s="25"/>
      <c r="G431" s="26"/>
      <c r="H431" s="26"/>
    </row>
    <row r="432" spans="1:8" x14ac:dyDescent="0.35">
      <c r="A432" s="24"/>
      <c r="B432" s="24"/>
      <c r="C432" s="24"/>
      <c r="D432" s="24"/>
      <c r="E432" s="24"/>
      <c r="F432" s="25"/>
      <c r="G432" s="26"/>
      <c r="H432" s="26"/>
    </row>
    <row r="433" spans="1:8" x14ac:dyDescent="0.35">
      <c r="A433" s="24"/>
      <c r="B433" s="24"/>
      <c r="C433" s="24"/>
      <c r="D433" s="24"/>
      <c r="E433" s="24"/>
      <c r="F433" s="25"/>
      <c r="G433" s="26"/>
      <c r="H433" s="26"/>
    </row>
    <row r="434" spans="1:8" x14ac:dyDescent="0.35">
      <c r="A434" s="24"/>
      <c r="B434" s="24"/>
      <c r="C434" s="24"/>
      <c r="D434" s="24"/>
      <c r="E434" s="24"/>
      <c r="F434" s="25"/>
      <c r="G434" s="26"/>
      <c r="H434" s="26"/>
    </row>
    <row r="435" spans="1:8" x14ac:dyDescent="0.35">
      <c r="A435" s="24"/>
      <c r="B435" s="24"/>
      <c r="C435" s="24"/>
      <c r="D435" s="24"/>
      <c r="E435" s="24"/>
      <c r="F435" s="25"/>
      <c r="G435" s="26"/>
      <c r="H435" s="26"/>
    </row>
    <row r="436" spans="1:8" x14ac:dyDescent="0.35">
      <c r="A436" s="24"/>
      <c r="B436" s="24"/>
      <c r="C436" s="24"/>
      <c r="D436" s="24"/>
      <c r="E436" s="24"/>
      <c r="F436" s="25"/>
      <c r="G436" s="26"/>
      <c r="H436" s="26"/>
    </row>
    <row r="437" spans="1:8" x14ac:dyDescent="0.35">
      <c r="A437" s="24"/>
      <c r="B437" s="24"/>
      <c r="C437" s="24"/>
      <c r="D437" s="24"/>
      <c r="E437" s="24"/>
      <c r="F437" s="25"/>
      <c r="G437" s="26"/>
      <c r="H437" s="26"/>
    </row>
    <row r="438" spans="1:8" x14ac:dyDescent="0.35">
      <c r="A438" s="24"/>
      <c r="B438" s="24"/>
      <c r="C438" s="24"/>
      <c r="D438" s="24"/>
      <c r="E438" s="24"/>
      <c r="F438" s="25"/>
      <c r="G438" s="26"/>
      <c r="H438" s="26"/>
    </row>
    <row r="439" spans="1:8" x14ac:dyDescent="0.35">
      <c r="A439" s="24"/>
      <c r="B439" s="24"/>
      <c r="C439" s="24"/>
      <c r="D439" s="24"/>
      <c r="E439" s="24"/>
      <c r="F439" s="25"/>
      <c r="G439" s="26"/>
      <c r="H439" s="26"/>
    </row>
    <row r="440" spans="1:8" x14ac:dyDescent="0.35">
      <c r="A440" s="24"/>
      <c r="B440" s="24"/>
      <c r="C440" s="24"/>
      <c r="D440" s="24"/>
      <c r="E440" s="24"/>
      <c r="F440" s="25"/>
      <c r="G440" s="26"/>
      <c r="H440" s="26"/>
    </row>
    <row r="441" spans="1:8" x14ac:dyDescent="0.35">
      <c r="A441" s="24"/>
      <c r="B441" s="24"/>
      <c r="C441" s="24"/>
      <c r="D441" s="24"/>
      <c r="E441" s="24"/>
      <c r="F441" s="25"/>
      <c r="G441" s="26"/>
      <c r="H441" s="26"/>
    </row>
    <row r="442" spans="1:8" x14ac:dyDescent="0.35">
      <c r="A442" s="24"/>
      <c r="B442" s="24"/>
      <c r="C442" s="24"/>
      <c r="D442" s="24"/>
      <c r="E442" s="24"/>
      <c r="F442" s="25"/>
      <c r="G442" s="26"/>
      <c r="H442" s="26"/>
    </row>
    <row r="443" spans="1:8" x14ac:dyDescent="0.35">
      <c r="A443" s="24"/>
      <c r="B443" s="24"/>
      <c r="C443" s="24"/>
      <c r="D443" s="24"/>
      <c r="E443" s="24"/>
      <c r="F443" s="25"/>
      <c r="G443" s="26"/>
      <c r="H443" s="26"/>
    </row>
    <row r="444" spans="1:8" x14ac:dyDescent="0.35">
      <c r="A444" s="24"/>
      <c r="B444" s="24"/>
      <c r="C444" s="24"/>
      <c r="D444" s="24"/>
      <c r="E444" s="24"/>
      <c r="F444" s="25"/>
      <c r="G444" s="26"/>
      <c r="H444" s="26"/>
    </row>
    <row r="445" spans="1:8" x14ac:dyDescent="0.35">
      <c r="A445" s="24"/>
      <c r="B445" s="24"/>
      <c r="C445" s="24"/>
      <c r="D445" s="24"/>
      <c r="E445" s="24"/>
      <c r="F445" s="25"/>
      <c r="G445" s="26"/>
      <c r="H445" s="26"/>
    </row>
    <row r="446" spans="1:8" x14ac:dyDescent="0.35">
      <c r="A446" s="24"/>
      <c r="B446" s="24"/>
      <c r="C446" s="24"/>
      <c r="D446" s="24"/>
      <c r="E446" s="24"/>
      <c r="F446" s="25"/>
      <c r="G446" s="26"/>
      <c r="H446" s="26"/>
    </row>
    <row r="447" spans="1:8" x14ac:dyDescent="0.35">
      <c r="A447" s="24"/>
      <c r="B447" s="24"/>
      <c r="C447" s="24"/>
      <c r="D447" s="24"/>
      <c r="E447" s="24"/>
      <c r="F447" s="25"/>
      <c r="G447" s="26"/>
      <c r="H447" s="26"/>
    </row>
    <row r="448" spans="1:8" x14ac:dyDescent="0.35">
      <c r="A448" s="24"/>
      <c r="B448" s="24"/>
      <c r="C448" s="24"/>
      <c r="D448" s="24"/>
      <c r="E448" s="24"/>
      <c r="F448" s="25"/>
      <c r="G448" s="26"/>
      <c r="H448" s="26"/>
    </row>
    <row r="449" spans="1:8" x14ac:dyDescent="0.35">
      <c r="A449" s="24"/>
      <c r="B449" s="24"/>
      <c r="C449" s="24"/>
      <c r="D449" s="24"/>
      <c r="E449" s="24"/>
      <c r="F449" s="25"/>
      <c r="G449" s="26"/>
      <c r="H449" s="26"/>
    </row>
    <row r="450" spans="1:8" x14ac:dyDescent="0.35">
      <c r="A450" s="24"/>
      <c r="B450" s="24"/>
      <c r="C450" s="24"/>
      <c r="D450" s="24"/>
      <c r="E450" s="24"/>
      <c r="F450" s="25"/>
      <c r="G450" s="26"/>
      <c r="H450" s="26"/>
    </row>
    <row r="451" spans="1:8" x14ac:dyDescent="0.35">
      <c r="A451" s="24"/>
      <c r="B451" s="24"/>
      <c r="C451" s="24"/>
      <c r="D451" s="24"/>
      <c r="E451" s="24"/>
      <c r="F451" s="25"/>
      <c r="G451" s="26"/>
      <c r="H451" s="26"/>
    </row>
    <row r="452" spans="1:8" x14ac:dyDescent="0.35">
      <c r="A452" s="24"/>
      <c r="B452" s="24"/>
      <c r="C452" s="24"/>
      <c r="D452" s="24"/>
      <c r="E452" s="24"/>
      <c r="F452" s="25"/>
      <c r="G452" s="26"/>
      <c r="H452" s="26"/>
    </row>
    <row r="453" spans="1:8" x14ac:dyDescent="0.35">
      <c r="A453" s="24"/>
      <c r="B453" s="24"/>
      <c r="C453" s="24"/>
      <c r="D453" s="24"/>
      <c r="E453" s="24"/>
      <c r="F453" s="25"/>
      <c r="G453" s="26"/>
      <c r="H453" s="26"/>
    </row>
    <row r="454" spans="1:8" x14ac:dyDescent="0.35">
      <c r="A454" s="24"/>
      <c r="B454" s="24"/>
      <c r="C454" s="24"/>
      <c r="D454" s="24"/>
      <c r="E454" s="24"/>
      <c r="F454" s="25"/>
      <c r="G454" s="26"/>
      <c r="H454" s="26"/>
    </row>
    <row r="455" spans="1:8" x14ac:dyDescent="0.35">
      <c r="A455" s="24"/>
      <c r="B455" s="24"/>
      <c r="C455" s="24"/>
      <c r="D455" s="24"/>
      <c r="E455" s="24"/>
      <c r="F455" s="25"/>
      <c r="G455" s="26"/>
      <c r="H455" s="26"/>
    </row>
    <row r="456" spans="1:8" x14ac:dyDescent="0.35">
      <c r="A456" s="24"/>
      <c r="B456" s="24"/>
      <c r="C456" s="24"/>
      <c r="D456" s="24"/>
      <c r="E456" s="24"/>
      <c r="F456" s="25"/>
      <c r="G456" s="26"/>
      <c r="H456" s="26"/>
    </row>
    <row r="457" spans="1:8" x14ac:dyDescent="0.35">
      <c r="A457" s="24"/>
      <c r="B457" s="24"/>
      <c r="C457" s="24"/>
      <c r="D457" s="24"/>
      <c r="E457" s="24"/>
      <c r="F457" s="25"/>
      <c r="G457" s="26"/>
      <c r="H457" s="26"/>
    </row>
    <row r="458" spans="1:8" x14ac:dyDescent="0.35">
      <c r="A458" s="24"/>
      <c r="B458" s="24"/>
      <c r="C458" s="24"/>
      <c r="D458" s="24"/>
      <c r="E458" s="24"/>
      <c r="F458" s="25"/>
      <c r="G458" s="26"/>
      <c r="H458" s="26"/>
    </row>
    <row r="459" spans="1:8" x14ac:dyDescent="0.35">
      <c r="A459" s="24"/>
      <c r="B459" s="24"/>
      <c r="C459" s="24"/>
      <c r="D459" s="24"/>
      <c r="E459" s="24"/>
      <c r="F459" s="25"/>
      <c r="G459" s="26"/>
      <c r="H459" s="26"/>
    </row>
    <row r="460" spans="1:8" x14ac:dyDescent="0.35">
      <c r="A460" s="24"/>
      <c r="B460" s="24"/>
      <c r="C460" s="24"/>
      <c r="D460" s="24"/>
      <c r="E460" s="24"/>
      <c r="F460" s="25"/>
      <c r="G460" s="26"/>
      <c r="H460" s="26"/>
    </row>
    <row r="461" spans="1:8" x14ac:dyDescent="0.35">
      <c r="A461" s="24"/>
      <c r="B461" s="24"/>
      <c r="C461" s="24"/>
      <c r="D461" s="24"/>
      <c r="E461" s="24"/>
      <c r="F461" s="25"/>
      <c r="G461" s="26"/>
      <c r="H461" s="26"/>
    </row>
    <row r="462" spans="1:8" x14ac:dyDescent="0.35">
      <c r="A462" s="24"/>
      <c r="B462" s="24"/>
      <c r="C462" s="24"/>
      <c r="D462" s="24"/>
      <c r="E462" s="24"/>
      <c r="F462" s="25"/>
      <c r="G462" s="26"/>
      <c r="H462" s="26"/>
    </row>
    <row r="463" spans="1:8" x14ac:dyDescent="0.35">
      <c r="A463" s="24"/>
      <c r="B463" s="24"/>
      <c r="C463" s="24"/>
      <c r="D463" s="24"/>
      <c r="E463" s="24"/>
      <c r="F463" s="25"/>
      <c r="G463" s="26"/>
      <c r="H463" s="26"/>
    </row>
    <row r="464" spans="1:8" x14ac:dyDescent="0.35">
      <c r="A464" s="24"/>
      <c r="B464" s="24"/>
      <c r="C464" s="24"/>
      <c r="D464" s="24"/>
      <c r="E464" s="24"/>
      <c r="F464" s="25"/>
      <c r="G464" s="26"/>
      <c r="H464" s="26"/>
    </row>
    <row r="465" spans="1:8" x14ac:dyDescent="0.35">
      <c r="A465" s="24"/>
      <c r="B465" s="24"/>
      <c r="C465" s="24"/>
      <c r="D465" s="24"/>
      <c r="E465" s="24"/>
      <c r="F465" s="25"/>
      <c r="G465" s="26"/>
      <c r="H465" s="26"/>
    </row>
    <row r="466" spans="1:8" x14ac:dyDescent="0.35">
      <c r="A466" s="24"/>
      <c r="B466" s="24"/>
      <c r="C466" s="24"/>
      <c r="D466" s="24"/>
      <c r="E466" s="24"/>
      <c r="F466" s="25"/>
      <c r="G466" s="26"/>
      <c r="H466" s="26"/>
    </row>
    <row r="467" spans="1:8" x14ac:dyDescent="0.35">
      <c r="A467" s="24"/>
      <c r="B467" s="24"/>
      <c r="C467" s="24"/>
      <c r="D467" s="24"/>
      <c r="E467" s="24"/>
      <c r="F467" s="25"/>
      <c r="G467" s="26"/>
      <c r="H467" s="26"/>
    </row>
    <row r="468" spans="1:8" x14ac:dyDescent="0.35">
      <c r="A468" s="24"/>
      <c r="B468" s="24"/>
      <c r="C468" s="24"/>
      <c r="D468" s="24"/>
      <c r="E468" s="24"/>
      <c r="F468" s="25"/>
      <c r="G468" s="26"/>
      <c r="H468" s="26"/>
    </row>
    <row r="469" spans="1:8" x14ac:dyDescent="0.35">
      <c r="A469" s="24"/>
      <c r="B469" s="24"/>
      <c r="C469" s="24"/>
      <c r="D469" s="24"/>
      <c r="E469" s="24"/>
      <c r="F469" s="25"/>
      <c r="G469" s="26"/>
      <c r="H469" s="26"/>
    </row>
    <row r="470" spans="1:8" x14ac:dyDescent="0.35">
      <c r="A470" s="24"/>
      <c r="B470" s="24"/>
      <c r="C470" s="24"/>
      <c r="D470" s="24"/>
      <c r="E470" s="24"/>
      <c r="F470" s="25"/>
      <c r="G470" s="26"/>
      <c r="H470" s="26"/>
    </row>
    <row r="471" spans="1:8" x14ac:dyDescent="0.35">
      <c r="A471" s="24"/>
      <c r="B471" s="24"/>
      <c r="C471" s="24"/>
      <c r="D471" s="24"/>
      <c r="E471" s="24"/>
      <c r="F471" s="25"/>
      <c r="G471" s="26"/>
      <c r="H471" s="26"/>
    </row>
    <row r="472" spans="1:8" x14ac:dyDescent="0.35">
      <c r="A472" s="24"/>
      <c r="B472" s="24"/>
      <c r="C472" s="24"/>
      <c r="D472" s="24"/>
      <c r="E472" s="24"/>
      <c r="F472" s="25"/>
      <c r="G472" s="26"/>
      <c r="H472" s="26"/>
    </row>
    <row r="473" spans="1:8" x14ac:dyDescent="0.35">
      <c r="A473" s="24"/>
      <c r="B473" s="24"/>
      <c r="C473" s="24"/>
      <c r="D473" s="24"/>
      <c r="E473" s="24"/>
      <c r="F473" s="25"/>
      <c r="G473" s="26"/>
      <c r="H473" s="26"/>
    </row>
    <row r="474" spans="1:8" x14ac:dyDescent="0.35">
      <c r="A474" s="24"/>
      <c r="B474" s="24"/>
      <c r="C474" s="24"/>
      <c r="D474" s="24"/>
      <c r="E474" s="24"/>
      <c r="F474" s="25"/>
      <c r="G474" s="26"/>
      <c r="H474" s="26"/>
    </row>
    <row r="475" spans="1:8" x14ac:dyDescent="0.35">
      <c r="A475" s="24"/>
      <c r="B475" s="24"/>
      <c r="C475" s="24"/>
      <c r="D475" s="24"/>
      <c r="E475" s="24"/>
      <c r="F475" s="25"/>
      <c r="G475" s="26"/>
      <c r="H475" s="26"/>
    </row>
    <row r="476" spans="1:8" x14ac:dyDescent="0.35">
      <c r="A476" s="24"/>
      <c r="B476" s="24"/>
      <c r="C476" s="24"/>
      <c r="D476" s="24"/>
      <c r="E476" s="24"/>
      <c r="F476" s="25"/>
      <c r="G476" s="26"/>
      <c r="H476" s="26"/>
    </row>
    <row r="477" spans="1:8" x14ac:dyDescent="0.35">
      <c r="A477" s="24"/>
      <c r="B477" s="24"/>
      <c r="C477" s="24"/>
      <c r="D477" s="24"/>
      <c r="E477" s="24"/>
      <c r="F477" s="25"/>
      <c r="G477" s="26"/>
      <c r="H477" s="26"/>
    </row>
    <row r="478" spans="1:8" x14ac:dyDescent="0.35">
      <c r="A478" s="24"/>
      <c r="B478" s="24"/>
      <c r="C478" s="24"/>
      <c r="D478" s="24"/>
      <c r="E478" s="24"/>
      <c r="F478" s="25"/>
      <c r="G478" s="26"/>
      <c r="H478" s="26"/>
    </row>
    <row r="479" spans="1:8" x14ac:dyDescent="0.35">
      <c r="A479" s="24"/>
      <c r="B479" s="24"/>
      <c r="C479" s="24"/>
      <c r="D479" s="24"/>
      <c r="E479" s="24"/>
      <c r="F479" s="25"/>
      <c r="G479" s="26"/>
      <c r="H479" s="26"/>
    </row>
    <row r="480" spans="1:8" x14ac:dyDescent="0.35">
      <c r="A480" s="24"/>
      <c r="B480" s="24"/>
      <c r="C480" s="24"/>
      <c r="D480" s="24"/>
      <c r="E480" s="24"/>
      <c r="F480" s="25"/>
      <c r="G480" s="26"/>
      <c r="H480" s="26"/>
    </row>
    <row r="481" spans="1:8" x14ac:dyDescent="0.35">
      <c r="A481" s="24"/>
      <c r="B481" s="24"/>
      <c r="C481" s="24"/>
      <c r="D481" s="24"/>
      <c r="E481" s="24"/>
      <c r="F481" s="25"/>
      <c r="G481" s="26"/>
      <c r="H481" s="26"/>
    </row>
    <row r="482" spans="1:8" x14ac:dyDescent="0.35">
      <c r="A482" s="24"/>
      <c r="B482" s="24"/>
      <c r="C482" s="24"/>
      <c r="D482" s="24"/>
      <c r="E482" s="24"/>
      <c r="F482" s="25"/>
      <c r="G482" s="26"/>
      <c r="H482" s="26"/>
    </row>
    <row r="483" spans="1:8" x14ac:dyDescent="0.35">
      <c r="A483" s="24"/>
      <c r="B483" s="24"/>
      <c r="C483" s="24"/>
      <c r="D483" s="24"/>
      <c r="E483" s="24"/>
      <c r="F483" s="25"/>
      <c r="G483" s="26"/>
      <c r="H483" s="26"/>
    </row>
    <row r="484" spans="1:8" x14ac:dyDescent="0.35">
      <c r="A484" s="24"/>
      <c r="B484" s="24"/>
      <c r="C484" s="24"/>
      <c r="D484" s="24"/>
      <c r="E484" s="24"/>
      <c r="F484" s="25"/>
      <c r="G484" s="26"/>
      <c r="H484" s="26"/>
    </row>
    <row r="485" spans="1:8" x14ac:dyDescent="0.35">
      <c r="A485" s="24"/>
      <c r="B485" s="24"/>
      <c r="C485" s="24"/>
      <c r="D485" s="24"/>
      <c r="E485" s="24"/>
      <c r="F485" s="25"/>
      <c r="G485" s="26"/>
      <c r="H485" s="26"/>
    </row>
    <row r="486" spans="1:8" x14ac:dyDescent="0.35">
      <c r="A486" s="24"/>
      <c r="B486" s="24"/>
      <c r="C486" s="24"/>
      <c r="D486" s="24"/>
      <c r="E486" s="24"/>
      <c r="F486" s="25"/>
      <c r="G486" s="26"/>
      <c r="H486" s="26"/>
    </row>
    <row r="487" spans="1:8" x14ac:dyDescent="0.35">
      <c r="A487" s="24"/>
      <c r="B487" s="24"/>
      <c r="C487" s="24"/>
      <c r="D487" s="24"/>
      <c r="E487" s="24"/>
      <c r="F487" s="25"/>
      <c r="G487" s="26"/>
      <c r="H487" s="26"/>
    </row>
    <row r="488" spans="1:8" x14ac:dyDescent="0.35">
      <c r="A488" s="24"/>
      <c r="B488" s="24"/>
      <c r="C488" s="24"/>
      <c r="D488" s="24"/>
      <c r="E488" s="24"/>
      <c r="F488" s="25"/>
      <c r="G488" s="26"/>
      <c r="H488" s="26"/>
    </row>
    <row r="489" spans="1:8" x14ac:dyDescent="0.35">
      <c r="A489" s="24"/>
      <c r="B489" s="24"/>
      <c r="C489" s="24"/>
      <c r="D489" s="24"/>
      <c r="E489" s="24"/>
      <c r="F489" s="25"/>
      <c r="G489" s="26"/>
      <c r="H489" s="26"/>
    </row>
    <row r="490" spans="1:8" x14ac:dyDescent="0.35">
      <c r="A490" s="24"/>
      <c r="B490" s="24"/>
      <c r="C490" s="24"/>
      <c r="D490" s="24"/>
      <c r="E490" s="24"/>
      <c r="F490" s="25"/>
      <c r="G490" s="26"/>
      <c r="H490" s="26"/>
    </row>
    <row r="491" spans="1:8" x14ac:dyDescent="0.35">
      <c r="A491" s="24"/>
      <c r="B491" s="24"/>
      <c r="C491" s="24"/>
      <c r="D491" s="24"/>
      <c r="E491" s="24"/>
      <c r="F491" s="25"/>
      <c r="G491" s="26"/>
      <c r="H491" s="26"/>
    </row>
    <row r="492" spans="1:8" x14ac:dyDescent="0.35">
      <c r="A492" s="24"/>
      <c r="B492" s="24"/>
      <c r="C492" s="24"/>
      <c r="D492" s="24"/>
      <c r="E492" s="24"/>
      <c r="F492" s="25"/>
      <c r="G492" s="26"/>
      <c r="H492" s="26"/>
    </row>
    <row r="493" spans="1:8" x14ac:dyDescent="0.35">
      <c r="A493" s="24"/>
      <c r="B493" s="24"/>
      <c r="C493" s="24"/>
      <c r="D493" s="24"/>
      <c r="E493" s="24"/>
      <c r="F493" s="25"/>
      <c r="G493" s="26"/>
      <c r="H493" s="26"/>
    </row>
    <row r="494" spans="1:8" x14ac:dyDescent="0.35">
      <c r="A494" s="24"/>
      <c r="B494" s="24"/>
      <c r="C494" s="24"/>
      <c r="D494" s="24"/>
      <c r="E494" s="24"/>
      <c r="F494" s="25"/>
      <c r="G494" s="26"/>
      <c r="H494" s="26"/>
    </row>
    <row r="495" spans="1:8" x14ac:dyDescent="0.35">
      <c r="A495" s="24"/>
      <c r="B495" s="24"/>
      <c r="C495" s="24"/>
      <c r="D495" s="24"/>
      <c r="E495" s="24"/>
      <c r="F495" s="25"/>
      <c r="G495" s="26"/>
      <c r="H495" s="26"/>
    </row>
    <row r="496" spans="1:8" x14ac:dyDescent="0.35">
      <c r="A496" s="24"/>
      <c r="B496" s="24"/>
      <c r="C496" s="24"/>
      <c r="D496" s="24"/>
      <c r="E496" s="24"/>
      <c r="F496" s="25"/>
      <c r="G496" s="26"/>
      <c r="H496" s="26"/>
    </row>
    <row r="497" spans="1:8" x14ac:dyDescent="0.35">
      <c r="A497" s="24"/>
      <c r="B497" s="24"/>
      <c r="C497" s="24"/>
      <c r="D497" s="24"/>
      <c r="E497" s="24"/>
      <c r="F497" s="25"/>
      <c r="G497" s="26"/>
      <c r="H497" s="26"/>
    </row>
    <row r="498" spans="1:8" x14ac:dyDescent="0.35">
      <c r="A498" s="24"/>
      <c r="B498" s="24"/>
      <c r="C498" s="24"/>
      <c r="D498" s="24"/>
      <c r="E498" s="24"/>
      <c r="F498" s="25"/>
      <c r="G498" s="26"/>
      <c r="H498" s="26"/>
    </row>
    <row r="499" spans="1:8" x14ac:dyDescent="0.35">
      <c r="A499" s="24"/>
      <c r="B499" s="24"/>
      <c r="C499" s="24"/>
      <c r="D499" s="24"/>
      <c r="E499" s="24"/>
      <c r="F499" s="25"/>
      <c r="G499" s="26"/>
      <c r="H499" s="26"/>
    </row>
    <row r="500" spans="1:8" x14ac:dyDescent="0.35">
      <c r="A500" s="24"/>
      <c r="B500" s="24"/>
      <c r="C500" s="24"/>
      <c r="D500" s="24"/>
      <c r="E500" s="24"/>
      <c r="F500" s="25"/>
      <c r="G500" s="26"/>
      <c r="H500" s="26"/>
    </row>
    <row r="501" spans="1:8" x14ac:dyDescent="0.35">
      <c r="A501" s="24"/>
      <c r="B501" s="24"/>
      <c r="C501" s="24"/>
      <c r="D501" s="24"/>
      <c r="E501" s="24"/>
      <c r="F501" s="25"/>
      <c r="G501" s="26"/>
      <c r="H501" s="26"/>
    </row>
    <row r="502" spans="1:8" x14ac:dyDescent="0.35">
      <c r="A502" s="24"/>
      <c r="B502" s="24"/>
      <c r="C502" s="24"/>
      <c r="D502" s="24"/>
      <c r="E502" s="24"/>
      <c r="F502" s="25"/>
      <c r="G502" s="26"/>
      <c r="H502" s="26"/>
    </row>
    <row r="503" spans="1:8" x14ac:dyDescent="0.35">
      <c r="A503" s="24"/>
      <c r="B503" s="24"/>
      <c r="C503" s="24"/>
      <c r="D503" s="24"/>
      <c r="E503" s="24"/>
      <c r="F503" s="25"/>
      <c r="G503" s="26"/>
      <c r="H503" s="26"/>
    </row>
    <row r="504" spans="1:8" x14ac:dyDescent="0.35">
      <c r="A504" s="24"/>
      <c r="B504" s="24"/>
      <c r="C504" s="24"/>
      <c r="D504" s="24"/>
      <c r="E504" s="24"/>
      <c r="F504" s="25"/>
      <c r="G504" s="26"/>
      <c r="H504" s="26"/>
    </row>
    <row r="505" spans="1:8" x14ac:dyDescent="0.35">
      <c r="A505" s="24"/>
      <c r="B505" s="24"/>
      <c r="C505" s="24"/>
      <c r="D505" s="24"/>
      <c r="E505" s="24"/>
      <c r="F505" s="25"/>
      <c r="G505" s="26"/>
      <c r="H505" s="26"/>
    </row>
    <row r="506" spans="1:8" x14ac:dyDescent="0.35">
      <c r="A506" s="24"/>
      <c r="B506" s="24"/>
      <c r="C506" s="24"/>
      <c r="D506" s="24"/>
      <c r="E506" s="24"/>
      <c r="F506" s="25"/>
      <c r="G506" s="26"/>
      <c r="H506" s="26"/>
    </row>
    <row r="507" spans="1:8" x14ac:dyDescent="0.35">
      <c r="A507" s="24"/>
      <c r="B507" s="24"/>
      <c r="C507" s="24"/>
      <c r="D507" s="24"/>
      <c r="E507" s="24"/>
      <c r="F507" s="25"/>
      <c r="G507" s="26"/>
      <c r="H507" s="26"/>
    </row>
    <row r="508" spans="1:8" x14ac:dyDescent="0.35">
      <c r="A508" s="24"/>
      <c r="B508" s="24"/>
      <c r="C508" s="24"/>
      <c r="D508" s="24"/>
      <c r="E508" s="24"/>
      <c r="F508" s="25"/>
      <c r="G508" s="26"/>
      <c r="H508" s="26"/>
    </row>
    <row r="509" spans="1:8" x14ac:dyDescent="0.35">
      <c r="A509" s="24"/>
      <c r="B509" s="24"/>
      <c r="C509" s="24"/>
      <c r="D509" s="24"/>
      <c r="E509" s="24"/>
      <c r="F509" s="25"/>
      <c r="G509" s="26"/>
      <c r="H509" s="26"/>
    </row>
    <row r="510" spans="1:8" x14ac:dyDescent="0.35">
      <c r="A510" s="24"/>
      <c r="B510" s="24"/>
      <c r="C510" s="24"/>
      <c r="D510" s="24"/>
      <c r="E510" s="24"/>
      <c r="F510" s="25"/>
      <c r="G510" s="26"/>
      <c r="H510" s="26"/>
    </row>
    <row r="511" spans="1:8" x14ac:dyDescent="0.35">
      <c r="A511" s="24"/>
      <c r="B511" s="24"/>
      <c r="C511" s="24"/>
      <c r="D511" s="24"/>
      <c r="E511" s="24"/>
      <c r="F511" s="25"/>
      <c r="G511" s="26"/>
      <c r="H511" s="26"/>
    </row>
    <row r="512" spans="1:8" x14ac:dyDescent="0.35">
      <c r="A512" s="24"/>
      <c r="B512" s="24"/>
      <c r="C512" s="24"/>
      <c r="D512" s="24"/>
      <c r="E512" s="24"/>
      <c r="F512" s="25"/>
      <c r="G512" s="26"/>
      <c r="H512" s="26"/>
    </row>
    <row r="513" spans="1:8" x14ac:dyDescent="0.35">
      <c r="A513" s="24"/>
      <c r="B513" s="24"/>
      <c r="C513" s="24"/>
      <c r="D513" s="24"/>
      <c r="E513" s="24"/>
      <c r="F513" s="25"/>
      <c r="G513" s="26"/>
      <c r="H513" s="26"/>
    </row>
    <row r="514" spans="1:8" x14ac:dyDescent="0.35">
      <c r="A514" s="24"/>
      <c r="B514" s="24"/>
      <c r="C514" s="24"/>
      <c r="D514" s="24"/>
      <c r="E514" s="24"/>
      <c r="F514" s="25"/>
      <c r="G514" s="26"/>
      <c r="H514" s="26"/>
    </row>
    <row r="515" spans="1:8" x14ac:dyDescent="0.35">
      <c r="A515" s="24"/>
      <c r="B515" s="24"/>
      <c r="C515" s="24"/>
      <c r="D515" s="24"/>
      <c r="E515" s="24"/>
      <c r="F515" s="25"/>
      <c r="G515" s="26"/>
      <c r="H515" s="26"/>
    </row>
    <row r="516" spans="1:8" x14ac:dyDescent="0.35">
      <c r="A516" s="24"/>
      <c r="B516" s="24"/>
      <c r="C516" s="24"/>
      <c r="D516" s="24"/>
      <c r="E516" s="24"/>
      <c r="F516" s="25"/>
      <c r="G516" s="26"/>
      <c r="H516" s="26"/>
    </row>
    <row r="517" spans="1:8" x14ac:dyDescent="0.35">
      <c r="A517" s="24"/>
      <c r="B517" s="24"/>
      <c r="C517" s="24"/>
      <c r="D517" s="24"/>
      <c r="E517" s="24"/>
      <c r="F517" s="25"/>
      <c r="G517" s="26"/>
      <c r="H517" s="26"/>
    </row>
    <row r="518" spans="1:8" x14ac:dyDescent="0.35">
      <c r="A518" s="24"/>
      <c r="B518" s="24"/>
      <c r="C518" s="24"/>
      <c r="D518" s="24"/>
      <c r="E518" s="24"/>
      <c r="F518" s="25"/>
      <c r="G518" s="26"/>
      <c r="H518" s="26"/>
    </row>
    <row r="519" spans="1:8" x14ac:dyDescent="0.35">
      <c r="A519" s="24"/>
      <c r="B519" s="24"/>
      <c r="C519" s="24"/>
      <c r="D519" s="24"/>
      <c r="E519" s="24"/>
      <c r="F519" s="25"/>
      <c r="G519" s="26"/>
      <c r="H519" s="26"/>
    </row>
    <row r="520" spans="1:8" x14ac:dyDescent="0.35">
      <c r="A520" s="24"/>
      <c r="B520" s="24"/>
      <c r="C520" s="24"/>
      <c r="D520" s="24"/>
      <c r="E520" s="24"/>
      <c r="F520" s="25"/>
      <c r="G520" s="26"/>
      <c r="H520" s="26"/>
    </row>
    <row r="521" spans="1:8" x14ac:dyDescent="0.35">
      <c r="A521" s="24"/>
      <c r="B521" s="24"/>
      <c r="C521" s="24"/>
      <c r="D521" s="24"/>
      <c r="E521" s="24"/>
      <c r="F521" s="25"/>
      <c r="G521" s="26"/>
      <c r="H521" s="26"/>
    </row>
    <row r="522" spans="1:8" x14ac:dyDescent="0.35">
      <c r="A522" s="24"/>
      <c r="B522" s="24"/>
      <c r="C522" s="24"/>
      <c r="D522" s="24"/>
      <c r="E522" s="24"/>
      <c r="F522" s="25"/>
      <c r="G522" s="26"/>
      <c r="H522" s="26"/>
    </row>
    <row r="523" spans="1:8" x14ac:dyDescent="0.35">
      <c r="A523" s="24"/>
      <c r="B523" s="24"/>
      <c r="C523" s="24"/>
      <c r="D523" s="24"/>
      <c r="E523" s="24"/>
      <c r="F523" s="25"/>
      <c r="G523" s="26"/>
      <c r="H523" s="26"/>
    </row>
    <row r="524" spans="1:8" x14ac:dyDescent="0.35">
      <c r="A524" s="24"/>
      <c r="B524" s="24"/>
      <c r="C524" s="24"/>
      <c r="D524" s="24"/>
      <c r="E524" s="24"/>
      <c r="F524" s="25"/>
      <c r="G524" s="26"/>
      <c r="H524" s="26"/>
    </row>
    <row r="525" spans="1:8" x14ac:dyDescent="0.35">
      <c r="A525" s="24"/>
      <c r="B525" s="24"/>
      <c r="C525" s="24"/>
      <c r="D525" s="24"/>
      <c r="E525" s="24"/>
      <c r="F525" s="25"/>
      <c r="G525" s="26"/>
      <c r="H525" s="26"/>
    </row>
    <row r="526" spans="1:8" x14ac:dyDescent="0.35">
      <c r="A526" s="24"/>
      <c r="B526" s="24"/>
      <c r="C526" s="24"/>
      <c r="D526" s="24"/>
      <c r="E526" s="24"/>
      <c r="F526" s="25"/>
      <c r="G526" s="26"/>
      <c r="H526" s="26"/>
    </row>
    <row r="527" spans="1:8" x14ac:dyDescent="0.35">
      <c r="A527" s="24"/>
      <c r="B527" s="24"/>
      <c r="C527" s="24"/>
      <c r="D527" s="24"/>
      <c r="E527" s="24"/>
      <c r="F527" s="25"/>
      <c r="G527" s="26"/>
      <c r="H527" s="26"/>
    </row>
    <row r="528" spans="1:8" x14ac:dyDescent="0.35">
      <c r="A528" s="24"/>
      <c r="B528" s="24"/>
      <c r="C528" s="24"/>
      <c r="D528" s="24"/>
      <c r="E528" s="24"/>
      <c r="F528" s="25"/>
      <c r="G528" s="26"/>
      <c r="H528" s="26"/>
    </row>
    <row r="529" spans="1:8" x14ac:dyDescent="0.35">
      <c r="A529" s="24"/>
      <c r="B529" s="24"/>
      <c r="C529" s="24"/>
      <c r="D529" s="24"/>
      <c r="E529" s="24"/>
      <c r="F529" s="25"/>
      <c r="G529" s="26"/>
      <c r="H529" s="26"/>
    </row>
    <row r="530" spans="1:8" x14ac:dyDescent="0.35">
      <c r="A530" s="24"/>
      <c r="B530" s="24"/>
      <c r="C530" s="24"/>
      <c r="D530" s="24"/>
      <c r="E530" s="24"/>
      <c r="F530" s="25"/>
      <c r="G530" s="26"/>
      <c r="H530" s="26"/>
    </row>
    <row r="531" spans="1:8" x14ac:dyDescent="0.35">
      <c r="A531" s="24"/>
      <c r="B531" s="24"/>
      <c r="C531" s="24"/>
      <c r="D531" s="24"/>
      <c r="E531" s="24"/>
      <c r="F531" s="25"/>
      <c r="G531" s="26"/>
      <c r="H531" s="26"/>
    </row>
    <row r="532" spans="1:8" x14ac:dyDescent="0.35">
      <c r="A532" s="24"/>
      <c r="B532" s="24"/>
      <c r="C532" s="24"/>
      <c r="D532" s="24"/>
      <c r="E532" s="24"/>
      <c r="F532" s="25"/>
      <c r="G532" s="26"/>
      <c r="H532" s="26"/>
    </row>
    <row r="533" spans="1:8" x14ac:dyDescent="0.35">
      <c r="A533" s="24"/>
      <c r="B533" s="24"/>
      <c r="C533" s="24"/>
      <c r="D533" s="24"/>
      <c r="E533" s="24"/>
      <c r="F533" s="25"/>
      <c r="G533" s="26"/>
      <c r="H533" s="26"/>
    </row>
    <row r="534" spans="1:8" x14ac:dyDescent="0.35">
      <c r="A534" s="24"/>
      <c r="B534" s="24"/>
      <c r="C534" s="24"/>
      <c r="D534" s="24"/>
      <c r="E534" s="24"/>
      <c r="F534" s="25"/>
      <c r="G534" s="26"/>
      <c r="H534" s="26"/>
    </row>
    <row r="535" spans="1:8" x14ac:dyDescent="0.35">
      <c r="A535" s="24"/>
      <c r="B535" s="24"/>
      <c r="C535" s="24"/>
      <c r="D535" s="24"/>
      <c r="E535" s="24"/>
      <c r="F535" s="25"/>
      <c r="G535" s="26"/>
      <c r="H535" s="26"/>
    </row>
    <row r="536" spans="1:8" x14ac:dyDescent="0.35">
      <c r="A536" s="24"/>
      <c r="B536" s="24"/>
      <c r="C536" s="24"/>
      <c r="D536" s="24"/>
      <c r="E536" s="24"/>
      <c r="F536" s="25"/>
      <c r="G536" s="26"/>
      <c r="H536" s="26"/>
    </row>
    <row r="537" spans="1:8" x14ac:dyDescent="0.35">
      <c r="A537" s="24"/>
      <c r="B537" s="24"/>
      <c r="C537" s="24"/>
      <c r="D537" s="24"/>
      <c r="E537" s="24"/>
      <c r="F537" s="25"/>
      <c r="G537" s="26"/>
      <c r="H537" s="26"/>
    </row>
    <row r="538" spans="1:8" x14ac:dyDescent="0.35">
      <c r="A538" s="24"/>
      <c r="B538" s="24"/>
      <c r="C538" s="24"/>
      <c r="D538" s="24"/>
      <c r="E538" s="24"/>
      <c r="F538" s="25"/>
      <c r="G538" s="26"/>
      <c r="H538" s="26"/>
    </row>
    <row r="539" spans="1:8" x14ac:dyDescent="0.35">
      <c r="A539" s="24"/>
      <c r="B539" s="24"/>
      <c r="C539" s="24"/>
      <c r="D539" s="24"/>
      <c r="E539" s="24"/>
      <c r="F539" s="25"/>
      <c r="G539" s="26"/>
      <c r="H539" s="26"/>
    </row>
    <row r="540" spans="1:8" x14ac:dyDescent="0.35">
      <c r="A540" s="24"/>
      <c r="B540" s="24"/>
      <c r="C540" s="24"/>
      <c r="D540" s="24"/>
      <c r="E540" s="24"/>
      <c r="F540" s="25"/>
      <c r="G540" s="26"/>
      <c r="H540" s="26"/>
    </row>
    <row r="541" spans="1:8" x14ac:dyDescent="0.35">
      <c r="A541" s="24"/>
      <c r="B541" s="24"/>
      <c r="C541" s="24"/>
      <c r="D541" s="24"/>
      <c r="E541" s="24"/>
      <c r="F541" s="25"/>
      <c r="G541" s="26"/>
      <c r="H541" s="26"/>
    </row>
    <row r="542" spans="1:8" x14ac:dyDescent="0.35">
      <c r="A542" s="24"/>
      <c r="B542" s="24"/>
      <c r="C542" s="24"/>
      <c r="D542" s="24"/>
      <c r="E542" s="24"/>
      <c r="F542" s="25"/>
      <c r="G542" s="26"/>
      <c r="H542" s="26"/>
    </row>
    <row r="543" spans="1:8" x14ac:dyDescent="0.35">
      <c r="A543" s="24"/>
      <c r="B543" s="24"/>
      <c r="C543" s="24"/>
      <c r="D543" s="24"/>
      <c r="E543" s="24"/>
      <c r="F543" s="25"/>
      <c r="G543" s="26"/>
      <c r="H543" s="26"/>
    </row>
    <row r="544" spans="1:8" x14ac:dyDescent="0.35">
      <c r="A544" s="24"/>
      <c r="B544" s="24"/>
      <c r="C544" s="24"/>
      <c r="D544" s="24"/>
      <c r="E544" s="24"/>
      <c r="F544" s="25"/>
      <c r="G544" s="26"/>
      <c r="H544" s="26"/>
    </row>
    <row r="545" spans="1:8" x14ac:dyDescent="0.35">
      <c r="A545" s="24"/>
      <c r="B545" s="24"/>
      <c r="C545" s="24"/>
      <c r="D545" s="24"/>
      <c r="E545" s="24"/>
      <c r="F545" s="25"/>
      <c r="G545" s="26"/>
      <c r="H545" s="26"/>
    </row>
    <row r="546" spans="1:8" x14ac:dyDescent="0.35">
      <c r="A546" s="24"/>
      <c r="B546" s="24"/>
      <c r="C546" s="24"/>
      <c r="D546" s="24"/>
      <c r="E546" s="24"/>
      <c r="F546" s="25"/>
      <c r="G546" s="26"/>
      <c r="H546" s="26"/>
    </row>
    <row r="547" spans="1:8" x14ac:dyDescent="0.35">
      <c r="A547" s="24"/>
      <c r="B547" s="24"/>
      <c r="C547" s="24"/>
      <c r="D547" s="24"/>
      <c r="E547" s="24"/>
      <c r="F547" s="25"/>
      <c r="G547" s="26"/>
      <c r="H547" s="26"/>
    </row>
    <row r="548" spans="1:8" x14ac:dyDescent="0.35">
      <c r="A548" s="24"/>
      <c r="B548" s="24"/>
      <c r="C548" s="24"/>
      <c r="D548" s="24"/>
      <c r="E548" s="24"/>
      <c r="F548" s="25"/>
      <c r="G548" s="26"/>
      <c r="H548" s="26"/>
    </row>
    <row r="549" spans="1:8" x14ac:dyDescent="0.35">
      <c r="A549" s="24"/>
      <c r="B549" s="24"/>
      <c r="C549" s="24"/>
      <c r="D549" s="24"/>
      <c r="E549" s="24"/>
      <c r="F549" s="25"/>
      <c r="G549" s="26"/>
      <c r="H549" s="26"/>
    </row>
    <row r="550" spans="1:8" x14ac:dyDescent="0.35">
      <c r="A550" s="24"/>
      <c r="B550" s="24"/>
      <c r="C550" s="24"/>
      <c r="D550" s="24"/>
      <c r="E550" s="24"/>
      <c r="F550" s="25"/>
      <c r="G550" s="26"/>
      <c r="H550" s="26"/>
    </row>
    <row r="551" spans="1:8" x14ac:dyDescent="0.35">
      <c r="A551" s="24"/>
      <c r="B551" s="24"/>
      <c r="C551" s="24"/>
      <c r="D551" s="24"/>
      <c r="E551" s="24"/>
      <c r="F551" s="25"/>
      <c r="G551" s="26"/>
      <c r="H551" s="26"/>
    </row>
    <row r="552" spans="1:8" x14ac:dyDescent="0.35">
      <c r="A552" s="24"/>
      <c r="B552" s="24"/>
      <c r="C552" s="24"/>
      <c r="D552" s="24"/>
      <c r="E552" s="24"/>
      <c r="F552" s="25"/>
      <c r="G552" s="26"/>
      <c r="H552" s="26"/>
    </row>
    <row r="553" spans="1:8" x14ac:dyDescent="0.35">
      <c r="A553" s="24"/>
      <c r="B553" s="24"/>
      <c r="C553" s="24"/>
      <c r="D553" s="24"/>
      <c r="E553" s="24"/>
      <c r="F553" s="25"/>
      <c r="G553" s="26"/>
      <c r="H553" s="26"/>
    </row>
    <row r="554" spans="1:8" x14ac:dyDescent="0.35">
      <c r="A554" s="24"/>
      <c r="B554" s="24"/>
      <c r="C554" s="24"/>
      <c r="D554" s="24"/>
      <c r="E554" s="24"/>
      <c r="F554" s="25"/>
      <c r="G554" s="26"/>
      <c r="H554" s="26"/>
    </row>
    <row r="555" spans="1:8" x14ac:dyDescent="0.35">
      <c r="A555" s="24"/>
      <c r="B555" s="24"/>
      <c r="C555" s="24"/>
      <c r="D555" s="24"/>
      <c r="E555" s="24"/>
      <c r="F555" s="25"/>
      <c r="G555" s="26"/>
      <c r="H555" s="26"/>
    </row>
    <row r="556" spans="1:8" x14ac:dyDescent="0.35">
      <c r="A556" s="24"/>
      <c r="B556" s="24"/>
      <c r="C556" s="24"/>
      <c r="D556" s="24"/>
      <c r="E556" s="24"/>
      <c r="F556" s="25"/>
      <c r="G556" s="26"/>
      <c r="H556" s="26"/>
    </row>
    <row r="557" spans="1:8" x14ac:dyDescent="0.35">
      <c r="A557" s="24"/>
      <c r="B557" s="24"/>
      <c r="C557" s="24"/>
      <c r="D557" s="24"/>
      <c r="E557" s="24"/>
      <c r="F557" s="25"/>
      <c r="G557" s="26"/>
      <c r="H557" s="26"/>
    </row>
    <row r="558" spans="1:8" x14ac:dyDescent="0.35">
      <c r="A558" s="24"/>
      <c r="B558" s="24"/>
      <c r="C558" s="24"/>
      <c r="D558" s="24"/>
      <c r="E558" s="24"/>
      <c r="F558" s="25"/>
      <c r="G558" s="26"/>
      <c r="H558" s="26"/>
    </row>
    <row r="559" spans="1:8" x14ac:dyDescent="0.35">
      <c r="A559" s="24"/>
      <c r="B559" s="24"/>
      <c r="C559" s="24"/>
      <c r="D559" s="24"/>
      <c r="E559" s="24"/>
      <c r="F559" s="25"/>
      <c r="G559" s="26"/>
      <c r="H559" s="26"/>
    </row>
    <row r="560" spans="1:8" x14ac:dyDescent="0.35">
      <c r="A560" s="24"/>
      <c r="B560" s="24"/>
      <c r="C560" s="24"/>
      <c r="D560" s="24"/>
      <c r="E560" s="24"/>
      <c r="F560" s="25"/>
      <c r="G560" s="26"/>
      <c r="H560" s="26"/>
    </row>
    <row r="561" spans="1:8" x14ac:dyDescent="0.35">
      <c r="A561" s="24"/>
      <c r="B561" s="24"/>
      <c r="C561" s="24"/>
      <c r="D561" s="24"/>
      <c r="E561" s="24"/>
      <c r="F561" s="25"/>
      <c r="G561" s="26"/>
      <c r="H561" s="26"/>
    </row>
    <row r="562" spans="1:8" x14ac:dyDescent="0.35">
      <c r="A562" s="24"/>
      <c r="B562" s="24"/>
      <c r="C562" s="24"/>
      <c r="D562" s="24"/>
      <c r="E562" s="24"/>
      <c r="F562" s="25"/>
      <c r="G562" s="26"/>
      <c r="H562" s="26"/>
    </row>
    <row r="563" spans="1:8" x14ac:dyDescent="0.35">
      <c r="A563" s="24"/>
      <c r="B563" s="24"/>
      <c r="C563" s="24"/>
      <c r="D563" s="24"/>
      <c r="E563" s="24"/>
      <c r="F563" s="25"/>
      <c r="G563" s="26"/>
      <c r="H563" s="26"/>
    </row>
    <row r="564" spans="1:8" x14ac:dyDescent="0.35">
      <c r="A564" s="24"/>
      <c r="B564" s="24"/>
      <c r="C564" s="24"/>
      <c r="D564" s="24"/>
      <c r="E564" s="24"/>
      <c r="F564" s="25"/>
      <c r="G564" s="26"/>
      <c r="H564" s="26"/>
    </row>
    <row r="565" spans="1:8" x14ac:dyDescent="0.35">
      <c r="A565" s="24"/>
      <c r="B565" s="24"/>
      <c r="C565" s="24"/>
      <c r="D565" s="24"/>
      <c r="E565" s="24"/>
      <c r="F565" s="25"/>
      <c r="G565" s="26"/>
      <c r="H565" s="26"/>
    </row>
    <row r="566" spans="1:8" x14ac:dyDescent="0.35">
      <c r="A566" s="24"/>
      <c r="B566" s="24"/>
      <c r="C566" s="24"/>
      <c r="D566" s="24"/>
      <c r="E566" s="24"/>
      <c r="F566" s="25"/>
      <c r="G566" s="26"/>
      <c r="H566" s="26"/>
    </row>
    <row r="567" spans="1:8" x14ac:dyDescent="0.35">
      <c r="A567" s="24"/>
      <c r="B567" s="24"/>
      <c r="C567" s="24"/>
      <c r="D567" s="24"/>
      <c r="E567" s="24"/>
      <c r="F567" s="25"/>
      <c r="G567" s="26"/>
      <c r="H567" s="26"/>
    </row>
    <row r="568" spans="1:8" x14ac:dyDescent="0.35">
      <c r="A568" s="24"/>
      <c r="B568" s="24"/>
      <c r="C568" s="24"/>
      <c r="D568" s="24"/>
      <c r="E568" s="24"/>
      <c r="F568" s="25"/>
      <c r="G568" s="26"/>
      <c r="H568" s="26"/>
    </row>
    <row r="569" spans="1:8" x14ac:dyDescent="0.35">
      <c r="A569" s="24"/>
      <c r="B569" s="24"/>
      <c r="C569" s="24"/>
      <c r="D569" s="24"/>
      <c r="E569" s="24"/>
      <c r="F569" s="25"/>
      <c r="G569" s="26"/>
      <c r="H569" s="26"/>
    </row>
    <row r="570" spans="1:8" x14ac:dyDescent="0.35">
      <c r="A570" s="24"/>
      <c r="B570" s="24"/>
      <c r="C570" s="24"/>
      <c r="D570" s="24"/>
      <c r="E570" s="24"/>
      <c r="F570" s="25"/>
      <c r="G570" s="26"/>
      <c r="H570" s="26"/>
    </row>
    <row r="571" spans="1:8" x14ac:dyDescent="0.35">
      <c r="A571" s="24"/>
      <c r="B571" s="24"/>
      <c r="C571" s="24"/>
      <c r="D571" s="24"/>
      <c r="E571" s="24"/>
      <c r="F571" s="25"/>
      <c r="G571" s="26"/>
      <c r="H571" s="26"/>
    </row>
    <row r="572" spans="1:8" x14ac:dyDescent="0.35">
      <c r="A572" s="24"/>
      <c r="B572" s="24"/>
      <c r="C572" s="24"/>
      <c r="D572" s="24"/>
      <c r="E572" s="24"/>
      <c r="F572" s="25"/>
      <c r="G572" s="26"/>
      <c r="H572" s="26"/>
    </row>
    <row r="573" spans="1:8" x14ac:dyDescent="0.35">
      <c r="A573" s="24"/>
      <c r="B573" s="24"/>
      <c r="C573" s="24"/>
      <c r="D573" s="24"/>
      <c r="E573" s="24"/>
      <c r="F573" s="25"/>
      <c r="G573" s="26"/>
      <c r="H573" s="26"/>
    </row>
    <row r="574" spans="1:8" x14ac:dyDescent="0.35">
      <c r="A574" s="24"/>
      <c r="B574" s="24"/>
      <c r="C574" s="24"/>
      <c r="D574" s="24"/>
      <c r="E574" s="24"/>
      <c r="F574" s="25"/>
      <c r="G574" s="26"/>
      <c r="H574" s="26"/>
    </row>
    <row r="575" spans="1:8" x14ac:dyDescent="0.35">
      <c r="A575" s="24"/>
      <c r="B575" s="24"/>
      <c r="C575" s="24"/>
      <c r="D575" s="24"/>
      <c r="E575" s="24"/>
      <c r="F575" s="25"/>
      <c r="G575" s="26"/>
      <c r="H575" s="26"/>
    </row>
    <row r="576" spans="1:8" x14ac:dyDescent="0.35">
      <c r="A576" s="24"/>
      <c r="B576" s="24"/>
      <c r="C576" s="24"/>
      <c r="D576" s="24"/>
      <c r="E576" s="24"/>
      <c r="F576" s="25"/>
      <c r="G576" s="26"/>
      <c r="H576" s="26"/>
    </row>
    <row r="577" spans="1:8" x14ac:dyDescent="0.35">
      <c r="A577" s="24"/>
      <c r="B577" s="24"/>
      <c r="C577" s="24"/>
      <c r="D577" s="24"/>
      <c r="E577" s="24"/>
      <c r="F577" s="25"/>
      <c r="G577" s="26"/>
      <c r="H577" s="26"/>
    </row>
    <row r="578" spans="1:8" x14ac:dyDescent="0.35">
      <c r="A578" s="24"/>
      <c r="B578" s="24"/>
      <c r="C578" s="24"/>
      <c r="D578" s="24"/>
      <c r="E578" s="24"/>
      <c r="F578" s="25"/>
      <c r="G578" s="26"/>
      <c r="H578" s="26"/>
    </row>
    <row r="579" spans="1:8" x14ac:dyDescent="0.35">
      <c r="A579" s="24"/>
      <c r="B579" s="24"/>
      <c r="C579" s="24"/>
      <c r="D579" s="24"/>
      <c r="E579" s="24"/>
      <c r="F579" s="25"/>
      <c r="G579" s="26"/>
      <c r="H579" s="26"/>
    </row>
    <row r="580" spans="1:8" x14ac:dyDescent="0.35">
      <c r="A580" s="24"/>
      <c r="B580" s="24"/>
      <c r="C580" s="24"/>
      <c r="D580" s="24"/>
      <c r="E580" s="24"/>
      <c r="F580" s="25"/>
      <c r="G580" s="26"/>
      <c r="H580" s="26"/>
    </row>
    <row r="581" spans="1:8" x14ac:dyDescent="0.35">
      <c r="A581" s="24"/>
      <c r="B581" s="24"/>
      <c r="C581" s="24"/>
      <c r="D581" s="24"/>
      <c r="E581" s="24"/>
      <c r="F581" s="25"/>
      <c r="G581" s="26"/>
      <c r="H581" s="26"/>
    </row>
    <row r="582" spans="1:8" x14ac:dyDescent="0.35">
      <c r="A582" s="24"/>
      <c r="B582" s="24"/>
      <c r="C582" s="24"/>
      <c r="D582" s="24"/>
      <c r="E582" s="24"/>
      <c r="F582" s="25"/>
      <c r="G582" s="26"/>
      <c r="H582" s="26"/>
    </row>
    <row r="583" spans="1:8" x14ac:dyDescent="0.35">
      <c r="A583" s="24"/>
      <c r="B583" s="24"/>
      <c r="C583" s="24"/>
      <c r="D583" s="24"/>
      <c r="E583" s="24"/>
      <c r="F583" s="25"/>
      <c r="G583" s="26"/>
      <c r="H583" s="26"/>
    </row>
    <row r="584" spans="1:8" x14ac:dyDescent="0.35">
      <c r="A584" s="24"/>
      <c r="B584" s="24"/>
      <c r="C584" s="24"/>
      <c r="D584" s="24"/>
      <c r="E584" s="24"/>
      <c r="F584" s="25"/>
      <c r="G584" s="26"/>
      <c r="H584" s="26"/>
    </row>
    <row r="585" spans="1:8" x14ac:dyDescent="0.35">
      <c r="A585" s="24"/>
      <c r="B585" s="24"/>
      <c r="C585" s="24"/>
      <c r="D585" s="24"/>
      <c r="E585" s="24"/>
      <c r="F585" s="25"/>
      <c r="G585" s="26"/>
      <c r="H585" s="26"/>
    </row>
    <row r="586" spans="1:8" x14ac:dyDescent="0.35">
      <c r="A586" s="24"/>
      <c r="B586" s="24"/>
      <c r="C586" s="24"/>
      <c r="D586" s="24"/>
      <c r="E586" s="24"/>
      <c r="F586" s="25"/>
      <c r="G586" s="26"/>
      <c r="H586" s="26"/>
    </row>
    <row r="587" spans="1:8" x14ac:dyDescent="0.35">
      <c r="A587" s="24"/>
      <c r="B587" s="24"/>
      <c r="C587" s="24"/>
      <c r="D587" s="24"/>
      <c r="E587" s="24"/>
      <c r="F587" s="25"/>
      <c r="G587" s="26"/>
      <c r="H587" s="26"/>
    </row>
    <row r="588" spans="1:8" x14ac:dyDescent="0.35">
      <c r="A588" s="24"/>
      <c r="B588" s="24"/>
      <c r="C588" s="24"/>
      <c r="D588" s="24"/>
      <c r="E588" s="24"/>
      <c r="F588" s="25"/>
      <c r="G588" s="26"/>
      <c r="H588" s="26"/>
    </row>
    <row r="589" spans="1:8" x14ac:dyDescent="0.35">
      <c r="A589" s="24"/>
      <c r="B589" s="24"/>
      <c r="C589" s="24"/>
      <c r="D589" s="24"/>
      <c r="E589" s="24"/>
      <c r="F589" s="25"/>
      <c r="G589" s="26"/>
      <c r="H589" s="26"/>
    </row>
    <row r="590" spans="1:8" x14ac:dyDescent="0.35">
      <c r="A590" s="24"/>
      <c r="B590" s="24"/>
      <c r="C590" s="24"/>
      <c r="D590" s="24"/>
      <c r="E590" s="24"/>
      <c r="F590" s="25"/>
      <c r="G590" s="26"/>
      <c r="H590" s="26"/>
    </row>
    <row r="591" spans="1:8" x14ac:dyDescent="0.35">
      <c r="A591" s="24"/>
      <c r="B591" s="24"/>
      <c r="C591" s="24"/>
      <c r="D591" s="24"/>
      <c r="E591" s="24"/>
      <c r="F591" s="25"/>
      <c r="G591" s="26"/>
      <c r="H591" s="26"/>
    </row>
    <row r="592" spans="1:8" x14ac:dyDescent="0.35">
      <c r="A592" s="24"/>
      <c r="B592" s="24"/>
      <c r="C592" s="24"/>
      <c r="D592" s="24"/>
      <c r="E592" s="24"/>
      <c r="F592" s="25"/>
      <c r="G592" s="26"/>
      <c r="H592" s="26"/>
    </row>
    <row r="593" spans="1:8" x14ac:dyDescent="0.35">
      <c r="A593" s="24"/>
      <c r="B593" s="24"/>
      <c r="C593" s="24"/>
      <c r="D593" s="24"/>
      <c r="E593" s="24"/>
      <c r="F593" s="25"/>
      <c r="G593" s="26"/>
      <c r="H593" s="26"/>
    </row>
    <row r="594" spans="1:8" x14ac:dyDescent="0.35">
      <c r="A594" s="24"/>
      <c r="B594" s="24"/>
      <c r="C594" s="24"/>
      <c r="D594" s="24"/>
      <c r="E594" s="24"/>
      <c r="F594" s="25"/>
      <c r="G594" s="26"/>
      <c r="H594" s="26"/>
    </row>
    <row r="595" spans="1:8" x14ac:dyDescent="0.35">
      <c r="A595" s="24"/>
      <c r="B595" s="24"/>
      <c r="C595" s="24"/>
      <c r="D595" s="24"/>
      <c r="E595" s="24"/>
      <c r="F595" s="25"/>
      <c r="G595" s="26"/>
      <c r="H595" s="26"/>
    </row>
    <row r="596" spans="1:8" x14ac:dyDescent="0.35">
      <c r="A596" s="24"/>
      <c r="B596" s="24"/>
      <c r="C596" s="24"/>
      <c r="D596" s="24"/>
      <c r="E596" s="24"/>
      <c r="F596" s="25"/>
      <c r="G596" s="26"/>
      <c r="H596" s="26"/>
    </row>
    <row r="597" spans="1:8" x14ac:dyDescent="0.35">
      <c r="A597" s="24"/>
      <c r="B597" s="24"/>
      <c r="C597" s="24"/>
      <c r="D597" s="24"/>
      <c r="E597" s="24"/>
      <c r="F597" s="25"/>
      <c r="G597" s="26"/>
      <c r="H597" s="26"/>
    </row>
    <row r="598" spans="1:8" x14ac:dyDescent="0.35">
      <c r="A598" s="24"/>
      <c r="B598" s="24"/>
      <c r="C598" s="24"/>
      <c r="D598" s="24"/>
      <c r="E598" s="24"/>
      <c r="F598" s="25"/>
      <c r="G598" s="26"/>
      <c r="H598" s="26"/>
    </row>
    <row r="599" spans="1:8" x14ac:dyDescent="0.35">
      <c r="A599" s="24"/>
      <c r="B599" s="24"/>
      <c r="C599" s="24"/>
      <c r="D599" s="24"/>
      <c r="E599" s="24"/>
      <c r="F599" s="25"/>
      <c r="G599" s="26"/>
      <c r="H599" s="26"/>
    </row>
    <row r="600" spans="1:8" x14ac:dyDescent="0.35">
      <c r="A600" s="24"/>
      <c r="B600" s="24"/>
      <c r="C600" s="24"/>
      <c r="D600" s="24"/>
      <c r="E600" s="24"/>
      <c r="F600" s="25"/>
      <c r="G600" s="26"/>
      <c r="H600" s="26"/>
    </row>
    <row r="601" spans="1:8" x14ac:dyDescent="0.35">
      <c r="A601" s="24"/>
      <c r="B601" s="24"/>
      <c r="C601" s="24"/>
      <c r="D601" s="24"/>
      <c r="E601" s="24"/>
      <c r="F601" s="25"/>
      <c r="G601" s="26"/>
      <c r="H601" s="26"/>
    </row>
    <row r="602" spans="1:8" x14ac:dyDescent="0.35">
      <c r="A602" s="24"/>
      <c r="B602" s="24"/>
      <c r="C602" s="24"/>
      <c r="D602" s="24"/>
      <c r="E602" s="24"/>
      <c r="F602" s="25"/>
      <c r="G602" s="26"/>
      <c r="H602" s="26"/>
    </row>
    <row r="603" spans="1:8" x14ac:dyDescent="0.35">
      <c r="A603" s="24"/>
      <c r="B603" s="24"/>
      <c r="C603" s="24"/>
      <c r="D603" s="24"/>
      <c r="E603" s="24"/>
      <c r="F603" s="25"/>
      <c r="G603" s="26"/>
      <c r="H603" s="26"/>
    </row>
    <row r="604" spans="1:8" x14ac:dyDescent="0.35">
      <c r="A604" s="24"/>
      <c r="B604" s="24"/>
      <c r="C604" s="24"/>
      <c r="D604" s="24"/>
      <c r="E604" s="24"/>
      <c r="F604" s="25"/>
      <c r="G604" s="26"/>
      <c r="H604" s="26"/>
    </row>
    <row r="605" spans="1:8" x14ac:dyDescent="0.35">
      <c r="A605" s="24"/>
      <c r="B605" s="24"/>
      <c r="C605" s="24"/>
      <c r="D605" s="24"/>
      <c r="E605" s="24"/>
      <c r="F605" s="25"/>
      <c r="G605" s="26"/>
      <c r="H605" s="26"/>
    </row>
    <row r="606" spans="1:8" x14ac:dyDescent="0.35">
      <c r="A606" s="24"/>
      <c r="B606" s="24"/>
      <c r="C606" s="24"/>
      <c r="D606" s="24"/>
      <c r="E606" s="24"/>
      <c r="F606" s="25"/>
      <c r="G606" s="26"/>
      <c r="H606" s="26"/>
    </row>
    <row r="607" spans="1:8" x14ac:dyDescent="0.35">
      <c r="A607" s="24"/>
      <c r="B607" s="24"/>
      <c r="C607" s="24"/>
      <c r="D607" s="24"/>
      <c r="E607" s="24"/>
      <c r="F607" s="25"/>
      <c r="G607" s="26"/>
      <c r="H607" s="26"/>
    </row>
    <row r="608" spans="1:8" x14ac:dyDescent="0.35">
      <c r="A608" s="24"/>
      <c r="B608" s="24"/>
      <c r="C608" s="24"/>
      <c r="D608" s="24"/>
      <c r="E608" s="24"/>
      <c r="F608" s="25"/>
      <c r="G608" s="26"/>
      <c r="H608" s="26"/>
    </row>
    <row r="609" spans="1:8" x14ac:dyDescent="0.35">
      <c r="A609" s="24"/>
      <c r="B609" s="24"/>
      <c r="C609" s="24"/>
      <c r="D609" s="24"/>
      <c r="E609" s="24"/>
      <c r="F609" s="25"/>
      <c r="G609" s="26"/>
      <c r="H609" s="26"/>
    </row>
    <row r="610" spans="1:8" x14ac:dyDescent="0.35">
      <c r="A610" s="24"/>
      <c r="B610" s="24"/>
      <c r="C610" s="24"/>
      <c r="D610" s="24"/>
      <c r="E610" s="24"/>
      <c r="F610" s="25"/>
      <c r="G610" s="26"/>
      <c r="H610" s="26"/>
    </row>
    <row r="611" spans="1:8" x14ac:dyDescent="0.35">
      <c r="A611" s="24"/>
      <c r="B611" s="24"/>
      <c r="C611" s="24"/>
      <c r="D611" s="24"/>
      <c r="E611" s="24"/>
      <c r="F611" s="25"/>
      <c r="G611" s="26"/>
      <c r="H611" s="26"/>
    </row>
    <row r="612" spans="1:8" x14ac:dyDescent="0.35">
      <c r="A612" s="24"/>
      <c r="B612" s="24"/>
      <c r="C612" s="24"/>
      <c r="D612" s="24"/>
      <c r="E612" s="24"/>
      <c r="F612" s="25"/>
      <c r="G612" s="26"/>
      <c r="H612" s="26"/>
    </row>
    <row r="613" spans="1:8" x14ac:dyDescent="0.35">
      <c r="A613" s="24"/>
      <c r="B613" s="24"/>
      <c r="C613" s="24"/>
      <c r="D613" s="24"/>
      <c r="E613" s="24"/>
      <c r="F613" s="25"/>
      <c r="G613" s="26"/>
      <c r="H613" s="26"/>
    </row>
    <row r="614" spans="1:8" x14ac:dyDescent="0.35">
      <c r="A614" s="24"/>
      <c r="B614" s="24"/>
      <c r="C614" s="24"/>
      <c r="D614" s="24"/>
      <c r="E614" s="24"/>
      <c r="F614" s="25"/>
      <c r="G614" s="26"/>
      <c r="H614" s="26"/>
    </row>
    <row r="615" spans="1:8" x14ac:dyDescent="0.35">
      <c r="A615" s="24"/>
      <c r="B615" s="24"/>
      <c r="C615" s="24"/>
      <c r="D615" s="24"/>
      <c r="E615" s="24"/>
      <c r="F615" s="25"/>
      <c r="G615" s="26"/>
      <c r="H615" s="26"/>
    </row>
    <row r="616" spans="1:8" x14ac:dyDescent="0.35">
      <c r="A616" s="24"/>
      <c r="B616" s="24"/>
      <c r="C616" s="24"/>
      <c r="D616" s="24"/>
      <c r="E616" s="24"/>
      <c r="F616" s="25"/>
      <c r="G616" s="26"/>
      <c r="H616" s="26"/>
    </row>
    <row r="617" spans="1:8" x14ac:dyDescent="0.35">
      <c r="A617" s="24"/>
      <c r="B617" s="24"/>
      <c r="C617" s="24"/>
      <c r="D617" s="24"/>
      <c r="E617" s="24"/>
      <c r="F617" s="25"/>
      <c r="G617" s="26"/>
      <c r="H617" s="26"/>
    </row>
    <row r="618" spans="1:8" x14ac:dyDescent="0.35">
      <c r="A618" s="24"/>
      <c r="B618" s="24"/>
      <c r="C618" s="24"/>
      <c r="D618" s="24"/>
      <c r="E618" s="24"/>
      <c r="F618" s="25"/>
      <c r="G618" s="26"/>
      <c r="H618" s="26"/>
    </row>
    <row r="619" spans="1:8" x14ac:dyDescent="0.35">
      <c r="A619" s="24"/>
      <c r="B619" s="24"/>
      <c r="C619" s="24"/>
      <c r="D619" s="24"/>
      <c r="E619" s="24"/>
      <c r="F619" s="25"/>
      <c r="G619" s="26"/>
      <c r="H619" s="26"/>
    </row>
    <row r="620" spans="1:8" x14ac:dyDescent="0.35">
      <c r="A620" s="24"/>
      <c r="B620" s="24"/>
      <c r="C620" s="24"/>
      <c r="D620" s="24"/>
      <c r="E620" s="24"/>
      <c r="F620" s="25"/>
      <c r="G620" s="26"/>
      <c r="H620" s="26"/>
    </row>
    <row r="621" spans="1:8" x14ac:dyDescent="0.35">
      <c r="A621" s="24"/>
      <c r="B621" s="24"/>
      <c r="C621" s="24"/>
      <c r="D621" s="24"/>
      <c r="E621" s="24"/>
      <c r="F621" s="25"/>
      <c r="G621" s="26"/>
      <c r="H621" s="26"/>
    </row>
    <row r="622" spans="1:8" x14ac:dyDescent="0.35">
      <c r="A622" s="24"/>
      <c r="B622" s="24"/>
      <c r="C622" s="24"/>
      <c r="D622" s="24"/>
      <c r="E622" s="24"/>
      <c r="F622" s="25"/>
      <c r="G622" s="26"/>
      <c r="H622" s="26"/>
    </row>
    <row r="623" spans="1:8" x14ac:dyDescent="0.35">
      <c r="A623" s="24"/>
      <c r="B623" s="24"/>
      <c r="C623" s="24"/>
      <c r="D623" s="24"/>
      <c r="E623" s="24"/>
      <c r="F623" s="25"/>
      <c r="G623" s="26"/>
      <c r="H623" s="26"/>
    </row>
    <row r="624" spans="1:8" x14ac:dyDescent="0.35">
      <c r="A624" s="24"/>
      <c r="B624" s="24"/>
      <c r="C624" s="24"/>
      <c r="D624" s="24"/>
      <c r="E624" s="24"/>
      <c r="F624" s="25"/>
      <c r="G624" s="26"/>
      <c r="H624" s="26"/>
    </row>
    <row r="625" spans="1:8" x14ac:dyDescent="0.35">
      <c r="A625" s="24"/>
      <c r="B625" s="24"/>
      <c r="C625" s="24"/>
      <c r="D625" s="24"/>
      <c r="E625" s="24"/>
      <c r="F625" s="25"/>
      <c r="G625" s="26"/>
      <c r="H625" s="26"/>
    </row>
    <row r="626" spans="1:8" x14ac:dyDescent="0.35">
      <c r="A626" s="24"/>
      <c r="B626" s="24"/>
      <c r="C626" s="24"/>
      <c r="D626" s="24"/>
      <c r="E626" s="24"/>
      <c r="F626" s="25"/>
      <c r="G626" s="26"/>
      <c r="H626" s="26"/>
    </row>
    <row r="627" spans="1:8" x14ac:dyDescent="0.35">
      <c r="A627" s="24"/>
      <c r="B627" s="24"/>
      <c r="C627" s="24"/>
      <c r="D627" s="24"/>
      <c r="E627" s="24"/>
      <c r="F627" s="25"/>
      <c r="G627" s="26"/>
      <c r="H627" s="26"/>
    </row>
    <row r="628" spans="1:8" x14ac:dyDescent="0.35">
      <c r="A628" s="24"/>
      <c r="B628" s="24"/>
      <c r="C628" s="24"/>
      <c r="D628" s="24"/>
      <c r="E628" s="24"/>
      <c r="F628" s="25"/>
      <c r="G628" s="26"/>
      <c r="H628" s="26"/>
    </row>
    <row r="629" spans="1:8" x14ac:dyDescent="0.35">
      <c r="A629" s="24"/>
      <c r="B629" s="24"/>
      <c r="C629" s="24"/>
      <c r="D629" s="24"/>
      <c r="E629" s="24"/>
      <c r="F629" s="25"/>
      <c r="G629" s="26"/>
      <c r="H629" s="26"/>
    </row>
    <row r="630" spans="1:8" x14ac:dyDescent="0.35">
      <c r="A630" s="24"/>
      <c r="B630" s="24"/>
      <c r="C630" s="24"/>
      <c r="D630" s="24"/>
      <c r="E630" s="24"/>
      <c r="F630" s="25"/>
      <c r="G630" s="26"/>
      <c r="H630" s="26"/>
    </row>
    <row r="631" spans="1:8" x14ac:dyDescent="0.35">
      <c r="A631" s="24"/>
      <c r="B631" s="24"/>
      <c r="C631" s="24"/>
      <c r="D631" s="24"/>
      <c r="E631" s="24"/>
      <c r="F631" s="25"/>
      <c r="G631" s="26"/>
      <c r="H631" s="26"/>
    </row>
    <row r="632" spans="1:8" x14ac:dyDescent="0.35">
      <c r="A632" s="24"/>
      <c r="B632" s="24"/>
      <c r="C632" s="24"/>
      <c r="D632" s="24"/>
      <c r="E632" s="24"/>
      <c r="F632" s="25"/>
      <c r="G632" s="26"/>
      <c r="H632" s="26"/>
    </row>
    <row r="633" spans="1:8" x14ac:dyDescent="0.35">
      <c r="A633" s="24"/>
      <c r="B633" s="24"/>
      <c r="C633" s="24"/>
      <c r="D633" s="24"/>
      <c r="E633" s="24"/>
      <c r="F633" s="25"/>
      <c r="G633" s="26"/>
      <c r="H633" s="26"/>
    </row>
    <row r="634" spans="1:8" x14ac:dyDescent="0.35">
      <c r="A634" s="24"/>
      <c r="B634" s="24"/>
      <c r="C634" s="24"/>
      <c r="D634" s="24"/>
      <c r="E634" s="24"/>
      <c r="F634" s="25"/>
      <c r="G634" s="26"/>
      <c r="H634" s="26"/>
    </row>
    <row r="635" spans="1:8" x14ac:dyDescent="0.35">
      <c r="A635" s="24"/>
      <c r="B635" s="24"/>
      <c r="C635" s="24"/>
      <c r="D635" s="24"/>
      <c r="E635" s="24"/>
      <c r="F635" s="25"/>
      <c r="G635" s="26"/>
      <c r="H635" s="26"/>
    </row>
    <row r="636" spans="1:8" x14ac:dyDescent="0.35">
      <c r="A636" s="24"/>
      <c r="B636" s="24"/>
      <c r="C636" s="24"/>
      <c r="D636" s="24"/>
      <c r="E636" s="24"/>
      <c r="F636" s="25"/>
      <c r="G636" s="26"/>
      <c r="H636" s="26"/>
    </row>
    <row r="637" spans="1:8" x14ac:dyDescent="0.35">
      <c r="A637" s="24"/>
      <c r="B637" s="24"/>
      <c r="C637" s="24"/>
      <c r="D637" s="24"/>
      <c r="E637" s="24"/>
      <c r="F637" s="25"/>
      <c r="G637" s="26"/>
      <c r="H637" s="26"/>
    </row>
    <row r="638" spans="1:8" x14ac:dyDescent="0.35">
      <c r="A638" s="24"/>
      <c r="B638" s="24"/>
      <c r="C638" s="24"/>
      <c r="D638" s="24"/>
      <c r="E638" s="24"/>
      <c r="F638" s="25"/>
      <c r="G638" s="26"/>
      <c r="H638" s="26"/>
    </row>
    <row r="639" spans="1:8" x14ac:dyDescent="0.35">
      <c r="A639" s="24"/>
      <c r="B639" s="24"/>
      <c r="C639" s="24"/>
      <c r="D639" s="24"/>
      <c r="E639" s="24"/>
      <c r="F639" s="25"/>
      <c r="G639" s="26"/>
      <c r="H639" s="26"/>
    </row>
    <row r="640" spans="1:8" x14ac:dyDescent="0.35">
      <c r="A640" s="24"/>
      <c r="B640" s="24"/>
      <c r="C640" s="24"/>
      <c r="D640" s="24"/>
      <c r="E640" s="24"/>
      <c r="F640" s="25"/>
      <c r="G640" s="26"/>
      <c r="H640" s="26"/>
    </row>
    <row r="641" spans="1:8" x14ac:dyDescent="0.35">
      <c r="A641" s="24"/>
      <c r="B641" s="24"/>
      <c r="C641" s="24"/>
      <c r="D641" s="24"/>
      <c r="E641" s="24"/>
      <c r="F641" s="25"/>
      <c r="G641" s="26"/>
      <c r="H641" s="26"/>
    </row>
    <row r="642" spans="1:8" x14ac:dyDescent="0.35">
      <c r="A642" s="24"/>
      <c r="B642" s="24"/>
      <c r="C642" s="24"/>
      <c r="D642" s="24"/>
      <c r="E642" s="24"/>
      <c r="F642" s="25"/>
      <c r="G642" s="26"/>
      <c r="H642" s="26"/>
    </row>
    <row r="643" spans="1:8" x14ac:dyDescent="0.35">
      <c r="A643" s="24"/>
      <c r="B643" s="24"/>
      <c r="C643" s="24"/>
      <c r="D643" s="24"/>
      <c r="E643" s="24"/>
      <c r="F643" s="25"/>
      <c r="G643" s="26"/>
      <c r="H643" s="26"/>
    </row>
    <row r="644" spans="1:8" x14ac:dyDescent="0.35">
      <c r="A644" s="24"/>
      <c r="B644" s="24"/>
      <c r="C644" s="24"/>
      <c r="D644" s="24"/>
      <c r="E644" s="24"/>
      <c r="F644" s="25"/>
      <c r="G644" s="26"/>
      <c r="H644" s="26"/>
    </row>
    <row r="645" spans="1:8" x14ac:dyDescent="0.35">
      <c r="A645" s="24"/>
      <c r="B645" s="24"/>
      <c r="C645" s="24"/>
      <c r="D645" s="24"/>
      <c r="E645" s="24"/>
      <c r="F645" s="25"/>
      <c r="G645" s="26"/>
      <c r="H645" s="26"/>
    </row>
    <row r="646" spans="1:8" x14ac:dyDescent="0.35">
      <c r="A646" s="24"/>
      <c r="B646" s="24"/>
      <c r="C646" s="24"/>
      <c r="D646" s="24"/>
      <c r="E646" s="24"/>
      <c r="F646" s="25"/>
      <c r="G646" s="26"/>
      <c r="H646" s="26"/>
    </row>
    <row r="647" spans="1:8" x14ac:dyDescent="0.35">
      <c r="A647" s="24"/>
      <c r="B647" s="24"/>
      <c r="C647" s="24"/>
      <c r="D647" s="24"/>
      <c r="E647" s="24"/>
      <c r="F647" s="25"/>
      <c r="G647" s="26"/>
      <c r="H647" s="26"/>
    </row>
    <row r="648" spans="1:8" x14ac:dyDescent="0.35">
      <c r="A648" s="24"/>
      <c r="B648" s="24"/>
      <c r="C648" s="24"/>
      <c r="D648" s="24"/>
      <c r="E648" s="24"/>
      <c r="F648" s="25"/>
      <c r="G648" s="26"/>
      <c r="H648" s="26"/>
    </row>
    <row r="649" spans="1:8" x14ac:dyDescent="0.35">
      <c r="A649" s="24"/>
      <c r="B649" s="24"/>
      <c r="C649" s="24"/>
      <c r="D649" s="24"/>
      <c r="E649" s="24"/>
      <c r="F649" s="25"/>
      <c r="G649" s="26"/>
      <c r="H649" s="26"/>
    </row>
    <row r="650" spans="1:8" x14ac:dyDescent="0.35">
      <c r="A650" s="24"/>
      <c r="B650" s="24"/>
      <c r="C650" s="24"/>
      <c r="D650" s="24"/>
      <c r="E650" s="24"/>
      <c r="F650" s="25"/>
      <c r="G650" s="26"/>
      <c r="H650" s="26"/>
    </row>
    <row r="651" spans="1:8" x14ac:dyDescent="0.35">
      <c r="A651" s="24"/>
      <c r="B651" s="24"/>
      <c r="C651" s="24"/>
      <c r="D651" s="24"/>
      <c r="E651" s="24"/>
      <c r="F651" s="25"/>
      <c r="G651" s="26"/>
      <c r="H651" s="26"/>
    </row>
    <row r="652" spans="1:8" x14ac:dyDescent="0.35">
      <c r="A652" s="24"/>
      <c r="B652" s="24"/>
      <c r="C652" s="24"/>
      <c r="D652" s="24"/>
      <c r="E652" s="24"/>
      <c r="F652" s="25"/>
      <c r="G652" s="26"/>
      <c r="H652" s="26"/>
    </row>
    <row r="653" spans="1:8" x14ac:dyDescent="0.35">
      <c r="A653" s="24"/>
      <c r="B653" s="24"/>
      <c r="C653" s="24"/>
      <c r="D653" s="24"/>
      <c r="E653" s="24"/>
      <c r="F653" s="25"/>
      <c r="G653" s="26"/>
      <c r="H653" s="26"/>
    </row>
    <row r="654" spans="1:8" x14ac:dyDescent="0.35">
      <c r="A654" s="24"/>
      <c r="B654" s="24"/>
      <c r="C654" s="24"/>
      <c r="D654" s="24"/>
      <c r="E654" s="24"/>
      <c r="F654" s="25"/>
      <c r="G654" s="26"/>
      <c r="H654" s="26"/>
    </row>
    <row r="655" spans="1:8" x14ac:dyDescent="0.35">
      <c r="A655" s="24"/>
      <c r="B655" s="24"/>
      <c r="C655" s="24"/>
      <c r="D655" s="24"/>
      <c r="E655" s="24"/>
      <c r="F655" s="25"/>
      <c r="G655" s="26"/>
      <c r="H655" s="26"/>
    </row>
    <row r="656" spans="1:8" x14ac:dyDescent="0.35">
      <c r="A656" s="24"/>
      <c r="B656" s="24"/>
      <c r="C656" s="24"/>
      <c r="D656" s="24"/>
      <c r="E656" s="24"/>
      <c r="F656" s="25"/>
      <c r="G656" s="26"/>
      <c r="H656" s="26"/>
    </row>
    <row r="657" spans="1:8" x14ac:dyDescent="0.35">
      <c r="A657" s="24"/>
      <c r="B657" s="24"/>
      <c r="C657" s="24"/>
      <c r="D657" s="24"/>
      <c r="E657" s="24"/>
      <c r="F657" s="25"/>
      <c r="G657" s="26"/>
      <c r="H657" s="26"/>
    </row>
    <row r="658" spans="1:8" x14ac:dyDescent="0.35">
      <c r="A658" s="24"/>
      <c r="B658" s="24"/>
      <c r="C658" s="24"/>
      <c r="D658" s="24"/>
      <c r="E658" s="24"/>
      <c r="F658" s="25"/>
      <c r="G658" s="26"/>
      <c r="H658" s="26"/>
    </row>
    <row r="659" spans="1:8" x14ac:dyDescent="0.35">
      <c r="A659" s="24"/>
      <c r="B659" s="24"/>
      <c r="C659" s="24"/>
      <c r="D659" s="24"/>
      <c r="E659" s="24"/>
      <c r="F659" s="25"/>
      <c r="G659" s="26"/>
      <c r="H659" s="26"/>
    </row>
    <row r="660" spans="1:8" x14ac:dyDescent="0.35">
      <c r="A660" s="24"/>
      <c r="B660" s="24"/>
      <c r="C660" s="24"/>
      <c r="D660" s="24"/>
      <c r="E660" s="24"/>
      <c r="F660" s="25"/>
      <c r="G660" s="26"/>
      <c r="H660" s="26"/>
    </row>
    <row r="661" spans="1:8" x14ac:dyDescent="0.35">
      <c r="A661" s="24"/>
      <c r="B661" s="24"/>
      <c r="C661" s="24"/>
      <c r="D661" s="24"/>
      <c r="E661" s="24"/>
      <c r="F661" s="25"/>
      <c r="G661" s="26"/>
      <c r="H661" s="26"/>
    </row>
    <row r="662" spans="1:8" x14ac:dyDescent="0.35">
      <c r="A662" s="24"/>
      <c r="B662" s="24"/>
      <c r="C662" s="24"/>
      <c r="D662" s="24"/>
      <c r="E662" s="24"/>
      <c r="F662" s="25"/>
      <c r="G662" s="26"/>
      <c r="H662" s="26"/>
    </row>
    <row r="663" spans="1:8" x14ac:dyDescent="0.35">
      <c r="A663" s="24"/>
      <c r="B663" s="24"/>
      <c r="C663" s="24"/>
      <c r="D663" s="24"/>
      <c r="E663" s="24"/>
      <c r="F663" s="25"/>
      <c r="G663" s="26"/>
      <c r="H663" s="26"/>
    </row>
    <row r="664" spans="1:8" x14ac:dyDescent="0.35">
      <c r="A664" s="24"/>
      <c r="B664" s="24"/>
      <c r="C664" s="24"/>
      <c r="D664" s="24"/>
      <c r="E664" s="24"/>
      <c r="F664" s="25"/>
      <c r="G664" s="26"/>
      <c r="H664" s="26"/>
    </row>
    <row r="665" spans="1:8" x14ac:dyDescent="0.35">
      <c r="A665" s="24"/>
      <c r="B665" s="24"/>
      <c r="C665" s="24"/>
      <c r="D665" s="24"/>
      <c r="E665" s="24"/>
      <c r="F665" s="25"/>
      <c r="G665" s="26"/>
      <c r="H665" s="26"/>
    </row>
    <row r="666" spans="1:8" x14ac:dyDescent="0.35">
      <c r="A666" s="24"/>
      <c r="B666" s="24"/>
      <c r="C666" s="24"/>
      <c r="D666" s="24"/>
      <c r="E666" s="24"/>
      <c r="F666" s="25"/>
      <c r="G666" s="26"/>
      <c r="H666" s="26"/>
    </row>
    <row r="667" spans="1:8" x14ac:dyDescent="0.35">
      <c r="A667" s="24"/>
      <c r="B667" s="24"/>
      <c r="C667" s="24"/>
      <c r="D667" s="24"/>
      <c r="E667" s="24"/>
      <c r="F667" s="25"/>
      <c r="G667" s="26"/>
      <c r="H667" s="26"/>
    </row>
    <row r="668" spans="1:8" x14ac:dyDescent="0.35">
      <c r="A668" s="24"/>
      <c r="B668" s="24"/>
      <c r="C668" s="24"/>
      <c r="D668" s="24"/>
      <c r="E668" s="24"/>
      <c r="F668" s="25"/>
      <c r="G668" s="26"/>
      <c r="H668" s="26"/>
    </row>
    <row r="669" spans="1:8" x14ac:dyDescent="0.35">
      <c r="A669" s="24"/>
      <c r="B669" s="24"/>
      <c r="C669" s="24"/>
      <c r="D669" s="24"/>
      <c r="E669" s="24"/>
      <c r="F669" s="25"/>
      <c r="G669" s="26"/>
      <c r="H669" s="26"/>
    </row>
    <row r="670" spans="1:8" x14ac:dyDescent="0.35">
      <c r="A670" s="24"/>
      <c r="B670" s="24"/>
      <c r="C670" s="24"/>
      <c r="D670" s="24"/>
      <c r="E670" s="24"/>
      <c r="F670" s="25"/>
      <c r="G670" s="26"/>
      <c r="H670" s="26"/>
    </row>
    <row r="671" spans="1:8" x14ac:dyDescent="0.35">
      <c r="A671" s="24"/>
      <c r="B671" s="24"/>
      <c r="C671" s="24"/>
      <c r="D671" s="24"/>
      <c r="E671" s="24"/>
      <c r="F671" s="25"/>
      <c r="G671" s="26"/>
      <c r="H671" s="26"/>
    </row>
    <row r="672" spans="1:8" x14ac:dyDescent="0.35">
      <c r="A672" s="24"/>
      <c r="B672" s="24"/>
      <c r="C672" s="24"/>
      <c r="D672" s="24"/>
      <c r="E672" s="24"/>
      <c r="F672" s="25"/>
      <c r="G672" s="26"/>
      <c r="H672" s="26"/>
    </row>
    <row r="673" spans="1:8" x14ac:dyDescent="0.35">
      <c r="A673" s="24"/>
      <c r="B673" s="24"/>
      <c r="C673" s="24"/>
      <c r="D673" s="24"/>
      <c r="E673" s="24"/>
      <c r="F673" s="25"/>
      <c r="G673" s="26"/>
      <c r="H673" s="26"/>
    </row>
    <row r="674" spans="1:8" x14ac:dyDescent="0.35">
      <c r="A674" s="24"/>
      <c r="B674" s="24"/>
      <c r="C674" s="24"/>
      <c r="D674" s="24"/>
      <c r="E674" s="24"/>
      <c r="F674" s="25"/>
      <c r="G674" s="26"/>
      <c r="H674" s="26"/>
    </row>
    <row r="675" spans="1:8" x14ac:dyDescent="0.35">
      <c r="A675" s="24"/>
      <c r="B675" s="24"/>
      <c r="C675" s="24"/>
      <c r="D675" s="24"/>
      <c r="E675" s="24"/>
      <c r="F675" s="25"/>
      <c r="G675" s="26"/>
      <c r="H675" s="26"/>
    </row>
    <row r="676" spans="1:8" x14ac:dyDescent="0.35">
      <c r="A676" s="24"/>
      <c r="B676" s="24"/>
      <c r="C676" s="24"/>
      <c r="D676" s="24"/>
      <c r="E676" s="24"/>
      <c r="F676" s="25"/>
      <c r="G676" s="26"/>
      <c r="H676" s="26"/>
    </row>
    <row r="677" spans="1:8" x14ac:dyDescent="0.35">
      <c r="A677" s="24"/>
      <c r="B677" s="24"/>
      <c r="C677" s="24"/>
      <c r="D677" s="24"/>
      <c r="E677" s="24"/>
      <c r="F677" s="25"/>
      <c r="G677" s="26"/>
      <c r="H677" s="26"/>
    </row>
    <row r="678" spans="1:8" x14ac:dyDescent="0.35">
      <c r="A678" s="24"/>
      <c r="B678" s="24"/>
      <c r="C678" s="24"/>
      <c r="D678" s="24"/>
      <c r="E678" s="24"/>
      <c r="F678" s="25"/>
      <c r="G678" s="26"/>
      <c r="H678" s="26"/>
    </row>
    <row r="679" spans="1:8" x14ac:dyDescent="0.35">
      <c r="A679" s="24"/>
      <c r="B679" s="24"/>
      <c r="C679" s="24"/>
      <c r="D679" s="24"/>
      <c r="E679" s="24"/>
      <c r="F679" s="25"/>
      <c r="G679" s="26"/>
      <c r="H679" s="26"/>
    </row>
    <row r="680" spans="1:8" x14ac:dyDescent="0.35">
      <c r="A680" s="24"/>
      <c r="B680" s="24"/>
      <c r="C680" s="24"/>
      <c r="D680" s="24"/>
      <c r="E680" s="24"/>
      <c r="F680" s="25"/>
      <c r="G680" s="26"/>
      <c r="H680" s="26"/>
    </row>
    <row r="681" spans="1:8" x14ac:dyDescent="0.35">
      <c r="A681" s="24"/>
      <c r="B681" s="24"/>
      <c r="C681" s="24"/>
      <c r="D681" s="24"/>
      <c r="E681" s="24"/>
      <c r="F681" s="25"/>
      <c r="G681" s="26"/>
      <c r="H681" s="26"/>
    </row>
    <row r="682" spans="1:8" x14ac:dyDescent="0.35">
      <c r="A682" s="24"/>
      <c r="B682" s="24"/>
      <c r="C682" s="24"/>
      <c r="D682" s="24"/>
      <c r="E682" s="24"/>
      <c r="F682" s="25"/>
      <c r="G682" s="26"/>
      <c r="H682" s="26"/>
    </row>
    <row r="683" spans="1:8" x14ac:dyDescent="0.35">
      <c r="A683" s="24"/>
      <c r="B683" s="24"/>
      <c r="C683" s="24"/>
      <c r="D683" s="24"/>
      <c r="E683" s="24"/>
      <c r="F683" s="25"/>
      <c r="G683" s="26"/>
      <c r="H683" s="26"/>
    </row>
    <row r="684" spans="1:8" x14ac:dyDescent="0.35">
      <c r="A684" s="24"/>
      <c r="B684" s="24"/>
      <c r="C684" s="24"/>
      <c r="D684" s="24"/>
      <c r="E684" s="24"/>
      <c r="F684" s="25"/>
      <c r="G684" s="26"/>
      <c r="H684" s="26"/>
    </row>
    <row r="685" spans="1:8" x14ac:dyDescent="0.35">
      <c r="A685" s="24"/>
      <c r="B685" s="24"/>
      <c r="C685" s="24"/>
      <c r="D685" s="24"/>
      <c r="E685" s="24"/>
      <c r="F685" s="25"/>
      <c r="G685" s="26"/>
      <c r="H685" s="26"/>
    </row>
    <row r="686" spans="1:8" x14ac:dyDescent="0.35">
      <c r="A686" s="24"/>
      <c r="B686" s="24"/>
      <c r="C686" s="24"/>
      <c r="D686" s="24"/>
      <c r="E686" s="24"/>
      <c r="F686" s="25"/>
      <c r="G686" s="26"/>
      <c r="H686" s="26"/>
    </row>
    <row r="687" spans="1:8" x14ac:dyDescent="0.35">
      <c r="A687" s="24"/>
      <c r="B687" s="24"/>
      <c r="C687" s="24"/>
      <c r="D687" s="24"/>
      <c r="E687" s="24"/>
      <c r="F687" s="25"/>
      <c r="G687" s="26"/>
      <c r="H687" s="26"/>
    </row>
    <row r="688" spans="1:8" x14ac:dyDescent="0.35">
      <c r="A688" s="24"/>
      <c r="B688" s="24"/>
      <c r="C688" s="24"/>
      <c r="D688" s="24"/>
      <c r="E688" s="24"/>
      <c r="F688" s="25"/>
      <c r="G688" s="26"/>
      <c r="H688" s="26"/>
    </row>
    <row r="689" spans="1:8" x14ac:dyDescent="0.35">
      <c r="A689" s="24"/>
      <c r="B689" s="24"/>
      <c r="C689" s="24"/>
      <c r="D689" s="24"/>
      <c r="E689" s="24"/>
      <c r="F689" s="25"/>
      <c r="G689" s="26"/>
      <c r="H689" s="26"/>
    </row>
    <row r="690" spans="1:8" x14ac:dyDescent="0.35">
      <c r="A690" s="24"/>
      <c r="B690" s="24"/>
      <c r="C690" s="24"/>
      <c r="D690" s="24"/>
      <c r="E690" s="24"/>
      <c r="F690" s="25"/>
      <c r="G690" s="26"/>
      <c r="H690" s="26"/>
    </row>
    <row r="691" spans="1:8" x14ac:dyDescent="0.35">
      <c r="A691" s="24"/>
      <c r="B691" s="24"/>
      <c r="C691" s="24"/>
      <c r="D691" s="24"/>
      <c r="E691" s="24"/>
      <c r="F691" s="25"/>
      <c r="G691" s="26"/>
      <c r="H691" s="26"/>
    </row>
    <row r="692" spans="1:8" x14ac:dyDescent="0.35">
      <c r="A692" s="24"/>
      <c r="B692" s="24"/>
      <c r="C692" s="24"/>
      <c r="D692" s="24"/>
      <c r="E692" s="24"/>
      <c r="F692" s="25"/>
      <c r="G692" s="26"/>
      <c r="H692" s="26"/>
    </row>
    <row r="693" spans="1:8" x14ac:dyDescent="0.35">
      <c r="A693" s="24"/>
      <c r="B693" s="24"/>
      <c r="C693" s="24"/>
      <c r="D693" s="24"/>
      <c r="E693" s="24"/>
      <c r="F693" s="25"/>
      <c r="G693" s="26"/>
      <c r="H693" s="26"/>
    </row>
    <row r="694" spans="1:8" x14ac:dyDescent="0.35">
      <c r="A694" s="24"/>
      <c r="B694" s="24"/>
      <c r="C694" s="24"/>
      <c r="D694" s="24"/>
      <c r="E694" s="24"/>
      <c r="F694" s="25"/>
      <c r="G694" s="26"/>
      <c r="H694" s="26"/>
    </row>
    <row r="695" spans="1:8" x14ac:dyDescent="0.35">
      <c r="A695" s="24"/>
      <c r="B695" s="24"/>
      <c r="C695" s="24"/>
      <c r="D695" s="24"/>
      <c r="E695" s="24"/>
      <c r="F695" s="25"/>
      <c r="G695" s="26"/>
      <c r="H695" s="26"/>
    </row>
    <row r="696" spans="1:8" x14ac:dyDescent="0.35">
      <c r="A696" s="24"/>
      <c r="B696" s="24"/>
      <c r="C696" s="24"/>
      <c r="D696" s="24"/>
      <c r="E696" s="24"/>
      <c r="F696" s="25"/>
      <c r="G696" s="26"/>
      <c r="H696" s="26"/>
    </row>
    <row r="697" spans="1:8" x14ac:dyDescent="0.35">
      <c r="A697" s="24"/>
      <c r="B697" s="24"/>
      <c r="C697" s="24"/>
      <c r="D697" s="24"/>
      <c r="E697" s="24"/>
      <c r="F697" s="25"/>
      <c r="G697" s="26"/>
      <c r="H697" s="26"/>
    </row>
    <row r="698" spans="1:8" x14ac:dyDescent="0.35">
      <c r="A698" s="24"/>
      <c r="B698" s="24"/>
      <c r="C698" s="24"/>
      <c r="D698" s="24"/>
      <c r="E698" s="24"/>
      <c r="F698" s="25"/>
      <c r="G698" s="26"/>
      <c r="H698" s="26"/>
    </row>
    <row r="699" spans="1:8" x14ac:dyDescent="0.35">
      <c r="A699" s="24"/>
      <c r="B699" s="24"/>
      <c r="C699" s="24"/>
      <c r="D699" s="24"/>
      <c r="E699" s="24"/>
      <c r="F699" s="25"/>
      <c r="G699" s="26"/>
      <c r="H699" s="26"/>
    </row>
    <row r="700" spans="1:8" x14ac:dyDescent="0.35">
      <c r="A700" s="24"/>
      <c r="B700" s="24"/>
      <c r="C700" s="24"/>
      <c r="D700" s="24"/>
      <c r="E700" s="24"/>
      <c r="F700" s="25"/>
      <c r="G700" s="26"/>
      <c r="H700" s="26"/>
    </row>
    <row r="701" spans="1:8" x14ac:dyDescent="0.35">
      <c r="A701" s="24"/>
      <c r="B701" s="24"/>
      <c r="C701" s="24"/>
      <c r="D701" s="24"/>
      <c r="E701" s="24"/>
      <c r="F701" s="25"/>
      <c r="G701" s="26"/>
      <c r="H701" s="26"/>
    </row>
    <row r="702" spans="1:8" x14ac:dyDescent="0.35">
      <c r="A702" s="24"/>
      <c r="B702" s="24"/>
      <c r="C702" s="24"/>
      <c r="D702" s="24"/>
      <c r="E702" s="24"/>
      <c r="F702" s="25"/>
      <c r="G702" s="26"/>
      <c r="H702" s="26"/>
    </row>
    <row r="703" spans="1:8" x14ac:dyDescent="0.35">
      <c r="A703" s="24"/>
      <c r="B703" s="24"/>
      <c r="C703" s="24"/>
      <c r="D703" s="24"/>
      <c r="E703" s="24"/>
      <c r="F703" s="25"/>
      <c r="G703" s="26"/>
      <c r="H703" s="26"/>
    </row>
    <row r="704" spans="1:8" x14ac:dyDescent="0.35">
      <c r="A704" s="24"/>
      <c r="B704" s="24"/>
      <c r="C704" s="24"/>
      <c r="D704" s="24"/>
      <c r="E704" s="24"/>
      <c r="F704" s="25"/>
      <c r="G704" s="26"/>
      <c r="H704" s="26"/>
    </row>
    <row r="705" spans="1:8" x14ac:dyDescent="0.35">
      <c r="A705" s="24"/>
      <c r="B705" s="24"/>
      <c r="C705" s="24"/>
      <c r="D705" s="24"/>
      <c r="E705" s="24"/>
      <c r="F705" s="25"/>
      <c r="G705" s="26"/>
      <c r="H705" s="26"/>
    </row>
    <row r="706" spans="1:8" x14ac:dyDescent="0.35">
      <c r="A706" s="24"/>
      <c r="B706" s="24"/>
      <c r="C706" s="24"/>
      <c r="D706" s="24"/>
      <c r="E706" s="24"/>
      <c r="F706" s="25"/>
      <c r="G706" s="26"/>
      <c r="H706" s="26"/>
    </row>
    <row r="707" spans="1:8" x14ac:dyDescent="0.35">
      <c r="A707" s="24"/>
      <c r="B707" s="24"/>
      <c r="C707" s="24"/>
      <c r="D707" s="24"/>
      <c r="E707" s="24"/>
      <c r="F707" s="25"/>
      <c r="G707" s="26"/>
      <c r="H707" s="26"/>
    </row>
    <row r="708" spans="1:8" x14ac:dyDescent="0.35">
      <c r="A708" s="24"/>
      <c r="B708" s="24"/>
      <c r="C708" s="24"/>
      <c r="D708" s="24"/>
      <c r="E708" s="24"/>
      <c r="F708" s="25"/>
      <c r="G708" s="26"/>
      <c r="H708" s="26"/>
    </row>
    <row r="709" spans="1:8" x14ac:dyDescent="0.35">
      <c r="A709" s="24"/>
      <c r="B709" s="24"/>
      <c r="C709" s="24"/>
      <c r="D709" s="24"/>
      <c r="E709" s="24"/>
      <c r="F709" s="25"/>
      <c r="G709" s="26"/>
      <c r="H709" s="26"/>
    </row>
    <row r="710" spans="1:8" x14ac:dyDescent="0.35">
      <c r="A710" s="24"/>
      <c r="B710" s="24"/>
      <c r="C710" s="24"/>
      <c r="D710" s="24"/>
      <c r="E710" s="24"/>
      <c r="F710" s="25"/>
      <c r="G710" s="26"/>
      <c r="H710" s="26"/>
    </row>
    <row r="711" spans="1:8" x14ac:dyDescent="0.35">
      <c r="A711" s="24"/>
      <c r="B711" s="24"/>
      <c r="C711" s="24"/>
      <c r="D711" s="24"/>
      <c r="E711" s="24"/>
      <c r="F711" s="25"/>
      <c r="G711" s="26"/>
      <c r="H711" s="26"/>
    </row>
    <row r="712" spans="1:8" x14ac:dyDescent="0.35">
      <c r="A712" s="24"/>
      <c r="B712" s="24"/>
      <c r="C712" s="24"/>
      <c r="D712" s="24"/>
      <c r="E712" s="24"/>
      <c r="F712" s="25"/>
      <c r="G712" s="26"/>
      <c r="H712" s="26"/>
    </row>
    <row r="713" spans="1:8" x14ac:dyDescent="0.35">
      <c r="A713" s="24"/>
      <c r="B713" s="24"/>
      <c r="C713" s="24"/>
      <c r="D713" s="24"/>
      <c r="E713" s="24"/>
      <c r="F713" s="25"/>
      <c r="G713" s="26"/>
      <c r="H713" s="26"/>
    </row>
    <row r="714" spans="1:8" x14ac:dyDescent="0.35">
      <c r="A714" s="24"/>
      <c r="B714" s="24"/>
      <c r="C714" s="24"/>
      <c r="D714" s="24"/>
      <c r="E714" s="24"/>
      <c r="F714" s="25"/>
      <c r="G714" s="26"/>
      <c r="H714" s="26"/>
    </row>
    <row r="715" spans="1:8" x14ac:dyDescent="0.35">
      <c r="A715" s="24"/>
      <c r="B715" s="24"/>
      <c r="C715" s="24"/>
      <c r="D715" s="24"/>
      <c r="E715" s="24"/>
      <c r="F715" s="25"/>
      <c r="G715" s="26"/>
      <c r="H715" s="26"/>
    </row>
    <row r="716" spans="1:8" x14ac:dyDescent="0.35">
      <c r="A716" s="24"/>
      <c r="B716" s="24"/>
      <c r="C716" s="24"/>
      <c r="D716" s="24"/>
      <c r="E716" s="24"/>
      <c r="F716" s="25"/>
      <c r="G716" s="26"/>
      <c r="H716" s="26"/>
    </row>
    <row r="717" spans="1:8" x14ac:dyDescent="0.35">
      <c r="A717" s="24"/>
      <c r="B717" s="24"/>
      <c r="C717" s="24"/>
      <c r="D717" s="24"/>
      <c r="E717" s="24"/>
      <c r="F717" s="25"/>
      <c r="G717" s="26"/>
      <c r="H717" s="26"/>
    </row>
    <row r="718" spans="1:8" x14ac:dyDescent="0.35">
      <c r="A718" s="24"/>
      <c r="B718" s="24"/>
      <c r="C718" s="24"/>
      <c r="D718" s="24"/>
      <c r="E718" s="24"/>
      <c r="F718" s="25"/>
      <c r="G718" s="26"/>
      <c r="H718" s="26"/>
    </row>
    <row r="719" spans="1:8" x14ac:dyDescent="0.35">
      <c r="A719" s="24"/>
      <c r="B719" s="24"/>
      <c r="C719" s="24"/>
      <c r="D719" s="24"/>
      <c r="E719" s="24"/>
      <c r="F719" s="25"/>
      <c r="G719" s="26"/>
      <c r="H719" s="26"/>
    </row>
    <row r="720" spans="1:8" x14ac:dyDescent="0.35">
      <c r="A720" s="24"/>
      <c r="B720" s="24"/>
      <c r="C720" s="24"/>
      <c r="D720" s="24"/>
      <c r="E720" s="24"/>
      <c r="F720" s="25"/>
      <c r="G720" s="26"/>
      <c r="H720" s="26"/>
    </row>
    <row r="721" spans="1:8" x14ac:dyDescent="0.35">
      <c r="A721" s="24"/>
      <c r="B721" s="24"/>
      <c r="C721" s="24"/>
      <c r="D721" s="24"/>
      <c r="E721" s="24"/>
      <c r="F721" s="25"/>
      <c r="G721" s="26"/>
      <c r="H721" s="26"/>
    </row>
    <row r="722" spans="1:8" x14ac:dyDescent="0.35">
      <c r="A722" s="24"/>
      <c r="B722" s="24"/>
      <c r="C722" s="24"/>
      <c r="D722" s="24"/>
      <c r="E722" s="24"/>
      <c r="F722" s="25"/>
      <c r="G722" s="26"/>
      <c r="H722" s="26"/>
    </row>
    <row r="723" spans="1:8" x14ac:dyDescent="0.35">
      <c r="A723" s="24"/>
      <c r="B723" s="24"/>
      <c r="C723" s="24"/>
      <c r="D723" s="24"/>
      <c r="E723" s="24"/>
      <c r="F723" s="25"/>
      <c r="G723" s="26"/>
      <c r="H723" s="26"/>
    </row>
    <row r="724" spans="1:8" x14ac:dyDescent="0.35">
      <c r="A724" s="24"/>
      <c r="B724" s="24"/>
      <c r="C724" s="24"/>
      <c r="D724" s="24"/>
      <c r="E724" s="24"/>
      <c r="F724" s="25"/>
      <c r="G724" s="26"/>
      <c r="H724" s="26"/>
    </row>
    <row r="725" spans="1:8" x14ac:dyDescent="0.35">
      <c r="A725" s="24"/>
      <c r="B725" s="24"/>
      <c r="C725" s="24"/>
      <c r="D725" s="24"/>
      <c r="E725" s="24"/>
      <c r="F725" s="25"/>
      <c r="G725" s="26"/>
      <c r="H725" s="26"/>
    </row>
    <row r="726" spans="1:8" x14ac:dyDescent="0.35">
      <c r="A726" s="24"/>
      <c r="B726" s="24"/>
      <c r="C726" s="24"/>
      <c r="D726" s="24"/>
      <c r="E726" s="24"/>
      <c r="F726" s="25"/>
      <c r="G726" s="26"/>
      <c r="H726" s="26"/>
    </row>
    <row r="727" spans="1:8" x14ac:dyDescent="0.35">
      <c r="A727" s="24"/>
      <c r="B727" s="24"/>
      <c r="C727" s="24"/>
      <c r="D727" s="24"/>
      <c r="E727" s="24"/>
      <c r="F727" s="25"/>
      <c r="G727" s="26"/>
      <c r="H727" s="26"/>
    </row>
    <row r="728" spans="1:8" x14ac:dyDescent="0.35">
      <c r="A728" s="24"/>
      <c r="B728" s="24"/>
      <c r="C728" s="24"/>
      <c r="D728" s="24"/>
      <c r="E728" s="24"/>
      <c r="F728" s="25"/>
      <c r="G728" s="26"/>
      <c r="H728" s="26"/>
    </row>
    <row r="729" spans="1:8" x14ac:dyDescent="0.35">
      <c r="A729" s="24"/>
      <c r="B729" s="24"/>
      <c r="C729" s="24"/>
      <c r="D729" s="24"/>
      <c r="E729" s="24"/>
      <c r="F729" s="25"/>
      <c r="G729" s="26"/>
      <c r="H729" s="26"/>
    </row>
    <row r="730" spans="1:8" x14ac:dyDescent="0.35">
      <c r="A730" s="24"/>
      <c r="B730" s="24"/>
      <c r="C730" s="24"/>
      <c r="D730" s="24"/>
      <c r="E730" s="24"/>
      <c r="F730" s="25"/>
      <c r="G730" s="26"/>
      <c r="H730" s="26"/>
    </row>
    <row r="731" spans="1:8" x14ac:dyDescent="0.35">
      <c r="A731" s="24"/>
      <c r="B731" s="24"/>
      <c r="C731" s="24"/>
      <c r="D731" s="24"/>
      <c r="E731" s="24"/>
      <c r="F731" s="25"/>
      <c r="G731" s="26"/>
      <c r="H731" s="26"/>
    </row>
    <row r="732" spans="1:8" x14ac:dyDescent="0.35">
      <c r="A732" s="24"/>
      <c r="B732" s="24"/>
      <c r="C732" s="24"/>
      <c r="D732" s="24"/>
      <c r="E732" s="24"/>
      <c r="F732" s="25"/>
      <c r="G732" s="26"/>
      <c r="H732" s="26"/>
    </row>
    <row r="733" spans="1:8" x14ac:dyDescent="0.35">
      <c r="A733" s="24"/>
      <c r="B733" s="24"/>
      <c r="C733" s="24"/>
      <c r="D733" s="24"/>
      <c r="E733" s="24"/>
      <c r="F733" s="25"/>
      <c r="G733" s="26"/>
      <c r="H733" s="26"/>
    </row>
    <row r="734" spans="1:8" x14ac:dyDescent="0.35">
      <c r="A734" s="24"/>
      <c r="B734" s="24"/>
      <c r="C734" s="24"/>
      <c r="D734" s="24"/>
      <c r="E734" s="24"/>
      <c r="F734" s="25"/>
      <c r="G734" s="26"/>
      <c r="H734" s="26"/>
    </row>
    <row r="735" spans="1:8" x14ac:dyDescent="0.35">
      <c r="A735" s="24"/>
      <c r="B735" s="24"/>
      <c r="C735" s="24"/>
      <c r="D735" s="24"/>
      <c r="E735" s="24"/>
      <c r="F735" s="25"/>
      <c r="G735" s="26"/>
      <c r="H735" s="26"/>
    </row>
    <row r="736" spans="1:8" x14ac:dyDescent="0.35">
      <c r="A736" s="24"/>
      <c r="B736" s="24"/>
      <c r="C736" s="24"/>
      <c r="D736" s="24"/>
      <c r="E736" s="24"/>
      <c r="F736" s="25"/>
      <c r="G736" s="26"/>
      <c r="H736" s="26"/>
    </row>
    <row r="737" spans="1:8" x14ac:dyDescent="0.35">
      <c r="A737" s="24"/>
      <c r="B737" s="24"/>
      <c r="C737" s="24"/>
      <c r="D737" s="24"/>
      <c r="E737" s="24"/>
      <c r="F737" s="25"/>
      <c r="G737" s="26"/>
      <c r="H737" s="26"/>
    </row>
    <row r="738" spans="1:8" x14ac:dyDescent="0.35">
      <c r="A738" s="24"/>
      <c r="B738" s="24"/>
      <c r="C738" s="24"/>
      <c r="D738" s="24"/>
      <c r="E738" s="24"/>
      <c r="F738" s="25"/>
      <c r="G738" s="26"/>
      <c r="H738" s="26"/>
    </row>
    <row r="739" spans="1:8" x14ac:dyDescent="0.35">
      <c r="A739" s="24"/>
      <c r="B739" s="24"/>
      <c r="C739" s="24"/>
      <c r="D739" s="24"/>
      <c r="E739" s="24"/>
      <c r="F739" s="25"/>
      <c r="G739" s="26"/>
      <c r="H739" s="26"/>
    </row>
    <row r="740" spans="1:8" x14ac:dyDescent="0.35">
      <c r="A740" s="24"/>
      <c r="B740" s="24"/>
      <c r="C740" s="24"/>
      <c r="D740" s="24"/>
      <c r="E740" s="24"/>
      <c r="F740" s="25"/>
      <c r="G740" s="26"/>
      <c r="H740" s="26"/>
    </row>
    <row r="741" spans="1:8" x14ac:dyDescent="0.35">
      <c r="A741" s="24"/>
      <c r="B741" s="24"/>
      <c r="C741" s="24"/>
      <c r="D741" s="24"/>
      <c r="E741" s="24"/>
      <c r="F741" s="25"/>
      <c r="G741" s="26"/>
      <c r="H741" s="26"/>
    </row>
    <row r="742" spans="1:8" x14ac:dyDescent="0.35">
      <c r="A742" s="24"/>
      <c r="B742" s="24"/>
      <c r="C742" s="24"/>
      <c r="D742" s="24"/>
      <c r="E742" s="24"/>
      <c r="F742" s="25"/>
      <c r="G742" s="26"/>
      <c r="H742" s="26"/>
    </row>
    <row r="743" spans="1:8" x14ac:dyDescent="0.35">
      <c r="A743" s="24"/>
      <c r="B743" s="24"/>
      <c r="C743" s="24"/>
      <c r="D743" s="24"/>
      <c r="E743" s="24"/>
      <c r="F743" s="25"/>
      <c r="G743" s="26"/>
      <c r="H743" s="26"/>
    </row>
    <row r="744" spans="1:8" x14ac:dyDescent="0.35">
      <c r="A744" s="24"/>
      <c r="B744" s="24"/>
      <c r="C744" s="24"/>
      <c r="D744" s="24"/>
      <c r="E744" s="24"/>
      <c r="F744" s="25"/>
      <c r="G744" s="26"/>
      <c r="H744" s="26"/>
    </row>
    <row r="745" spans="1:8" x14ac:dyDescent="0.35">
      <c r="A745" s="24"/>
      <c r="B745" s="24"/>
      <c r="C745" s="24"/>
      <c r="D745" s="24"/>
      <c r="E745" s="24"/>
      <c r="F745" s="25"/>
      <c r="G745" s="26"/>
      <c r="H745" s="26"/>
    </row>
    <row r="746" spans="1:8" x14ac:dyDescent="0.35">
      <c r="A746" s="24"/>
      <c r="B746" s="24"/>
      <c r="C746" s="24"/>
      <c r="D746" s="24"/>
      <c r="E746" s="24"/>
      <c r="F746" s="25"/>
      <c r="G746" s="26"/>
      <c r="H746" s="26"/>
    </row>
    <row r="747" spans="1:8" x14ac:dyDescent="0.35">
      <c r="A747" s="24"/>
      <c r="B747" s="24"/>
      <c r="C747" s="24"/>
      <c r="D747" s="24"/>
      <c r="E747" s="24"/>
      <c r="F747" s="25"/>
      <c r="G747" s="26"/>
      <c r="H747" s="26"/>
    </row>
    <row r="748" spans="1:8" x14ac:dyDescent="0.35">
      <c r="A748" s="24"/>
      <c r="B748" s="24"/>
      <c r="C748" s="24"/>
      <c r="D748" s="24"/>
      <c r="E748" s="24"/>
      <c r="F748" s="25"/>
      <c r="G748" s="26"/>
      <c r="H748" s="26"/>
    </row>
    <row r="749" spans="1:8" x14ac:dyDescent="0.35">
      <c r="A749" s="24"/>
      <c r="B749" s="24"/>
      <c r="C749" s="24"/>
      <c r="D749" s="24"/>
      <c r="E749" s="24"/>
      <c r="F749" s="25"/>
      <c r="G749" s="26"/>
      <c r="H749" s="26"/>
    </row>
    <row r="750" spans="1:8" x14ac:dyDescent="0.35">
      <c r="A750" s="24"/>
      <c r="B750" s="24"/>
      <c r="C750" s="24"/>
      <c r="D750" s="24"/>
      <c r="E750" s="24"/>
      <c r="F750" s="25"/>
      <c r="G750" s="26"/>
      <c r="H750" s="26"/>
    </row>
    <row r="751" spans="1:8" x14ac:dyDescent="0.35">
      <c r="A751" s="24"/>
      <c r="B751" s="24"/>
      <c r="C751" s="24"/>
      <c r="D751" s="24"/>
      <c r="E751" s="24"/>
      <c r="F751" s="25"/>
      <c r="G751" s="26"/>
      <c r="H751" s="26"/>
    </row>
    <row r="752" spans="1:8" x14ac:dyDescent="0.35">
      <c r="A752" s="24"/>
      <c r="B752" s="24"/>
      <c r="C752" s="24"/>
      <c r="D752" s="24"/>
      <c r="E752" s="24"/>
      <c r="F752" s="25"/>
      <c r="G752" s="26"/>
      <c r="H752" s="26"/>
    </row>
    <row r="753" spans="1:8" x14ac:dyDescent="0.35">
      <c r="A753" s="24"/>
      <c r="B753" s="24"/>
      <c r="C753" s="24"/>
      <c r="D753" s="24"/>
      <c r="E753" s="24"/>
      <c r="F753" s="25"/>
      <c r="G753" s="26"/>
      <c r="H753" s="26"/>
    </row>
    <row r="754" spans="1:8" x14ac:dyDescent="0.35">
      <c r="A754" s="24"/>
      <c r="B754" s="24"/>
      <c r="C754" s="24"/>
      <c r="D754" s="24"/>
      <c r="E754" s="24"/>
      <c r="F754" s="25"/>
      <c r="G754" s="26"/>
      <c r="H754" s="26"/>
    </row>
    <row r="755" spans="1:8" x14ac:dyDescent="0.35">
      <c r="A755" s="24"/>
      <c r="B755" s="24"/>
      <c r="C755" s="24"/>
      <c r="D755" s="24"/>
      <c r="E755" s="24"/>
      <c r="F755" s="25"/>
      <c r="G755" s="26"/>
      <c r="H755" s="26"/>
    </row>
    <row r="756" spans="1:8" x14ac:dyDescent="0.35">
      <c r="A756" s="24"/>
      <c r="B756" s="24"/>
      <c r="C756" s="24"/>
      <c r="D756" s="24"/>
      <c r="E756" s="24"/>
      <c r="F756" s="25"/>
      <c r="G756" s="26"/>
      <c r="H756" s="26"/>
    </row>
    <row r="757" spans="1:8" x14ac:dyDescent="0.35">
      <c r="A757" s="24"/>
      <c r="B757" s="24"/>
      <c r="C757" s="24"/>
      <c r="D757" s="24"/>
      <c r="E757" s="24"/>
      <c r="F757" s="25"/>
      <c r="G757" s="26"/>
      <c r="H757" s="26"/>
    </row>
    <row r="758" spans="1:8" x14ac:dyDescent="0.35">
      <c r="A758" s="24"/>
      <c r="B758" s="24"/>
      <c r="C758" s="24"/>
      <c r="D758" s="24"/>
      <c r="E758" s="24"/>
      <c r="F758" s="25"/>
      <c r="G758" s="26"/>
      <c r="H758" s="26"/>
    </row>
    <row r="759" spans="1:8" x14ac:dyDescent="0.35">
      <c r="A759" s="24"/>
      <c r="B759" s="24"/>
      <c r="C759" s="24"/>
      <c r="D759" s="24"/>
      <c r="E759" s="24"/>
      <c r="F759" s="25"/>
      <c r="G759" s="26"/>
      <c r="H759" s="26"/>
    </row>
    <row r="760" spans="1:8" x14ac:dyDescent="0.35">
      <c r="A760" s="24"/>
      <c r="B760" s="24"/>
      <c r="C760" s="24"/>
      <c r="D760" s="24"/>
      <c r="E760" s="24"/>
      <c r="F760" s="25"/>
      <c r="G760" s="26"/>
      <c r="H760" s="26"/>
    </row>
    <row r="761" spans="1:8" x14ac:dyDescent="0.35">
      <c r="A761" s="24"/>
      <c r="B761" s="24"/>
      <c r="C761" s="24"/>
      <c r="D761" s="24"/>
      <c r="E761" s="24"/>
      <c r="F761" s="25"/>
      <c r="G761" s="26"/>
      <c r="H761" s="26"/>
    </row>
    <row r="762" spans="1:8" x14ac:dyDescent="0.35">
      <c r="A762" s="24"/>
      <c r="B762" s="24"/>
      <c r="C762" s="24"/>
      <c r="D762" s="24"/>
      <c r="E762" s="24"/>
      <c r="F762" s="25"/>
      <c r="G762" s="26"/>
      <c r="H762" s="26"/>
    </row>
    <row r="763" spans="1:8" x14ac:dyDescent="0.35">
      <c r="A763" s="24"/>
      <c r="B763" s="24"/>
      <c r="C763" s="24"/>
      <c r="D763" s="24"/>
      <c r="E763" s="24"/>
      <c r="F763" s="25"/>
      <c r="G763" s="26"/>
      <c r="H763" s="26"/>
    </row>
    <row r="764" spans="1:8" x14ac:dyDescent="0.35">
      <c r="A764" s="24"/>
      <c r="B764" s="24"/>
      <c r="C764" s="24"/>
      <c r="D764" s="24"/>
      <c r="E764" s="24"/>
      <c r="F764" s="25"/>
      <c r="G764" s="26"/>
      <c r="H764" s="26"/>
    </row>
    <row r="765" spans="1:8" x14ac:dyDescent="0.35">
      <c r="A765" s="24"/>
      <c r="B765" s="24"/>
      <c r="C765" s="24"/>
      <c r="D765" s="24"/>
      <c r="E765" s="24"/>
      <c r="F765" s="25"/>
      <c r="G765" s="26"/>
      <c r="H765" s="26"/>
    </row>
    <row r="766" spans="1:8" x14ac:dyDescent="0.35">
      <c r="A766" s="24"/>
      <c r="B766" s="24"/>
      <c r="C766" s="24"/>
      <c r="D766" s="24"/>
      <c r="E766" s="24"/>
      <c r="F766" s="25"/>
      <c r="G766" s="26"/>
      <c r="H766" s="26"/>
    </row>
    <row r="767" spans="1:8" x14ac:dyDescent="0.35">
      <c r="A767" s="24"/>
      <c r="B767" s="24"/>
      <c r="C767" s="24"/>
      <c r="D767" s="24"/>
      <c r="E767" s="24"/>
      <c r="F767" s="25"/>
      <c r="G767" s="26"/>
      <c r="H767" s="26"/>
    </row>
    <row r="768" spans="1:8" x14ac:dyDescent="0.35">
      <c r="A768" s="24"/>
      <c r="B768" s="24"/>
      <c r="C768" s="24"/>
      <c r="D768" s="24"/>
      <c r="E768" s="24"/>
      <c r="F768" s="25"/>
      <c r="G768" s="26"/>
      <c r="H768" s="26"/>
    </row>
    <row r="769" spans="1:8" x14ac:dyDescent="0.35">
      <c r="A769" s="24"/>
      <c r="B769" s="24"/>
      <c r="C769" s="24"/>
      <c r="D769" s="24"/>
      <c r="E769" s="24"/>
      <c r="F769" s="25"/>
      <c r="G769" s="26"/>
      <c r="H769" s="26"/>
    </row>
    <row r="770" spans="1:8" x14ac:dyDescent="0.35">
      <c r="A770" s="24"/>
      <c r="B770" s="24"/>
      <c r="C770" s="24"/>
      <c r="D770" s="24"/>
      <c r="E770" s="24"/>
      <c r="F770" s="25"/>
      <c r="G770" s="26"/>
      <c r="H770" s="26"/>
    </row>
    <row r="771" spans="1:8" x14ac:dyDescent="0.35">
      <c r="A771" s="24"/>
      <c r="B771" s="24"/>
      <c r="C771" s="24"/>
      <c r="D771" s="24"/>
      <c r="E771" s="24"/>
      <c r="F771" s="25"/>
      <c r="G771" s="26"/>
      <c r="H771" s="26"/>
    </row>
    <row r="772" spans="1:8" x14ac:dyDescent="0.35">
      <c r="A772" s="24"/>
      <c r="B772" s="24"/>
      <c r="C772" s="24"/>
      <c r="D772" s="24"/>
      <c r="E772" s="24"/>
      <c r="F772" s="25"/>
      <c r="G772" s="26"/>
      <c r="H772" s="26"/>
    </row>
    <row r="773" spans="1:8" x14ac:dyDescent="0.35">
      <c r="A773" s="24"/>
      <c r="B773" s="24"/>
      <c r="C773" s="24"/>
      <c r="D773" s="24"/>
      <c r="E773" s="24"/>
      <c r="F773" s="25"/>
      <c r="G773" s="26"/>
      <c r="H773" s="26"/>
    </row>
    <row r="774" spans="1:8" x14ac:dyDescent="0.35">
      <c r="A774" s="24"/>
      <c r="B774" s="24"/>
      <c r="C774" s="24"/>
      <c r="D774" s="24"/>
      <c r="E774" s="24"/>
      <c r="F774" s="25"/>
      <c r="G774" s="26"/>
      <c r="H774" s="26"/>
    </row>
    <row r="775" spans="1:8" x14ac:dyDescent="0.35">
      <c r="A775" s="24"/>
      <c r="B775" s="24"/>
      <c r="C775" s="24"/>
      <c r="D775" s="24"/>
      <c r="E775" s="24"/>
      <c r="F775" s="25"/>
      <c r="G775" s="26"/>
      <c r="H775" s="26"/>
    </row>
    <row r="776" spans="1:8" x14ac:dyDescent="0.35">
      <c r="A776" s="24"/>
      <c r="B776" s="24"/>
      <c r="C776" s="24"/>
      <c r="D776" s="24"/>
      <c r="E776" s="24"/>
      <c r="F776" s="25"/>
      <c r="G776" s="26"/>
      <c r="H776" s="26"/>
    </row>
    <row r="777" spans="1:8" x14ac:dyDescent="0.35">
      <c r="A777" s="24"/>
      <c r="B777" s="24"/>
      <c r="C777" s="24"/>
      <c r="D777" s="24"/>
      <c r="E777" s="24"/>
      <c r="F777" s="25"/>
      <c r="G777" s="26"/>
      <c r="H777" s="26"/>
    </row>
    <row r="778" spans="1:8" x14ac:dyDescent="0.35">
      <c r="A778" s="24"/>
      <c r="B778" s="24"/>
      <c r="C778" s="24"/>
      <c r="D778" s="24"/>
      <c r="E778" s="24"/>
      <c r="F778" s="25"/>
      <c r="G778" s="26"/>
      <c r="H778" s="26"/>
    </row>
    <row r="779" spans="1:8" x14ac:dyDescent="0.35">
      <c r="A779" s="24"/>
      <c r="B779" s="24"/>
      <c r="C779" s="24"/>
      <c r="D779" s="24"/>
      <c r="E779" s="24"/>
      <c r="F779" s="25"/>
      <c r="G779" s="26"/>
      <c r="H779" s="26"/>
    </row>
    <row r="780" spans="1:8" x14ac:dyDescent="0.35">
      <c r="A780" s="24"/>
      <c r="B780" s="24"/>
      <c r="C780" s="24"/>
      <c r="D780" s="24"/>
      <c r="E780" s="24"/>
      <c r="F780" s="25"/>
      <c r="G780" s="26"/>
      <c r="H780" s="26"/>
    </row>
    <row r="781" spans="1:8" x14ac:dyDescent="0.35">
      <c r="A781" s="24"/>
      <c r="B781" s="24"/>
      <c r="C781" s="24"/>
      <c r="D781" s="24"/>
      <c r="E781" s="24"/>
      <c r="F781" s="25"/>
      <c r="G781" s="26"/>
      <c r="H781" s="26"/>
    </row>
    <row r="782" spans="1:8" x14ac:dyDescent="0.35">
      <c r="A782" s="24"/>
      <c r="B782" s="24"/>
      <c r="C782" s="24"/>
      <c r="D782" s="24"/>
      <c r="E782" s="24"/>
      <c r="F782" s="25"/>
      <c r="G782" s="26"/>
      <c r="H782" s="26"/>
    </row>
    <row r="783" spans="1:8" x14ac:dyDescent="0.35">
      <c r="A783" s="24"/>
      <c r="B783" s="24"/>
      <c r="C783" s="24"/>
      <c r="D783" s="24"/>
      <c r="E783" s="24"/>
      <c r="F783" s="25"/>
      <c r="G783" s="26"/>
      <c r="H783" s="26"/>
    </row>
    <row r="784" spans="1:8" x14ac:dyDescent="0.35">
      <c r="A784" s="24"/>
      <c r="B784" s="24"/>
      <c r="C784" s="24"/>
      <c r="D784" s="24"/>
      <c r="E784" s="24"/>
      <c r="F784" s="25"/>
      <c r="G784" s="26"/>
      <c r="H784" s="26"/>
    </row>
    <row r="785" spans="1:8" x14ac:dyDescent="0.35">
      <c r="A785" s="24"/>
      <c r="B785" s="24"/>
      <c r="C785" s="24"/>
      <c r="D785" s="24"/>
      <c r="E785" s="24"/>
      <c r="F785" s="25"/>
      <c r="G785" s="26"/>
      <c r="H785" s="26"/>
    </row>
    <row r="786" spans="1:8" x14ac:dyDescent="0.35">
      <c r="A786" s="24"/>
      <c r="B786" s="24"/>
      <c r="C786" s="24"/>
      <c r="D786" s="24"/>
      <c r="E786" s="24"/>
      <c r="F786" s="25"/>
      <c r="G786" s="26"/>
      <c r="H786" s="26"/>
    </row>
    <row r="787" spans="1:8" x14ac:dyDescent="0.35">
      <c r="A787" s="24"/>
      <c r="B787" s="24"/>
      <c r="C787" s="24"/>
      <c r="D787" s="24"/>
      <c r="E787" s="24"/>
      <c r="F787" s="25"/>
      <c r="G787" s="26"/>
      <c r="H787" s="26"/>
    </row>
    <row r="788" spans="1:8" x14ac:dyDescent="0.35">
      <c r="A788" s="24"/>
      <c r="B788" s="24"/>
      <c r="C788" s="24"/>
      <c r="D788" s="24"/>
      <c r="E788" s="24"/>
      <c r="F788" s="25"/>
      <c r="G788" s="26"/>
      <c r="H788" s="26"/>
    </row>
    <row r="789" spans="1:8" x14ac:dyDescent="0.35">
      <c r="A789" s="24"/>
      <c r="B789" s="24"/>
      <c r="C789" s="24"/>
      <c r="D789" s="24"/>
      <c r="E789" s="24"/>
      <c r="F789" s="25"/>
      <c r="G789" s="26"/>
      <c r="H789" s="26"/>
    </row>
    <row r="790" spans="1:8" x14ac:dyDescent="0.35">
      <c r="A790" s="24"/>
      <c r="B790" s="24"/>
      <c r="C790" s="24"/>
      <c r="D790" s="24"/>
      <c r="E790" s="24"/>
      <c r="F790" s="25"/>
      <c r="G790" s="26"/>
      <c r="H790" s="26"/>
    </row>
    <row r="791" spans="1:8" x14ac:dyDescent="0.35">
      <c r="A791" s="24"/>
      <c r="B791" s="24"/>
      <c r="C791" s="24"/>
      <c r="D791" s="24"/>
      <c r="E791" s="24"/>
      <c r="F791" s="25"/>
      <c r="G791" s="26"/>
      <c r="H791" s="26"/>
    </row>
    <row r="792" spans="1:8" x14ac:dyDescent="0.35">
      <c r="A792" s="24"/>
      <c r="B792" s="24"/>
      <c r="C792" s="24"/>
      <c r="D792" s="24"/>
      <c r="E792" s="24"/>
      <c r="F792" s="25"/>
      <c r="G792" s="26"/>
      <c r="H792" s="26"/>
    </row>
    <row r="793" spans="1:8" x14ac:dyDescent="0.35">
      <c r="A793" s="24"/>
      <c r="B793" s="24"/>
      <c r="C793" s="24"/>
      <c r="D793" s="24"/>
      <c r="E793" s="24"/>
      <c r="F793" s="25"/>
      <c r="G793" s="26"/>
      <c r="H793" s="26"/>
    </row>
    <row r="794" spans="1:8" x14ac:dyDescent="0.35">
      <c r="A794" s="24"/>
      <c r="B794" s="24"/>
      <c r="C794" s="24"/>
      <c r="D794" s="24"/>
      <c r="E794" s="24"/>
      <c r="F794" s="25"/>
      <c r="G794" s="26"/>
      <c r="H794" s="26"/>
    </row>
    <row r="795" spans="1:8" x14ac:dyDescent="0.35">
      <c r="A795" s="24"/>
      <c r="B795" s="24"/>
      <c r="C795" s="24"/>
      <c r="D795" s="24"/>
      <c r="E795" s="24"/>
      <c r="F795" s="25"/>
      <c r="G795" s="26"/>
      <c r="H795" s="26"/>
    </row>
    <row r="796" spans="1:8" x14ac:dyDescent="0.35">
      <c r="A796" s="24"/>
      <c r="B796" s="24"/>
      <c r="C796" s="24"/>
      <c r="D796" s="24"/>
      <c r="E796" s="24"/>
      <c r="F796" s="25"/>
      <c r="G796" s="26"/>
      <c r="H796" s="26"/>
    </row>
    <row r="797" spans="1:8" x14ac:dyDescent="0.35">
      <c r="A797" s="24"/>
      <c r="B797" s="24"/>
      <c r="C797" s="24"/>
      <c r="D797" s="24"/>
      <c r="E797" s="24"/>
      <c r="F797" s="25"/>
      <c r="G797" s="26"/>
      <c r="H797" s="26"/>
    </row>
    <row r="798" spans="1:8" x14ac:dyDescent="0.35">
      <c r="A798" s="24"/>
      <c r="B798" s="24"/>
      <c r="C798" s="24"/>
      <c r="D798" s="24"/>
      <c r="E798" s="24"/>
      <c r="F798" s="25"/>
      <c r="G798" s="26"/>
      <c r="H798" s="26"/>
    </row>
    <row r="799" spans="1:8" x14ac:dyDescent="0.35">
      <c r="A799" s="24"/>
      <c r="B799" s="24"/>
      <c r="C799" s="24"/>
      <c r="D799" s="24"/>
      <c r="E799" s="24"/>
      <c r="F799" s="25"/>
      <c r="G799" s="26"/>
      <c r="H799" s="26"/>
    </row>
    <row r="800" spans="1:8" x14ac:dyDescent="0.35">
      <c r="A800" s="24"/>
      <c r="B800" s="24"/>
      <c r="C800" s="24"/>
      <c r="D800" s="24"/>
      <c r="E800" s="24"/>
      <c r="F800" s="25"/>
      <c r="G800" s="26"/>
      <c r="H800" s="26"/>
    </row>
    <row r="801" spans="1:8" x14ac:dyDescent="0.35">
      <c r="A801" s="24"/>
      <c r="B801" s="24"/>
      <c r="C801" s="24"/>
      <c r="D801" s="24"/>
      <c r="E801" s="24"/>
      <c r="F801" s="25"/>
      <c r="G801" s="26"/>
      <c r="H801" s="26"/>
    </row>
    <row r="802" spans="1:8" x14ac:dyDescent="0.35">
      <c r="A802" s="24"/>
      <c r="B802" s="24"/>
      <c r="C802" s="24"/>
      <c r="D802" s="24"/>
      <c r="E802" s="24"/>
      <c r="F802" s="25"/>
      <c r="G802" s="26"/>
      <c r="H802" s="26"/>
    </row>
    <row r="803" spans="1:8" x14ac:dyDescent="0.35">
      <c r="A803" s="24"/>
      <c r="B803" s="24"/>
      <c r="C803" s="24"/>
      <c r="D803" s="24"/>
      <c r="E803" s="24"/>
      <c r="F803" s="25"/>
      <c r="G803" s="26"/>
      <c r="H803" s="26"/>
    </row>
    <row r="804" spans="1:8" x14ac:dyDescent="0.35">
      <c r="A804" s="24"/>
      <c r="B804" s="24"/>
      <c r="C804" s="24"/>
      <c r="D804" s="24"/>
      <c r="E804" s="24"/>
      <c r="F804" s="25"/>
      <c r="G804" s="26"/>
      <c r="H804" s="26"/>
    </row>
    <row r="805" spans="1:8" x14ac:dyDescent="0.35">
      <c r="A805" s="24"/>
      <c r="B805" s="24"/>
      <c r="C805" s="24"/>
      <c r="D805" s="24"/>
      <c r="E805" s="24"/>
      <c r="F805" s="25"/>
      <c r="G805" s="26"/>
      <c r="H805" s="26"/>
    </row>
    <row r="806" spans="1:8" x14ac:dyDescent="0.35">
      <c r="A806" s="24"/>
      <c r="B806" s="24"/>
      <c r="C806" s="24"/>
      <c r="D806" s="24"/>
      <c r="E806" s="24"/>
      <c r="F806" s="25"/>
      <c r="G806" s="26"/>
      <c r="H806" s="26"/>
    </row>
    <row r="807" spans="1:8" x14ac:dyDescent="0.35">
      <c r="A807" s="24"/>
      <c r="B807" s="24"/>
      <c r="C807" s="24"/>
      <c r="D807" s="24"/>
      <c r="E807" s="24"/>
      <c r="F807" s="25"/>
      <c r="G807" s="26"/>
      <c r="H807" s="26"/>
    </row>
    <row r="808" spans="1:8" x14ac:dyDescent="0.35">
      <c r="A808" s="24"/>
      <c r="B808" s="24"/>
      <c r="C808" s="24"/>
      <c r="D808" s="24"/>
      <c r="E808" s="24"/>
      <c r="F808" s="25"/>
      <c r="G808" s="26"/>
      <c r="H808" s="26"/>
    </row>
    <row r="809" spans="1:8" x14ac:dyDescent="0.35">
      <c r="A809" s="24"/>
      <c r="B809" s="24"/>
      <c r="C809" s="24"/>
      <c r="D809" s="24"/>
      <c r="E809" s="24"/>
      <c r="F809" s="25"/>
      <c r="G809" s="26"/>
      <c r="H809" s="26"/>
    </row>
    <row r="810" spans="1:8" x14ac:dyDescent="0.35">
      <c r="A810" s="24"/>
      <c r="B810" s="24"/>
      <c r="C810" s="24"/>
      <c r="D810" s="24"/>
      <c r="E810" s="24"/>
      <c r="F810" s="25"/>
      <c r="G810" s="26"/>
      <c r="H810" s="26"/>
    </row>
    <row r="811" spans="1:8" x14ac:dyDescent="0.35">
      <c r="A811" s="24"/>
      <c r="B811" s="24"/>
      <c r="C811" s="24"/>
      <c r="D811" s="24"/>
      <c r="E811" s="24"/>
      <c r="F811" s="25"/>
      <c r="G811" s="26"/>
      <c r="H811" s="26"/>
    </row>
    <row r="812" spans="1:8" x14ac:dyDescent="0.35">
      <c r="A812" s="24"/>
      <c r="B812" s="24"/>
      <c r="C812" s="24"/>
      <c r="D812" s="24"/>
      <c r="E812" s="24"/>
      <c r="F812" s="25"/>
      <c r="G812" s="26"/>
      <c r="H812" s="26"/>
    </row>
    <row r="813" spans="1:8" x14ac:dyDescent="0.35">
      <c r="A813" s="24"/>
      <c r="B813" s="24"/>
      <c r="C813" s="24"/>
      <c r="D813" s="24"/>
      <c r="E813" s="24"/>
      <c r="F813" s="25"/>
      <c r="G813" s="26"/>
      <c r="H813" s="26"/>
    </row>
    <row r="814" spans="1:8" x14ac:dyDescent="0.35">
      <c r="A814" s="24"/>
      <c r="B814" s="24"/>
      <c r="C814" s="24"/>
      <c r="D814" s="24"/>
      <c r="E814" s="24"/>
      <c r="F814" s="25"/>
      <c r="G814" s="26"/>
      <c r="H814" s="26"/>
    </row>
    <row r="815" spans="1:8" x14ac:dyDescent="0.35">
      <c r="A815" s="24"/>
      <c r="B815" s="24"/>
      <c r="C815" s="24"/>
      <c r="D815" s="24"/>
      <c r="E815" s="24"/>
      <c r="F815" s="25"/>
      <c r="G815" s="26"/>
      <c r="H815" s="26"/>
    </row>
    <row r="816" spans="1:8" x14ac:dyDescent="0.35">
      <c r="A816" s="24"/>
      <c r="B816" s="24"/>
      <c r="C816" s="24"/>
      <c r="D816" s="24"/>
      <c r="E816" s="24"/>
      <c r="F816" s="25"/>
      <c r="G816" s="26"/>
      <c r="H816" s="26"/>
    </row>
    <row r="817" spans="1:8" x14ac:dyDescent="0.35">
      <c r="A817" s="24"/>
      <c r="B817" s="24"/>
      <c r="C817" s="24"/>
      <c r="D817" s="24"/>
      <c r="E817" s="24"/>
      <c r="F817" s="25"/>
      <c r="G817" s="26"/>
      <c r="H817" s="26"/>
    </row>
    <row r="818" spans="1:8" x14ac:dyDescent="0.35">
      <c r="A818" s="24"/>
      <c r="B818" s="24"/>
      <c r="C818" s="24"/>
      <c r="D818" s="24"/>
      <c r="E818" s="24"/>
      <c r="F818" s="25"/>
      <c r="G818" s="26"/>
      <c r="H818" s="26"/>
    </row>
    <row r="819" spans="1:8" x14ac:dyDescent="0.35">
      <c r="A819" s="24"/>
      <c r="B819" s="24"/>
      <c r="C819" s="24"/>
      <c r="D819" s="24"/>
      <c r="E819" s="24"/>
      <c r="F819" s="25"/>
      <c r="G819" s="26"/>
      <c r="H819" s="26"/>
    </row>
    <row r="820" spans="1:8" x14ac:dyDescent="0.35">
      <c r="A820" s="24"/>
      <c r="B820" s="24"/>
      <c r="C820" s="24"/>
      <c r="D820" s="24"/>
      <c r="E820" s="24"/>
      <c r="F820" s="25"/>
      <c r="G820" s="26"/>
      <c r="H820" s="26"/>
    </row>
    <row r="821" spans="1:8" x14ac:dyDescent="0.35">
      <c r="A821" s="24"/>
      <c r="B821" s="24"/>
      <c r="C821" s="24"/>
      <c r="D821" s="24"/>
      <c r="E821" s="24"/>
      <c r="F821" s="25"/>
      <c r="G821" s="26"/>
      <c r="H821" s="26"/>
    </row>
    <row r="822" spans="1:8" x14ac:dyDescent="0.35">
      <c r="A822" s="24"/>
      <c r="B822" s="24"/>
      <c r="C822" s="24"/>
      <c r="D822" s="24"/>
      <c r="E822" s="24"/>
      <c r="F822" s="25"/>
      <c r="G822" s="26"/>
      <c r="H822" s="26"/>
    </row>
    <row r="823" spans="1:8" x14ac:dyDescent="0.35">
      <c r="A823" s="24"/>
      <c r="B823" s="24"/>
      <c r="C823" s="24"/>
      <c r="D823" s="24"/>
      <c r="E823" s="24"/>
      <c r="F823" s="25"/>
      <c r="G823" s="26"/>
      <c r="H823" s="26"/>
    </row>
    <row r="824" spans="1:8" x14ac:dyDescent="0.35">
      <c r="A824" s="24"/>
      <c r="B824" s="24"/>
      <c r="C824" s="24"/>
      <c r="D824" s="24"/>
      <c r="E824" s="24"/>
      <c r="F824" s="25"/>
      <c r="G824" s="26"/>
      <c r="H824" s="26"/>
    </row>
    <row r="825" spans="1:8" x14ac:dyDescent="0.35">
      <c r="A825" s="24"/>
      <c r="B825" s="24"/>
      <c r="C825" s="24"/>
      <c r="D825" s="24"/>
      <c r="E825" s="24"/>
      <c r="F825" s="25"/>
      <c r="G825" s="26"/>
      <c r="H825" s="26"/>
    </row>
    <row r="826" spans="1:8" x14ac:dyDescent="0.35">
      <c r="A826" s="24"/>
      <c r="B826" s="24"/>
      <c r="C826" s="24"/>
      <c r="D826" s="24"/>
      <c r="E826" s="24"/>
      <c r="F826" s="25"/>
      <c r="G826" s="26"/>
      <c r="H826" s="26"/>
    </row>
    <row r="827" spans="1:8" x14ac:dyDescent="0.35">
      <c r="A827" s="24"/>
      <c r="B827" s="24"/>
      <c r="C827" s="24"/>
      <c r="D827" s="24"/>
      <c r="E827" s="24"/>
      <c r="F827" s="25"/>
      <c r="G827" s="26"/>
      <c r="H827" s="26"/>
    </row>
    <row r="828" spans="1:8" x14ac:dyDescent="0.35">
      <c r="A828" s="24"/>
      <c r="B828" s="24"/>
      <c r="C828" s="24"/>
      <c r="D828" s="24"/>
      <c r="E828" s="24"/>
      <c r="F828" s="25"/>
      <c r="G828" s="26"/>
      <c r="H828" s="26"/>
    </row>
    <row r="829" spans="1:8" x14ac:dyDescent="0.35">
      <c r="A829" s="24"/>
      <c r="B829" s="24"/>
      <c r="C829" s="24"/>
      <c r="D829" s="24"/>
      <c r="E829" s="24"/>
      <c r="F829" s="25"/>
      <c r="G829" s="26"/>
      <c r="H829" s="26"/>
    </row>
    <row r="830" spans="1:8" x14ac:dyDescent="0.35">
      <c r="A830" s="24"/>
      <c r="B830" s="24"/>
      <c r="C830" s="24"/>
      <c r="D830" s="24"/>
      <c r="E830" s="24"/>
      <c r="F830" s="25"/>
      <c r="G830" s="26"/>
      <c r="H830" s="26"/>
    </row>
    <row r="831" spans="1:8" x14ac:dyDescent="0.35">
      <c r="A831" s="24"/>
      <c r="B831" s="24"/>
      <c r="C831" s="24"/>
      <c r="D831" s="24"/>
      <c r="E831" s="24"/>
      <c r="F831" s="25"/>
      <c r="G831" s="26"/>
      <c r="H831" s="26"/>
    </row>
    <row r="832" spans="1:8" x14ac:dyDescent="0.35">
      <c r="A832" s="24"/>
      <c r="B832" s="24"/>
      <c r="C832" s="24"/>
      <c r="D832" s="24"/>
      <c r="E832" s="24"/>
      <c r="F832" s="25"/>
      <c r="G832" s="26"/>
      <c r="H832" s="26"/>
    </row>
    <row r="833" spans="1:8" x14ac:dyDescent="0.35">
      <c r="A833" s="24"/>
      <c r="B833" s="24"/>
      <c r="C833" s="24"/>
      <c r="D833" s="24"/>
      <c r="E833" s="24"/>
      <c r="F833" s="25"/>
      <c r="G833" s="26"/>
      <c r="H833" s="26"/>
    </row>
    <row r="834" spans="1:8" x14ac:dyDescent="0.35">
      <c r="A834" s="24"/>
      <c r="B834" s="24"/>
      <c r="C834" s="24"/>
      <c r="D834" s="24"/>
      <c r="E834" s="24"/>
      <c r="F834" s="25"/>
      <c r="G834" s="26"/>
      <c r="H834" s="26"/>
    </row>
    <row r="835" spans="1:8" x14ac:dyDescent="0.35">
      <c r="A835" s="24"/>
      <c r="B835" s="24"/>
      <c r="C835" s="24"/>
      <c r="D835" s="24"/>
      <c r="E835" s="24"/>
      <c r="F835" s="25"/>
      <c r="G835" s="26"/>
      <c r="H835" s="26"/>
    </row>
    <row r="836" spans="1:8" x14ac:dyDescent="0.35">
      <c r="A836" s="24"/>
      <c r="B836" s="24"/>
      <c r="C836" s="24"/>
      <c r="D836" s="24"/>
      <c r="E836" s="24"/>
      <c r="F836" s="25"/>
      <c r="G836" s="26"/>
      <c r="H836" s="26"/>
    </row>
    <row r="837" spans="1:8" x14ac:dyDescent="0.35">
      <c r="A837" s="24"/>
      <c r="B837" s="24"/>
      <c r="C837" s="24"/>
      <c r="D837" s="24"/>
      <c r="E837" s="24"/>
      <c r="F837" s="25"/>
      <c r="G837" s="26"/>
      <c r="H837" s="26"/>
    </row>
    <row r="838" spans="1:8" x14ac:dyDescent="0.35">
      <c r="A838" s="24"/>
      <c r="B838" s="24"/>
      <c r="C838" s="24"/>
      <c r="D838" s="24"/>
      <c r="E838" s="24"/>
      <c r="F838" s="25"/>
      <c r="G838" s="26"/>
      <c r="H838" s="26"/>
    </row>
    <row r="839" spans="1:8" x14ac:dyDescent="0.35">
      <c r="A839" s="24"/>
      <c r="B839" s="24"/>
      <c r="C839" s="24"/>
      <c r="D839" s="24"/>
      <c r="E839" s="24"/>
      <c r="F839" s="25"/>
      <c r="G839" s="26"/>
      <c r="H839" s="26"/>
    </row>
    <row r="840" spans="1:8" x14ac:dyDescent="0.35">
      <c r="A840" s="24"/>
      <c r="B840" s="24"/>
      <c r="C840" s="24"/>
      <c r="D840" s="24"/>
      <c r="E840" s="24"/>
      <c r="F840" s="25"/>
      <c r="G840" s="26"/>
      <c r="H840" s="26"/>
    </row>
    <row r="841" spans="1:8" x14ac:dyDescent="0.35">
      <c r="A841" s="24"/>
      <c r="B841" s="24"/>
      <c r="C841" s="24"/>
      <c r="D841" s="24"/>
      <c r="E841" s="24"/>
      <c r="F841" s="25"/>
      <c r="G841" s="26"/>
      <c r="H841" s="26"/>
    </row>
    <row r="842" spans="1:8" x14ac:dyDescent="0.35">
      <c r="A842" s="24"/>
      <c r="B842" s="24"/>
      <c r="C842" s="24"/>
      <c r="D842" s="24"/>
      <c r="E842" s="24"/>
      <c r="F842" s="25"/>
      <c r="G842" s="26"/>
      <c r="H842" s="26"/>
    </row>
    <row r="843" spans="1:8" x14ac:dyDescent="0.35">
      <c r="A843" s="24"/>
      <c r="B843" s="24"/>
      <c r="C843" s="24"/>
      <c r="D843" s="24"/>
      <c r="E843" s="24"/>
      <c r="F843" s="25"/>
      <c r="G843" s="26"/>
      <c r="H843" s="26"/>
    </row>
    <row r="844" spans="1:8" x14ac:dyDescent="0.35">
      <c r="A844" s="24"/>
      <c r="B844" s="24"/>
      <c r="C844" s="24"/>
      <c r="D844" s="24"/>
      <c r="E844" s="24"/>
      <c r="F844" s="25"/>
      <c r="G844" s="26"/>
      <c r="H844" s="26"/>
    </row>
    <row r="845" spans="1:8" x14ac:dyDescent="0.35">
      <c r="A845" s="24"/>
      <c r="B845" s="24"/>
      <c r="C845" s="24"/>
      <c r="D845" s="24"/>
      <c r="E845" s="24"/>
      <c r="F845" s="25"/>
      <c r="G845" s="26"/>
      <c r="H845" s="26"/>
    </row>
    <row r="846" spans="1:8" x14ac:dyDescent="0.35">
      <c r="A846" s="24"/>
      <c r="B846" s="24"/>
      <c r="C846" s="24"/>
      <c r="D846" s="24"/>
      <c r="E846" s="24"/>
      <c r="F846" s="25"/>
      <c r="G846" s="26"/>
      <c r="H846" s="26"/>
    </row>
    <row r="847" spans="1:8" x14ac:dyDescent="0.35">
      <c r="A847" s="24"/>
      <c r="B847" s="24"/>
      <c r="C847" s="24"/>
      <c r="D847" s="24"/>
      <c r="E847" s="24"/>
      <c r="F847" s="25"/>
      <c r="G847" s="26"/>
      <c r="H847" s="26"/>
    </row>
    <row r="848" spans="1:8" x14ac:dyDescent="0.35">
      <c r="A848" s="24"/>
      <c r="B848" s="24"/>
      <c r="C848" s="24"/>
      <c r="D848" s="24"/>
      <c r="E848" s="24"/>
      <c r="F848" s="25"/>
      <c r="G848" s="26"/>
      <c r="H848" s="26"/>
    </row>
    <row r="849" spans="1:8" x14ac:dyDescent="0.35">
      <c r="A849" s="24"/>
      <c r="B849" s="24"/>
      <c r="C849" s="24"/>
      <c r="D849" s="24"/>
      <c r="E849" s="24"/>
      <c r="F849" s="25"/>
      <c r="G849" s="26"/>
      <c r="H849" s="26"/>
    </row>
    <row r="850" spans="1:8" x14ac:dyDescent="0.35">
      <c r="A850" s="24"/>
      <c r="B850" s="24"/>
      <c r="C850" s="24"/>
      <c r="D850" s="24"/>
      <c r="E850" s="24"/>
      <c r="F850" s="25"/>
      <c r="G850" s="26"/>
      <c r="H850" s="26"/>
    </row>
    <row r="851" spans="1:8" x14ac:dyDescent="0.35">
      <c r="A851" s="24"/>
      <c r="B851" s="24"/>
      <c r="C851" s="24"/>
      <c r="D851" s="24"/>
      <c r="E851" s="24"/>
      <c r="F851" s="25"/>
      <c r="G851" s="26"/>
      <c r="H851" s="26"/>
    </row>
    <row r="852" spans="1:8" x14ac:dyDescent="0.35">
      <c r="A852" s="24"/>
      <c r="B852" s="24"/>
      <c r="C852" s="24"/>
      <c r="D852" s="24"/>
      <c r="E852" s="24"/>
      <c r="F852" s="25"/>
      <c r="G852" s="26"/>
      <c r="H852" s="26"/>
    </row>
    <row r="853" spans="1:8" x14ac:dyDescent="0.35">
      <c r="A853" s="24"/>
      <c r="B853" s="24"/>
      <c r="C853" s="24"/>
      <c r="D853" s="24"/>
      <c r="E853" s="24"/>
      <c r="F853" s="25"/>
      <c r="G853" s="26"/>
      <c r="H853" s="26"/>
    </row>
    <row r="854" spans="1:8" x14ac:dyDescent="0.35">
      <c r="A854" s="24"/>
      <c r="B854" s="24"/>
      <c r="C854" s="24"/>
      <c r="D854" s="24"/>
      <c r="E854" s="24"/>
      <c r="F854" s="25"/>
      <c r="G854" s="26"/>
      <c r="H854" s="26"/>
    </row>
    <row r="855" spans="1:8" x14ac:dyDescent="0.35">
      <c r="A855" s="24"/>
      <c r="B855" s="24"/>
      <c r="C855" s="24"/>
      <c r="D855" s="24"/>
      <c r="E855" s="24"/>
      <c r="F855" s="25"/>
      <c r="G855" s="26"/>
      <c r="H855" s="26"/>
    </row>
    <row r="856" spans="1:8" x14ac:dyDescent="0.35">
      <c r="A856" s="24"/>
      <c r="B856" s="24"/>
      <c r="C856" s="24"/>
      <c r="D856" s="24"/>
      <c r="E856" s="24"/>
      <c r="F856" s="25"/>
      <c r="G856" s="26"/>
      <c r="H856" s="26"/>
    </row>
    <row r="857" spans="1:8" x14ac:dyDescent="0.35">
      <c r="A857" s="24"/>
      <c r="B857" s="24"/>
      <c r="C857" s="24"/>
      <c r="D857" s="24"/>
      <c r="E857" s="24"/>
      <c r="F857" s="25"/>
      <c r="G857" s="26"/>
      <c r="H857" s="26"/>
    </row>
    <row r="858" spans="1:8" x14ac:dyDescent="0.35">
      <c r="A858" s="24"/>
      <c r="B858" s="24"/>
      <c r="C858" s="24"/>
      <c r="D858" s="24"/>
      <c r="E858" s="24"/>
      <c r="F858" s="25"/>
      <c r="G858" s="26"/>
      <c r="H858" s="26"/>
    </row>
    <row r="859" spans="1:8" x14ac:dyDescent="0.35">
      <c r="A859" s="24"/>
      <c r="B859" s="24"/>
      <c r="C859" s="24"/>
      <c r="D859" s="24"/>
      <c r="E859" s="24"/>
      <c r="F859" s="25"/>
      <c r="G859" s="26"/>
      <c r="H859" s="26"/>
    </row>
    <row r="860" spans="1:8" x14ac:dyDescent="0.35">
      <c r="A860" s="24"/>
      <c r="B860" s="24"/>
      <c r="C860" s="24"/>
      <c r="D860" s="24"/>
      <c r="E860" s="24"/>
      <c r="F860" s="25"/>
      <c r="G860" s="26"/>
      <c r="H860" s="26"/>
    </row>
    <row r="861" spans="1:8" x14ac:dyDescent="0.35">
      <c r="A861" s="24"/>
      <c r="B861" s="24"/>
      <c r="C861" s="24"/>
      <c r="D861" s="24"/>
      <c r="E861" s="24"/>
      <c r="F861" s="25"/>
      <c r="G861" s="26"/>
      <c r="H861" s="26"/>
    </row>
    <row r="862" spans="1:8" x14ac:dyDescent="0.35">
      <c r="A862" s="24"/>
      <c r="B862" s="24"/>
      <c r="C862" s="24"/>
      <c r="D862" s="24"/>
      <c r="E862" s="24"/>
      <c r="F862" s="25"/>
      <c r="G862" s="26"/>
      <c r="H862" s="26"/>
    </row>
    <row r="863" spans="1:8" x14ac:dyDescent="0.35">
      <c r="A863" s="24"/>
      <c r="B863" s="24"/>
      <c r="C863" s="24"/>
      <c r="D863" s="24"/>
      <c r="E863" s="24"/>
      <c r="F863" s="25"/>
      <c r="G863" s="26"/>
      <c r="H863" s="26"/>
    </row>
    <row r="864" spans="1:8" x14ac:dyDescent="0.35">
      <c r="A864" s="24"/>
      <c r="B864" s="24"/>
      <c r="C864" s="24"/>
      <c r="D864" s="24"/>
      <c r="E864" s="24"/>
      <c r="F864" s="25"/>
      <c r="G864" s="26"/>
      <c r="H864" s="26"/>
    </row>
    <row r="865" spans="1:8" x14ac:dyDescent="0.35">
      <c r="A865" s="24"/>
      <c r="B865" s="24"/>
      <c r="C865" s="24"/>
      <c r="D865" s="24"/>
      <c r="E865" s="24"/>
      <c r="F865" s="25"/>
      <c r="G865" s="26"/>
      <c r="H865" s="26"/>
    </row>
    <row r="866" spans="1:8" x14ac:dyDescent="0.35">
      <c r="A866" s="24"/>
      <c r="B866" s="24"/>
      <c r="C866" s="24"/>
      <c r="D866" s="24"/>
      <c r="E866" s="24"/>
      <c r="F866" s="25"/>
      <c r="G866" s="26"/>
      <c r="H866" s="26"/>
    </row>
    <row r="867" spans="1:8" x14ac:dyDescent="0.35">
      <c r="A867" s="24"/>
      <c r="B867" s="24"/>
      <c r="C867" s="24"/>
      <c r="D867" s="24"/>
      <c r="E867" s="24"/>
      <c r="F867" s="25"/>
      <c r="G867" s="26"/>
      <c r="H867" s="26"/>
    </row>
    <row r="868" spans="1:8" x14ac:dyDescent="0.35">
      <c r="A868" s="24"/>
      <c r="B868" s="24"/>
      <c r="C868" s="24"/>
      <c r="D868" s="24"/>
      <c r="E868" s="24"/>
      <c r="F868" s="25"/>
      <c r="G868" s="26"/>
      <c r="H868" s="26"/>
    </row>
    <row r="869" spans="1:8" x14ac:dyDescent="0.35">
      <c r="A869" s="24"/>
      <c r="B869" s="24"/>
      <c r="C869" s="24"/>
      <c r="D869" s="24"/>
      <c r="E869" s="24"/>
      <c r="F869" s="25"/>
      <c r="G869" s="26"/>
      <c r="H869" s="26"/>
    </row>
    <row r="870" spans="1:8" x14ac:dyDescent="0.35">
      <c r="A870" s="24"/>
      <c r="B870" s="24"/>
      <c r="C870" s="24"/>
      <c r="D870" s="24"/>
      <c r="E870" s="24"/>
      <c r="F870" s="25"/>
      <c r="G870" s="26"/>
      <c r="H870" s="26"/>
    </row>
    <row r="871" spans="1:8" x14ac:dyDescent="0.35">
      <c r="A871" s="24"/>
      <c r="B871" s="24"/>
      <c r="C871" s="24"/>
      <c r="D871" s="24"/>
      <c r="E871" s="24"/>
      <c r="F871" s="25"/>
      <c r="G871" s="26"/>
      <c r="H871" s="26"/>
    </row>
    <row r="872" spans="1:8" x14ac:dyDescent="0.35">
      <c r="A872" s="24"/>
      <c r="B872" s="24"/>
      <c r="C872" s="24"/>
      <c r="D872" s="24"/>
      <c r="E872" s="24"/>
      <c r="F872" s="25"/>
      <c r="G872" s="26"/>
      <c r="H872" s="26"/>
    </row>
    <row r="873" spans="1:8" x14ac:dyDescent="0.35">
      <c r="A873" s="24"/>
      <c r="B873" s="24"/>
      <c r="C873" s="24"/>
      <c r="D873" s="24"/>
      <c r="E873" s="24"/>
      <c r="F873" s="25"/>
      <c r="G873" s="26"/>
      <c r="H873" s="26"/>
    </row>
    <row r="874" spans="1:8" x14ac:dyDescent="0.35">
      <c r="A874" s="24"/>
      <c r="B874" s="24"/>
      <c r="C874" s="24"/>
      <c r="D874" s="24"/>
      <c r="E874" s="24"/>
      <c r="F874" s="25"/>
      <c r="G874" s="26"/>
      <c r="H874" s="26"/>
    </row>
    <row r="875" spans="1:8" x14ac:dyDescent="0.35">
      <c r="A875" s="24"/>
      <c r="B875" s="24"/>
      <c r="C875" s="24"/>
      <c r="D875" s="24"/>
      <c r="E875" s="24"/>
      <c r="F875" s="25"/>
      <c r="G875" s="26"/>
      <c r="H875" s="26"/>
    </row>
    <row r="876" spans="1:8" x14ac:dyDescent="0.35">
      <c r="A876" s="24"/>
      <c r="B876" s="24"/>
      <c r="C876" s="24"/>
      <c r="D876" s="24"/>
      <c r="E876" s="24"/>
      <c r="F876" s="25"/>
      <c r="G876" s="26"/>
      <c r="H876" s="26"/>
    </row>
    <row r="877" spans="1:8" x14ac:dyDescent="0.35">
      <c r="A877" s="24"/>
      <c r="B877" s="24"/>
      <c r="C877" s="24"/>
      <c r="D877" s="24"/>
      <c r="E877" s="24"/>
      <c r="F877" s="25"/>
      <c r="G877" s="26"/>
      <c r="H877" s="26"/>
    </row>
    <row r="878" spans="1:8" x14ac:dyDescent="0.35">
      <c r="A878" s="24"/>
      <c r="B878" s="24"/>
      <c r="C878" s="24"/>
      <c r="D878" s="24"/>
      <c r="E878" s="24"/>
      <c r="F878" s="25"/>
      <c r="G878" s="26"/>
      <c r="H878" s="26"/>
    </row>
    <row r="879" spans="1:8" x14ac:dyDescent="0.35">
      <c r="A879" s="24"/>
      <c r="B879" s="24"/>
      <c r="C879" s="24"/>
      <c r="D879" s="24"/>
      <c r="E879" s="24"/>
      <c r="F879" s="25"/>
      <c r="G879" s="26"/>
      <c r="H879" s="26"/>
    </row>
    <row r="880" spans="1:8" x14ac:dyDescent="0.35">
      <c r="A880" s="24"/>
      <c r="B880" s="24"/>
      <c r="C880" s="24"/>
      <c r="D880" s="24"/>
      <c r="E880" s="24"/>
      <c r="F880" s="25"/>
      <c r="G880" s="26"/>
      <c r="H880" s="26"/>
    </row>
    <row r="881" spans="1:8" x14ac:dyDescent="0.35">
      <c r="A881" s="24"/>
      <c r="B881" s="24"/>
      <c r="C881" s="24"/>
      <c r="D881" s="24"/>
      <c r="E881" s="24"/>
      <c r="F881" s="25"/>
      <c r="G881" s="26"/>
      <c r="H881" s="26"/>
    </row>
    <row r="882" spans="1:8" x14ac:dyDescent="0.35">
      <c r="A882" s="24"/>
      <c r="B882" s="24"/>
      <c r="C882" s="24"/>
      <c r="D882" s="24"/>
      <c r="E882" s="24"/>
      <c r="F882" s="25"/>
      <c r="G882" s="26"/>
      <c r="H882" s="26"/>
    </row>
    <row r="883" spans="1:8" x14ac:dyDescent="0.35">
      <c r="A883" s="24"/>
      <c r="B883" s="24"/>
      <c r="C883" s="24"/>
      <c r="D883" s="24"/>
      <c r="E883" s="24"/>
      <c r="F883" s="25"/>
      <c r="G883" s="26"/>
      <c r="H883" s="26"/>
    </row>
    <row r="884" spans="1:8" x14ac:dyDescent="0.35">
      <c r="A884" s="24"/>
      <c r="B884" s="24"/>
      <c r="C884" s="24"/>
      <c r="D884" s="24"/>
      <c r="E884" s="24"/>
      <c r="F884" s="25"/>
      <c r="G884" s="26"/>
      <c r="H884" s="26"/>
    </row>
    <row r="885" spans="1:8" x14ac:dyDescent="0.35">
      <c r="A885" s="24"/>
      <c r="B885" s="24"/>
      <c r="C885" s="24"/>
      <c r="D885" s="24"/>
      <c r="E885" s="24"/>
      <c r="F885" s="25"/>
      <c r="G885" s="26"/>
      <c r="H885" s="26"/>
    </row>
    <row r="886" spans="1:8" x14ac:dyDescent="0.35">
      <c r="A886" s="24"/>
      <c r="B886" s="24"/>
      <c r="C886" s="24"/>
      <c r="D886" s="24"/>
      <c r="E886" s="24"/>
      <c r="F886" s="25"/>
      <c r="G886" s="26"/>
      <c r="H886" s="26"/>
    </row>
    <row r="887" spans="1:8" x14ac:dyDescent="0.35">
      <c r="A887" s="24"/>
      <c r="B887" s="24"/>
      <c r="C887" s="24"/>
      <c r="D887" s="24"/>
      <c r="E887" s="24"/>
      <c r="F887" s="25"/>
      <c r="G887" s="26"/>
      <c r="H887" s="26"/>
    </row>
    <row r="888" spans="1:8" x14ac:dyDescent="0.35">
      <c r="A888" s="24"/>
      <c r="B888" s="24"/>
      <c r="C888" s="24"/>
      <c r="D888" s="24"/>
      <c r="E888" s="24"/>
      <c r="F888" s="25"/>
      <c r="G888" s="26"/>
      <c r="H888" s="26"/>
    </row>
    <row r="889" spans="1:8" x14ac:dyDescent="0.35">
      <c r="A889" s="24"/>
      <c r="B889" s="24"/>
      <c r="C889" s="24"/>
      <c r="D889" s="24"/>
      <c r="E889" s="24"/>
      <c r="F889" s="25"/>
      <c r="G889" s="26"/>
      <c r="H889" s="26"/>
    </row>
    <row r="890" spans="1:8" x14ac:dyDescent="0.35">
      <c r="A890" s="24"/>
      <c r="B890" s="24"/>
      <c r="C890" s="24"/>
      <c r="D890" s="24"/>
      <c r="E890" s="24"/>
      <c r="F890" s="25"/>
      <c r="G890" s="26"/>
      <c r="H890" s="26"/>
    </row>
    <row r="891" spans="1:8" x14ac:dyDescent="0.35">
      <c r="A891" s="24"/>
      <c r="B891" s="24"/>
      <c r="C891" s="24"/>
      <c r="D891" s="24"/>
      <c r="E891" s="24"/>
      <c r="F891" s="25"/>
      <c r="G891" s="26"/>
      <c r="H891" s="26"/>
    </row>
    <row r="892" spans="1:8" x14ac:dyDescent="0.35">
      <c r="A892" s="24"/>
      <c r="B892" s="24"/>
      <c r="C892" s="24"/>
      <c r="D892" s="24"/>
      <c r="E892" s="24"/>
      <c r="F892" s="25"/>
      <c r="G892" s="26"/>
      <c r="H892" s="26"/>
    </row>
    <row r="893" spans="1:8" x14ac:dyDescent="0.35">
      <c r="A893" s="24"/>
      <c r="B893" s="24"/>
      <c r="C893" s="24"/>
      <c r="D893" s="24"/>
      <c r="E893" s="24"/>
      <c r="F893" s="25"/>
      <c r="G893" s="26"/>
      <c r="H893" s="26"/>
    </row>
    <row r="894" spans="1:8" x14ac:dyDescent="0.35">
      <c r="A894" s="24"/>
      <c r="B894" s="24"/>
      <c r="C894" s="24"/>
      <c r="D894" s="24"/>
      <c r="E894" s="24"/>
      <c r="F894" s="25"/>
      <c r="G894" s="26"/>
      <c r="H894" s="26"/>
    </row>
    <row r="895" spans="1:8" x14ac:dyDescent="0.35">
      <c r="A895" s="24"/>
      <c r="B895" s="24"/>
      <c r="C895" s="24"/>
      <c r="D895" s="24"/>
      <c r="E895" s="24"/>
      <c r="F895" s="25"/>
      <c r="G895" s="26"/>
      <c r="H895" s="26"/>
    </row>
    <row r="896" spans="1:8" x14ac:dyDescent="0.35">
      <c r="A896" s="24"/>
      <c r="B896" s="24"/>
      <c r="C896" s="24"/>
      <c r="D896" s="24"/>
      <c r="E896" s="24"/>
      <c r="F896" s="25"/>
      <c r="G896" s="26"/>
      <c r="H896" s="26"/>
    </row>
    <row r="897" spans="1:8" x14ac:dyDescent="0.35">
      <c r="A897" s="24"/>
      <c r="B897" s="24"/>
      <c r="C897" s="24"/>
      <c r="D897" s="24"/>
      <c r="E897" s="24"/>
      <c r="F897" s="25"/>
      <c r="G897" s="26"/>
      <c r="H897" s="26"/>
    </row>
    <row r="898" spans="1:8" x14ac:dyDescent="0.35">
      <c r="A898" s="24"/>
      <c r="B898" s="24"/>
      <c r="C898" s="24"/>
      <c r="D898" s="24"/>
      <c r="E898" s="24"/>
      <c r="F898" s="25"/>
      <c r="G898" s="26"/>
      <c r="H898" s="26"/>
    </row>
    <row r="899" spans="1:8" x14ac:dyDescent="0.35">
      <c r="A899" s="24"/>
      <c r="B899" s="24"/>
      <c r="C899" s="24"/>
      <c r="D899" s="24"/>
      <c r="E899" s="24"/>
      <c r="F899" s="25"/>
      <c r="G899" s="26"/>
      <c r="H899" s="26"/>
    </row>
    <row r="900" spans="1:8" x14ac:dyDescent="0.35">
      <c r="A900" s="24"/>
      <c r="B900" s="24"/>
      <c r="C900" s="24"/>
      <c r="D900" s="24"/>
      <c r="E900" s="24"/>
      <c r="F900" s="25"/>
      <c r="G900" s="26"/>
      <c r="H900" s="26"/>
    </row>
    <row r="901" spans="1:8" x14ac:dyDescent="0.35">
      <c r="A901" s="24"/>
      <c r="B901" s="24"/>
      <c r="C901" s="24"/>
      <c r="D901" s="24"/>
      <c r="E901" s="24"/>
      <c r="F901" s="25"/>
      <c r="G901" s="26"/>
      <c r="H901" s="26"/>
    </row>
    <row r="902" spans="1:8" x14ac:dyDescent="0.35">
      <c r="A902" s="24"/>
      <c r="B902" s="24"/>
      <c r="C902" s="24"/>
      <c r="D902" s="24"/>
      <c r="E902" s="24"/>
      <c r="F902" s="25"/>
      <c r="G902" s="26"/>
      <c r="H902" s="26"/>
    </row>
    <row r="903" spans="1:8" x14ac:dyDescent="0.35">
      <c r="A903" s="24"/>
      <c r="B903" s="24"/>
      <c r="C903" s="24"/>
      <c r="D903" s="24"/>
      <c r="E903" s="24"/>
      <c r="F903" s="25"/>
      <c r="G903" s="26"/>
      <c r="H903" s="26"/>
    </row>
    <row r="904" spans="1:8" x14ac:dyDescent="0.35">
      <c r="A904" s="24"/>
      <c r="B904" s="24"/>
      <c r="C904" s="24"/>
      <c r="D904" s="24"/>
      <c r="E904" s="24"/>
      <c r="F904" s="25"/>
      <c r="G904" s="26"/>
      <c r="H904" s="26"/>
    </row>
    <row r="905" spans="1:8" x14ac:dyDescent="0.35">
      <c r="A905" s="24"/>
      <c r="B905" s="24"/>
      <c r="C905" s="24"/>
      <c r="D905" s="24"/>
      <c r="E905" s="24"/>
      <c r="F905" s="25"/>
      <c r="G905" s="26"/>
      <c r="H905" s="26"/>
    </row>
    <row r="906" spans="1:8" x14ac:dyDescent="0.35">
      <c r="A906" s="24"/>
      <c r="B906" s="24"/>
      <c r="C906" s="24"/>
      <c r="D906" s="24"/>
      <c r="E906" s="24"/>
      <c r="F906" s="25"/>
      <c r="G906" s="26"/>
      <c r="H906" s="26"/>
    </row>
    <row r="907" spans="1:8" x14ac:dyDescent="0.35">
      <c r="A907" s="24"/>
      <c r="B907" s="24"/>
      <c r="C907" s="24"/>
      <c r="D907" s="24"/>
      <c r="E907" s="24"/>
      <c r="F907" s="25"/>
      <c r="G907" s="26"/>
      <c r="H907" s="26"/>
    </row>
    <row r="908" spans="1:8" x14ac:dyDescent="0.35">
      <c r="A908" s="24"/>
      <c r="B908" s="24"/>
      <c r="C908" s="24"/>
      <c r="D908" s="24"/>
      <c r="E908" s="24"/>
      <c r="F908" s="25"/>
      <c r="G908" s="26"/>
      <c r="H908" s="26"/>
    </row>
    <row r="909" spans="1:8" x14ac:dyDescent="0.35">
      <c r="A909" s="24"/>
      <c r="B909" s="24"/>
      <c r="C909" s="24"/>
      <c r="D909" s="24"/>
      <c r="E909" s="24"/>
      <c r="F909" s="25"/>
      <c r="G909" s="26"/>
      <c r="H909" s="26"/>
    </row>
    <row r="910" spans="1:8" x14ac:dyDescent="0.35">
      <c r="A910" s="24"/>
      <c r="B910" s="24"/>
      <c r="C910" s="24"/>
      <c r="D910" s="24"/>
      <c r="E910" s="24"/>
      <c r="F910" s="25"/>
      <c r="G910" s="26"/>
      <c r="H910" s="26"/>
    </row>
    <row r="911" spans="1:8" x14ac:dyDescent="0.35">
      <c r="A911" s="24"/>
      <c r="B911" s="24"/>
      <c r="C911" s="24"/>
      <c r="D911" s="24"/>
      <c r="E911" s="24"/>
      <c r="F911" s="25"/>
      <c r="G911" s="26"/>
      <c r="H911" s="26"/>
    </row>
    <row r="912" spans="1:8" x14ac:dyDescent="0.35">
      <c r="A912" s="24"/>
      <c r="B912" s="24"/>
      <c r="C912" s="24"/>
      <c r="D912" s="24"/>
      <c r="E912" s="24"/>
      <c r="F912" s="25"/>
      <c r="G912" s="26"/>
      <c r="H912" s="26"/>
    </row>
    <row r="913" spans="1:8" x14ac:dyDescent="0.35">
      <c r="A913" s="24"/>
      <c r="B913" s="24"/>
      <c r="C913" s="24"/>
      <c r="D913" s="24"/>
      <c r="E913" s="24"/>
      <c r="F913" s="25"/>
      <c r="G913" s="26"/>
      <c r="H913" s="26"/>
    </row>
    <row r="914" spans="1:8" x14ac:dyDescent="0.35">
      <c r="A914" s="24"/>
      <c r="B914" s="24"/>
      <c r="C914" s="24"/>
      <c r="D914" s="24"/>
      <c r="E914" s="24"/>
      <c r="F914" s="25"/>
      <c r="G914" s="26"/>
      <c r="H914" s="26"/>
    </row>
    <row r="915" spans="1:8" x14ac:dyDescent="0.35">
      <c r="A915" s="24"/>
      <c r="B915" s="24"/>
      <c r="C915" s="24"/>
      <c r="D915" s="24"/>
      <c r="E915" s="24"/>
      <c r="F915" s="25"/>
      <c r="G915" s="26"/>
      <c r="H915" s="26"/>
    </row>
    <row r="916" spans="1:8" x14ac:dyDescent="0.35">
      <c r="A916" s="24"/>
      <c r="B916" s="24"/>
      <c r="C916" s="24"/>
      <c r="D916" s="24"/>
      <c r="E916" s="24"/>
      <c r="F916" s="25"/>
      <c r="G916" s="26"/>
      <c r="H916" s="26"/>
    </row>
    <row r="917" spans="1:8" x14ac:dyDescent="0.35">
      <c r="A917" s="24"/>
      <c r="B917" s="24"/>
      <c r="C917" s="24"/>
      <c r="D917" s="24"/>
      <c r="E917" s="24"/>
      <c r="F917" s="25"/>
      <c r="G917" s="26"/>
      <c r="H917" s="26"/>
    </row>
    <row r="918" spans="1:8" x14ac:dyDescent="0.35">
      <c r="A918" s="24"/>
      <c r="B918" s="24"/>
      <c r="C918" s="24"/>
      <c r="D918" s="24"/>
      <c r="E918" s="24"/>
      <c r="F918" s="25"/>
      <c r="G918" s="26"/>
      <c r="H918" s="26"/>
    </row>
    <row r="919" spans="1:8" x14ac:dyDescent="0.35">
      <c r="A919" s="24"/>
      <c r="B919" s="24"/>
      <c r="C919" s="24"/>
      <c r="D919" s="24"/>
      <c r="E919" s="24"/>
      <c r="F919" s="25"/>
      <c r="G919" s="26"/>
      <c r="H919" s="26"/>
    </row>
    <row r="920" spans="1:8" x14ac:dyDescent="0.35">
      <c r="A920" s="24"/>
      <c r="B920" s="24"/>
      <c r="C920" s="24"/>
      <c r="D920" s="24"/>
      <c r="E920" s="24"/>
      <c r="F920" s="25"/>
      <c r="G920" s="26"/>
      <c r="H920" s="26"/>
    </row>
    <row r="921" spans="1:8" x14ac:dyDescent="0.35">
      <c r="A921" s="24"/>
      <c r="B921" s="24"/>
      <c r="C921" s="24"/>
      <c r="D921" s="24"/>
      <c r="E921" s="24"/>
      <c r="F921" s="25"/>
      <c r="G921" s="26"/>
      <c r="H921" s="26"/>
    </row>
    <row r="922" spans="1:8" x14ac:dyDescent="0.35">
      <c r="A922" s="24"/>
      <c r="B922" s="24"/>
      <c r="C922" s="24"/>
      <c r="D922" s="24"/>
      <c r="E922" s="24"/>
      <c r="F922" s="25"/>
      <c r="G922" s="26"/>
      <c r="H922" s="26"/>
    </row>
    <row r="923" spans="1:8" x14ac:dyDescent="0.35">
      <c r="A923" s="24"/>
      <c r="B923" s="24"/>
      <c r="C923" s="24"/>
      <c r="D923" s="24"/>
      <c r="E923" s="24"/>
      <c r="F923" s="25"/>
      <c r="G923" s="26"/>
      <c r="H923" s="26"/>
    </row>
    <row r="924" spans="1:8" x14ac:dyDescent="0.35">
      <c r="A924" s="24"/>
      <c r="B924" s="24"/>
      <c r="C924" s="24"/>
      <c r="D924" s="24"/>
      <c r="E924" s="24"/>
      <c r="F924" s="25"/>
      <c r="G924" s="26"/>
      <c r="H924" s="26"/>
    </row>
    <row r="925" spans="1:8" x14ac:dyDescent="0.35">
      <c r="A925" s="24"/>
      <c r="B925" s="24"/>
      <c r="C925" s="24"/>
      <c r="D925" s="24"/>
      <c r="E925" s="24"/>
      <c r="F925" s="25"/>
      <c r="G925" s="26"/>
      <c r="H925" s="26"/>
    </row>
    <row r="926" spans="1:8" x14ac:dyDescent="0.35">
      <c r="A926" s="24"/>
      <c r="B926" s="24"/>
      <c r="C926" s="24"/>
      <c r="D926" s="24"/>
      <c r="E926" s="24"/>
      <c r="F926" s="25"/>
      <c r="G926" s="26"/>
      <c r="H926" s="26"/>
    </row>
    <row r="927" spans="1:8" x14ac:dyDescent="0.35">
      <c r="A927" s="24"/>
      <c r="B927" s="24"/>
      <c r="C927" s="24"/>
      <c r="D927" s="24"/>
      <c r="E927" s="24"/>
      <c r="F927" s="25"/>
      <c r="G927" s="26"/>
      <c r="H927" s="26"/>
    </row>
    <row r="928" spans="1:8" x14ac:dyDescent="0.35">
      <c r="A928" s="24"/>
      <c r="B928" s="24"/>
      <c r="C928" s="24"/>
      <c r="D928" s="24"/>
      <c r="E928" s="24"/>
      <c r="F928" s="25"/>
      <c r="G928" s="26"/>
      <c r="H928" s="26"/>
    </row>
    <row r="929" spans="1:8" x14ac:dyDescent="0.35">
      <c r="A929" s="24"/>
      <c r="B929" s="24"/>
      <c r="C929" s="24"/>
      <c r="D929" s="24"/>
      <c r="E929" s="24"/>
      <c r="F929" s="25"/>
      <c r="G929" s="26"/>
      <c r="H929" s="26"/>
    </row>
    <row r="930" spans="1:8" x14ac:dyDescent="0.35">
      <c r="A930" s="24"/>
      <c r="B930" s="24"/>
      <c r="C930" s="24"/>
      <c r="D930" s="24"/>
      <c r="E930" s="24"/>
      <c r="F930" s="25"/>
      <c r="G930" s="26"/>
      <c r="H930" s="26"/>
    </row>
    <row r="931" spans="1:8" x14ac:dyDescent="0.35">
      <c r="A931" s="24"/>
      <c r="B931" s="24"/>
      <c r="C931" s="24"/>
      <c r="D931" s="24"/>
      <c r="E931" s="24"/>
      <c r="F931" s="25"/>
      <c r="G931" s="26"/>
      <c r="H931" s="26"/>
    </row>
    <row r="932" spans="1:8" x14ac:dyDescent="0.35">
      <c r="A932" s="24"/>
      <c r="B932" s="24"/>
      <c r="C932" s="24"/>
      <c r="D932" s="24"/>
      <c r="E932" s="24"/>
      <c r="F932" s="25"/>
      <c r="G932" s="26"/>
      <c r="H932" s="26"/>
    </row>
    <row r="933" spans="1:8" x14ac:dyDescent="0.35">
      <c r="A933" s="24"/>
      <c r="B933" s="24"/>
      <c r="C933" s="24"/>
      <c r="D933" s="24"/>
      <c r="E933" s="24"/>
      <c r="F933" s="25"/>
      <c r="G933" s="26"/>
      <c r="H933" s="26"/>
    </row>
    <row r="934" spans="1:8" x14ac:dyDescent="0.35">
      <c r="A934" s="24"/>
      <c r="B934" s="24"/>
      <c r="C934" s="24"/>
      <c r="D934" s="24"/>
      <c r="E934" s="24"/>
      <c r="F934" s="25"/>
      <c r="G934" s="26"/>
      <c r="H934" s="26"/>
    </row>
    <row r="935" spans="1:8" x14ac:dyDescent="0.35">
      <c r="A935" s="24"/>
      <c r="B935" s="24"/>
      <c r="C935" s="24"/>
      <c r="D935" s="24"/>
      <c r="E935" s="24"/>
      <c r="F935" s="25"/>
      <c r="G935" s="26"/>
      <c r="H935" s="26"/>
    </row>
    <row r="936" spans="1:8" x14ac:dyDescent="0.35">
      <c r="A936" s="24"/>
      <c r="B936" s="24"/>
      <c r="C936" s="24"/>
      <c r="D936" s="24"/>
      <c r="E936" s="24"/>
      <c r="F936" s="25"/>
      <c r="G936" s="26"/>
      <c r="H936" s="26"/>
    </row>
    <row r="937" spans="1:8" x14ac:dyDescent="0.35">
      <c r="A937" s="24"/>
      <c r="B937" s="24"/>
      <c r="C937" s="24"/>
      <c r="D937" s="24"/>
      <c r="E937" s="24"/>
      <c r="F937" s="25"/>
      <c r="G937" s="26"/>
      <c r="H937" s="26"/>
    </row>
    <row r="938" spans="1:8" x14ac:dyDescent="0.35">
      <c r="A938" s="24"/>
      <c r="B938" s="24"/>
      <c r="C938" s="24"/>
      <c r="D938" s="24"/>
      <c r="E938" s="24"/>
      <c r="F938" s="25"/>
      <c r="G938" s="26"/>
      <c r="H938" s="26"/>
    </row>
    <row r="939" spans="1:8" x14ac:dyDescent="0.35">
      <c r="A939" s="24"/>
      <c r="B939" s="24"/>
      <c r="C939" s="24"/>
      <c r="D939" s="24"/>
      <c r="E939" s="24"/>
      <c r="F939" s="25"/>
      <c r="G939" s="26"/>
      <c r="H939" s="26"/>
    </row>
    <row r="940" spans="1:8" x14ac:dyDescent="0.35">
      <c r="A940" s="24"/>
      <c r="B940" s="24"/>
      <c r="C940" s="24"/>
      <c r="D940" s="24"/>
      <c r="E940" s="24"/>
      <c r="F940" s="25"/>
      <c r="G940" s="26"/>
      <c r="H940" s="26"/>
    </row>
    <row r="941" spans="1:8" x14ac:dyDescent="0.35">
      <c r="A941" s="24"/>
      <c r="B941" s="24"/>
      <c r="C941" s="24"/>
      <c r="D941" s="24"/>
      <c r="E941" s="24"/>
      <c r="F941" s="25"/>
      <c r="G941" s="26"/>
      <c r="H941" s="26"/>
    </row>
    <row r="942" spans="1:8" x14ac:dyDescent="0.35">
      <c r="A942" s="24"/>
      <c r="B942" s="24"/>
      <c r="C942" s="24"/>
      <c r="D942" s="24"/>
      <c r="E942" s="24"/>
      <c r="F942" s="25"/>
      <c r="G942" s="26"/>
      <c r="H942" s="26"/>
    </row>
    <row r="943" spans="1:8" x14ac:dyDescent="0.35">
      <c r="A943" s="24"/>
      <c r="B943" s="24"/>
      <c r="C943" s="24"/>
      <c r="D943" s="24"/>
      <c r="E943" s="24"/>
      <c r="F943" s="25"/>
      <c r="G943" s="26"/>
      <c r="H943" s="26"/>
    </row>
    <row r="944" spans="1:8" x14ac:dyDescent="0.35">
      <c r="A944" s="24"/>
      <c r="B944" s="24"/>
      <c r="C944" s="24"/>
      <c r="D944" s="24"/>
      <c r="E944" s="24"/>
      <c r="F944" s="25"/>
      <c r="G944" s="26"/>
      <c r="H944" s="26"/>
    </row>
    <row r="945" spans="1:8" x14ac:dyDescent="0.35">
      <c r="A945" s="24"/>
      <c r="B945" s="24"/>
      <c r="C945" s="24"/>
      <c r="D945" s="24"/>
      <c r="E945" s="24"/>
      <c r="F945" s="25"/>
      <c r="G945" s="26"/>
      <c r="H945" s="26"/>
    </row>
    <row r="946" spans="1:8" x14ac:dyDescent="0.35">
      <c r="A946" s="24"/>
      <c r="B946" s="24"/>
      <c r="C946" s="24"/>
      <c r="D946" s="24"/>
      <c r="E946" s="24"/>
      <c r="F946" s="25"/>
      <c r="G946" s="26"/>
      <c r="H946" s="26"/>
    </row>
    <row r="947" spans="1:8" x14ac:dyDescent="0.35">
      <c r="A947" s="24"/>
      <c r="B947" s="24"/>
      <c r="C947" s="24"/>
      <c r="D947" s="24"/>
      <c r="E947" s="24"/>
      <c r="F947" s="25"/>
      <c r="G947" s="26"/>
      <c r="H947" s="26"/>
    </row>
    <row r="948" spans="1:8" x14ac:dyDescent="0.35">
      <c r="A948" s="24"/>
      <c r="B948" s="24"/>
      <c r="C948" s="24"/>
      <c r="D948" s="24"/>
      <c r="E948" s="24"/>
      <c r="F948" s="25"/>
      <c r="G948" s="26"/>
      <c r="H948" s="26"/>
    </row>
    <row r="949" spans="1:8" x14ac:dyDescent="0.35">
      <c r="A949" s="24"/>
      <c r="B949" s="24"/>
      <c r="C949" s="24"/>
      <c r="D949" s="24"/>
      <c r="E949" s="24"/>
      <c r="F949" s="25"/>
      <c r="G949" s="26"/>
      <c r="H949" s="26"/>
    </row>
    <row r="950" spans="1:8" x14ac:dyDescent="0.35">
      <c r="A950" s="24"/>
      <c r="B950" s="24"/>
      <c r="C950" s="24"/>
      <c r="D950" s="24"/>
      <c r="E950" s="24"/>
      <c r="F950" s="25"/>
      <c r="G950" s="26"/>
      <c r="H950" s="26"/>
    </row>
    <row r="951" spans="1:8" x14ac:dyDescent="0.35">
      <c r="A951" s="24"/>
      <c r="B951" s="24"/>
      <c r="C951" s="24"/>
      <c r="D951" s="24"/>
      <c r="E951" s="24"/>
      <c r="F951" s="25"/>
      <c r="G951" s="26"/>
      <c r="H951" s="26"/>
    </row>
    <row r="952" spans="1:8" x14ac:dyDescent="0.35">
      <c r="A952" s="24"/>
      <c r="B952" s="24"/>
      <c r="C952" s="24"/>
      <c r="D952" s="24"/>
      <c r="E952" s="24"/>
      <c r="F952" s="25"/>
      <c r="G952" s="26"/>
      <c r="H952" s="26"/>
    </row>
    <row r="953" spans="1:8" x14ac:dyDescent="0.35">
      <c r="A953" s="24"/>
      <c r="B953" s="24"/>
      <c r="C953" s="24"/>
      <c r="D953" s="24"/>
      <c r="E953" s="24"/>
      <c r="F953" s="25"/>
      <c r="G953" s="26"/>
      <c r="H953" s="26"/>
    </row>
    <row r="954" spans="1:8" x14ac:dyDescent="0.35">
      <c r="A954" s="24"/>
      <c r="B954" s="24"/>
      <c r="C954" s="24"/>
      <c r="D954" s="24"/>
      <c r="E954" s="24"/>
      <c r="F954" s="25"/>
      <c r="G954" s="26"/>
      <c r="H954" s="26"/>
    </row>
    <row r="955" spans="1:8" x14ac:dyDescent="0.35">
      <c r="A955" s="24"/>
      <c r="B955" s="24"/>
      <c r="C955" s="24"/>
      <c r="D955" s="24"/>
      <c r="E955" s="24"/>
      <c r="F955" s="25"/>
      <c r="G955" s="26"/>
      <c r="H955" s="26"/>
    </row>
    <row r="956" spans="1:8" x14ac:dyDescent="0.35">
      <c r="A956" s="24"/>
      <c r="B956" s="24"/>
      <c r="C956" s="24"/>
      <c r="D956" s="24"/>
      <c r="E956" s="24"/>
      <c r="F956" s="25"/>
      <c r="G956" s="26"/>
      <c r="H956" s="26"/>
    </row>
    <row r="957" spans="1:8" x14ac:dyDescent="0.35">
      <c r="A957" s="24"/>
      <c r="B957" s="24"/>
      <c r="C957" s="24"/>
      <c r="D957" s="24"/>
      <c r="E957" s="24"/>
      <c r="F957" s="25"/>
      <c r="G957" s="26"/>
      <c r="H957" s="26"/>
    </row>
    <row r="958" spans="1:8" x14ac:dyDescent="0.35">
      <c r="A958" s="24"/>
      <c r="B958" s="24"/>
      <c r="C958" s="24"/>
      <c r="D958" s="24"/>
      <c r="E958" s="24"/>
      <c r="F958" s="25"/>
      <c r="G958" s="26"/>
      <c r="H958" s="26"/>
    </row>
    <row r="959" spans="1:8" x14ac:dyDescent="0.35">
      <c r="A959" s="24"/>
      <c r="B959" s="24"/>
      <c r="C959" s="24"/>
      <c r="D959" s="24"/>
      <c r="E959" s="24"/>
      <c r="F959" s="25"/>
      <c r="G959" s="26"/>
      <c r="H959" s="26"/>
    </row>
    <row r="960" spans="1:8" x14ac:dyDescent="0.35">
      <c r="A960" s="24"/>
      <c r="B960" s="24"/>
      <c r="C960" s="24"/>
      <c r="D960" s="24"/>
      <c r="E960" s="24"/>
      <c r="F960" s="25"/>
      <c r="G960" s="26"/>
      <c r="H960" s="26"/>
    </row>
    <row r="961" spans="1:8" x14ac:dyDescent="0.35">
      <c r="A961" s="24"/>
      <c r="B961" s="24"/>
      <c r="C961" s="24"/>
      <c r="D961" s="24"/>
      <c r="E961" s="24"/>
      <c r="F961" s="25"/>
      <c r="G961" s="26"/>
      <c r="H961" s="26"/>
    </row>
    <row r="962" spans="1:8" x14ac:dyDescent="0.35">
      <c r="A962" s="24"/>
      <c r="B962" s="24"/>
      <c r="C962" s="24"/>
      <c r="D962" s="24"/>
      <c r="E962" s="24"/>
      <c r="F962" s="25"/>
      <c r="G962" s="26"/>
      <c r="H962" s="26"/>
    </row>
    <row r="963" spans="1:8" x14ac:dyDescent="0.35">
      <c r="A963" s="24"/>
      <c r="B963" s="24"/>
      <c r="C963" s="24"/>
      <c r="D963" s="24"/>
      <c r="E963" s="24"/>
      <c r="F963" s="25"/>
      <c r="G963" s="26"/>
      <c r="H963" s="26"/>
    </row>
    <row r="964" spans="1:8" x14ac:dyDescent="0.35">
      <c r="A964" s="24"/>
      <c r="B964" s="24"/>
      <c r="C964" s="24"/>
      <c r="D964" s="24"/>
      <c r="E964" s="24"/>
      <c r="F964" s="25"/>
      <c r="G964" s="26"/>
      <c r="H964" s="26"/>
    </row>
    <row r="965" spans="1:8" x14ac:dyDescent="0.35">
      <c r="A965" s="24"/>
      <c r="B965" s="24"/>
      <c r="C965" s="24"/>
      <c r="D965" s="24"/>
      <c r="E965" s="24"/>
      <c r="F965" s="25"/>
      <c r="G965" s="26"/>
      <c r="H965" s="26"/>
    </row>
    <row r="966" spans="1:8" x14ac:dyDescent="0.35">
      <c r="A966" s="24"/>
      <c r="B966" s="24"/>
      <c r="C966" s="24"/>
      <c r="D966" s="24"/>
      <c r="E966" s="24"/>
      <c r="F966" s="25"/>
      <c r="G966" s="26"/>
      <c r="H966" s="26"/>
    </row>
    <row r="967" spans="1:8" x14ac:dyDescent="0.35">
      <c r="A967" s="24"/>
      <c r="B967" s="24"/>
      <c r="C967" s="24"/>
      <c r="D967" s="24"/>
      <c r="E967" s="24"/>
      <c r="F967" s="25"/>
      <c r="G967" s="26"/>
      <c r="H967" s="26"/>
    </row>
    <row r="968" spans="1:8" x14ac:dyDescent="0.35">
      <c r="A968" s="24"/>
      <c r="B968" s="24"/>
      <c r="C968" s="24"/>
      <c r="D968" s="24"/>
      <c r="E968" s="24"/>
      <c r="F968" s="25"/>
      <c r="G968" s="26"/>
      <c r="H968" s="26"/>
    </row>
    <row r="969" spans="1:8" x14ac:dyDescent="0.35">
      <c r="A969" s="24"/>
      <c r="B969" s="24"/>
      <c r="C969" s="24"/>
      <c r="D969" s="24"/>
      <c r="E969" s="24"/>
      <c r="F969" s="25"/>
      <c r="G969" s="26"/>
      <c r="H969" s="26"/>
    </row>
    <row r="970" spans="1:8" x14ac:dyDescent="0.35">
      <c r="A970" s="24"/>
      <c r="B970" s="24"/>
      <c r="C970" s="24"/>
      <c r="D970" s="24"/>
      <c r="E970" s="24"/>
      <c r="F970" s="25"/>
      <c r="G970" s="26"/>
      <c r="H970" s="26"/>
    </row>
    <row r="971" spans="1:8" x14ac:dyDescent="0.35">
      <c r="A971" s="24"/>
      <c r="B971" s="24"/>
      <c r="C971" s="24"/>
      <c r="D971" s="24"/>
      <c r="E971" s="24"/>
      <c r="F971" s="25"/>
      <c r="G971" s="26"/>
      <c r="H971" s="26"/>
    </row>
    <row r="972" spans="1:8" x14ac:dyDescent="0.35">
      <c r="A972" s="24"/>
      <c r="B972" s="24"/>
      <c r="C972" s="24"/>
      <c r="D972" s="24"/>
      <c r="E972" s="24"/>
      <c r="F972" s="25"/>
      <c r="G972" s="26"/>
      <c r="H972" s="26"/>
    </row>
    <row r="973" spans="1:8" x14ac:dyDescent="0.35">
      <c r="A973" s="24"/>
      <c r="B973" s="24"/>
      <c r="C973" s="24"/>
      <c r="D973" s="24"/>
      <c r="E973" s="24"/>
      <c r="F973" s="25"/>
      <c r="G973" s="26"/>
      <c r="H973" s="26"/>
    </row>
    <row r="974" spans="1:8" x14ac:dyDescent="0.35">
      <c r="A974" s="24"/>
      <c r="B974" s="24"/>
      <c r="C974" s="24"/>
      <c r="D974" s="24"/>
      <c r="E974" s="24"/>
      <c r="F974" s="25"/>
      <c r="G974" s="26"/>
      <c r="H974" s="26"/>
    </row>
    <row r="975" spans="1:8" x14ac:dyDescent="0.35">
      <c r="A975" s="24"/>
      <c r="B975" s="24"/>
      <c r="C975" s="24"/>
      <c r="D975" s="24"/>
      <c r="E975" s="24"/>
      <c r="F975" s="25"/>
      <c r="G975" s="26"/>
      <c r="H975" s="26"/>
    </row>
    <row r="976" spans="1:8" x14ac:dyDescent="0.35">
      <c r="A976" s="24"/>
      <c r="B976" s="24"/>
      <c r="C976" s="24"/>
      <c r="D976" s="24"/>
      <c r="E976" s="24"/>
      <c r="F976" s="25"/>
      <c r="G976" s="26"/>
      <c r="H976" s="26"/>
    </row>
    <row r="977" spans="1:8" x14ac:dyDescent="0.35">
      <c r="A977" s="24"/>
      <c r="B977" s="24"/>
      <c r="C977" s="24"/>
      <c r="D977" s="24"/>
      <c r="E977" s="24"/>
      <c r="F977" s="25"/>
      <c r="G977" s="26"/>
      <c r="H977" s="26"/>
    </row>
    <row r="978" spans="1:8" x14ac:dyDescent="0.35">
      <c r="A978" s="24"/>
      <c r="B978" s="24"/>
      <c r="C978" s="24"/>
      <c r="D978" s="24"/>
      <c r="E978" s="24"/>
      <c r="F978" s="25"/>
      <c r="G978" s="26"/>
      <c r="H978" s="26"/>
    </row>
    <row r="979" spans="1:8" x14ac:dyDescent="0.35">
      <c r="A979" s="24"/>
      <c r="B979" s="24"/>
      <c r="C979" s="24"/>
      <c r="D979" s="24"/>
      <c r="E979" s="24"/>
      <c r="F979" s="25"/>
      <c r="G979" s="26"/>
      <c r="H979" s="26"/>
    </row>
    <row r="980" spans="1:8" x14ac:dyDescent="0.35">
      <c r="A980" s="24"/>
      <c r="B980" s="24"/>
      <c r="C980" s="24"/>
      <c r="D980" s="24"/>
      <c r="E980" s="24"/>
      <c r="F980" s="25"/>
      <c r="G980" s="26"/>
      <c r="H980" s="26"/>
    </row>
    <row r="981" spans="1:8" x14ac:dyDescent="0.35">
      <c r="A981" s="24"/>
      <c r="B981" s="24"/>
      <c r="C981" s="24"/>
      <c r="D981" s="24"/>
      <c r="E981" s="24"/>
      <c r="F981" s="25"/>
      <c r="G981" s="26"/>
      <c r="H981" s="26"/>
    </row>
    <row r="982" spans="1:8" x14ac:dyDescent="0.35">
      <c r="A982" s="24"/>
      <c r="B982" s="24"/>
      <c r="C982" s="24"/>
      <c r="D982" s="24"/>
      <c r="E982" s="24"/>
      <c r="F982" s="25"/>
      <c r="G982" s="26"/>
      <c r="H982" s="26"/>
    </row>
    <row r="983" spans="1:8" x14ac:dyDescent="0.35">
      <c r="A983" s="24"/>
      <c r="B983" s="24"/>
      <c r="C983" s="24"/>
      <c r="D983" s="24"/>
      <c r="E983" s="24"/>
      <c r="F983" s="25"/>
      <c r="G983" s="26"/>
      <c r="H983" s="26"/>
    </row>
    <row r="984" spans="1:8" x14ac:dyDescent="0.35">
      <c r="A984" s="24"/>
      <c r="B984" s="24"/>
      <c r="C984" s="24"/>
      <c r="D984" s="24"/>
      <c r="E984" s="24"/>
      <c r="F984" s="25"/>
      <c r="G984" s="26"/>
      <c r="H984" s="26"/>
    </row>
    <row r="985" spans="1:8" x14ac:dyDescent="0.35">
      <c r="A985" s="24"/>
      <c r="B985" s="24"/>
      <c r="C985" s="24"/>
      <c r="D985" s="24"/>
      <c r="E985" s="24"/>
      <c r="F985" s="25"/>
      <c r="G985" s="26"/>
      <c r="H985" s="26"/>
    </row>
    <row r="986" spans="1:8" x14ac:dyDescent="0.35">
      <c r="A986" s="24"/>
      <c r="B986" s="24"/>
      <c r="C986" s="24"/>
      <c r="D986" s="24"/>
      <c r="E986" s="24"/>
      <c r="F986" s="25"/>
      <c r="G986" s="26"/>
      <c r="H986" s="26"/>
    </row>
    <row r="987" spans="1:8" x14ac:dyDescent="0.35">
      <c r="A987" s="24"/>
      <c r="B987" s="24"/>
      <c r="C987" s="24"/>
      <c r="D987" s="24"/>
      <c r="E987" s="24"/>
      <c r="F987" s="25"/>
      <c r="G987" s="26"/>
      <c r="H987" s="26"/>
    </row>
    <row r="988" spans="1:8" x14ac:dyDescent="0.35">
      <c r="A988" s="24"/>
      <c r="B988" s="24"/>
      <c r="C988" s="24"/>
      <c r="D988" s="24"/>
      <c r="E988" s="24"/>
      <c r="F988" s="25"/>
      <c r="G988" s="26"/>
      <c r="H988" s="26"/>
    </row>
    <row r="989" spans="1:8" x14ac:dyDescent="0.35">
      <c r="A989" s="24"/>
      <c r="B989" s="24"/>
      <c r="C989" s="24"/>
      <c r="D989" s="24"/>
      <c r="E989" s="24"/>
      <c r="F989" s="25"/>
      <c r="G989" s="26"/>
      <c r="H989" s="26"/>
    </row>
    <row r="990" spans="1:8" x14ac:dyDescent="0.35">
      <c r="A990" s="24"/>
      <c r="B990" s="24"/>
      <c r="C990" s="24"/>
      <c r="D990" s="24"/>
      <c r="E990" s="24"/>
      <c r="F990" s="25"/>
      <c r="G990" s="26"/>
      <c r="H990" s="26"/>
    </row>
    <row r="991" spans="1:8" x14ac:dyDescent="0.35">
      <c r="A991" s="24"/>
      <c r="B991" s="24"/>
      <c r="C991" s="24"/>
      <c r="D991" s="24"/>
      <c r="E991" s="24"/>
      <c r="F991" s="25"/>
      <c r="G991" s="26"/>
      <c r="H991" s="26"/>
    </row>
    <row r="992" spans="1:8" x14ac:dyDescent="0.35">
      <c r="A992" s="24"/>
      <c r="B992" s="24"/>
      <c r="C992" s="24"/>
      <c r="D992" s="24"/>
      <c r="E992" s="24"/>
      <c r="F992" s="25"/>
      <c r="G992" s="26"/>
      <c r="H992" s="26"/>
    </row>
    <row r="993" spans="1:8" x14ac:dyDescent="0.35">
      <c r="A993" s="24"/>
      <c r="B993" s="24"/>
      <c r="C993" s="24"/>
      <c r="D993" s="24"/>
      <c r="E993" s="24"/>
      <c r="F993" s="25"/>
      <c r="G993" s="26"/>
      <c r="H993" s="26"/>
    </row>
    <row r="994" spans="1:8" x14ac:dyDescent="0.35">
      <c r="A994" s="24"/>
      <c r="B994" s="24"/>
      <c r="C994" s="24"/>
      <c r="D994" s="24"/>
      <c r="E994" s="24"/>
      <c r="F994" s="25"/>
      <c r="G994" s="26"/>
      <c r="H994" s="26"/>
    </row>
    <row r="995" spans="1:8" x14ac:dyDescent="0.35">
      <c r="A995" s="24"/>
      <c r="B995" s="24"/>
      <c r="C995" s="24"/>
      <c r="D995" s="24"/>
      <c r="E995" s="24"/>
      <c r="F995" s="25"/>
      <c r="G995" s="26"/>
      <c r="H995" s="26"/>
    </row>
    <row r="996" spans="1:8" x14ac:dyDescent="0.35">
      <c r="A996" s="24"/>
      <c r="B996" s="24"/>
      <c r="C996" s="24"/>
      <c r="D996" s="24"/>
      <c r="E996" s="24"/>
      <c r="F996" s="25"/>
      <c r="G996" s="26"/>
      <c r="H996" s="26"/>
    </row>
    <row r="997" spans="1:8" x14ac:dyDescent="0.35">
      <c r="A997" s="24"/>
      <c r="B997" s="24"/>
      <c r="C997" s="24"/>
      <c r="D997" s="24"/>
      <c r="E997" s="24"/>
      <c r="F997" s="25"/>
      <c r="G997" s="26"/>
      <c r="H997" s="26"/>
    </row>
    <row r="998" spans="1:8" x14ac:dyDescent="0.35">
      <c r="A998" s="24"/>
      <c r="B998" s="24"/>
      <c r="C998" s="24"/>
      <c r="D998" s="24"/>
      <c r="E998" s="24"/>
      <c r="F998" s="25"/>
      <c r="G998" s="26"/>
      <c r="H998" s="26"/>
    </row>
    <row r="999" spans="1:8" x14ac:dyDescent="0.35">
      <c r="A999" s="24"/>
      <c r="B999" s="24"/>
      <c r="C999" s="24"/>
      <c r="D999" s="24"/>
      <c r="E999" s="24"/>
      <c r="F999" s="25"/>
      <c r="G999" s="26"/>
      <c r="H999" s="26"/>
    </row>
    <row r="1000" spans="1:8" x14ac:dyDescent="0.35">
      <c r="A1000" s="24"/>
      <c r="B1000" s="24"/>
      <c r="C1000" s="24"/>
      <c r="D1000" s="24"/>
      <c r="E1000" s="24"/>
      <c r="F1000" s="25"/>
      <c r="G1000" s="26"/>
      <c r="H1000" s="26"/>
    </row>
    <row r="1001" spans="1:8" x14ac:dyDescent="0.35">
      <c r="A1001" s="24"/>
      <c r="B1001" s="24"/>
      <c r="C1001" s="24"/>
      <c r="D1001" s="24"/>
      <c r="E1001" s="24"/>
      <c r="F1001" s="25"/>
      <c r="G1001" s="26"/>
      <c r="H1001" s="26"/>
    </row>
    <row r="1002" spans="1:8" x14ac:dyDescent="0.35">
      <c r="A1002" s="24"/>
      <c r="B1002" s="24"/>
      <c r="C1002" s="24"/>
      <c r="D1002" s="24"/>
      <c r="E1002" s="24"/>
      <c r="F1002" s="25"/>
      <c r="G1002" s="26"/>
      <c r="H1002" s="26"/>
    </row>
    <row r="1003" spans="1:8" x14ac:dyDescent="0.35">
      <c r="A1003" s="24"/>
      <c r="B1003" s="24"/>
      <c r="C1003" s="24"/>
      <c r="D1003" s="24"/>
      <c r="E1003" s="24"/>
      <c r="F1003" s="25"/>
      <c r="G1003" s="26"/>
      <c r="H1003" s="26"/>
    </row>
    <row r="1004" spans="1:8" x14ac:dyDescent="0.35">
      <c r="A1004" s="24"/>
      <c r="B1004" s="24"/>
      <c r="C1004" s="24"/>
      <c r="D1004" s="24"/>
      <c r="E1004" s="24"/>
      <c r="F1004" s="25"/>
      <c r="G1004" s="26"/>
      <c r="H1004" s="26"/>
    </row>
    <row r="1005" spans="1:8" x14ac:dyDescent="0.35">
      <c r="A1005" s="24"/>
      <c r="B1005" s="24"/>
      <c r="C1005" s="24"/>
      <c r="D1005" s="24"/>
      <c r="E1005" s="24"/>
      <c r="F1005" s="25"/>
      <c r="G1005" s="26"/>
      <c r="H1005" s="26"/>
    </row>
    <row r="1006" spans="1:8" x14ac:dyDescent="0.35">
      <c r="A1006" s="24"/>
      <c r="B1006" s="24"/>
      <c r="C1006" s="24"/>
      <c r="D1006" s="24"/>
      <c r="E1006" s="24"/>
      <c r="F1006" s="25"/>
      <c r="G1006" s="26"/>
      <c r="H1006" s="26"/>
    </row>
    <row r="1007" spans="1:8" x14ac:dyDescent="0.35">
      <c r="A1007" s="24"/>
      <c r="B1007" s="24"/>
      <c r="C1007" s="24"/>
      <c r="D1007" s="24"/>
      <c r="E1007" s="24"/>
      <c r="F1007" s="25"/>
      <c r="G1007" s="26"/>
      <c r="H1007" s="26"/>
    </row>
    <row r="1008" spans="1:8" x14ac:dyDescent="0.35">
      <c r="A1008" s="24"/>
      <c r="B1008" s="24"/>
      <c r="C1008" s="24"/>
      <c r="D1008" s="24"/>
      <c r="E1008" s="24"/>
      <c r="F1008" s="25"/>
      <c r="G1008" s="26"/>
      <c r="H1008" s="26"/>
    </row>
    <row r="1009" spans="1:8" x14ac:dyDescent="0.35">
      <c r="A1009" s="24"/>
      <c r="B1009" s="24"/>
      <c r="C1009" s="24"/>
      <c r="D1009" s="24"/>
      <c r="E1009" s="24"/>
      <c r="F1009" s="25"/>
      <c r="G1009" s="26"/>
      <c r="H1009" s="26"/>
    </row>
    <row r="1010" spans="1:8" x14ac:dyDescent="0.35">
      <c r="A1010" s="24"/>
      <c r="B1010" s="24"/>
      <c r="C1010" s="24"/>
      <c r="D1010" s="24"/>
      <c r="E1010" s="24"/>
      <c r="F1010" s="25"/>
      <c r="G1010" s="26"/>
      <c r="H1010" s="26"/>
    </row>
    <row r="1011" spans="1:8" x14ac:dyDescent="0.35">
      <c r="A1011" s="24"/>
      <c r="B1011" s="24"/>
      <c r="C1011" s="24"/>
      <c r="D1011" s="24"/>
      <c r="E1011" s="24"/>
      <c r="F1011" s="25"/>
      <c r="G1011" s="26"/>
      <c r="H1011" s="26"/>
    </row>
    <row r="1012" spans="1:8" x14ac:dyDescent="0.35">
      <c r="A1012" s="24"/>
      <c r="B1012" s="24"/>
      <c r="C1012" s="24"/>
      <c r="D1012" s="24"/>
      <c r="E1012" s="24"/>
      <c r="F1012" s="25"/>
      <c r="G1012" s="26"/>
      <c r="H1012" s="26"/>
    </row>
    <row r="1013" spans="1:8" x14ac:dyDescent="0.35">
      <c r="A1013" s="24"/>
      <c r="B1013" s="24"/>
      <c r="C1013" s="24"/>
      <c r="D1013" s="24"/>
      <c r="E1013" s="24"/>
      <c r="F1013" s="25"/>
      <c r="G1013" s="26"/>
      <c r="H1013" s="26"/>
    </row>
    <row r="1014" spans="1:8" x14ac:dyDescent="0.35">
      <c r="A1014" s="24"/>
      <c r="B1014" s="24"/>
      <c r="C1014" s="24"/>
      <c r="D1014" s="24"/>
      <c r="E1014" s="24"/>
      <c r="F1014" s="25"/>
      <c r="G1014" s="26"/>
      <c r="H1014" s="26"/>
    </row>
    <row r="1015" spans="1:8" x14ac:dyDescent="0.35">
      <c r="A1015" s="24"/>
      <c r="B1015" s="24"/>
      <c r="C1015" s="24"/>
      <c r="D1015" s="24"/>
      <c r="E1015" s="24"/>
      <c r="F1015" s="25"/>
      <c r="G1015" s="26"/>
      <c r="H1015" s="26"/>
    </row>
    <row r="1016" spans="1:8" x14ac:dyDescent="0.35">
      <c r="A1016" s="24"/>
      <c r="B1016" s="24"/>
      <c r="C1016" s="24"/>
      <c r="D1016" s="24"/>
      <c r="E1016" s="24"/>
      <c r="F1016" s="25"/>
      <c r="G1016" s="26"/>
      <c r="H1016" s="26"/>
    </row>
    <row r="1017" spans="1:8" x14ac:dyDescent="0.35">
      <c r="A1017" s="24"/>
      <c r="B1017" s="24"/>
      <c r="C1017" s="24"/>
      <c r="D1017" s="24"/>
      <c r="E1017" s="24"/>
      <c r="F1017" s="25"/>
      <c r="G1017" s="26"/>
      <c r="H1017" s="26"/>
    </row>
    <row r="1018" spans="1:8" x14ac:dyDescent="0.35">
      <c r="A1018" s="24"/>
      <c r="B1018" s="24"/>
      <c r="C1018" s="24"/>
      <c r="D1018" s="24"/>
      <c r="E1018" s="24"/>
      <c r="F1018" s="25"/>
      <c r="G1018" s="26"/>
      <c r="H1018" s="26"/>
    </row>
    <row r="1019" spans="1:8" x14ac:dyDescent="0.35">
      <c r="A1019" s="24"/>
      <c r="B1019" s="24"/>
      <c r="C1019" s="24"/>
      <c r="D1019" s="24"/>
      <c r="E1019" s="24"/>
      <c r="F1019" s="25"/>
      <c r="G1019" s="26"/>
      <c r="H1019" s="26"/>
    </row>
    <row r="1020" spans="1:8" x14ac:dyDescent="0.35">
      <c r="A1020" s="24"/>
      <c r="B1020" s="24"/>
      <c r="C1020" s="24"/>
      <c r="D1020" s="24"/>
      <c r="E1020" s="24"/>
      <c r="F1020" s="25"/>
      <c r="G1020" s="26"/>
      <c r="H1020" s="26"/>
    </row>
    <row r="1021" spans="1:8" x14ac:dyDescent="0.35">
      <c r="A1021" s="24"/>
      <c r="B1021" s="24"/>
      <c r="C1021" s="24"/>
      <c r="D1021" s="24"/>
      <c r="E1021" s="24"/>
      <c r="F1021" s="25"/>
      <c r="G1021" s="26"/>
      <c r="H1021" s="26"/>
    </row>
    <row r="1022" spans="1:8" x14ac:dyDescent="0.35">
      <c r="A1022" s="24"/>
      <c r="B1022" s="24"/>
      <c r="C1022" s="24"/>
      <c r="D1022" s="24"/>
      <c r="E1022" s="24"/>
      <c r="F1022" s="25"/>
      <c r="G1022" s="26"/>
      <c r="H1022" s="26"/>
    </row>
    <row r="1023" spans="1:8" x14ac:dyDescent="0.35">
      <c r="A1023" s="24"/>
      <c r="B1023" s="24"/>
      <c r="C1023" s="24"/>
      <c r="D1023" s="24"/>
      <c r="E1023" s="24"/>
      <c r="F1023" s="25"/>
      <c r="G1023" s="26"/>
      <c r="H1023" s="26"/>
    </row>
    <row r="1024" spans="1:8" x14ac:dyDescent="0.35">
      <c r="A1024" s="24"/>
      <c r="B1024" s="24"/>
      <c r="C1024" s="24"/>
      <c r="D1024" s="24"/>
      <c r="E1024" s="24"/>
      <c r="F1024" s="25"/>
      <c r="G1024" s="26"/>
      <c r="H1024" s="26"/>
    </row>
    <row r="1025" spans="1:8" x14ac:dyDescent="0.35">
      <c r="A1025" s="24"/>
      <c r="B1025" s="24"/>
      <c r="C1025" s="24"/>
      <c r="D1025" s="24"/>
      <c r="E1025" s="24"/>
      <c r="F1025" s="25"/>
      <c r="G1025" s="26"/>
      <c r="H1025" s="26"/>
    </row>
    <row r="1026" spans="1:8" x14ac:dyDescent="0.35">
      <c r="A1026" s="24"/>
      <c r="B1026" s="24"/>
      <c r="C1026" s="24"/>
      <c r="D1026" s="24"/>
      <c r="E1026" s="24"/>
      <c r="F1026" s="25"/>
      <c r="G1026" s="26"/>
      <c r="H1026" s="26"/>
    </row>
    <row r="1027" spans="1:8" x14ac:dyDescent="0.35">
      <c r="A1027" s="24"/>
      <c r="B1027" s="24"/>
      <c r="C1027" s="24"/>
      <c r="D1027" s="24"/>
      <c r="E1027" s="24"/>
      <c r="F1027" s="25"/>
      <c r="G1027" s="26"/>
      <c r="H1027" s="26"/>
    </row>
    <row r="1028" spans="1:8" x14ac:dyDescent="0.35">
      <c r="A1028" s="24"/>
      <c r="B1028" s="24"/>
      <c r="C1028" s="24"/>
      <c r="D1028" s="24"/>
      <c r="E1028" s="24"/>
      <c r="F1028" s="25"/>
      <c r="G1028" s="26"/>
      <c r="H1028" s="26"/>
    </row>
    <row r="1029" spans="1:8" x14ac:dyDescent="0.35">
      <c r="A1029" s="24"/>
      <c r="B1029" s="24"/>
      <c r="C1029" s="24"/>
      <c r="D1029" s="24"/>
      <c r="E1029" s="24"/>
      <c r="F1029" s="25"/>
      <c r="G1029" s="26"/>
      <c r="H1029" s="26"/>
    </row>
    <row r="1030" spans="1:8" x14ac:dyDescent="0.35">
      <c r="A1030" s="24"/>
      <c r="B1030" s="24"/>
      <c r="C1030" s="24"/>
      <c r="D1030" s="24"/>
      <c r="E1030" s="24"/>
      <c r="F1030" s="25"/>
      <c r="G1030" s="26"/>
      <c r="H1030" s="26"/>
    </row>
    <row r="1031" spans="1:8" x14ac:dyDescent="0.35">
      <c r="A1031" s="24"/>
      <c r="B1031" s="24"/>
      <c r="C1031" s="24"/>
      <c r="D1031" s="24"/>
      <c r="E1031" s="24"/>
      <c r="F1031" s="25"/>
      <c r="G1031" s="26"/>
      <c r="H1031" s="26"/>
    </row>
    <row r="1032" spans="1:8" x14ac:dyDescent="0.35">
      <c r="A1032" s="24"/>
      <c r="B1032" s="24"/>
      <c r="C1032" s="24"/>
      <c r="D1032" s="24"/>
      <c r="E1032" s="24"/>
      <c r="F1032" s="25"/>
      <c r="G1032" s="26"/>
      <c r="H1032" s="26"/>
    </row>
    <row r="1033" spans="1:8" x14ac:dyDescent="0.35">
      <c r="A1033" s="24"/>
      <c r="B1033" s="24"/>
      <c r="C1033" s="24"/>
      <c r="D1033" s="24"/>
      <c r="E1033" s="24"/>
      <c r="F1033" s="25"/>
      <c r="G1033" s="26"/>
      <c r="H1033" s="26"/>
    </row>
    <row r="1034" spans="1:8" x14ac:dyDescent="0.35">
      <c r="A1034" s="24"/>
      <c r="B1034" s="24"/>
      <c r="C1034" s="24"/>
      <c r="D1034" s="24"/>
      <c r="E1034" s="24"/>
      <c r="F1034" s="25"/>
      <c r="G1034" s="26"/>
      <c r="H1034" s="26"/>
    </row>
    <row r="1035" spans="1:8" x14ac:dyDescent="0.35">
      <c r="A1035" s="24"/>
      <c r="B1035" s="24"/>
      <c r="C1035" s="24"/>
      <c r="D1035" s="24"/>
      <c r="E1035" s="24"/>
      <c r="F1035" s="25"/>
      <c r="G1035" s="26"/>
      <c r="H1035" s="26"/>
    </row>
    <row r="1036" spans="1:8" x14ac:dyDescent="0.35">
      <c r="A1036" s="24"/>
      <c r="B1036" s="24"/>
      <c r="C1036" s="24"/>
      <c r="D1036" s="24"/>
      <c r="E1036" s="24"/>
      <c r="F1036" s="25"/>
      <c r="G1036" s="26"/>
      <c r="H1036" s="26"/>
    </row>
    <row r="1037" spans="1:8" x14ac:dyDescent="0.35">
      <c r="A1037" s="24"/>
      <c r="B1037" s="24"/>
      <c r="C1037" s="24"/>
      <c r="D1037" s="24"/>
      <c r="E1037" s="24"/>
      <c r="F1037" s="25"/>
      <c r="G1037" s="26"/>
      <c r="H1037" s="26"/>
    </row>
    <row r="1038" spans="1:8" x14ac:dyDescent="0.35">
      <c r="A1038" s="24"/>
      <c r="B1038" s="24"/>
      <c r="C1038" s="24"/>
      <c r="D1038" s="24"/>
      <c r="E1038" s="24"/>
      <c r="F1038" s="25"/>
      <c r="G1038" s="26"/>
      <c r="H1038" s="26"/>
    </row>
    <row r="1039" spans="1:8" x14ac:dyDescent="0.35">
      <c r="A1039" s="24"/>
      <c r="B1039" s="24"/>
      <c r="C1039" s="24"/>
      <c r="D1039" s="24"/>
      <c r="E1039" s="24"/>
      <c r="F1039" s="25"/>
      <c r="G1039" s="26"/>
      <c r="H1039" s="26"/>
    </row>
    <row r="1040" spans="1:8" x14ac:dyDescent="0.35">
      <c r="A1040" s="24"/>
      <c r="B1040" s="24"/>
      <c r="C1040" s="24"/>
      <c r="D1040" s="24"/>
      <c r="E1040" s="24"/>
      <c r="F1040" s="25"/>
      <c r="G1040" s="26"/>
      <c r="H1040" s="26"/>
    </row>
    <row r="1041" spans="1:8" x14ac:dyDescent="0.35">
      <c r="A1041" s="24"/>
      <c r="B1041" s="24"/>
      <c r="C1041" s="24"/>
      <c r="D1041" s="24"/>
      <c r="E1041" s="24"/>
      <c r="F1041" s="25"/>
      <c r="G1041" s="26"/>
      <c r="H1041" s="26"/>
    </row>
    <row r="1042" spans="1:8" x14ac:dyDescent="0.35">
      <c r="A1042" s="24"/>
      <c r="B1042" s="24"/>
      <c r="C1042" s="24"/>
      <c r="D1042" s="24"/>
      <c r="E1042" s="24"/>
      <c r="F1042" s="25"/>
      <c r="G1042" s="26"/>
      <c r="H1042" s="26"/>
    </row>
    <row r="1043" spans="1:8" x14ac:dyDescent="0.35">
      <c r="A1043" s="24"/>
      <c r="B1043" s="24"/>
      <c r="C1043" s="24"/>
      <c r="D1043" s="24"/>
      <c r="E1043" s="24"/>
      <c r="F1043" s="25"/>
      <c r="G1043" s="26"/>
      <c r="H1043" s="26"/>
    </row>
    <row r="1044" spans="1:8" x14ac:dyDescent="0.35">
      <c r="A1044" s="24"/>
      <c r="B1044" s="24"/>
      <c r="C1044" s="24"/>
      <c r="D1044" s="24"/>
      <c r="E1044" s="24"/>
      <c r="F1044" s="25"/>
      <c r="G1044" s="26"/>
      <c r="H1044" s="26"/>
    </row>
    <row r="1045" spans="1:8" x14ac:dyDescent="0.35">
      <c r="A1045" s="24"/>
      <c r="B1045" s="24"/>
      <c r="C1045" s="24"/>
      <c r="D1045" s="24"/>
      <c r="E1045" s="24"/>
      <c r="F1045" s="25"/>
      <c r="G1045" s="26"/>
      <c r="H1045" s="26"/>
    </row>
    <row r="1046" spans="1:8" x14ac:dyDescent="0.35">
      <c r="A1046" s="24"/>
      <c r="B1046" s="24"/>
      <c r="C1046" s="24"/>
      <c r="D1046" s="24"/>
      <c r="E1046" s="24"/>
      <c r="F1046" s="25"/>
      <c r="G1046" s="26"/>
      <c r="H1046" s="26"/>
    </row>
    <row r="1047" spans="1:8" x14ac:dyDescent="0.35">
      <c r="A1047" s="24"/>
      <c r="B1047" s="24"/>
      <c r="C1047" s="24"/>
      <c r="D1047" s="24"/>
      <c r="E1047" s="24"/>
      <c r="F1047" s="25"/>
      <c r="G1047" s="26"/>
      <c r="H1047" s="26"/>
    </row>
    <row r="1048" spans="1:8" x14ac:dyDescent="0.35">
      <c r="A1048" s="24"/>
      <c r="B1048" s="24"/>
      <c r="C1048" s="24"/>
      <c r="D1048" s="24"/>
      <c r="E1048" s="24"/>
      <c r="F1048" s="25"/>
      <c r="G1048" s="26"/>
      <c r="H1048" s="26"/>
    </row>
    <row r="1049" spans="1:8" x14ac:dyDescent="0.35">
      <c r="A1049" s="24"/>
      <c r="B1049" s="24"/>
      <c r="C1049" s="24"/>
      <c r="D1049" s="24"/>
      <c r="E1049" s="24"/>
      <c r="F1049" s="25"/>
      <c r="G1049" s="26"/>
      <c r="H1049" s="26"/>
    </row>
    <row r="1050" spans="1:8" x14ac:dyDescent="0.35">
      <c r="A1050" s="24"/>
      <c r="B1050" s="24"/>
      <c r="C1050" s="24"/>
      <c r="D1050" s="24"/>
      <c r="E1050" s="24"/>
      <c r="F1050" s="25"/>
      <c r="G1050" s="26"/>
      <c r="H1050" s="26"/>
    </row>
    <row r="1051" spans="1:8" x14ac:dyDescent="0.35">
      <c r="A1051" s="24"/>
      <c r="B1051" s="24"/>
      <c r="C1051" s="24"/>
      <c r="D1051" s="24"/>
      <c r="E1051" s="24"/>
      <c r="F1051" s="25"/>
      <c r="G1051" s="26"/>
      <c r="H1051" s="26"/>
    </row>
    <row r="1052" spans="1:8" x14ac:dyDescent="0.35">
      <c r="A1052" s="24"/>
      <c r="B1052" s="24"/>
      <c r="C1052" s="24"/>
      <c r="D1052" s="24"/>
      <c r="E1052" s="24"/>
      <c r="F1052" s="25"/>
      <c r="G1052" s="26"/>
      <c r="H1052" s="26"/>
    </row>
    <row r="1053" spans="1:8" x14ac:dyDescent="0.35">
      <c r="A1053" s="24"/>
      <c r="B1053" s="24"/>
      <c r="C1053" s="24"/>
      <c r="D1053" s="24"/>
      <c r="E1053" s="24"/>
      <c r="F1053" s="25"/>
      <c r="G1053" s="26"/>
      <c r="H1053" s="26"/>
    </row>
    <row r="1054" spans="1:8" x14ac:dyDescent="0.35">
      <c r="A1054" s="24"/>
      <c r="B1054" s="24"/>
      <c r="C1054" s="24"/>
      <c r="D1054" s="24"/>
      <c r="E1054" s="24"/>
      <c r="F1054" s="25"/>
      <c r="G1054" s="26"/>
      <c r="H1054" s="26"/>
    </row>
    <row r="1055" spans="1:8" x14ac:dyDescent="0.35">
      <c r="A1055" s="24"/>
      <c r="B1055" s="24"/>
      <c r="C1055" s="24"/>
      <c r="D1055" s="24"/>
      <c r="E1055" s="24"/>
      <c r="F1055" s="25"/>
      <c r="G1055" s="26"/>
      <c r="H1055" s="26"/>
    </row>
    <row r="1056" spans="1:8" x14ac:dyDescent="0.35">
      <c r="A1056" s="24"/>
      <c r="B1056" s="24"/>
      <c r="C1056" s="24"/>
      <c r="D1056" s="24"/>
      <c r="E1056" s="24"/>
      <c r="F1056" s="25"/>
      <c r="G1056" s="26"/>
      <c r="H1056" s="26"/>
    </row>
    <row r="1057" spans="1:8" x14ac:dyDescent="0.35">
      <c r="A1057" s="24"/>
      <c r="B1057" s="24"/>
      <c r="C1057" s="24"/>
      <c r="D1057" s="24"/>
      <c r="E1057" s="24"/>
      <c r="F1057" s="25"/>
      <c r="G1057" s="26"/>
      <c r="H1057" s="26"/>
    </row>
    <row r="1058" spans="1:8" x14ac:dyDescent="0.35">
      <c r="A1058" s="24"/>
      <c r="B1058" s="24"/>
      <c r="C1058" s="24"/>
      <c r="D1058" s="24"/>
      <c r="E1058" s="24"/>
      <c r="F1058" s="25"/>
      <c r="G1058" s="26"/>
      <c r="H1058" s="26"/>
    </row>
    <row r="1059" spans="1:8" x14ac:dyDescent="0.35">
      <c r="A1059" s="24"/>
      <c r="B1059" s="24"/>
      <c r="C1059" s="24"/>
      <c r="D1059" s="24"/>
      <c r="E1059" s="24"/>
      <c r="F1059" s="25"/>
      <c r="G1059" s="26"/>
      <c r="H1059" s="26"/>
    </row>
    <row r="1060" spans="1:8" x14ac:dyDescent="0.35">
      <c r="A1060" s="24"/>
      <c r="B1060" s="24"/>
      <c r="C1060" s="24"/>
      <c r="D1060" s="24"/>
      <c r="E1060" s="24"/>
      <c r="F1060" s="25"/>
      <c r="G1060" s="26"/>
      <c r="H1060" s="26"/>
    </row>
    <row r="1061" spans="1:8" x14ac:dyDescent="0.35">
      <c r="A1061" s="24"/>
      <c r="B1061" s="24"/>
      <c r="C1061" s="24"/>
      <c r="D1061" s="24"/>
      <c r="E1061" s="24"/>
      <c r="F1061" s="25"/>
      <c r="G1061" s="26"/>
      <c r="H1061" s="26"/>
    </row>
    <row r="1062" spans="1:8" x14ac:dyDescent="0.35">
      <c r="A1062" s="24"/>
      <c r="B1062" s="24"/>
      <c r="C1062" s="24"/>
      <c r="D1062" s="24"/>
      <c r="E1062" s="24"/>
      <c r="F1062" s="25"/>
      <c r="G1062" s="26"/>
      <c r="H1062" s="26"/>
    </row>
    <row r="1063" spans="1:8" x14ac:dyDescent="0.35">
      <c r="A1063" s="24"/>
      <c r="B1063" s="24"/>
      <c r="C1063" s="24"/>
      <c r="D1063" s="24"/>
      <c r="E1063" s="24"/>
      <c r="F1063" s="25"/>
      <c r="G1063" s="26"/>
      <c r="H1063" s="26"/>
    </row>
    <row r="1064" spans="1:8" x14ac:dyDescent="0.35">
      <c r="A1064" s="24"/>
      <c r="B1064" s="24"/>
      <c r="C1064" s="24"/>
      <c r="D1064" s="24"/>
      <c r="E1064" s="24"/>
      <c r="F1064" s="25"/>
      <c r="G1064" s="26"/>
      <c r="H1064" s="26"/>
    </row>
    <row r="1065" spans="1:8" x14ac:dyDescent="0.35">
      <c r="A1065" s="24"/>
      <c r="B1065" s="24"/>
      <c r="C1065" s="24"/>
      <c r="D1065" s="24"/>
      <c r="E1065" s="24"/>
      <c r="F1065" s="25"/>
      <c r="G1065" s="26"/>
      <c r="H1065" s="26"/>
    </row>
    <row r="1066" spans="1:8" x14ac:dyDescent="0.35">
      <c r="A1066" s="24"/>
      <c r="B1066" s="24"/>
      <c r="C1066" s="24"/>
      <c r="D1066" s="24"/>
      <c r="E1066" s="24"/>
      <c r="F1066" s="25"/>
      <c r="G1066" s="26"/>
      <c r="H1066" s="26"/>
    </row>
    <row r="1067" spans="1:8" x14ac:dyDescent="0.35">
      <c r="A1067" s="24"/>
      <c r="B1067" s="24"/>
      <c r="C1067" s="24"/>
      <c r="D1067" s="24"/>
      <c r="E1067" s="24"/>
      <c r="F1067" s="25"/>
      <c r="G1067" s="26"/>
      <c r="H1067" s="26"/>
    </row>
    <row r="1068" spans="1:8" x14ac:dyDescent="0.35">
      <c r="A1068" s="24"/>
      <c r="B1068" s="24"/>
      <c r="C1068" s="24"/>
      <c r="D1068" s="24"/>
      <c r="E1068" s="24"/>
      <c r="F1068" s="25"/>
      <c r="G1068" s="26"/>
      <c r="H1068" s="26"/>
    </row>
    <row r="1069" spans="1:8" x14ac:dyDescent="0.35">
      <c r="A1069" s="24"/>
      <c r="B1069" s="24"/>
      <c r="C1069" s="24"/>
      <c r="D1069" s="24"/>
      <c r="E1069" s="24"/>
      <c r="F1069" s="25"/>
      <c r="G1069" s="26"/>
      <c r="H1069" s="26"/>
    </row>
    <row r="1070" spans="1:8" x14ac:dyDescent="0.35">
      <c r="A1070" s="24"/>
      <c r="B1070" s="24"/>
      <c r="C1070" s="24"/>
      <c r="D1070" s="24"/>
      <c r="E1070" s="24"/>
      <c r="F1070" s="25"/>
      <c r="G1070" s="26"/>
      <c r="H1070" s="26"/>
    </row>
    <row r="1071" spans="1:8" x14ac:dyDescent="0.35">
      <c r="A1071" s="24"/>
      <c r="B1071" s="24"/>
      <c r="C1071" s="24"/>
      <c r="D1071" s="24"/>
      <c r="E1071" s="24"/>
      <c r="F1071" s="25"/>
      <c r="G1071" s="26"/>
      <c r="H1071" s="26"/>
    </row>
    <row r="1072" spans="1:8" x14ac:dyDescent="0.35">
      <c r="A1072" s="24"/>
      <c r="B1072" s="24"/>
      <c r="C1072" s="24"/>
      <c r="D1072" s="24"/>
      <c r="E1072" s="24"/>
      <c r="F1072" s="25"/>
      <c r="G1072" s="26"/>
      <c r="H1072" s="26"/>
    </row>
    <row r="1073" spans="1:8" x14ac:dyDescent="0.35">
      <c r="A1073" s="24"/>
      <c r="B1073" s="24"/>
      <c r="C1073" s="24"/>
      <c r="D1073" s="24"/>
      <c r="E1073" s="24"/>
      <c r="F1073" s="25"/>
      <c r="G1073" s="26"/>
      <c r="H1073" s="26"/>
    </row>
    <row r="1074" spans="1:8" x14ac:dyDescent="0.35">
      <c r="A1074" s="24"/>
      <c r="B1074" s="24"/>
      <c r="C1074" s="24"/>
      <c r="D1074" s="24"/>
      <c r="E1074" s="24"/>
      <c r="F1074" s="25"/>
      <c r="G1074" s="26"/>
      <c r="H1074" s="26"/>
    </row>
    <row r="1075" spans="1:8" x14ac:dyDescent="0.35">
      <c r="A1075" s="24"/>
      <c r="B1075" s="24"/>
      <c r="C1075" s="24"/>
      <c r="D1075" s="24"/>
      <c r="E1075" s="24"/>
      <c r="F1075" s="25"/>
      <c r="G1075" s="26"/>
      <c r="H1075" s="26"/>
    </row>
    <row r="1076" spans="1:8" x14ac:dyDescent="0.35">
      <c r="A1076" s="24"/>
      <c r="B1076" s="24"/>
      <c r="C1076" s="24"/>
      <c r="D1076" s="24"/>
      <c r="E1076" s="24"/>
      <c r="F1076" s="25"/>
      <c r="G1076" s="26"/>
      <c r="H1076" s="26"/>
    </row>
    <row r="1077" spans="1:8" x14ac:dyDescent="0.35">
      <c r="A1077" s="24"/>
      <c r="B1077" s="24"/>
      <c r="C1077" s="24"/>
      <c r="D1077" s="24"/>
      <c r="E1077" s="24"/>
      <c r="F1077" s="25"/>
      <c r="G1077" s="26"/>
      <c r="H1077" s="26"/>
    </row>
    <row r="1078" spans="1:8" x14ac:dyDescent="0.35">
      <c r="A1078" s="24"/>
      <c r="B1078" s="24"/>
      <c r="C1078" s="24"/>
      <c r="D1078" s="24"/>
      <c r="E1078" s="24"/>
      <c r="F1078" s="25"/>
      <c r="G1078" s="26"/>
      <c r="H1078" s="26"/>
    </row>
    <row r="1079" spans="1:8" x14ac:dyDescent="0.35">
      <c r="A1079" s="24"/>
      <c r="B1079" s="24"/>
      <c r="C1079" s="24"/>
      <c r="D1079" s="24"/>
      <c r="E1079" s="24"/>
      <c r="F1079" s="25"/>
      <c r="G1079" s="26"/>
      <c r="H1079" s="26"/>
    </row>
    <row r="1080" spans="1:8" x14ac:dyDescent="0.35">
      <c r="A1080" s="24"/>
      <c r="B1080" s="24"/>
      <c r="C1080" s="24"/>
      <c r="D1080" s="24"/>
      <c r="E1080" s="24"/>
      <c r="F1080" s="25"/>
      <c r="G1080" s="26"/>
      <c r="H1080" s="26"/>
    </row>
    <row r="1081" spans="1:8" x14ac:dyDescent="0.35">
      <c r="A1081" s="24"/>
      <c r="B1081" s="24"/>
      <c r="C1081" s="24"/>
      <c r="D1081" s="24"/>
      <c r="E1081" s="24"/>
      <c r="F1081" s="25"/>
      <c r="G1081" s="26"/>
      <c r="H1081" s="26"/>
    </row>
    <row r="1082" spans="1:8" x14ac:dyDescent="0.35">
      <c r="A1082" s="24"/>
      <c r="B1082" s="24"/>
      <c r="C1082" s="24"/>
      <c r="D1082" s="24"/>
      <c r="E1082" s="24"/>
      <c r="F1082" s="25"/>
      <c r="G1082" s="26"/>
      <c r="H1082" s="26"/>
    </row>
    <row r="1083" spans="1:8" x14ac:dyDescent="0.35">
      <c r="A1083" s="24"/>
      <c r="B1083" s="24"/>
      <c r="C1083" s="24"/>
      <c r="D1083" s="24"/>
      <c r="E1083" s="24"/>
      <c r="F1083" s="25"/>
      <c r="G1083" s="26"/>
      <c r="H1083" s="26"/>
    </row>
    <row r="1084" spans="1:8" x14ac:dyDescent="0.35">
      <c r="A1084" s="24"/>
      <c r="B1084" s="24"/>
      <c r="C1084" s="24"/>
      <c r="D1084" s="24"/>
      <c r="E1084" s="24"/>
      <c r="F1084" s="25"/>
      <c r="G1084" s="26"/>
      <c r="H1084" s="26"/>
    </row>
    <row r="1085" spans="1:8" x14ac:dyDescent="0.35">
      <c r="A1085" s="24"/>
      <c r="B1085" s="24"/>
      <c r="C1085" s="24"/>
      <c r="D1085" s="24"/>
      <c r="E1085" s="24"/>
      <c r="F1085" s="25"/>
      <c r="G1085" s="26"/>
      <c r="H1085" s="26"/>
    </row>
    <row r="1086" spans="1:8" x14ac:dyDescent="0.35">
      <c r="A1086" s="24"/>
      <c r="B1086" s="24"/>
      <c r="C1086" s="24"/>
      <c r="D1086" s="24"/>
      <c r="E1086" s="24"/>
      <c r="F1086" s="25"/>
      <c r="G1086" s="26"/>
      <c r="H1086" s="26"/>
    </row>
    <row r="1087" spans="1:8" x14ac:dyDescent="0.35">
      <c r="A1087" s="24"/>
      <c r="B1087" s="24"/>
      <c r="C1087" s="24"/>
      <c r="D1087" s="24"/>
      <c r="E1087" s="24"/>
      <c r="F1087" s="25"/>
      <c r="G1087" s="26"/>
      <c r="H1087" s="26"/>
    </row>
    <row r="1088" spans="1:8" x14ac:dyDescent="0.35">
      <c r="A1088" s="24"/>
      <c r="B1088" s="24"/>
      <c r="C1088" s="24"/>
      <c r="D1088" s="24"/>
      <c r="E1088" s="24"/>
      <c r="F1088" s="25"/>
      <c r="G1088" s="26"/>
      <c r="H1088" s="26"/>
    </row>
    <row r="1089" spans="1:8" x14ac:dyDescent="0.35">
      <c r="A1089" s="24"/>
      <c r="B1089" s="24"/>
      <c r="C1089" s="24"/>
      <c r="D1089" s="24"/>
      <c r="E1089" s="24"/>
      <c r="F1089" s="25"/>
      <c r="G1089" s="26"/>
      <c r="H1089" s="26"/>
    </row>
    <row r="1090" spans="1:8" x14ac:dyDescent="0.35">
      <c r="A1090" s="24"/>
      <c r="B1090" s="24"/>
      <c r="C1090" s="24"/>
      <c r="D1090" s="24"/>
      <c r="E1090" s="24"/>
      <c r="F1090" s="25"/>
      <c r="G1090" s="26"/>
      <c r="H1090" s="26"/>
    </row>
    <row r="1091" spans="1:8" x14ac:dyDescent="0.35">
      <c r="A1091" s="24"/>
      <c r="B1091" s="24"/>
      <c r="C1091" s="24"/>
      <c r="D1091" s="24"/>
      <c r="E1091" s="24"/>
      <c r="F1091" s="25"/>
      <c r="G1091" s="26"/>
      <c r="H1091" s="26"/>
    </row>
    <row r="1092" spans="1:8" x14ac:dyDescent="0.35">
      <c r="A1092" s="24"/>
      <c r="B1092" s="24"/>
      <c r="C1092" s="24"/>
      <c r="D1092" s="24"/>
      <c r="E1092" s="24"/>
      <c r="F1092" s="25"/>
      <c r="G1092" s="26"/>
      <c r="H1092" s="26"/>
    </row>
    <row r="1093" spans="1:8" x14ac:dyDescent="0.35">
      <c r="A1093" s="24"/>
      <c r="B1093" s="24"/>
      <c r="C1093" s="24"/>
      <c r="D1093" s="24"/>
      <c r="E1093" s="24"/>
      <c r="F1093" s="25"/>
      <c r="G1093" s="26"/>
      <c r="H1093" s="26"/>
    </row>
    <row r="1094" spans="1:8" x14ac:dyDescent="0.35">
      <c r="A1094" s="24"/>
      <c r="B1094" s="24"/>
      <c r="C1094" s="24"/>
      <c r="D1094" s="24"/>
      <c r="E1094" s="24"/>
      <c r="F1094" s="25"/>
      <c r="G1094" s="26"/>
      <c r="H1094" s="26"/>
    </row>
    <row r="1095" spans="1:8" x14ac:dyDescent="0.35">
      <c r="A1095" s="24"/>
      <c r="B1095" s="24"/>
      <c r="C1095" s="24"/>
      <c r="D1095" s="24"/>
      <c r="E1095" s="24"/>
      <c r="F1095" s="25"/>
      <c r="G1095" s="26"/>
      <c r="H1095" s="26"/>
    </row>
    <row r="1096" spans="1:8" x14ac:dyDescent="0.35">
      <c r="A1096" s="24"/>
      <c r="B1096" s="24"/>
      <c r="C1096" s="24"/>
      <c r="D1096" s="24"/>
      <c r="E1096" s="24"/>
      <c r="F1096" s="25"/>
      <c r="G1096" s="26"/>
      <c r="H1096" s="26"/>
    </row>
    <row r="1097" spans="1:8" x14ac:dyDescent="0.35">
      <c r="A1097" s="24"/>
      <c r="B1097" s="24"/>
      <c r="C1097" s="24"/>
      <c r="D1097" s="24"/>
      <c r="E1097" s="24"/>
      <c r="F1097" s="25"/>
      <c r="G1097" s="26"/>
      <c r="H1097" s="26"/>
    </row>
    <row r="1098" spans="1:8" x14ac:dyDescent="0.35">
      <c r="A1098" s="24"/>
      <c r="B1098" s="24"/>
      <c r="C1098" s="24"/>
      <c r="D1098" s="24"/>
      <c r="E1098" s="24"/>
      <c r="F1098" s="25"/>
      <c r="G1098" s="26"/>
      <c r="H1098" s="26"/>
    </row>
    <row r="1099" spans="1:8" x14ac:dyDescent="0.35">
      <c r="A1099" s="24"/>
      <c r="B1099" s="24"/>
      <c r="C1099" s="24"/>
      <c r="D1099" s="24"/>
      <c r="E1099" s="24"/>
      <c r="F1099" s="25"/>
      <c r="G1099" s="26"/>
      <c r="H1099" s="26"/>
    </row>
    <row r="1100" spans="1:8" x14ac:dyDescent="0.35">
      <c r="A1100" s="24"/>
      <c r="B1100" s="24"/>
      <c r="C1100" s="24"/>
      <c r="D1100" s="24"/>
      <c r="E1100" s="24"/>
      <c r="F1100" s="25"/>
      <c r="G1100" s="26"/>
      <c r="H1100" s="26"/>
    </row>
    <row r="1101" spans="1:8" x14ac:dyDescent="0.35">
      <c r="A1101" s="24"/>
      <c r="B1101" s="24"/>
      <c r="C1101" s="24"/>
      <c r="D1101" s="24"/>
      <c r="E1101" s="24"/>
      <c r="F1101" s="25"/>
      <c r="G1101" s="26"/>
      <c r="H1101" s="26"/>
    </row>
    <row r="1102" spans="1:8" x14ac:dyDescent="0.35">
      <c r="A1102" s="24"/>
      <c r="B1102" s="24"/>
      <c r="C1102" s="24"/>
      <c r="D1102" s="24"/>
      <c r="E1102" s="24"/>
      <c r="F1102" s="25"/>
      <c r="G1102" s="26"/>
      <c r="H1102" s="26"/>
    </row>
    <row r="1103" spans="1:8" x14ac:dyDescent="0.35">
      <c r="A1103" s="24"/>
      <c r="B1103" s="24"/>
      <c r="C1103" s="24"/>
      <c r="D1103" s="24"/>
      <c r="E1103" s="24"/>
      <c r="F1103" s="25"/>
      <c r="G1103" s="26"/>
      <c r="H1103" s="26"/>
    </row>
    <row r="1104" spans="1:8" x14ac:dyDescent="0.35">
      <c r="A1104" s="24"/>
      <c r="B1104" s="24"/>
      <c r="C1104" s="24"/>
      <c r="D1104" s="24"/>
      <c r="E1104" s="24"/>
      <c r="F1104" s="25"/>
      <c r="G1104" s="26"/>
      <c r="H1104" s="26"/>
    </row>
    <row r="1105" spans="1:8" x14ac:dyDescent="0.35">
      <c r="A1105" s="24"/>
      <c r="B1105" s="24"/>
      <c r="C1105" s="24"/>
      <c r="D1105" s="24"/>
      <c r="E1105" s="24"/>
      <c r="F1105" s="25"/>
      <c r="G1105" s="26"/>
      <c r="H1105" s="26"/>
    </row>
    <row r="1106" spans="1:8" x14ac:dyDescent="0.35">
      <c r="A1106" s="24"/>
      <c r="B1106" s="24"/>
      <c r="C1106" s="24"/>
      <c r="D1106" s="24"/>
      <c r="E1106" s="24"/>
      <c r="F1106" s="25"/>
      <c r="G1106" s="26"/>
      <c r="H1106" s="26"/>
    </row>
    <row r="1107" spans="1:8" x14ac:dyDescent="0.35">
      <c r="A1107" s="24"/>
      <c r="B1107" s="24"/>
      <c r="C1107" s="24"/>
      <c r="D1107" s="24"/>
      <c r="E1107" s="24"/>
      <c r="F1107" s="25"/>
      <c r="G1107" s="26"/>
      <c r="H1107" s="26"/>
    </row>
    <row r="1108" spans="1:8" x14ac:dyDescent="0.35">
      <c r="A1108" s="24"/>
      <c r="B1108" s="24"/>
      <c r="C1108" s="24"/>
      <c r="D1108" s="24"/>
      <c r="E1108" s="24"/>
      <c r="F1108" s="25"/>
      <c r="G1108" s="26"/>
      <c r="H1108" s="26"/>
    </row>
    <row r="1109" spans="1:8" x14ac:dyDescent="0.35">
      <c r="A1109" s="24"/>
      <c r="B1109" s="24"/>
      <c r="C1109" s="24"/>
      <c r="D1109" s="24"/>
      <c r="E1109" s="24"/>
      <c r="F1109" s="25"/>
      <c r="G1109" s="26"/>
      <c r="H1109" s="26"/>
    </row>
    <row r="1110" spans="1:8" x14ac:dyDescent="0.35">
      <c r="A1110" s="24"/>
      <c r="B1110" s="24"/>
      <c r="C1110" s="24"/>
      <c r="D1110" s="24"/>
      <c r="E1110" s="24"/>
      <c r="F1110" s="25"/>
      <c r="G1110" s="26"/>
      <c r="H1110" s="26"/>
    </row>
    <row r="1111" spans="1:8" x14ac:dyDescent="0.35">
      <c r="A1111" s="24"/>
      <c r="B1111" s="24"/>
      <c r="C1111" s="24"/>
      <c r="D1111" s="24"/>
      <c r="E1111" s="24"/>
      <c r="F1111" s="25"/>
      <c r="G1111" s="26"/>
      <c r="H1111" s="26"/>
    </row>
    <row r="1112" spans="1:8" x14ac:dyDescent="0.35">
      <c r="A1112" s="24"/>
      <c r="B1112" s="24"/>
      <c r="C1112" s="24"/>
      <c r="D1112" s="24"/>
      <c r="E1112" s="24"/>
      <c r="F1112" s="25"/>
      <c r="G1112" s="26"/>
      <c r="H1112" s="26"/>
    </row>
    <row r="1113" spans="1:8" x14ac:dyDescent="0.35">
      <c r="A1113" s="24"/>
      <c r="B1113" s="24"/>
      <c r="C1113" s="24"/>
      <c r="D1113" s="24"/>
      <c r="E1113" s="24"/>
      <c r="F1113" s="25"/>
      <c r="G1113" s="26"/>
      <c r="H1113" s="26"/>
    </row>
    <row r="1114" spans="1:8" x14ac:dyDescent="0.35">
      <c r="A1114" s="24"/>
      <c r="B1114" s="24"/>
      <c r="C1114" s="24"/>
      <c r="D1114" s="24"/>
      <c r="E1114" s="24"/>
      <c r="F1114" s="25"/>
      <c r="G1114" s="26"/>
      <c r="H1114" s="26"/>
    </row>
    <row r="1115" spans="1:8" x14ac:dyDescent="0.35">
      <c r="A1115" s="24"/>
      <c r="B1115" s="24"/>
      <c r="C1115" s="24"/>
      <c r="D1115" s="24"/>
      <c r="E1115" s="24"/>
      <c r="F1115" s="25"/>
      <c r="G1115" s="26"/>
      <c r="H1115" s="26"/>
    </row>
    <row r="1116" spans="1:8" x14ac:dyDescent="0.35">
      <c r="A1116" s="24"/>
      <c r="B1116" s="24"/>
      <c r="C1116" s="24"/>
      <c r="D1116" s="24"/>
      <c r="E1116" s="24"/>
      <c r="F1116" s="25"/>
      <c r="G1116" s="26"/>
      <c r="H1116" s="26"/>
    </row>
    <row r="1117" spans="1:8" x14ac:dyDescent="0.35">
      <c r="A1117" s="24"/>
      <c r="B1117" s="24"/>
      <c r="C1117" s="24"/>
      <c r="D1117" s="24"/>
      <c r="E1117" s="24"/>
      <c r="F1117" s="25"/>
      <c r="G1117" s="26"/>
      <c r="H1117" s="26"/>
    </row>
    <row r="1118" spans="1:8" x14ac:dyDescent="0.35">
      <c r="A1118" s="24"/>
      <c r="B1118" s="24"/>
      <c r="C1118" s="24"/>
      <c r="D1118" s="24"/>
      <c r="E1118" s="24"/>
      <c r="F1118" s="25"/>
      <c r="G1118" s="26"/>
      <c r="H1118" s="26"/>
    </row>
    <row r="1119" spans="1:8" x14ac:dyDescent="0.35">
      <c r="A1119" s="24"/>
      <c r="B1119" s="24"/>
      <c r="C1119" s="24"/>
      <c r="D1119" s="24"/>
      <c r="E1119" s="24"/>
      <c r="F1119" s="25"/>
      <c r="G1119" s="26"/>
      <c r="H1119" s="26"/>
    </row>
    <row r="1120" spans="1:8" x14ac:dyDescent="0.35">
      <c r="A1120" s="24"/>
      <c r="B1120" s="24"/>
      <c r="C1120" s="24"/>
      <c r="D1120" s="24"/>
      <c r="E1120" s="24"/>
      <c r="F1120" s="25"/>
      <c r="G1120" s="26"/>
      <c r="H1120" s="26"/>
    </row>
    <row r="1121" spans="1:8" x14ac:dyDescent="0.35">
      <c r="A1121" s="24"/>
      <c r="B1121" s="24"/>
      <c r="C1121" s="24"/>
      <c r="D1121" s="24"/>
      <c r="E1121" s="24"/>
      <c r="F1121" s="25"/>
      <c r="G1121" s="26"/>
      <c r="H1121" s="26"/>
    </row>
    <row r="1122" spans="1:8" x14ac:dyDescent="0.35">
      <c r="A1122" s="24"/>
      <c r="B1122" s="24"/>
      <c r="C1122" s="24"/>
      <c r="D1122" s="24"/>
      <c r="E1122" s="24"/>
      <c r="F1122" s="25"/>
      <c r="G1122" s="26"/>
      <c r="H1122" s="26"/>
    </row>
    <row r="1123" spans="1:8" x14ac:dyDescent="0.35">
      <c r="A1123" s="24"/>
      <c r="B1123" s="24"/>
      <c r="C1123" s="24"/>
      <c r="D1123" s="24"/>
      <c r="E1123" s="24"/>
      <c r="F1123" s="25"/>
      <c r="G1123" s="26"/>
      <c r="H1123" s="26"/>
    </row>
    <row r="1124" spans="1:8" x14ac:dyDescent="0.35">
      <c r="A1124" s="24"/>
      <c r="B1124" s="24"/>
      <c r="C1124" s="24"/>
      <c r="D1124" s="24"/>
      <c r="E1124" s="24"/>
      <c r="F1124" s="25"/>
      <c r="G1124" s="26"/>
      <c r="H1124" s="26"/>
    </row>
    <row r="1125" spans="1:8" x14ac:dyDescent="0.35">
      <c r="A1125" s="24"/>
      <c r="B1125" s="24"/>
      <c r="C1125" s="24"/>
      <c r="D1125" s="24"/>
      <c r="E1125" s="24"/>
      <c r="F1125" s="25"/>
      <c r="G1125" s="26"/>
      <c r="H1125" s="26"/>
    </row>
    <row r="1126" spans="1:8" x14ac:dyDescent="0.35">
      <c r="A1126" s="24"/>
      <c r="B1126" s="24"/>
      <c r="C1126" s="24"/>
      <c r="D1126" s="24"/>
      <c r="E1126" s="24"/>
      <c r="F1126" s="25"/>
      <c r="G1126" s="26"/>
      <c r="H1126" s="26"/>
    </row>
    <row r="1127" spans="1:8" x14ac:dyDescent="0.35">
      <c r="A1127" s="24"/>
      <c r="B1127" s="24"/>
      <c r="C1127" s="24"/>
      <c r="D1127" s="24"/>
      <c r="E1127" s="24"/>
      <c r="F1127" s="25"/>
      <c r="G1127" s="26"/>
      <c r="H1127" s="26"/>
    </row>
    <row r="1128" spans="1:8" x14ac:dyDescent="0.35">
      <c r="A1128" s="24"/>
      <c r="B1128" s="24"/>
      <c r="C1128" s="24"/>
      <c r="D1128" s="24"/>
      <c r="E1128" s="24"/>
      <c r="F1128" s="25"/>
      <c r="G1128" s="26"/>
      <c r="H1128" s="26"/>
    </row>
    <row r="1129" spans="1:8" x14ac:dyDescent="0.35">
      <c r="A1129" s="24"/>
      <c r="B1129" s="24"/>
      <c r="C1129" s="24"/>
      <c r="D1129" s="24"/>
      <c r="E1129" s="24"/>
      <c r="F1129" s="25"/>
      <c r="G1129" s="26"/>
      <c r="H1129" s="26"/>
    </row>
    <row r="1130" spans="1:8" x14ac:dyDescent="0.35">
      <c r="A1130" s="24"/>
      <c r="B1130" s="24"/>
      <c r="C1130" s="24"/>
      <c r="D1130" s="24"/>
      <c r="E1130" s="24"/>
      <c r="F1130" s="25"/>
      <c r="G1130" s="26"/>
      <c r="H1130" s="26"/>
    </row>
    <row r="1131" spans="1:8" x14ac:dyDescent="0.35">
      <c r="A1131" s="24"/>
      <c r="B1131" s="24"/>
      <c r="C1131" s="24"/>
      <c r="D1131" s="24"/>
      <c r="E1131" s="24"/>
      <c r="F1131" s="25"/>
      <c r="G1131" s="26"/>
      <c r="H1131" s="26"/>
    </row>
    <row r="1132" spans="1:8" x14ac:dyDescent="0.35">
      <c r="A1132" s="24"/>
      <c r="B1132" s="24"/>
      <c r="C1132" s="24"/>
      <c r="D1132" s="24"/>
      <c r="E1132" s="24"/>
      <c r="F1132" s="25"/>
      <c r="G1132" s="26"/>
      <c r="H1132" s="26"/>
    </row>
    <row r="1133" spans="1:8" x14ac:dyDescent="0.35">
      <c r="A1133" s="24"/>
      <c r="B1133" s="24"/>
      <c r="C1133" s="24"/>
      <c r="D1133" s="24"/>
      <c r="E1133" s="24"/>
      <c r="F1133" s="25"/>
      <c r="G1133" s="26"/>
      <c r="H1133" s="26"/>
    </row>
    <row r="1134" spans="1:8" x14ac:dyDescent="0.35">
      <c r="A1134" s="24"/>
      <c r="B1134" s="24"/>
      <c r="C1134" s="24"/>
      <c r="D1134" s="24"/>
      <c r="E1134" s="24"/>
      <c r="F1134" s="25"/>
      <c r="G1134" s="26"/>
      <c r="H1134" s="26"/>
    </row>
    <row r="1135" spans="1:8" x14ac:dyDescent="0.35">
      <c r="A1135" s="24"/>
      <c r="B1135" s="24"/>
      <c r="C1135" s="24"/>
      <c r="D1135" s="24"/>
      <c r="E1135" s="24"/>
      <c r="F1135" s="25"/>
      <c r="G1135" s="26"/>
      <c r="H1135" s="26"/>
    </row>
    <row r="1136" spans="1:8" x14ac:dyDescent="0.35">
      <c r="A1136" s="24"/>
      <c r="B1136" s="24"/>
      <c r="C1136" s="24"/>
      <c r="D1136" s="24"/>
      <c r="E1136" s="24"/>
      <c r="F1136" s="25"/>
      <c r="G1136" s="26"/>
      <c r="H1136" s="26"/>
    </row>
    <row r="1137" spans="1:8" x14ac:dyDescent="0.35">
      <c r="A1137" s="24"/>
      <c r="B1137" s="24"/>
      <c r="C1137" s="24"/>
      <c r="D1137" s="24"/>
      <c r="E1137" s="24"/>
      <c r="F1137" s="25"/>
      <c r="G1137" s="26"/>
      <c r="H1137" s="26"/>
    </row>
    <row r="1138" spans="1:8" x14ac:dyDescent="0.35">
      <c r="A1138" s="24"/>
      <c r="B1138" s="24"/>
      <c r="C1138" s="24"/>
      <c r="D1138" s="24"/>
      <c r="E1138" s="24"/>
      <c r="F1138" s="25"/>
      <c r="G1138" s="26"/>
      <c r="H1138" s="26"/>
    </row>
    <row r="1139" spans="1:8" x14ac:dyDescent="0.35">
      <c r="A1139" s="24"/>
      <c r="B1139" s="24"/>
      <c r="C1139" s="24"/>
      <c r="D1139" s="24"/>
      <c r="E1139" s="24"/>
      <c r="F1139" s="25"/>
      <c r="G1139" s="26"/>
      <c r="H1139" s="26"/>
    </row>
    <row r="1140" spans="1:8" x14ac:dyDescent="0.35">
      <c r="A1140" s="24"/>
      <c r="B1140" s="24"/>
      <c r="C1140" s="24"/>
      <c r="D1140" s="24"/>
      <c r="E1140" s="24"/>
      <c r="F1140" s="25"/>
      <c r="G1140" s="26"/>
      <c r="H1140" s="26"/>
    </row>
    <row r="1141" spans="1:8" x14ac:dyDescent="0.35">
      <c r="A1141" s="24"/>
      <c r="B1141" s="24"/>
      <c r="C1141" s="24"/>
      <c r="D1141" s="24"/>
      <c r="E1141" s="24"/>
      <c r="F1141" s="25"/>
      <c r="G1141" s="26"/>
      <c r="H1141" s="26"/>
    </row>
    <row r="1142" spans="1:8" x14ac:dyDescent="0.35">
      <c r="A1142" s="24"/>
      <c r="B1142" s="24"/>
      <c r="C1142" s="24"/>
      <c r="D1142" s="24"/>
      <c r="E1142" s="24"/>
      <c r="F1142" s="25"/>
      <c r="G1142" s="26"/>
      <c r="H1142" s="26"/>
    </row>
    <row r="1143" spans="1:8" x14ac:dyDescent="0.35">
      <c r="A1143" s="24"/>
      <c r="B1143" s="24"/>
      <c r="C1143" s="24"/>
      <c r="D1143" s="24"/>
      <c r="E1143" s="24"/>
      <c r="F1143" s="25"/>
      <c r="G1143" s="26"/>
      <c r="H1143" s="26"/>
    </row>
    <row r="1144" spans="1:8" x14ac:dyDescent="0.35">
      <c r="A1144" s="24"/>
      <c r="B1144" s="24"/>
      <c r="C1144" s="24"/>
      <c r="D1144" s="24"/>
      <c r="E1144" s="24"/>
      <c r="F1144" s="25"/>
      <c r="G1144" s="26"/>
      <c r="H1144" s="26"/>
    </row>
    <row r="1145" spans="1:8" x14ac:dyDescent="0.35">
      <c r="A1145" s="24"/>
      <c r="B1145" s="24"/>
      <c r="C1145" s="24"/>
      <c r="D1145" s="24"/>
      <c r="E1145" s="24"/>
      <c r="F1145" s="25"/>
      <c r="G1145" s="26"/>
      <c r="H1145" s="26"/>
    </row>
    <row r="1146" spans="1:8" x14ac:dyDescent="0.35">
      <c r="A1146" s="24"/>
      <c r="B1146" s="24"/>
      <c r="C1146" s="24"/>
      <c r="D1146" s="24"/>
      <c r="E1146" s="24"/>
      <c r="F1146" s="25"/>
      <c r="G1146" s="26"/>
      <c r="H1146" s="26"/>
    </row>
    <row r="1147" spans="1:8" x14ac:dyDescent="0.35">
      <c r="A1147" s="24"/>
      <c r="B1147" s="24"/>
      <c r="C1147" s="24"/>
      <c r="D1147" s="24"/>
      <c r="E1147" s="24"/>
      <c r="F1147" s="25"/>
      <c r="G1147" s="26"/>
      <c r="H1147" s="26"/>
    </row>
    <row r="1148" spans="1:8" x14ac:dyDescent="0.35">
      <c r="A1148" s="24"/>
      <c r="B1148" s="24"/>
      <c r="C1148" s="24"/>
      <c r="D1148" s="24"/>
      <c r="E1148" s="24"/>
      <c r="F1148" s="25"/>
      <c r="G1148" s="26"/>
      <c r="H1148" s="26"/>
    </row>
    <row r="1149" spans="1:8" x14ac:dyDescent="0.35">
      <c r="A1149" s="24"/>
      <c r="B1149" s="24"/>
      <c r="C1149" s="24"/>
      <c r="D1149" s="24"/>
      <c r="E1149" s="24"/>
      <c r="F1149" s="25"/>
      <c r="G1149" s="26"/>
      <c r="H1149" s="26"/>
    </row>
    <row r="1150" spans="1:8" x14ac:dyDescent="0.35">
      <c r="A1150" s="24"/>
      <c r="B1150" s="24"/>
      <c r="C1150" s="24"/>
      <c r="D1150" s="24"/>
      <c r="E1150" s="24"/>
      <c r="F1150" s="25"/>
      <c r="G1150" s="26"/>
      <c r="H1150" s="26"/>
    </row>
    <row r="1151" spans="1:8" x14ac:dyDescent="0.35">
      <c r="A1151" s="24"/>
      <c r="B1151" s="24"/>
      <c r="C1151" s="24"/>
      <c r="D1151" s="24"/>
      <c r="E1151" s="24"/>
      <c r="F1151" s="25"/>
      <c r="G1151" s="26"/>
      <c r="H1151" s="26"/>
    </row>
    <row r="1152" spans="1:8" x14ac:dyDescent="0.35">
      <c r="A1152" s="24"/>
      <c r="B1152" s="24"/>
      <c r="C1152" s="24"/>
      <c r="D1152" s="24"/>
      <c r="E1152" s="24"/>
      <c r="F1152" s="25"/>
      <c r="G1152" s="26"/>
      <c r="H1152" s="26"/>
    </row>
    <row r="1153" spans="1:8" x14ac:dyDescent="0.35">
      <c r="A1153" s="24"/>
      <c r="B1153" s="24"/>
      <c r="C1153" s="24"/>
      <c r="D1153" s="24"/>
      <c r="E1153" s="24"/>
      <c r="F1153" s="25"/>
      <c r="G1153" s="26"/>
      <c r="H1153" s="26"/>
    </row>
    <row r="1154" spans="1:8" x14ac:dyDescent="0.35">
      <c r="A1154" s="24"/>
      <c r="B1154" s="24"/>
      <c r="C1154" s="24"/>
      <c r="D1154" s="24"/>
      <c r="E1154" s="24"/>
      <c r="F1154" s="25"/>
      <c r="G1154" s="26"/>
      <c r="H1154" s="26"/>
    </row>
    <row r="1155" spans="1:8" x14ac:dyDescent="0.35">
      <c r="A1155" s="24"/>
      <c r="B1155" s="24"/>
      <c r="C1155" s="24"/>
      <c r="D1155" s="24"/>
      <c r="E1155" s="24"/>
      <c r="F1155" s="25"/>
      <c r="G1155" s="26"/>
      <c r="H1155" s="26"/>
    </row>
    <row r="1156" spans="1:8" x14ac:dyDescent="0.35">
      <c r="A1156" s="24"/>
      <c r="B1156" s="24"/>
      <c r="C1156" s="24"/>
      <c r="D1156" s="24"/>
      <c r="E1156" s="24"/>
      <c r="F1156" s="25"/>
      <c r="G1156" s="26"/>
      <c r="H1156" s="26"/>
    </row>
    <row r="1157" spans="1:8" x14ac:dyDescent="0.35">
      <c r="A1157" s="24"/>
      <c r="B1157" s="24"/>
      <c r="C1157" s="24"/>
      <c r="D1157" s="24"/>
      <c r="E1157" s="24"/>
      <c r="F1157" s="25"/>
      <c r="G1157" s="26"/>
      <c r="H1157" s="26"/>
    </row>
    <row r="1158" spans="1:8" x14ac:dyDescent="0.35">
      <c r="A1158" s="24"/>
      <c r="B1158" s="24"/>
      <c r="C1158" s="24"/>
      <c r="D1158" s="24"/>
      <c r="E1158" s="24"/>
      <c r="F1158" s="25"/>
      <c r="G1158" s="26"/>
      <c r="H1158" s="26"/>
    </row>
    <row r="1159" spans="1:8" x14ac:dyDescent="0.35">
      <c r="A1159" s="24"/>
      <c r="B1159" s="24"/>
      <c r="C1159" s="24"/>
      <c r="D1159" s="24"/>
      <c r="E1159" s="24"/>
      <c r="F1159" s="25"/>
      <c r="G1159" s="26"/>
      <c r="H1159" s="26"/>
    </row>
    <row r="1160" spans="1:8" x14ac:dyDescent="0.35">
      <c r="A1160" s="24"/>
      <c r="B1160" s="24"/>
      <c r="C1160" s="24"/>
      <c r="D1160" s="24"/>
      <c r="E1160" s="24"/>
      <c r="F1160" s="25"/>
      <c r="G1160" s="26"/>
      <c r="H1160" s="26"/>
    </row>
    <row r="1161" spans="1:8" x14ac:dyDescent="0.35">
      <c r="A1161" s="24"/>
      <c r="B1161" s="24"/>
      <c r="C1161" s="24"/>
      <c r="D1161" s="24"/>
      <c r="E1161" s="24"/>
      <c r="F1161" s="25"/>
      <c r="G1161" s="26"/>
      <c r="H1161" s="26"/>
    </row>
    <row r="1162" spans="1:8" x14ac:dyDescent="0.35">
      <c r="A1162" s="24"/>
      <c r="B1162" s="24"/>
      <c r="C1162" s="24"/>
      <c r="D1162" s="24"/>
      <c r="E1162" s="24"/>
      <c r="F1162" s="25"/>
      <c r="G1162" s="26"/>
      <c r="H1162" s="26"/>
    </row>
    <row r="1163" spans="1:8" x14ac:dyDescent="0.35">
      <c r="A1163" s="24"/>
      <c r="B1163" s="24"/>
      <c r="C1163" s="24"/>
      <c r="D1163" s="24"/>
      <c r="E1163" s="24"/>
      <c r="F1163" s="25"/>
      <c r="G1163" s="26"/>
      <c r="H1163" s="26"/>
    </row>
    <row r="1164" spans="1:8" x14ac:dyDescent="0.35">
      <c r="A1164" s="24"/>
      <c r="B1164" s="24"/>
      <c r="C1164" s="24"/>
      <c r="D1164" s="24"/>
      <c r="E1164" s="24"/>
      <c r="F1164" s="25"/>
      <c r="G1164" s="26"/>
      <c r="H1164" s="26"/>
    </row>
    <row r="1165" spans="1:8" x14ac:dyDescent="0.35">
      <c r="A1165" s="24"/>
      <c r="B1165" s="24"/>
      <c r="C1165" s="24"/>
      <c r="D1165" s="24"/>
      <c r="E1165" s="24"/>
      <c r="F1165" s="25"/>
      <c r="G1165" s="26"/>
      <c r="H1165" s="26"/>
    </row>
    <row r="1166" spans="1:8" x14ac:dyDescent="0.35">
      <c r="A1166" s="24"/>
      <c r="B1166" s="24"/>
      <c r="C1166" s="24"/>
      <c r="D1166" s="24"/>
      <c r="E1166" s="24"/>
      <c r="F1166" s="25"/>
      <c r="G1166" s="26"/>
      <c r="H1166" s="26"/>
    </row>
    <row r="1167" spans="1:8" x14ac:dyDescent="0.35">
      <c r="A1167" s="24"/>
      <c r="B1167" s="24"/>
      <c r="C1167" s="24"/>
      <c r="D1167" s="24"/>
      <c r="E1167" s="24"/>
      <c r="F1167" s="25"/>
      <c r="G1167" s="26"/>
      <c r="H1167" s="26"/>
    </row>
    <row r="1168" spans="1:8" x14ac:dyDescent="0.35">
      <c r="A1168" s="24"/>
      <c r="B1168" s="24"/>
      <c r="C1168" s="24"/>
      <c r="D1168" s="24"/>
      <c r="E1168" s="24"/>
      <c r="F1168" s="25"/>
      <c r="G1168" s="26"/>
      <c r="H1168" s="26"/>
    </row>
    <row r="1169" spans="1:8" x14ac:dyDescent="0.35">
      <c r="A1169" s="24"/>
      <c r="B1169" s="24"/>
      <c r="C1169" s="24"/>
      <c r="D1169" s="24"/>
      <c r="E1169" s="24"/>
      <c r="F1169" s="25"/>
      <c r="G1169" s="26"/>
      <c r="H1169" s="26"/>
    </row>
    <row r="1170" spans="1:8" x14ac:dyDescent="0.35">
      <c r="A1170" s="24"/>
      <c r="B1170" s="24"/>
      <c r="C1170" s="24"/>
      <c r="D1170" s="24"/>
      <c r="E1170" s="24"/>
      <c r="F1170" s="25"/>
      <c r="G1170" s="26"/>
      <c r="H1170" s="26"/>
    </row>
    <row r="1171" spans="1:8" x14ac:dyDescent="0.35">
      <c r="A1171" s="24"/>
      <c r="B1171" s="24"/>
      <c r="C1171" s="24"/>
      <c r="D1171" s="24"/>
      <c r="E1171" s="24"/>
      <c r="F1171" s="25"/>
      <c r="G1171" s="26"/>
      <c r="H1171" s="26"/>
    </row>
    <row r="1172" spans="1:8" x14ac:dyDescent="0.35">
      <c r="A1172" s="24"/>
      <c r="B1172" s="24"/>
      <c r="C1172" s="24"/>
      <c r="D1172" s="24"/>
      <c r="E1172" s="24"/>
      <c r="F1172" s="25"/>
      <c r="G1172" s="26"/>
      <c r="H1172" s="26"/>
    </row>
    <row r="1173" spans="1:8" x14ac:dyDescent="0.35">
      <c r="A1173" s="24"/>
      <c r="B1173" s="24"/>
      <c r="C1173" s="24"/>
      <c r="D1173" s="24"/>
      <c r="E1173" s="24"/>
      <c r="F1173" s="25"/>
      <c r="G1173" s="26"/>
      <c r="H1173" s="26"/>
    </row>
    <row r="1174" spans="1:8" x14ac:dyDescent="0.35">
      <c r="A1174" s="24"/>
      <c r="B1174" s="24"/>
      <c r="C1174" s="24"/>
      <c r="D1174" s="24"/>
      <c r="E1174" s="24"/>
      <c r="F1174" s="25"/>
      <c r="G1174" s="26"/>
      <c r="H1174" s="26"/>
    </row>
    <row r="1175" spans="1:8" x14ac:dyDescent="0.35">
      <c r="A1175" s="24"/>
      <c r="B1175" s="24"/>
      <c r="C1175" s="24"/>
      <c r="D1175" s="24"/>
      <c r="E1175" s="24"/>
      <c r="F1175" s="25"/>
      <c r="G1175" s="26"/>
      <c r="H1175" s="26"/>
    </row>
    <row r="1176" spans="1:8" x14ac:dyDescent="0.35">
      <c r="A1176" s="24"/>
      <c r="B1176" s="24"/>
      <c r="C1176" s="24"/>
      <c r="D1176" s="24"/>
      <c r="E1176" s="24"/>
      <c r="F1176" s="25"/>
      <c r="G1176" s="26"/>
      <c r="H1176" s="26"/>
    </row>
    <row r="1177" spans="1:8" x14ac:dyDescent="0.35">
      <c r="A1177" s="24"/>
      <c r="B1177" s="24"/>
      <c r="C1177" s="24"/>
      <c r="D1177" s="24"/>
      <c r="E1177" s="24"/>
      <c r="F1177" s="25"/>
      <c r="G1177" s="26"/>
      <c r="H1177" s="26"/>
    </row>
    <row r="1178" spans="1:8" x14ac:dyDescent="0.35">
      <c r="A1178" s="24"/>
      <c r="B1178" s="24"/>
      <c r="C1178" s="24"/>
      <c r="D1178" s="24"/>
      <c r="E1178" s="24"/>
      <c r="F1178" s="25"/>
      <c r="G1178" s="26"/>
      <c r="H1178" s="26"/>
    </row>
    <row r="1179" spans="1:8" x14ac:dyDescent="0.35">
      <c r="A1179" s="24"/>
      <c r="B1179" s="24"/>
      <c r="C1179" s="24"/>
      <c r="D1179" s="24"/>
      <c r="E1179" s="24"/>
      <c r="F1179" s="25"/>
      <c r="G1179" s="26"/>
      <c r="H1179" s="26"/>
    </row>
    <row r="1180" spans="1:8" x14ac:dyDescent="0.35">
      <c r="A1180" s="24"/>
      <c r="B1180" s="24"/>
      <c r="C1180" s="24"/>
      <c r="D1180" s="24"/>
      <c r="E1180" s="24"/>
      <c r="F1180" s="25"/>
      <c r="G1180" s="26"/>
      <c r="H1180" s="26"/>
    </row>
    <row r="1181" spans="1:8" x14ac:dyDescent="0.35">
      <c r="A1181" s="24"/>
      <c r="B1181" s="24"/>
      <c r="C1181" s="24"/>
      <c r="D1181" s="24"/>
      <c r="E1181" s="24"/>
      <c r="F1181" s="25"/>
      <c r="G1181" s="26"/>
      <c r="H1181" s="26"/>
    </row>
    <row r="1182" spans="1:8" x14ac:dyDescent="0.35">
      <c r="A1182" s="24"/>
      <c r="B1182" s="24"/>
      <c r="C1182" s="24"/>
      <c r="D1182" s="24"/>
      <c r="E1182" s="24"/>
      <c r="F1182" s="25"/>
      <c r="G1182" s="26"/>
      <c r="H1182" s="26"/>
    </row>
    <row r="1183" spans="1:8" x14ac:dyDescent="0.35">
      <c r="A1183" s="24"/>
      <c r="B1183" s="24"/>
      <c r="C1183" s="24"/>
      <c r="D1183" s="24"/>
      <c r="E1183" s="24"/>
      <c r="F1183" s="25"/>
      <c r="G1183" s="26"/>
      <c r="H1183" s="26"/>
    </row>
    <row r="1184" spans="1:8" x14ac:dyDescent="0.35">
      <c r="A1184" s="24"/>
      <c r="B1184" s="24"/>
      <c r="C1184" s="24"/>
      <c r="D1184" s="24"/>
      <c r="E1184" s="24"/>
      <c r="F1184" s="25"/>
      <c r="G1184" s="26"/>
      <c r="H1184" s="26"/>
    </row>
    <row r="1185" spans="1:8" x14ac:dyDescent="0.35">
      <c r="A1185" s="24"/>
      <c r="B1185" s="24"/>
      <c r="C1185" s="24"/>
      <c r="D1185" s="24"/>
      <c r="E1185" s="24"/>
      <c r="F1185" s="25"/>
      <c r="G1185" s="26"/>
      <c r="H1185" s="26"/>
    </row>
    <row r="1186" spans="1:8" x14ac:dyDescent="0.35">
      <c r="A1186" s="24"/>
      <c r="B1186" s="24"/>
      <c r="C1186" s="24"/>
      <c r="D1186" s="24"/>
      <c r="E1186" s="24"/>
      <c r="F1186" s="25"/>
      <c r="G1186" s="26"/>
      <c r="H1186" s="26"/>
    </row>
    <row r="1187" spans="1:8" x14ac:dyDescent="0.35">
      <c r="A1187" s="24"/>
      <c r="B1187" s="24"/>
      <c r="C1187" s="24"/>
      <c r="D1187" s="24"/>
      <c r="E1187" s="24"/>
      <c r="F1187" s="25"/>
      <c r="G1187" s="26"/>
      <c r="H1187" s="26"/>
    </row>
    <row r="1188" spans="1:8" x14ac:dyDescent="0.35">
      <c r="A1188" s="24"/>
      <c r="B1188" s="24"/>
      <c r="C1188" s="24"/>
      <c r="D1188" s="24"/>
      <c r="E1188" s="24"/>
      <c r="F1188" s="25"/>
      <c r="G1188" s="26"/>
      <c r="H1188" s="26"/>
    </row>
    <row r="1189" spans="1:8" x14ac:dyDescent="0.35">
      <c r="A1189" s="24"/>
      <c r="B1189" s="24"/>
      <c r="C1189" s="24"/>
      <c r="D1189" s="24"/>
      <c r="E1189" s="24"/>
      <c r="F1189" s="25"/>
      <c r="G1189" s="26"/>
      <c r="H1189" s="26"/>
    </row>
    <row r="1190" spans="1:8" x14ac:dyDescent="0.35">
      <c r="A1190" s="24"/>
      <c r="B1190" s="24"/>
      <c r="C1190" s="24"/>
      <c r="D1190" s="24"/>
      <c r="E1190" s="24"/>
      <c r="F1190" s="25"/>
      <c r="G1190" s="26"/>
      <c r="H1190" s="26"/>
    </row>
    <row r="1191" spans="1:8" x14ac:dyDescent="0.35">
      <c r="A1191" s="24"/>
      <c r="B1191" s="24"/>
      <c r="C1191" s="24"/>
      <c r="D1191" s="24"/>
      <c r="E1191" s="24"/>
      <c r="F1191" s="25"/>
      <c r="G1191" s="26"/>
      <c r="H1191" s="26"/>
    </row>
    <row r="1192" spans="1:8" x14ac:dyDescent="0.35">
      <c r="A1192" s="24"/>
      <c r="B1192" s="24"/>
      <c r="C1192" s="24"/>
      <c r="D1192" s="24"/>
      <c r="E1192" s="24"/>
      <c r="F1192" s="25"/>
      <c r="G1192" s="26"/>
      <c r="H1192" s="26"/>
    </row>
    <row r="1193" spans="1:8" x14ac:dyDescent="0.35">
      <c r="A1193" s="24"/>
      <c r="B1193" s="24"/>
      <c r="C1193" s="24"/>
      <c r="D1193" s="24"/>
      <c r="E1193" s="24"/>
      <c r="F1193" s="25"/>
      <c r="G1193" s="26"/>
      <c r="H1193" s="26"/>
    </row>
    <row r="1194" spans="1:8" x14ac:dyDescent="0.35">
      <c r="A1194" s="24"/>
      <c r="B1194" s="24"/>
      <c r="C1194" s="24"/>
      <c r="D1194" s="24"/>
      <c r="E1194" s="24"/>
      <c r="F1194" s="25"/>
      <c r="G1194" s="26"/>
      <c r="H1194" s="26"/>
    </row>
    <row r="1195" spans="1:8" x14ac:dyDescent="0.35">
      <c r="A1195" s="24"/>
      <c r="B1195" s="24"/>
      <c r="C1195" s="24"/>
      <c r="D1195" s="24"/>
      <c r="E1195" s="24"/>
      <c r="F1195" s="25"/>
      <c r="G1195" s="26"/>
      <c r="H1195" s="26"/>
    </row>
    <row r="1196" spans="1:8" x14ac:dyDescent="0.35">
      <c r="A1196" s="24"/>
      <c r="B1196" s="24"/>
      <c r="C1196" s="24"/>
      <c r="D1196" s="24"/>
      <c r="E1196" s="24"/>
      <c r="F1196" s="25"/>
      <c r="G1196" s="26"/>
      <c r="H1196" s="26"/>
    </row>
    <row r="1197" spans="1:8" x14ac:dyDescent="0.35">
      <c r="A1197" s="24"/>
      <c r="B1197" s="24"/>
      <c r="C1197" s="24"/>
      <c r="D1197" s="24"/>
      <c r="E1197" s="24"/>
      <c r="F1197" s="25"/>
      <c r="G1197" s="26"/>
      <c r="H1197" s="26"/>
    </row>
    <row r="1198" spans="1:8" x14ac:dyDescent="0.35">
      <c r="A1198" s="24"/>
      <c r="B1198" s="24"/>
      <c r="C1198" s="24"/>
      <c r="D1198" s="24"/>
      <c r="E1198" s="24"/>
      <c r="F1198" s="25"/>
      <c r="G1198" s="26"/>
      <c r="H1198" s="26"/>
    </row>
    <row r="1199" spans="1:8" x14ac:dyDescent="0.35">
      <c r="A1199" s="24"/>
      <c r="B1199" s="24"/>
      <c r="C1199" s="24"/>
      <c r="D1199" s="24"/>
      <c r="E1199" s="24"/>
      <c r="F1199" s="25"/>
      <c r="G1199" s="26"/>
      <c r="H1199" s="26"/>
    </row>
    <row r="1200" spans="1:8" x14ac:dyDescent="0.35">
      <c r="A1200" s="24"/>
      <c r="B1200" s="24"/>
      <c r="C1200" s="24"/>
      <c r="D1200" s="24"/>
      <c r="E1200" s="24"/>
      <c r="F1200" s="25"/>
      <c r="G1200" s="26"/>
      <c r="H1200" s="26"/>
    </row>
    <row r="1201" spans="1:8" x14ac:dyDescent="0.35">
      <c r="A1201" s="24"/>
      <c r="B1201" s="24"/>
      <c r="C1201" s="24"/>
      <c r="D1201" s="24"/>
      <c r="E1201" s="24"/>
      <c r="F1201" s="25"/>
      <c r="G1201" s="26"/>
      <c r="H1201" s="26"/>
    </row>
    <row r="1202" spans="1:8" x14ac:dyDescent="0.35">
      <c r="A1202" s="24"/>
      <c r="B1202" s="24"/>
      <c r="C1202" s="24"/>
      <c r="D1202" s="24"/>
      <c r="E1202" s="24"/>
      <c r="F1202" s="25"/>
      <c r="G1202" s="26"/>
      <c r="H1202" s="26"/>
    </row>
    <row r="1203" spans="1:8" x14ac:dyDescent="0.35">
      <c r="A1203" s="24"/>
      <c r="B1203" s="24"/>
      <c r="C1203" s="24"/>
      <c r="D1203" s="24"/>
      <c r="E1203" s="24"/>
      <c r="F1203" s="25"/>
      <c r="G1203" s="26"/>
      <c r="H1203" s="26"/>
    </row>
    <row r="1204" spans="1:8" x14ac:dyDescent="0.35">
      <c r="A1204" s="24"/>
      <c r="B1204" s="24"/>
      <c r="C1204" s="24"/>
      <c r="D1204" s="24"/>
      <c r="E1204" s="24"/>
      <c r="F1204" s="25"/>
      <c r="G1204" s="26"/>
      <c r="H1204" s="26"/>
    </row>
    <row r="1205" spans="1:8" x14ac:dyDescent="0.35">
      <c r="A1205" s="24"/>
      <c r="B1205" s="24"/>
      <c r="C1205" s="24"/>
      <c r="D1205" s="24"/>
      <c r="E1205" s="24"/>
      <c r="F1205" s="25"/>
      <c r="G1205" s="26"/>
      <c r="H1205" s="26"/>
    </row>
    <row r="1206" spans="1:8" x14ac:dyDescent="0.35">
      <c r="A1206" s="24"/>
      <c r="B1206" s="24"/>
      <c r="C1206" s="24"/>
      <c r="D1206" s="24"/>
      <c r="E1206" s="24"/>
      <c r="F1206" s="25"/>
      <c r="G1206" s="26"/>
      <c r="H1206" s="26"/>
    </row>
    <row r="1207" spans="1:8" x14ac:dyDescent="0.35">
      <c r="A1207" s="24"/>
      <c r="B1207" s="24"/>
      <c r="C1207" s="24"/>
      <c r="D1207" s="24"/>
      <c r="E1207" s="24"/>
      <c r="F1207" s="25"/>
      <c r="G1207" s="26"/>
      <c r="H1207" s="26"/>
    </row>
    <row r="1208" spans="1:8" x14ac:dyDescent="0.35">
      <c r="A1208" s="24"/>
      <c r="B1208" s="24"/>
      <c r="C1208" s="24"/>
      <c r="D1208" s="24"/>
      <c r="E1208" s="24"/>
      <c r="F1208" s="25"/>
      <c r="G1208" s="26"/>
      <c r="H1208" s="26"/>
    </row>
    <row r="1209" spans="1:8" x14ac:dyDescent="0.35">
      <c r="A1209" s="24"/>
      <c r="B1209" s="24"/>
      <c r="C1209" s="24"/>
      <c r="D1209" s="24"/>
      <c r="E1209" s="24"/>
      <c r="F1209" s="25"/>
      <c r="G1209" s="26"/>
      <c r="H1209" s="26"/>
    </row>
    <row r="1210" spans="1:8" x14ac:dyDescent="0.35">
      <c r="A1210" s="24"/>
      <c r="B1210" s="24"/>
      <c r="C1210" s="24"/>
      <c r="D1210" s="24"/>
      <c r="E1210" s="24"/>
      <c r="F1210" s="25"/>
      <c r="G1210" s="26"/>
      <c r="H1210" s="26"/>
    </row>
    <row r="1211" spans="1:8" x14ac:dyDescent="0.35">
      <c r="A1211" s="24"/>
      <c r="B1211" s="24"/>
      <c r="C1211" s="24"/>
      <c r="D1211" s="24"/>
      <c r="E1211" s="24"/>
      <c r="F1211" s="25"/>
      <c r="G1211" s="26"/>
      <c r="H1211" s="26"/>
    </row>
    <row r="1212" spans="1:8" x14ac:dyDescent="0.35">
      <c r="A1212" s="24"/>
      <c r="B1212" s="24"/>
      <c r="C1212" s="24"/>
      <c r="D1212" s="24"/>
      <c r="E1212" s="24"/>
      <c r="F1212" s="25"/>
      <c r="G1212" s="26"/>
      <c r="H1212" s="26"/>
    </row>
    <row r="1213" spans="1:8" x14ac:dyDescent="0.35">
      <c r="A1213" s="24"/>
      <c r="B1213" s="24"/>
      <c r="C1213" s="24"/>
      <c r="D1213" s="24"/>
      <c r="E1213" s="24"/>
      <c r="F1213" s="25"/>
      <c r="G1213" s="26"/>
      <c r="H1213" s="26"/>
    </row>
    <row r="1214" spans="1:8" x14ac:dyDescent="0.35">
      <c r="A1214" s="24"/>
      <c r="B1214" s="24"/>
      <c r="C1214" s="24"/>
      <c r="D1214" s="24"/>
      <c r="E1214" s="24"/>
      <c r="F1214" s="25"/>
      <c r="G1214" s="26"/>
      <c r="H1214" s="26"/>
    </row>
    <row r="1215" spans="1:8" x14ac:dyDescent="0.35">
      <c r="A1215" s="24"/>
      <c r="B1215" s="24"/>
      <c r="C1215" s="24"/>
      <c r="D1215" s="24"/>
      <c r="E1215" s="24"/>
      <c r="F1215" s="25"/>
      <c r="G1215" s="26"/>
      <c r="H1215" s="26"/>
    </row>
    <row r="1216" spans="1:8" x14ac:dyDescent="0.35">
      <c r="A1216" s="24"/>
      <c r="B1216" s="24"/>
      <c r="C1216" s="24"/>
      <c r="D1216" s="24"/>
      <c r="E1216" s="24"/>
      <c r="F1216" s="25"/>
      <c r="G1216" s="26"/>
      <c r="H1216" s="26"/>
    </row>
    <row r="1217" spans="1:8" x14ac:dyDescent="0.35">
      <c r="A1217" s="24"/>
      <c r="B1217" s="24"/>
      <c r="C1217" s="24"/>
      <c r="D1217" s="24"/>
      <c r="E1217" s="24"/>
      <c r="F1217" s="25"/>
      <c r="G1217" s="26"/>
      <c r="H1217" s="26"/>
    </row>
    <row r="1218" spans="1:8" x14ac:dyDescent="0.35">
      <c r="A1218" s="24"/>
      <c r="B1218" s="24"/>
      <c r="C1218" s="24"/>
      <c r="D1218" s="24"/>
      <c r="E1218" s="24"/>
      <c r="F1218" s="25"/>
      <c r="G1218" s="26"/>
      <c r="H1218" s="26"/>
    </row>
    <row r="1219" spans="1:8" x14ac:dyDescent="0.35">
      <c r="A1219" s="24"/>
      <c r="B1219" s="24"/>
      <c r="C1219" s="24"/>
      <c r="D1219" s="24"/>
      <c r="E1219" s="24"/>
      <c r="F1219" s="25"/>
      <c r="G1219" s="26"/>
      <c r="H1219" s="26"/>
    </row>
    <row r="1220" spans="1:8" x14ac:dyDescent="0.35">
      <c r="A1220" s="24"/>
      <c r="B1220" s="24"/>
      <c r="C1220" s="24"/>
      <c r="D1220" s="24"/>
      <c r="E1220" s="24"/>
      <c r="F1220" s="25"/>
      <c r="G1220" s="26"/>
      <c r="H1220" s="26"/>
    </row>
    <row r="1221" spans="1:8" x14ac:dyDescent="0.35">
      <c r="A1221" s="24"/>
      <c r="B1221" s="24"/>
      <c r="C1221" s="24"/>
      <c r="D1221" s="24"/>
      <c r="E1221" s="24"/>
      <c r="F1221" s="25"/>
      <c r="G1221" s="26"/>
      <c r="H1221" s="26"/>
    </row>
    <row r="1222" spans="1:8" x14ac:dyDescent="0.35">
      <c r="A1222" s="24"/>
      <c r="B1222" s="24"/>
      <c r="C1222" s="24"/>
      <c r="D1222" s="24"/>
      <c r="E1222" s="24"/>
      <c r="F1222" s="25"/>
      <c r="G1222" s="26"/>
      <c r="H1222" s="26"/>
    </row>
    <row r="1223" spans="1:8" x14ac:dyDescent="0.35">
      <c r="A1223" s="24"/>
      <c r="B1223" s="24"/>
      <c r="C1223" s="24"/>
      <c r="D1223" s="24"/>
      <c r="E1223" s="24"/>
      <c r="F1223" s="25"/>
      <c r="G1223" s="26"/>
      <c r="H1223" s="26"/>
    </row>
    <row r="1224" spans="1:8" x14ac:dyDescent="0.35">
      <c r="A1224" s="24"/>
      <c r="B1224" s="24"/>
      <c r="C1224" s="24"/>
      <c r="D1224" s="24"/>
      <c r="E1224" s="24"/>
      <c r="F1224" s="25"/>
      <c r="G1224" s="26"/>
      <c r="H1224" s="26"/>
    </row>
    <row r="1225" spans="1:8" x14ac:dyDescent="0.35">
      <c r="A1225" s="24"/>
      <c r="B1225" s="24"/>
      <c r="C1225" s="24"/>
      <c r="D1225" s="24"/>
      <c r="E1225" s="24"/>
      <c r="F1225" s="25"/>
      <c r="G1225" s="26"/>
      <c r="H1225" s="26"/>
    </row>
    <row r="1226" spans="1:8" x14ac:dyDescent="0.35">
      <c r="A1226" s="24"/>
      <c r="B1226" s="24"/>
      <c r="C1226" s="24"/>
      <c r="D1226" s="24"/>
      <c r="E1226" s="24"/>
      <c r="F1226" s="25"/>
      <c r="G1226" s="26"/>
      <c r="H1226" s="26"/>
    </row>
    <row r="1227" spans="1:8" x14ac:dyDescent="0.35">
      <c r="A1227" s="24"/>
      <c r="B1227" s="24"/>
      <c r="C1227" s="24"/>
      <c r="D1227" s="24"/>
      <c r="E1227" s="24"/>
      <c r="F1227" s="25"/>
      <c r="G1227" s="26"/>
      <c r="H1227" s="26"/>
    </row>
    <row r="1228" spans="1:8" x14ac:dyDescent="0.35">
      <c r="A1228" s="24"/>
      <c r="B1228" s="24"/>
      <c r="C1228" s="24"/>
      <c r="D1228" s="24"/>
      <c r="E1228" s="24"/>
      <c r="F1228" s="25"/>
      <c r="G1228" s="26"/>
      <c r="H1228" s="26"/>
    </row>
    <row r="1229" spans="1:8" x14ac:dyDescent="0.35">
      <c r="A1229" s="24"/>
      <c r="B1229" s="24"/>
      <c r="C1229" s="24"/>
      <c r="D1229" s="24"/>
      <c r="E1229" s="24"/>
      <c r="F1229" s="25"/>
      <c r="G1229" s="26"/>
      <c r="H1229" s="26"/>
    </row>
    <row r="1230" spans="1:8" x14ac:dyDescent="0.35">
      <c r="A1230" s="24"/>
      <c r="B1230" s="24"/>
      <c r="C1230" s="24"/>
      <c r="D1230" s="24"/>
      <c r="E1230" s="24"/>
      <c r="F1230" s="25"/>
      <c r="G1230" s="26"/>
      <c r="H1230" s="26"/>
    </row>
    <row r="1231" spans="1:8" x14ac:dyDescent="0.35">
      <c r="A1231" s="24"/>
      <c r="B1231" s="24"/>
      <c r="C1231" s="24"/>
      <c r="D1231" s="24"/>
      <c r="E1231" s="24"/>
      <c r="F1231" s="25"/>
      <c r="G1231" s="26"/>
      <c r="H1231" s="26"/>
    </row>
    <row r="1232" spans="1:8" x14ac:dyDescent="0.35">
      <c r="A1232" s="24"/>
      <c r="B1232" s="24"/>
      <c r="C1232" s="24"/>
      <c r="D1232" s="24"/>
      <c r="E1232" s="24"/>
      <c r="F1232" s="25"/>
      <c r="G1232" s="26"/>
      <c r="H1232" s="26"/>
    </row>
    <row r="1233" spans="1:8" x14ac:dyDescent="0.35">
      <c r="A1233" s="24"/>
      <c r="B1233" s="24"/>
      <c r="C1233" s="24"/>
      <c r="D1233" s="24"/>
      <c r="E1233" s="24"/>
      <c r="F1233" s="25"/>
      <c r="G1233" s="26"/>
      <c r="H1233" s="26"/>
    </row>
    <row r="1234" spans="1:8" x14ac:dyDescent="0.35">
      <c r="A1234" s="24"/>
      <c r="B1234" s="24"/>
      <c r="C1234" s="24"/>
      <c r="D1234" s="24"/>
      <c r="E1234" s="24"/>
      <c r="F1234" s="25"/>
      <c r="G1234" s="26"/>
      <c r="H1234" s="26"/>
    </row>
    <row r="1235" spans="1:8" x14ac:dyDescent="0.35">
      <c r="A1235" s="24"/>
      <c r="B1235" s="24"/>
      <c r="C1235" s="24"/>
      <c r="D1235" s="24"/>
      <c r="E1235" s="24"/>
      <c r="F1235" s="25"/>
      <c r="G1235" s="26"/>
      <c r="H1235" s="26"/>
    </row>
    <row r="1236" spans="1:8" x14ac:dyDescent="0.35">
      <c r="A1236" s="24"/>
      <c r="B1236" s="24"/>
      <c r="C1236" s="24"/>
      <c r="D1236" s="24"/>
      <c r="E1236" s="24"/>
      <c r="F1236" s="25"/>
      <c r="G1236" s="26"/>
      <c r="H1236" s="26"/>
    </row>
    <row r="1237" spans="1:8" x14ac:dyDescent="0.35">
      <c r="A1237" s="24"/>
      <c r="B1237" s="24"/>
      <c r="C1237" s="24"/>
      <c r="D1237" s="24"/>
      <c r="E1237" s="24"/>
      <c r="F1237" s="25"/>
      <c r="G1237" s="26"/>
      <c r="H1237" s="26"/>
    </row>
    <row r="1238" spans="1:8" x14ac:dyDescent="0.35">
      <c r="A1238" s="24"/>
      <c r="B1238" s="24"/>
      <c r="C1238" s="24"/>
      <c r="D1238" s="24"/>
      <c r="E1238" s="24"/>
      <c r="F1238" s="25"/>
      <c r="G1238" s="26"/>
      <c r="H1238" s="26"/>
    </row>
    <row r="1239" spans="1:8" x14ac:dyDescent="0.35">
      <c r="A1239" s="24"/>
      <c r="B1239" s="24"/>
      <c r="C1239" s="24"/>
      <c r="D1239" s="24"/>
      <c r="E1239" s="24"/>
      <c r="F1239" s="25"/>
      <c r="G1239" s="26"/>
      <c r="H1239" s="26"/>
    </row>
    <row r="1240" spans="1:8" x14ac:dyDescent="0.35">
      <c r="A1240" s="24"/>
      <c r="B1240" s="24"/>
      <c r="C1240" s="24"/>
      <c r="D1240" s="24"/>
      <c r="E1240" s="24"/>
      <c r="F1240" s="25"/>
      <c r="G1240" s="26"/>
      <c r="H1240" s="26"/>
    </row>
    <row r="1241" spans="1:8" x14ac:dyDescent="0.35">
      <c r="A1241" s="24"/>
      <c r="B1241" s="24"/>
      <c r="C1241" s="24"/>
      <c r="D1241" s="24"/>
      <c r="E1241" s="24"/>
      <c r="F1241" s="25"/>
      <c r="G1241" s="26"/>
      <c r="H1241" s="26"/>
    </row>
  </sheetData>
  <printOptions gridLines="1"/>
  <pageMargins left="0.70866141732283472" right="0.51181102362204722" top="0.35433070866141736" bottom="0.19685039370078741" header="0.27559055118110237" footer="0.23622047244094491"/>
  <pageSetup paperSize="8" fitToHeight="0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D66D-A324-4CCC-B653-1B47D361B645}">
  <sheetPr>
    <tabColor rgb="FF92D050"/>
    <pageSetUpPr fitToPage="1"/>
  </sheetPr>
  <dimension ref="A1:J1300"/>
  <sheetViews>
    <sheetView view="pageBreakPreview" zoomScale="90" zoomScaleNormal="90" zoomScaleSheetLayoutView="90" workbookViewId="0">
      <selection activeCell="G22" sqref="G22"/>
    </sheetView>
  </sheetViews>
  <sheetFormatPr defaultRowHeight="14.5" x14ac:dyDescent="0.35"/>
  <cols>
    <col min="1" max="1" width="13.54296875" style="6" customWidth="1"/>
    <col min="2" max="2" width="20.453125" style="22" customWidth="1"/>
    <col min="3" max="3" width="12.453125" style="22" customWidth="1"/>
    <col min="4" max="4" width="9.54296875" style="22" customWidth="1"/>
    <col min="5" max="5" width="9.54296875" style="30" customWidth="1"/>
    <col min="6" max="6" width="37.453125" style="6" customWidth="1"/>
    <col min="7" max="7" width="13" style="6" customWidth="1"/>
    <col min="8" max="8" width="18.453125" style="6" bestFit="1" customWidth="1"/>
    <col min="9" max="9" width="24.54296875" style="6" bestFit="1" customWidth="1"/>
    <col min="10" max="10" width="8.54296875" style="6" customWidth="1"/>
  </cols>
  <sheetData>
    <row r="1" spans="1:10" ht="15.5" x14ac:dyDescent="0.35">
      <c r="A1" s="36" t="s">
        <v>721</v>
      </c>
      <c r="C1" s="6"/>
      <c r="E1" s="55"/>
    </row>
    <row r="2" spans="1:10" ht="15.5" x14ac:dyDescent="0.35">
      <c r="A2" s="36"/>
      <c r="C2" s="6"/>
      <c r="E2" s="55"/>
      <c r="F2" s="37" t="s">
        <v>248</v>
      </c>
      <c r="J2" s="37"/>
    </row>
    <row r="3" spans="1:10" x14ac:dyDescent="0.35">
      <c r="A3" s="37" t="s">
        <v>299</v>
      </c>
      <c r="B3" s="6"/>
      <c r="C3" s="6"/>
      <c r="D3" s="8"/>
      <c r="E3"/>
      <c r="F3" s="6" t="s">
        <v>299</v>
      </c>
      <c r="G3" s="57">
        <f>C6-GETPIVOTDATA("Summa av Total ers tkr",$A$11,"Program","Masterprogrammet i translationell fysiologi och farmakologi")</f>
        <v>-3.666666667413665E-3</v>
      </c>
      <c r="H3" s="22"/>
    </row>
    <row r="4" spans="1:10" x14ac:dyDescent="0.35">
      <c r="A4" s="6" t="s">
        <v>520</v>
      </c>
      <c r="B4" s="6"/>
      <c r="C4" s="40">
        <v>32</v>
      </c>
      <c r="D4" s="8" t="s">
        <v>250</v>
      </c>
      <c r="E4"/>
      <c r="G4"/>
    </row>
    <row r="5" spans="1:10" x14ac:dyDescent="0.35">
      <c r="A5" s="6" t="s">
        <v>521</v>
      </c>
      <c r="B5" s="6"/>
      <c r="C5" s="40">
        <v>19</v>
      </c>
      <c r="D5" s="8" t="s">
        <v>250</v>
      </c>
      <c r="E5"/>
      <c r="G5"/>
    </row>
    <row r="6" spans="1:10" x14ac:dyDescent="0.35">
      <c r="A6" s="6" t="s">
        <v>251</v>
      </c>
      <c r="B6" s="6"/>
      <c r="C6" s="41">
        <v>5805.3329999999996</v>
      </c>
      <c r="D6" s="8" t="s">
        <v>252</v>
      </c>
      <c r="E6"/>
      <c r="G6"/>
    </row>
    <row r="7" spans="1:10" x14ac:dyDescent="0.35">
      <c r="B7" s="6"/>
      <c r="C7" s="41"/>
      <c r="D7" s="8"/>
      <c r="E7"/>
      <c r="G7"/>
    </row>
    <row r="8" spans="1:10" x14ac:dyDescent="0.35">
      <c r="C8" s="41"/>
      <c r="E8" s="55"/>
    </row>
    <row r="9" spans="1:10" x14ac:dyDescent="0.35">
      <c r="A9" s="27" t="s">
        <v>1</v>
      </c>
      <c r="B9" s="6" t="s">
        <v>696</v>
      </c>
      <c r="C9" s="6"/>
      <c r="D9" s="6"/>
      <c r="E9" s="55"/>
      <c r="F9" s="41"/>
    </row>
    <row r="11" spans="1:10" x14ac:dyDescent="0.35">
      <c r="B11" s="6"/>
      <c r="C11" s="6"/>
      <c r="D11" s="6"/>
      <c r="E11" s="6"/>
      <c r="G11" s="27" t="s">
        <v>253</v>
      </c>
      <c r="J11"/>
    </row>
    <row r="12" spans="1:10" ht="39.5" x14ac:dyDescent="0.35">
      <c r="A12" s="31" t="s">
        <v>2</v>
      </c>
      <c r="B12" s="27" t="s">
        <v>0</v>
      </c>
      <c r="C12" s="31" t="s">
        <v>523</v>
      </c>
      <c r="D12" s="31" t="s">
        <v>254</v>
      </c>
      <c r="E12" s="32" t="s">
        <v>8</v>
      </c>
      <c r="F12" s="31" t="s">
        <v>7</v>
      </c>
      <c r="G12" s="22" t="s">
        <v>255</v>
      </c>
      <c r="H12" s="6" t="s">
        <v>524</v>
      </c>
      <c r="I12" s="6" t="s">
        <v>257</v>
      </c>
      <c r="J12"/>
    </row>
    <row r="13" spans="1:10" ht="65.5" x14ac:dyDescent="0.35">
      <c r="A13" s="22" t="s">
        <v>299</v>
      </c>
      <c r="B13" s="22" t="s">
        <v>38</v>
      </c>
      <c r="C13" s="6" t="s">
        <v>42</v>
      </c>
      <c r="D13" s="6" t="s">
        <v>130</v>
      </c>
      <c r="E13" s="8" t="s">
        <v>42</v>
      </c>
      <c r="F13" s="9" t="s">
        <v>55</v>
      </c>
      <c r="G13" s="49">
        <v>0</v>
      </c>
      <c r="H13" s="49">
        <v>0</v>
      </c>
      <c r="I13" s="29">
        <v>19.920000000000002</v>
      </c>
      <c r="J13"/>
    </row>
    <row r="14" spans="1:10" x14ac:dyDescent="0.35">
      <c r="A14" s="22"/>
      <c r="C14" s="6"/>
      <c r="D14" s="6"/>
      <c r="E14" s="8" t="s">
        <v>42</v>
      </c>
      <c r="F14" s="9" t="s">
        <v>44</v>
      </c>
      <c r="G14" s="49">
        <v>0</v>
      </c>
      <c r="H14" s="49">
        <v>0</v>
      </c>
      <c r="I14" s="29">
        <v>75</v>
      </c>
      <c r="J14"/>
    </row>
    <row r="15" spans="1:10" ht="26.5" x14ac:dyDescent="0.35">
      <c r="A15" s="22"/>
      <c r="C15" s="6"/>
      <c r="D15" s="6"/>
      <c r="E15" s="8" t="s">
        <v>42</v>
      </c>
      <c r="F15" s="9" t="s">
        <v>722</v>
      </c>
      <c r="G15" s="49">
        <v>0</v>
      </c>
      <c r="H15" s="49">
        <v>0</v>
      </c>
      <c r="I15" s="29">
        <v>660</v>
      </c>
      <c r="J15"/>
    </row>
    <row r="16" spans="1:10" ht="26.5" x14ac:dyDescent="0.35">
      <c r="A16" s="22"/>
      <c r="C16" s="6"/>
      <c r="D16" s="6"/>
      <c r="E16" s="8" t="s">
        <v>42</v>
      </c>
      <c r="F16" s="9" t="s">
        <v>723</v>
      </c>
      <c r="G16" s="49">
        <v>0</v>
      </c>
      <c r="H16" s="49">
        <v>0</v>
      </c>
      <c r="I16" s="29">
        <v>350</v>
      </c>
      <c r="J16"/>
    </row>
    <row r="17" spans="1:10" x14ac:dyDescent="0.35">
      <c r="A17" s="22"/>
      <c r="C17" s="6"/>
      <c r="D17" s="6" t="s">
        <v>269</v>
      </c>
      <c r="E17" s="6"/>
      <c r="G17" s="49">
        <v>0</v>
      </c>
      <c r="H17" s="49">
        <v>0</v>
      </c>
      <c r="I17" s="29">
        <v>1104.92</v>
      </c>
      <c r="J17"/>
    </row>
    <row r="18" spans="1:10" x14ac:dyDescent="0.35">
      <c r="A18" s="22"/>
      <c r="C18" s="6" t="s">
        <v>526</v>
      </c>
      <c r="D18" s="6"/>
      <c r="E18" s="6"/>
      <c r="G18" s="49">
        <v>0</v>
      </c>
      <c r="H18" s="49">
        <v>0</v>
      </c>
      <c r="I18" s="29">
        <v>1104.92</v>
      </c>
      <c r="J18"/>
    </row>
    <row r="19" spans="1:10" x14ac:dyDescent="0.35">
      <c r="A19" s="22"/>
      <c r="B19" s="6" t="s">
        <v>265</v>
      </c>
      <c r="C19" s="6"/>
      <c r="D19" s="6"/>
      <c r="E19" s="6"/>
      <c r="G19" s="49">
        <v>0</v>
      </c>
      <c r="H19" s="49">
        <v>0</v>
      </c>
      <c r="I19" s="29">
        <v>1104.92</v>
      </c>
      <c r="J19"/>
    </row>
    <row r="20" spans="1:10" x14ac:dyDescent="0.35">
      <c r="A20" s="22"/>
      <c r="B20" s="22" t="s">
        <v>47</v>
      </c>
      <c r="C20" s="6" t="s">
        <v>48</v>
      </c>
      <c r="D20" s="6" t="s">
        <v>130</v>
      </c>
      <c r="E20" s="8" t="s">
        <v>708</v>
      </c>
      <c r="F20" s="9" t="s">
        <v>707</v>
      </c>
      <c r="G20" s="49">
        <v>8.3333333333333339</v>
      </c>
      <c r="H20" s="49">
        <v>95</v>
      </c>
      <c r="I20" s="29">
        <v>791.66666666666674</v>
      </c>
      <c r="J20"/>
    </row>
    <row r="21" spans="1:10" x14ac:dyDescent="0.35">
      <c r="A21" s="22"/>
      <c r="C21" s="6"/>
      <c r="D21" s="6"/>
      <c r="E21" s="8" t="s">
        <v>710</v>
      </c>
      <c r="F21" s="9" t="s">
        <v>709</v>
      </c>
      <c r="G21" s="49">
        <v>1.6666666666666667</v>
      </c>
      <c r="H21" s="49">
        <v>90</v>
      </c>
      <c r="I21" s="29">
        <v>150</v>
      </c>
      <c r="J21"/>
    </row>
    <row r="22" spans="1:10" ht="26.5" x14ac:dyDescent="0.35">
      <c r="A22" s="22"/>
      <c r="C22" s="6"/>
      <c r="D22" s="6"/>
      <c r="E22" s="8" t="s">
        <v>712</v>
      </c>
      <c r="F22" s="9" t="s">
        <v>711</v>
      </c>
      <c r="G22" s="49">
        <v>5.5</v>
      </c>
      <c r="H22" s="49">
        <v>95</v>
      </c>
      <c r="I22" s="29">
        <v>522.5</v>
      </c>
      <c r="J22"/>
    </row>
    <row r="23" spans="1:10" ht="26.5" x14ac:dyDescent="0.35">
      <c r="A23" s="22"/>
      <c r="C23" s="6"/>
      <c r="D23" s="6"/>
      <c r="E23" s="8" t="s">
        <v>714</v>
      </c>
      <c r="F23" s="9" t="s">
        <v>713</v>
      </c>
      <c r="G23" s="49">
        <v>2.75</v>
      </c>
      <c r="H23" s="49">
        <v>90</v>
      </c>
      <c r="I23" s="29">
        <v>247.5</v>
      </c>
      <c r="J23"/>
    </row>
    <row r="24" spans="1:10" ht="26.5" x14ac:dyDescent="0.35">
      <c r="A24" s="22"/>
      <c r="C24" s="6"/>
      <c r="D24" s="6"/>
      <c r="E24" s="8" t="s">
        <v>716</v>
      </c>
      <c r="F24" s="9" t="s">
        <v>715</v>
      </c>
      <c r="G24" s="49">
        <v>2.75</v>
      </c>
      <c r="H24" s="49">
        <v>90</v>
      </c>
      <c r="I24" s="29">
        <v>247.5</v>
      </c>
      <c r="J24"/>
    </row>
    <row r="25" spans="1:10" ht="26.5" x14ac:dyDescent="0.35">
      <c r="A25" s="22"/>
      <c r="C25" s="6"/>
      <c r="D25" s="6"/>
      <c r="E25" s="8" t="s">
        <v>718</v>
      </c>
      <c r="F25" s="9" t="s">
        <v>717</v>
      </c>
      <c r="G25" s="49">
        <v>2.75</v>
      </c>
      <c r="H25" s="49">
        <v>90</v>
      </c>
      <c r="I25" s="29">
        <v>247.5</v>
      </c>
      <c r="J25"/>
    </row>
    <row r="26" spans="1:10" ht="26.5" x14ac:dyDescent="0.35">
      <c r="A26" s="22"/>
      <c r="C26" s="6"/>
      <c r="D26" s="6"/>
      <c r="E26" s="8" t="s">
        <v>720</v>
      </c>
      <c r="F26" s="9" t="s">
        <v>719</v>
      </c>
      <c r="G26" s="49">
        <v>2.75</v>
      </c>
      <c r="H26" s="49">
        <v>90</v>
      </c>
      <c r="I26" s="29">
        <v>247.5</v>
      </c>
      <c r="J26"/>
    </row>
    <row r="27" spans="1:10" x14ac:dyDescent="0.35">
      <c r="A27" s="22"/>
      <c r="C27" s="6"/>
      <c r="D27" s="6"/>
      <c r="E27" s="8" t="s">
        <v>527</v>
      </c>
      <c r="F27" s="9" t="s">
        <v>349</v>
      </c>
      <c r="G27" s="49">
        <v>5.5</v>
      </c>
      <c r="H27" s="49">
        <v>90</v>
      </c>
      <c r="I27" s="29">
        <v>495</v>
      </c>
      <c r="J27"/>
    </row>
    <row r="28" spans="1:10" x14ac:dyDescent="0.35">
      <c r="A28" s="22"/>
      <c r="C28" s="6"/>
      <c r="D28" s="6" t="s">
        <v>269</v>
      </c>
      <c r="E28" s="6"/>
      <c r="G28" s="49">
        <v>32</v>
      </c>
      <c r="H28" s="49">
        <v>91.25</v>
      </c>
      <c r="I28" s="29">
        <v>2949.166666666667</v>
      </c>
      <c r="J28"/>
    </row>
    <row r="29" spans="1:10" x14ac:dyDescent="0.35">
      <c r="A29" s="22"/>
      <c r="C29" s="6" t="s">
        <v>528</v>
      </c>
      <c r="D29" s="6"/>
      <c r="E29" s="6"/>
      <c r="G29" s="49">
        <v>32</v>
      </c>
      <c r="H29" s="49">
        <v>91.25</v>
      </c>
      <c r="I29" s="29">
        <v>2949.166666666667</v>
      </c>
      <c r="J29"/>
    </row>
    <row r="30" spans="1:10" x14ac:dyDescent="0.35">
      <c r="A30" s="22"/>
      <c r="C30" s="6" t="s">
        <v>505</v>
      </c>
      <c r="D30" s="6" t="s">
        <v>130</v>
      </c>
      <c r="E30" s="8" t="s">
        <v>708</v>
      </c>
      <c r="F30" s="9" t="s">
        <v>707</v>
      </c>
      <c r="G30" s="49">
        <v>5</v>
      </c>
      <c r="H30" s="49">
        <v>95</v>
      </c>
      <c r="I30" s="29">
        <v>475</v>
      </c>
      <c r="J30"/>
    </row>
    <row r="31" spans="1:10" x14ac:dyDescent="0.35">
      <c r="A31" s="22"/>
      <c r="C31" s="6"/>
      <c r="D31" s="6"/>
      <c r="E31" s="8" t="s">
        <v>710</v>
      </c>
      <c r="F31" s="9" t="s">
        <v>709</v>
      </c>
      <c r="G31" s="49">
        <v>1</v>
      </c>
      <c r="H31" s="49">
        <v>90</v>
      </c>
      <c r="I31" s="29">
        <v>90</v>
      </c>
      <c r="J31"/>
    </row>
    <row r="32" spans="1:10" ht="26.5" x14ac:dyDescent="0.35">
      <c r="A32" s="22"/>
      <c r="C32" s="6"/>
      <c r="D32" s="6"/>
      <c r="E32" s="8" t="s">
        <v>712</v>
      </c>
      <c r="F32" s="9" t="s">
        <v>711</v>
      </c>
      <c r="G32" s="49">
        <v>3.25</v>
      </c>
      <c r="H32" s="49">
        <v>95</v>
      </c>
      <c r="I32" s="29">
        <v>308.75</v>
      </c>
      <c r="J32"/>
    </row>
    <row r="33" spans="1:9" customFormat="1" ht="26.5" x14ac:dyDescent="0.35">
      <c r="A33" s="22"/>
      <c r="B33" s="22"/>
      <c r="C33" s="6"/>
      <c r="D33" s="6"/>
      <c r="E33" s="8" t="s">
        <v>714</v>
      </c>
      <c r="F33" s="9" t="s">
        <v>713</v>
      </c>
      <c r="G33" s="49">
        <v>1.625</v>
      </c>
      <c r="H33" s="49">
        <v>90</v>
      </c>
      <c r="I33" s="29">
        <v>146.25</v>
      </c>
    </row>
    <row r="34" spans="1:9" customFormat="1" ht="26.5" x14ac:dyDescent="0.35">
      <c r="A34" s="22"/>
      <c r="B34" s="22"/>
      <c r="C34" s="6"/>
      <c r="D34" s="6"/>
      <c r="E34" s="8" t="s">
        <v>716</v>
      </c>
      <c r="F34" s="9" t="s">
        <v>715</v>
      </c>
      <c r="G34" s="49">
        <v>1.625</v>
      </c>
      <c r="H34" s="49">
        <v>90</v>
      </c>
      <c r="I34" s="29">
        <v>146.25</v>
      </c>
    </row>
    <row r="35" spans="1:9" customFormat="1" ht="26.5" x14ac:dyDescent="0.35">
      <c r="A35" s="22"/>
      <c r="B35" s="22"/>
      <c r="C35" s="6"/>
      <c r="D35" s="6"/>
      <c r="E35" s="8" t="s">
        <v>718</v>
      </c>
      <c r="F35" s="9" t="s">
        <v>717</v>
      </c>
      <c r="G35" s="49">
        <v>1.625</v>
      </c>
      <c r="H35" s="49">
        <v>90</v>
      </c>
      <c r="I35" s="29">
        <v>146.25</v>
      </c>
    </row>
    <row r="36" spans="1:9" customFormat="1" ht="26.5" x14ac:dyDescent="0.35">
      <c r="A36" s="22"/>
      <c r="B36" s="22"/>
      <c r="C36" s="6"/>
      <c r="D36" s="6"/>
      <c r="E36" s="8" t="s">
        <v>720</v>
      </c>
      <c r="F36" s="9" t="s">
        <v>719</v>
      </c>
      <c r="G36" s="49">
        <v>1.625</v>
      </c>
      <c r="H36" s="49">
        <v>90</v>
      </c>
      <c r="I36" s="29">
        <v>146.25</v>
      </c>
    </row>
    <row r="37" spans="1:9" customFormat="1" x14ac:dyDescent="0.35">
      <c r="A37" s="22"/>
      <c r="B37" s="22"/>
      <c r="C37" s="6"/>
      <c r="D37" s="6"/>
      <c r="E37" s="8" t="s">
        <v>527</v>
      </c>
      <c r="F37" s="9" t="s">
        <v>349</v>
      </c>
      <c r="G37" s="49">
        <v>3.25</v>
      </c>
      <c r="H37" s="49">
        <v>90</v>
      </c>
      <c r="I37" s="29">
        <v>292.5</v>
      </c>
    </row>
    <row r="38" spans="1:9" customFormat="1" x14ac:dyDescent="0.35">
      <c r="A38" s="22"/>
      <c r="B38" s="22"/>
      <c r="C38" s="6"/>
      <c r="D38" s="6" t="s">
        <v>269</v>
      </c>
      <c r="E38" s="6"/>
      <c r="F38" s="6"/>
      <c r="G38" s="49">
        <v>19</v>
      </c>
      <c r="H38" s="49">
        <v>91.25</v>
      </c>
      <c r="I38" s="29">
        <v>1751.25</v>
      </c>
    </row>
    <row r="39" spans="1:9" customFormat="1" x14ac:dyDescent="0.35">
      <c r="A39" s="22"/>
      <c r="B39" s="22"/>
      <c r="C39" s="6" t="s">
        <v>529</v>
      </c>
      <c r="D39" s="6"/>
      <c r="E39" s="6"/>
      <c r="F39" s="6"/>
      <c r="G39" s="49">
        <v>19</v>
      </c>
      <c r="H39" s="49">
        <v>91.25</v>
      </c>
      <c r="I39" s="29">
        <v>1751.25</v>
      </c>
    </row>
    <row r="40" spans="1:9" customFormat="1" x14ac:dyDescent="0.35">
      <c r="A40" s="22"/>
      <c r="B40" s="6" t="s">
        <v>266</v>
      </c>
      <c r="C40" s="6"/>
      <c r="D40" s="6"/>
      <c r="E40" s="6"/>
      <c r="F40" s="6"/>
      <c r="G40" s="49">
        <v>51</v>
      </c>
      <c r="H40" s="49">
        <v>91.25</v>
      </c>
      <c r="I40" s="29">
        <v>4700.416666666667</v>
      </c>
    </row>
    <row r="41" spans="1:9" customFormat="1" x14ac:dyDescent="0.35">
      <c r="A41" s="6" t="s">
        <v>724</v>
      </c>
      <c r="B41" s="6"/>
      <c r="C41" s="6"/>
      <c r="D41" s="6"/>
      <c r="E41" s="6"/>
      <c r="F41" s="6"/>
      <c r="G41" s="49">
        <v>51</v>
      </c>
      <c r="H41" s="49">
        <v>91.25</v>
      </c>
      <c r="I41" s="29">
        <v>5805.336666666667</v>
      </c>
    </row>
    <row r="42" spans="1:9" customFormat="1" x14ac:dyDescent="0.35">
      <c r="A42" s="30" t="s">
        <v>259</v>
      </c>
      <c r="B42" s="30"/>
      <c r="C42" s="30"/>
      <c r="D42" s="30"/>
      <c r="E42" s="30"/>
      <c r="F42" s="30"/>
      <c r="G42" s="49">
        <v>51</v>
      </c>
      <c r="H42" s="49">
        <v>91.25</v>
      </c>
      <c r="I42" s="29">
        <v>5805.336666666667</v>
      </c>
    </row>
    <row r="43" spans="1:9" customFormat="1" x14ac:dyDescent="0.35"/>
    <row r="44" spans="1:9" customFormat="1" x14ac:dyDescent="0.35"/>
    <row r="45" spans="1:9" customFormat="1" x14ac:dyDescent="0.35"/>
    <row r="46" spans="1:9" customFormat="1" x14ac:dyDescent="0.35"/>
    <row r="47" spans="1:9" customFormat="1" x14ac:dyDescent="0.35"/>
    <row r="48" spans="1:9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719B-4463-4084-A110-051816E1D91E}">
  <sheetPr>
    <tabColor rgb="FF92D050"/>
  </sheetPr>
  <dimension ref="A1:T1306"/>
  <sheetViews>
    <sheetView view="pageBreakPreview" zoomScaleNormal="100" zoomScaleSheetLayoutView="100" workbookViewId="0">
      <selection activeCell="F29" sqref="F29"/>
    </sheetView>
  </sheetViews>
  <sheetFormatPr defaultRowHeight="14.5" x14ac:dyDescent="0.35"/>
  <cols>
    <col min="1" max="1" width="15.7265625" style="6" customWidth="1"/>
    <col min="2" max="2" width="17.453125" style="22" customWidth="1"/>
    <col min="3" max="3" width="14.1796875" style="22" customWidth="1"/>
    <col min="4" max="4" width="8.7265625" style="22" customWidth="1"/>
    <col min="5" max="5" width="11.7265625" style="30" customWidth="1"/>
    <col min="6" max="6" width="25.7265625" style="6" customWidth="1"/>
    <col min="7" max="7" width="8.7265625" style="6" customWidth="1"/>
    <col min="8" max="8" width="11.453125" style="6" customWidth="1"/>
    <col min="9" max="9" width="16.7265625" style="6" customWidth="1"/>
    <col min="10" max="10" width="8.7265625" style="6" customWidth="1"/>
    <col min="11" max="11" width="9.1796875" style="6"/>
    <col min="12" max="12" width="6.7265625" style="6" customWidth="1"/>
    <col min="13" max="13" width="5.7265625" style="6" customWidth="1"/>
    <col min="14" max="14" width="10.81640625" style="6" customWidth="1"/>
    <col min="15" max="15" width="17.26953125" style="6" customWidth="1"/>
  </cols>
  <sheetData>
    <row r="1" spans="1:20" ht="15.65" customHeight="1" x14ac:dyDescent="0.35">
      <c r="A1" s="185" t="s">
        <v>785</v>
      </c>
      <c r="B1" s="185"/>
      <c r="C1" s="185"/>
      <c r="D1" s="185"/>
      <c r="E1" s="185"/>
      <c r="F1" s="185"/>
      <c r="G1" s="185"/>
    </row>
    <row r="2" spans="1:20" ht="15.5" x14ac:dyDescent="0.35">
      <c r="A2" s="36"/>
      <c r="C2" s="6"/>
      <c r="E2" s="55"/>
    </row>
    <row r="3" spans="1:20" x14ac:dyDescent="0.35">
      <c r="A3" s="37" t="s">
        <v>786</v>
      </c>
      <c r="B3" s="6"/>
      <c r="C3" s="30"/>
      <c r="E3" s="37" t="s">
        <v>787</v>
      </c>
      <c r="G3" s="8"/>
      <c r="H3" s="22"/>
    </row>
    <row r="4" spans="1:20" x14ac:dyDescent="0.35">
      <c r="A4" s="6" t="s">
        <v>520</v>
      </c>
      <c r="B4" s="6"/>
      <c r="C4" s="40">
        <v>25</v>
      </c>
      <c r="D4" s="8" t="s">
        <v>250</v>
      </c>
      <c r="E4" s="6" t="s">
        <v>520</v>
      </c>
      <c r="G4" s="40">
        <v>2.5</v>
      </c>
      <c r="H4" s="22" t="s">
        <v>250</v>
      </c>
    </row>
    <row r="5" spans="1:20" x14ac:dyDescent="0.35">
      <c r="A5" s="6" t="s">
        <v>521</v>
      </c>
      <c r="B5" s="6"/>
      <c r="C5" s="40">
        <v>9</v>
      </c>
      <c r="D5" s="8" t="s">
        <v>250</v>
      </c>
      <c r="E5" s="6" t="s">
        <v>521</v>
      </c>
      <c r="G5" s="40">
        <v>5.5</v>
      </c>
      <c r="H5" s="22" t="s">
        <v>250</v>
      </c>
    </row>
    <row r="6" spans="1:20" x14ac:dyDescent="0.35">
      <c r="A6" s="6" t="s">
        <v>251</v>
      </c>
      <c r="B6" s="6"/>
      <c r="C6" s="41">
        <v>3113.1419999999998</v>
      </c>
      <c r="D6" s="8" t="s">
        <v>252</v>
      </c>
      <c r="E6" s="6" t="s">
        <v>251</v>
      </c>
      <c r="G6" s="41">
        <v>914.83900000000006</v>
      </c>
      <c r="H6" s="22" t="s">
        <v>252</v>
      </c>
    </row>
    <row r="7" spans="1:20" x14ac:dyDescent="0.35">
      <c r="G7" s="41"/>
      <c r="H7" s="22"/>
      <c r="I7" s="62"/>
      <c r="J7"/>
      <c r="K7"/>
      <c r="L7"/>
      <c r="M7"/>
      <c r="N7"/>
    </row>
    <row r="8" spans="1:20" x14ac:dyDescent="0.35">
      <c r="B8" s="6"/>
      <c r="C8" s="41"/>
      <c r="D8" s="8"/>
      <c r="E8" s="6"/>
      <c r="G8" s="41"/>
      <c r="H8" s="22"/>
      <c r="J8"/>
      <c r="K8" s="63"/>
      <c r="L8" s="63"/>
      <c r="M8" s="63"/>
      <c r="N8" s="63"/>
      <c r="O8" s="64"/>
      <c r="P8" s="63"/>
      <c r="Q8" s="63"/>
      <c r="R8" s="65"/>
      <c r="S8" s="63"/>
      <c r="T8" s="63"/>
    </row>
    <row r="9" spans="1:20" x14ac:dyDescent="0.35">
      <c r="A9" s="11" t="s">
        <v>788</v>
      </c>
      <c r="C9" s="6"/>
      <c r="D9" s="9"/>
      <c r="E9" s="37" t="s">
        <v>248</v>
      </c>
      <c r="G9" s="41"/>
      <c r="H9" s="22"/>
      <c r="K9" s="66"/>
      <c r="L9" s="66"/>
      <c r="M9" s="66"/>
      <c r="N9" s="66"/>
      <c r="O9" s="66"/>
      <c r="P9" s="63"/>
      <c r="Q9" s="63"/>
      <c r="R9" s="63"/>
      <c r="S9" s="63"/>
      <c r="T9" s="63"/>
    </row>
    <row r="10" spans="1:20" x14ac:dyDescent="0.35">
      <c r="A10" s="6" t="s">
        <v>520</v>
      </c>
      <c r="B10" s="40"/>
      <c r="C10" s="67">
        <v>53.5</v>
      </c>
      <c r="D10" s="6" t="s">
        <v>250</v>
      </c>
      <c r="E10" s="6" t="s">
        <v>789</v>
      </c>
      <c r="G10" s="140">
        <f>C6-GETPIVOTDATA(" Total ers tkr",$A$17,"Program","Magister, global hälsa")</f>
        <v>0.14763112894297592</v>
      </c>
      <c r="H10" s="22"/>
      <c r="K10" s="66"/>
      <c r="L10" s="66"/>
      <c r="M10" s="66"/>
      <c r="N10" s="66"/>
      <c r="O10" s="66"/>
      <c r="P10" s="63"/>
      <c r="Q10" s="63"/>
      <c r="R10" s="63"/>
      <c r="S10" s="63"/>
      <c r="T10" s="63"/>
    </row>
    <row r="11" spans="1:20" x14ac:dyDescent="0.35">
      <c r="A11" s="6" t="s">
        <v>521</v>
      </c>
      <c r="B11" s="40"/>
      <c r="C11" s="67">
        <v>34</v>
      </c>
      <c r="D11" s="6" t="s">
        <v>250</v>
      </c>
      <c r="E11" s="6" t="s">
        <v>790</v>
      </c>
      <c r="G11" s="140">
        <f>C12-GETPIVOTDATA(" Total ers tkr",$A$17,"Program","Master, folkhälsovetenskap")</f>
        <v>-0.21528979859976971</v>
      </c>
      <c r="H11" s="22"/>
      <c r="K11" s="66"/>
      <c r="L11" s="66"/>
      <c r="M11" s="66"/>
      <c r="N11" s="66"/>
      <c r="O11" s="66"/>
      <c r="P11" s="63"/>
      <c r="Q11" s="63"/>
      <c r="R11" s="63"/>
      <c r="S11" s="63"/>
      <c r="T11" s="63"/>
    </row>
    <row r="12" spans="1:20" x14ac:dyDescent="0.35">
      <c r="A12" s="6" t="s">
        <v>251</v>
      </c>
      <c r="B12" s="40"/>
      <c r="C12" s="68">
        <v>8004.875</v>
      </c>
      <c r="D12" s="22" t="s">
        <v>252</v>
      </c>
      <c r="E12" s="6" t="s">
        <v>791</v>
      </c>
      <c r="G12" s="140">
        <f>G6-GETPIVOTDATA(" Total ers tkr",$A$17,"Program","Master, hälsoinsatser vid katastrofer ")</f>
        <v>-7.7355658197575394E-3</v>
      </c>
      <c r="H12" s="22"/>
      <c r="K12" s="66"/>
      <c r="L12" s="66"/>
      <c r="M12" s="66"/>
      <c r="N12" s="66"/>
      <c r="O12" s="66"/>
      <c r="P12" s="63"/>
      <c r="Q12" s="63"/>
      <c r="R12" s="63"/>
      <c r="S12" s="63"/>
      <c r="T12" s="63"/>
    </row>
    <row r="13" spans="1:20" x14ac:dyDescent="0.35">
      <c r="E13" s="6"/>
      <c r="F13" s="41"/>
      <c r="G13" s="41"/>
      <c r="H13" s="22"/>
      <c r="K13" s="66"/>
      <c r="L13" s="66"/>
      <c r="M13" s="66"/>
      <c r="N13" s="66"/>
      <c r="O13" s="66"/>
      <c r="P13" s="63"/>
      <c r="Q13" s="63"/>
      <c r="R13" s="63"/>
      <c r="S13" s="63"/>
      <c r="T13" s="63"/>
    </row>
    <row r="14" spans="1:20" x14ac:dyDescent="0.35">
      <c r="B14" s="6"/>
      <c r="C14" s="41"/>
      <c r="D14" s="6"/>
      <c r="E14" s="55"/>
      <c r="G14" s="41"/>
      <c r="H14" s="22"/>
      <c r="K14" s="66"/>
      <c r="L14" s="66"/>
      <c r="M14" s="66"/>
      <c r="N14" s="66"/>
      <c r="O14" s="66"/>
      <c r="P14" s="63"/>
      <c r="Q14" s="63"/>
      <c r="R14" s="63"/>
      <c r="S14" s="63"/>
      <c r="T14" s="63"/>
    </row>
    <row r="15" spans="1:20" x14ac:dyDescent="0.35">
      <c r="A15" s="27" t="s">
        <v>1</v>
      </c>
      <c r="B15" s="6" t="s">
        <v>697</v>
      </c>
      <c r="C15" s="6"/>
      <c r="D15" s="6"/>
      <c r="E15" s="55"/>
      <c r="F15" s="41"/>
    </row>
    <row r="17" spans="1:15" x14ac:dyDescent="0.35">
      <c r="B17" s="6"/>
      <c r="C17" s="6"/>
      <c r="D17" s="6"/>
      <c r="E17" s="6"/>
      <c r="G17" s="27" t="s">
        <v>253</v>
      </c>
      <c r="J17"/>
      <c r="K17"/>
    </row>
    <row r="18" spans="1:15" ht="39.5" x14ac:dyDescent="0.35">
      <c r="A18" s="31" t="s">
        <v>2</v>
      </c>
      <c r="B18" s="27" t="s">
        <v>0</v>
      </c>
      <c r="C18" s="31" t="s">
        <v>792</v>
      </c>
      <c r="D18" s="31" t="s">
        <v>254</v>
      </c>
      <c r="E18" s="32" t="s">
        <v>8</v>
      </c>
      <c r="F18" s="31" t="s">
        <v>7</v>
      </c>
      <c r="G18" s="22" t="s">
        <v>255</v>
      </c>
      <c r="H18" s="6" t="s">
        <v>256</v>
      </c>
      <c r="I18" s="6" t="s">
        <v>496</v>
      </c>
      <c r="J18"/>
      <c r="K18"/>
      <c r="L18" s="22"/>
      <c r="M18" s="22"/>
      <c r="N18" s="22"/>
      <c r="O18" s="22"/>
    </row>
    <row r="19" spans="1:15" ht="26.5" x14ac:dyDescent="0.35">
      <c r="A19" s="22" t="s">
        <v>287</v>
      </c>
      <c r="B19" s="22" t="s">
        <v>38</v>
      </c>
      <c r="C19" s="6" t="s">
        <v>527</v>
      </c>
      <c r="D19" s="6" t="s">
        <v>704</v>
      </c>
      <c r="E19" s="8" t="s">
        <v>42</v>
      </c>
      <c r="F19" s="9" t="s">
        <v>55</v>
      </c>
      <c r="G19" s="49">
        <v>0</v>
      </c>
      <c r="H19" s="49">
        <v>0</v>
      </c>
      <c r="I19" s="29">
        <v>124.39400000000001</v>
      </c>
      <c r="J19"/>
      <c r="K19"/>
    </row>
    <row r="20" spans="1:15" x14ac:dyDescent="0.35">
      <c r="A20" s="22"/>
      <c r="C20" s="6"/>
      <c r="D20" s="6"/>
      <c r="E20" s="8"/>
      <c r="F20" s="9" t="s">
        <v>44</v>
      </c>
      <c r="G20" s="49">
        <v>0</v>
      </c>
      <c r="H20" s="49">
        <v>0</v>
      </c>
      <c r="I20" s="29">
        <v>308.82100000000003</v>
      </c>
      <c r="J20"/>
      <c r="K20"/>
    </row>
    <row r="21" spans="1:15" x14ac:dyDescent="0.35">
      <c r="A21" s="22"/>
      <c r="C21" s="6"/>
      <c r="D21" s="6"/>
      <c r="E21" s="8"/>
      <c r="F21" s="9" t="s">
        <v>657</v>
      </c>
      <c r="G21" s="49">
        <v>0</v>
      </c>
      <c r="H21" s="49">
        <v>0</v>
      </c>
      <c r="I21" s="29">
        <v>277.53199999999998</v>
      </c>
      <c r="J21"/>
      <c r="K21"/>
    </row>
    <row r="22" spans="1:15" ht="26.5" x14ac:dyDescent="0.35">
      <c r="A22" s="22"/>
      <c r="C22" s="6"/>
      <c r="D22" s="6"/>
      <c r="E22" s="8"/>
      <c r="F22" s="9" t="s">
        <v>52</v>
      </c>
      <c r="G22" s="49">
        <v>0</v>
      </c>
      <c r="H22" s="49">
        <v>0</v>
      </c>
      <c r="I22" s="29">
        <v>184.74799999999999</v>
      </c>
      <c r="J22"/>
      <c r="K22"/>
    </row>
    <row r="23" spans="1:15" ht="26.5" x14ac:dyDescent="0.35">
      <c r="A23" s="22"/>
      <c r="C23" s="6"/>
      <c r="D23" s="6"/>
      <c r="E23" s="8"/>
      <c r="F23" s="9" t="s">
        <v>307</v>
      </c>
      <c r="G23" s="49">
        <v>0</v>
      </c>
      <c r="H23" s="49">
        <v>0</v>
      </c>
      <c r="I23" s="29">
        <v>37.43</v>
      </c>
      <c r="J23"/>
      <c r="K23"/>
    </row>
    <row r="24" spans="1:15" x14ac:dyDescent="0.35">
      <c r="A24" s="22"/>
      <c r="C24" s="6"/>
      <c r="D24" s="6" t="s">
        <v>793</v>
      </c>
      <c r="E24" s="6"/>
      <c r="G24" s="49">
        <v>0</v>
      </c>
      <c r="H24" s="49">
        <v>0</v>
      </c>
      <c r="I24" s="29">
        <v>932.92500000000007</v>
      </c>
      <c r="J24"/>
      <c r="K24"/>
    </row>
    <row r="25" spans="1:15" x14ac:dyDescent="0.35">
      <c r="A25" s="22"/>
      <c r="C25" s="6" t="s">
        <v>531</v>
      </c>
      <c r="D25" s="6"/>
      <c r="E25" s="6"/>
      <c r="G25" s="49">
        <v>0</v>
      </c>
      <c r="H25" s="49">
        <v>0</v>
      </c>
      <c r="I25" s="29">
        <v>932.92500000000007</v>
      </c>
      <c r="J25"/>
      <c r="K25"/>
    </row>
    <row r="26" spans="1:15" x14ac:dyDescent="0.35">
      <c r="A26" s="22"/>
      <c r="B26" s="6" t="s">
        <v>265</v>
      </c>
      <c r="C26" s="6"/>
      <c r="D26" s="6"/>
      <c r="E26" s="6"/>
      <c r="G26" s="49">
        <v>0</v>
      </c>
      <c r="H26" s="49">
        <v>0</v>
      </c>
      <c r="I26" s="29">
        <v>932.92500000000007</v>
      </c>
      <c r="J26"/>
      <c r="K26"/>
    </row>
    <row r="27" spans="1:15" x14ac:dyDescent="0.35">
      <c r="A27" s="22"/>
      <c r="B27" s="22" t="s">
        <v>47</v>
      </c>
      <c r="C27" s="6" t="s">
        <v>48</v>
      </c>
      <c r="D27" s="6" t="s">
        <v>704</v>
      </c>
      <c r="E27" s="8" t="s">
        <v>42</v>
      </c>
      <c r="F27" s="9" t="s">
        <v>65</v>
      </c>
      <c r="G27" s="49">
        <v>0</v>
      </c>
      <c r="H27" s="49">
        <v>62</v>
      </c>
      <c r="I27" s="29">
        <v>0</v>
      </c>
      <c r="J27"/>
      <c r="K27"/>
    </row>
    <row r="28" spans="1:15" x14ac:dyDescent="0.35">
      <c r="A28" s="22"/>
      <c r="C28" s="6"/>
      <c r="D28" s="6"/>
      <c r="E28" s="8" t="s">
        <v>727</v>
      </c>
      <c r="F28" s="9" t="s">
        <v>425</v>
      </c>
      <c r="G28" s="49">
        <v>2.875</v>
      </c>
      <c r="H28" s="49">
        <v>60.361416041087637</v>
      </c>
      <c r="I28" s="29">
        <v>173.53907111812697</v>
      </c>
      <c r="J28"/>
      <c r="K28"/>
    </row>
    <row r="29" spans="1:15" x14ac:dyDescent="0.35">
      <c r="A29" s="22"/>
      <c r="C29" s="6"/>
      <c r="D29" s="6"/>
      <c r="E29" s="8" t="s">
        <v>729</v>
      </c>
      <c r="F29" s="9" t="s">
        <v>728</v>
      </c>
      <c r="G29" s="49">
        <v>13.2</v>
      </c>
      <c r="H29" s="49">
        <v>67.176414626371724</v>
      </c>
      <c r="I29" s="29">
        <v>886.72867306810667</v>
      </c>
      <c r="J29"/>
      <c r="K29"/>
    </row>
    <row r="30" spans="1:15" ht="26.5" x14ac:dyDescent="0.35">
      <c r="A30" s="22"/>
      <c r="C30" s="6"/>
      <c r="D30" s="6"/>
      <c r="E30" s="8" t="s">
        <v>731</v>
      </c>
      <c r="F30" s="9" t="s">
        <v>730</v>
      </c>
      <c r="G30" s="49">
        <v>1.25</v>
      </c>
      <c r="H30" s="49">
        <v>60.361416041087637</v>
      </c>
      <c r="I30" s="29">
        <v>75.451770051359546</v>
      </c>
      <c r="J30"/>
      <c r="K30"/>
    </row>
    <row r="31" spans="1:15" ht="26.5" x14ac:dyDescent="0.35">
      <c r="A31" s="22"/>
      <c r="C31" s="6"/>
      <c r="D31" s="6"/>
      <c r="E31" s="8" t="s">
        <v>733</v>
      </c>
      <c r="F31" s="9" t="s">
        <v>732</v>
      </c>
      <c r="G31" s="49">
        <v>1.7250000000000001</v>
      </c>
      <c r="H31" s="49">
        <v>60.361416041087637</v>
      </c>
      <c r="I31" s="29">
        <v>104.12344267087617</v>
      </c>
      <c r="J31"/>
      <c r="K31"/>
    </row>
    <row r="32" spans="1:15" ht="52.5" x14ac:dyDescent="0.35">
      <c r="A32" s="22"/>
      <c r="C32" s="6"/>
      <c r="D32" s="6"/>
      <c r="E32" s="8" t="s">
        <v>737</v>
      </c>
      <c r="F32" s="9" t="s">
        <v>736</v>
      </c>
      <c r="G32" s="49">
        <v>1.35</v>
      </c>
      <c r="H32" s="49">
        <v>60.361416041087637</v>
      </c>
      <c r="I32" s="29">
        <v>81.487911655468309</v>
      </c>
      <c r="J32"/>
      <c r="K32"/>
    </row>
    <row r="33" spans="1:11" ht="52.5" x14ac:dyDescent="0.35">
      <c r="A33" s="22"/>
      <c r="C33" s="6"/>
      <c r="D33" s="6"/>
      <c r="E33" s="8" t="s">
        <v>735</v>
      </c>
      <c r="F33" s="9" t="s">
        <v>734</v>
      </c>
      <c r="G33" s="49">
        <v>1.7250000000000001</v>
      </c>
      <c r="H33" s="49">
        <v>60.361416041087637</v>
      </c>
      <c r="I33" s="29">
        <v>104.12344267087617</v>
      </c>
      <c r="J33"/>
      <c r="K33"/>
    </row>
    <row r="34" spans="1:11" x14ac:dyDescent="0.35">
      <c r="A34" s="22"/>
      <c r="C34" s="6"/>
      <c r="D34" s="6"/>
      <c r="E34" s="8" t="s">
        <v>726</v>
      </c>
      <c r="F34" s="9" t="s">
        <v>725</v>
      </c>
      <c r="G34" s="49">
        <v>2.875</v>
      </c>
      <c r="H34" s="49">
        <v>60.361416041087637</v>
      </c>
      <c r="I34" s="29">
        <v>173.53907111812697</v>
      </c>
      <c r="J34"/>
      <c r="K34"/>
    </row>
    <row r="35" spans="1:11" x14ac:dyDescent="0.35">
      <c r="A35" s="22"/>
      <c r="C35" s="6"/>
      <c r="D35" s="6" t="s">
        <v>793</v>
      </c>
      <c r="E35" s="6"/>
      <c r="G35" s="49">
        <v>25.000000000000004</v>
      </c>
      <c r="H35" s="49">
        <v>61.888274154035699</v>
      </c>
      <c r="I35" s="29">
        <v>1598.9933823529407</v>
      </c>
      <c r="J35"/>
      <c r="K35"/>
    </row>
    <row r="36" spans="1:11" x14ac:dyDescent="0.35">
      <c r="A36" s="22"/>
      <c r="C36" s="6" t="s">
        <v>528</v>
      </c>
      <c r="D36" s="6"/>
      <c r="E36" s="6"/>
      <c r="G36" s="49">
        <v>25.000000000000004</v>
      </c>
      <c r="H36" s="49">
        <v>61.888274154035699</v>
      </c>
      <c r="I36" s="29">
        <v>1598.9933823529407</v>
      </c>
      <c r="J36"/>
      <c r="K36"/>
    </row>
    <row r="37" spans="1:11" x14ac:dyDescent="0.35">
      <c r="A37" s="22"/>
      <c r="C37" s="6" t="s">
        <v>505</v>
      </c>
      <c r="D37" s="6" t="s">
        <v>704</v>
      </c>
      <c r="E37" s="8" t="s">
        <v>727</v>
      </c>
      <c r="F37" s="9" t="s">
        <v>425</v>
      </c>
      <c r="G37" s="49">
        <v>0.75</v>
      </c>
      <c r="H37" s="49">
        <v>60.361416041087637</v>
      </c>
      <c r="I37" s="29">
        <v>45.271062030815727</v>
      </c>
      <c r="J37"/>
      <c r="K37"/>
    </row>
    <row r="38" spans="1:11" x14ac:dyDescent="0.35">
      <c r="A38" s="22"/>
      <c r="C38" s="6"/>
      <c r="D38" s="6"/>
      <c r="E38" s="8" t="s">
        <v>729</v>
      </c>
      <c r="F38" s="9" t="s">
        <v>728</v>
      </c>
      <c r="G38" s="49">
        <v>5.55</v>
      </c>
      <c r="H38" s="49">
        <v>67.176414626371724</v>
      </c>
      <c r="I38" s="29">
        <v>372.82910117636305</v>
      </c>
      <c r="J38"/>
      <c r="K38"/>
    </row>
    <row r="39" spans="1:11" ht="26.5" x14ac:dyDescent="0.35">
      <c r="A39" s="22"/>
      <c r="C39" s="6"/>
      <c r="D39" s="6"/>
      <c r="E39" s="8" t="s">
        <v>731</v>
      </c>
      <c r="F39" s="9" t="s">
        <v>730</v>
      </c>
      <c r="G39" s="49">
        <v>0.44999999999999996</v>
      </c>
      <c r="H39" s="49">
        <v>60.361416041087637</v>
      </c>
      <c r="I39" s="29">
        <v>27.162637218489436</v>
      </c>
      <c r="J39"/>
      <c r="K39"/>
    </row>
    <row r="40" spans="1:11" ht="26.5" x14ac:dyDescent="0.35">
      <c r="A40" s="22"/>
      <c r="C40" s="6"/>
      <c r="D40" s="6"/>
      <c r="E40" s="8" t="s">
        <v>733</v>
      </c>
      <c r="F40" s="9" t="s">
        <v>732</v>
      </c>
      <c r="G40" s="49">
        <v>0.45</v>
      </c>
      <c r="H40" s="49">
        <v>60.361416041087637</v>
      </c>
      <c r="I40" s="29">
        <v>27.162637218489436</v>
      </c>
      <c r="J40"/>
      <c r="K40"/>
    </row>
    <row r="41" spans="1:11" ht="52.5" x14ac:dyDescent="0.35">
      <c r="A41" s="22"/>
      <c r="C41" s="6"/>
      <c r="D41" s="6"/>
      <c r="E41" s="8" t="s">
        <v>737</v>
      </c>
      <c r="F41" s="9" t="s">
        <v>736</v>
      </c>
      <c r="G41" s="49">
        <v>0.6</v>
      </c>
      <c r="H41" s="49">
        <v>60.361416041087637</v>
      </c>
      <c r="I41" s="29">
        <v>36.216849624652582</v>
      </c>
      <c r="J41"/>
      <c r="K41"/>
    </row>
    <row r="42" spans="1:11" ht="52.5" x14ac:dyDescent="0.35">
      <c r="A42" s="22"/>
      <c r="C42" s="6"/>
      <c r="D42" s="6"/>
      <c r="E42" s="8" t="s">
        <v>735</v>
      </c>
      <c r="F42" s="9" t="s">
        <v>734</v>
      </c>
      <c r="G42" s="49">
        <v>0.45</v>
      </c>
      <c r="H42" s="49">
        <v>60.361416041087637</v>
      </c>
      <c r="I42" s="29">
        <v>27.162637218489436</v>
      </c>
      <c r="J42"/>
      <c r="K42"/>
    </row>
    <row r="43" spans="1:11" x14ac:dyDescent="0.35">
      <c r="A43" s="22"/>
      <c r="C43" s="6"/>
      <c r="D43" s="6"/>
      <c r="E43" s="8" t="s">
        <v>726</v>
      </c>
      <c r="F43" s="9" t="s">
        <v>725</v>
      </c>
      <c r="G43" s="49">
        <v>0.75</v>
      </c>
      <c r="H43" s="49">
        <v>60.361416041087637</v>
      </c>
      <c r="I43" s="29">
        <v>45.271062030815727</v>
      </c>
      <c r="J43"/>
      <c r="K43"/>
    </row>
    <row r="44" spans="1:11" x14ac:dyDescent="0.35">
      <c r="A44" s="22"/>
      <c r="C44" s="6"/>
      <c r="D44" s="6"/>
      <c r="E44" s="8" t="s">
        <v>527</v>
      </c>
      <c r="F44" s="9" t="s">
        <v>738</v>
      </c>
      <c r="G44" s="49">
        <v>0</v>
      </c>
      <c r="H44" s="49">
        <v>62</v>
      </c>
      <c r="I44" s="29">
        <v>0</v>
      </c>
      <c r="J44"/>
      <c r="K44"/>
    </row>
    <row r="45" spans="1:11" x14ac:dyDescent="0.35">
      <c r="A45" s="22"/>
      <c r="C45" s="6"/>
      <c r="D45" s="6" t="s">
        <v>793</v>
      </c>
      <c r="E45" s="6"/>
      <c r="G45" s="49">
        <v>9</v>
      </c>
      <c r="H45" s="49">
        <v>61.888274154035685</v>
      </c>
      <c r="I45" s="29">
        <v>581.07598651811531</v>
      </c>
      <c r="J45"/>
      <c r="K45"/>
    </row>
    <row r="46" spans="1:11" x14ac:dyDescent="0.35">
      <c r="A46" s="22"/>
      <c r="C46" s="6" t="s">
        <v>529</v>
      </c>
      <c r="D46" s="6"/>
      <c r="E46" s="6"/>
      <c r="G46" s="49">
        <v>9</v>
      </c>
      <c r="H46" s="49">
        <v>61.888274154035685</v>
      </c>
      <c r="I46" s="29">
        <v>581.07598651811531</v>
      </c>
      <c r="J46"/>
      <c r="K46"/>
    </row>
    <row r="47" spans="1:11" x14ac:dyDescent="0.35">
      <c r="A47" s="22"/>
      <c r="B47" s="6" t="s">
        <v>266</v>
      </c>
      <c r="C47" s="6"/>
      <c r="D47" s="6"/>
      <c r="E47" s="6"/>
      <c r="G47" s="49">
        <v>34.000000000000007</v>
      </c>
      <c r="H47" s="49">
        <v>61.888274154035685</v>
      </c>
      <c r="I47" s="29">
        <v>2180.0693688710562</v>
      </c>
      <c r="J47"/>
      <c r="K47"/>
    </row>
    <row r="48" spans="1:11" x14ac:dyDescent="0.35">
      <c r="A48" s="6" t="s">
        <v>794</v>
      </c>
      <c r="B48" s="6"/>
      <c r="C48" s="6"/>
      <c r="D48" s="6"/>
      <c r="E48" s="6"/>
      <c r="G48" s="49">
        <v>34.000000000000007</v>
      </c>
      <c r="H48" s="49">
        <v>51.57356179502974</v>
      </c>
      <c r="I48" s="29">
        <v>3112.9943688710568</v>
      </c>
      <c r="J48"/>
      <c r="K48"/>
    </row>
    <row r="49" spans="1:11" ht="26.5" x14ac:dyDescent="0.35">
      <c r="A49" s="22" t="s">
        <v>292</v>
      </c>
      <c r="B49" s="22" t="s">
        <v>38</v>
      </c>
      <c r="C49" s="6" t="s">
        <v>527</v>
      </c>
      <c r="D49" s="6" t="s">
        <v>704</v>
      </c>
      <c r="E49" s="8" t="s">
        <v>42</v>
      </c>
      <c r="F49" s="9" t="s">
        <v>55</v>
      </c>
      <c r="G49" s="49">
        <v>0</v>
      </c>
      <c r="H49" s="49">
        <v>0</v>
      </c>
      <c r="I49" s="29">
        <v>135.57300000000001</v>
      </c>
      <c r="J49"/>
      <c r="K49"/>
    </row>
    <row r="50" spans="1:11" x14ac:dyDescent="0.35">
      <c r="A50" s="22"/>
      <c r="C50" s="6"/>
      <c r="D50" s="6"/>
      <c r="E50" s="8"/>
      <c r="F50" s="9" t="s">
        <v>44</v>
      </c>
      <c r="G50" s="49">
        <v>0</v>
      </c>
      <c r="H50" s="49">
        <v>0</v>
      </c>
      <c r="I50" s="29">
        <v>519.73099999999999</v>
      </c>
      <c r="J50"/>
      <c r="K50"/>
    </row>
    <row r="51" spans="1:11" ht="26.5" x14ac:dyDescent="0.35">
      <c r="A51" s="22"/>
      <c r="C51" s="6"/>
      <c r="D51" s="6"/>
      <c r="E51" s="8"/>
      <c r="F51" s="9" t="s">
        <v>54</v>
      </c>
      <c r="G51" s="49">
        <v>0</v>
      </c>
      <c r="H51" s="49">
        <v>0</v>
      </c>
      <c r="I51" s="29">
        <v>426.02699999999999</v>
      </c>
      <c r="J51"/>
      <c r="K51"/>
    </row>
    <row r="52" spans="1:11" ht="26.5" x14ac:dyDescent="0.35">
      <c r="A52" s="22"/>
      <c r="C52" s="6"/>
      <c r="D52" s="6"/>
      <c r="E52" s="8"/>
      <c r="F52" s="9" t="s">
        <v>52</v>
      </c>
      <c r="G52" s="49">
        <v>0</v>
      </c>
      <c r="H52" s="49">
        <v>0</v>
      </c>
      <c r="I52" s="29">
        <v>511.91500000000002</v>
      </c>
      <c r="J52"/>
      <c r="K52"/>
    </row>
    <row r="53" spans="1:11" ht="26.5" x14ac:dyDescent="0.35">
      <c r="A53" s="22"/>
      <c r="C53" s="6"/>
      <c r="D53" s="6"/>
      <c r="E53" s="8"/>
      <c r="F53" s="9" t="s">
        <v>307</v>
      </c>
      <c r="G53" s="49">
        <v>0</v>
      </c>
      <c r="H53" s="49">
        <v>0</v>
      </c>
      <c r="I53" s="29">
        <v>74.861000000000004</v>
      </c>
      <c r="J53"/>
      <c r="K53"/>
    </row>
    <row r="54" spans="1:11" x14ac:dyDescent="0.35">
      <c r="A54" s="22"/>
      <c r="C54" s="6"/>
      <c r="D54" s="6" t="s">
        <v>793</v>
      </c>
      <c r="E54" s="6"/>
      <c r="G54" s="49">
        <v>0</v>
      </c>
      <c r="H54" s="49">
        <v>0</v>
      </c>
      <c r="I54" s="29">
        <v>1668.1070000000002</v>
      </c>
      <c r="J54"/>
      <c r="K54"/>
    </row>
    <row r="55" spans="1:11" x14ac:dyDescent="0.35">
      <c r="A55" s="22"/>
      <c r="C55" s="6" t="s">
        <v>531</v>
      </c>
      <c r="D55" s="6"/>
      <c r="E55" s="6"/>
      <c r="G55" s="49">
        <v>0</v>
      </c>
      <c r="H55" s="49">
        <v>0</v>
      </c>
      <c r="I55" s="29">
        <v>1668.1070000000002</v>
      </c>
      <c r="J55"/>
      <c r="K55"/>
    </row>
    <row r="56" spans="1:11" x14ac:dyDescent="0.35">
      <c r="A56" s="22"/>
      <c r="B56" s="6" t="s">
        <v>265</v>
      </c>
      <c r="C56" s="6"/>
      <c r="D56" s="6"/>
      <c r="E56" s="6"/>
      <c r="G56" s="49">
        <v>0</v>
      </c>
      <c r="H56" s="49">
        <v>0</v>
      </c>
      <c r="I56" s="29">
        <v>1668.1070000000002</v>
      </c>
      <c r="J56"/>
      <c r="K56"/>
    </row>
    <row r="57" spans="1:11" x14ac:dyDescent="0.35">
      <c r="A57" s="22"/>
      <c r="B57" s="22" t="s">
        <v>47</v>
      </c>
      <c r="C57" s="6" t="s">
        <v>48</v>
      </c>
      <c r="D57" s="6" t="s">
        <v>704</v>
      </c>
      <c r="E57" s="8" t="s">
        <v>42</v>
      </c>
      <c r="F57" s="9" t="s">
        <v>738</v>
      </c>
      <c r="G57" s="49">
        <v>0</v>
      </c>
      <c r="H57" s="49">
        <v>69.8</v>
      </c>
      <c r="I57" s="29">
        <v>0</v>
      </c>
      <c r="J57"/>
      <c r="K57"/>
    </row>
    <row r="58" spans="1:11" ht="26.5" x14ac:dyDescent="0.35">
      <c r="A58" s="22"/>
      <c r="C58" s="6"/>
      <c r="D58" s="6"/>
      <c r="E58" s="8" t="s">
        <v>741</v>
      </c>
      <c r="F58" s="9" t="s">
        <v>740</v>
      </c>
      <c r="G58" s="49">
        <v>1.25</v>
      </c>
      <c r="H58" s="49">
        <v>69.8</v>
      </c>
      <c r="I58" s="29">
        <v>87.25</v>
      </c>
      <c r="J58"/>
      <c r="K58"/>
    </row>
    <row r="59" spans="1:11" ht="26.5" x14ac:dyDescent="0.35">
      <c r="A59" s="22"/>
      <c r="C59" s="6"/>
      <c r="D59" s="6"/>
      <c r="E59" s="8"/>
      <c r="F59" s="9" t="s">
        <v>772</v>
      </c>
      <c r="G59" s="49">
        <v>1.5</v>
      </c>
      <c r="H59" s="49">
        <v>69.8</v>
      </c>
      <c r="I59" s="29">
        <v>104.69999999999999</v>
      </c>
      <c r="J59"/>
      <c r="K59"/>
    </row>
    <row r="60" spans="1:11" x14ac:dyDescent="0.35">
      <c r="A60" s="22"/>
      <c r="C60" s="6"/>
      <c r="D60" s="6"/>
      <c r="E60" s="8" t="s">
        <v>747</v>
      </c>
      <c r="F60" s="9" t="s">
        <v>746</v>
      </c>
      <c r="G60" s="49">
        <v>2.75</v>
      </c>
      <c r="H60" s="49">
        <v>69.8</v>
      </c>
      <c r="I60" s="29">
        <v>191.95</v>
      </c>
      <c r="J60"/>
      <c r="K60"/>
    </row>
    <row r="61" spans="1:11" ht="26.5" x14ac:dyDescent="0.35">
      <c r="A61" s="22"/>
      <c r="C61" s="6"/>
      <c r="D61" s="6"/>
      <c r="E61" s="8" t="s">
        <v>749</v>
      </c>
      <c r="F61" s="9" t="s">
        <v>748</v>
      </c>
      <c r="G61" s="49">
        <v>2.75</v>
      </c>
      <c r="H61" s="49">
        <v>69.8</v>
      </c>
      <c r="I61" s="29">
        <v>191.95</v>
      </c>
      <c r="J61"/>
      <c r="K61"/>
    </row>
    <row r="62" spans="1:11" x14ac:dyDescent="0.35">
      <c r="A62" s="22"/>
      <c r="C62" s="6"/>
      <c r="D62" s="6"/>
      <c r="E62" s="8" t="s">
        <v>753</v>
      </c>
      <c r="F62" s="9" t="s">
        <v>752</v>
      </c>
      <c r="G62" s="49">
        <v>3.75</v>
      </c>
      <c r="H62" s="49">
        <v>69.8</v>
      </c>
      <c r="I62" s="29">
        <v>261.75</v>
      </c>
      <c r="J62"/>
      <c r="K62"/>
    </row>
    <row r="63" spans="1:11" x14ac:dyDescent="0.35">
      <c r="A63" s="22"/>
      <c r="C63" s="6"/>
      <c r="D63" s="6"/>
      <c r="E63" s="8" t="s">
        <v>755</v>
      </c>
      <c r="F63" s="9" t="s">
        <v>754</v>
      </c>
      <c r="G63" s="49">
        <v>3.75</v>
      </c>
      <c r="H63" s="49">
        <v>69.8</v>
      </c>
      <c r="I63" s="29">
        <v>261.75</v>
      </c>
      <c r="J63"/>
      <c r="K63"/>
    </row>
    <row r="64" spans="1:11" ht="39.5" x14ac:dyDescent="0.35">
      <c r="A64" s="22"/>
      <c r="C64" s="6"/>
      <c r="D64" s="6"/>
      <c r="E64" s="8" t="s">
        <v>757</v>
      </c>
      <c r="F64" s="9" t="s">
        <v>756</v>
      </c>
      <c r="G64" s="49">
        <v>1.25</v>
      </c>
      <c r="H64" s="49">
        <v>69.8</v>
      </c>
      <c r="I64" s="29">
        <v>87.25</v>
      </c>
      <c r="J64"/>
      <c r="K64"/>
    </row>
    <row r="65" spans="1:11" x14ac:dyDescent="0.35">
      <c r="A65" s="22"/>
      <c r="C65" s="6"/>
      <c r="D65" s="6"/>
      <c r="E65" s="8" t="s">
        <v>759</v>
      </c>
      <c r="F65" s="9" t="s">
        <v>758</v>
      </c>
      <c r="G65" s="49">
        <v>1.25</v>
      </c>
      <c r="H65" s="49">
        <v>69.8</v>
      </c>
      <c r="I65" s="29">
        <v>87.25</v>
      </c>
      <c r="J65"/>
      <c r="K65"/>
    </row>
    <row r="66" spans="1:11" x14ac:dyDescent="0.35">
      <c r="A66" s="22"/>
      <c r="C66" s="6"/>
      <c r="D66" s="6"/>
      <c r="E66" s="8" t="s">
        <v>761</v>
      </c>
      <c r="F66" s="9" t="s">
        <v>760</v>
      </c>
      <c r="G66" s="49">
        <v>1.5</v>
      </c>
      <c r="H66" s="49">
        <v>69.8</v>
      </c>
      <c r="I66" s="29">
        <v>104.69999999999999</v>
      </c>
      <c r="J66"/>
      <c r="K66"/>
    </row>
    <row r="67" spans="1:11" ht="39.5" x14ac:dyDescent="0.35">
      <c r="A67" s="22"/>
      <c r="C67" s="6"/>
      <c r="D67" s="6"/>
      <c r="E67" s="8" t="s">
        <v>763</v>
      </c>
      <c r="F67" s="9" t="s">
        <v>762</v>
      </c>
      <c r="G67" s="49">
        <v>5</v>
      </c>
      <c r="H67" s="49">
        <v>69.8</v>
      </c>
      <c r="I67" s="29">
        <v>349</v>
      </c>
      <c r="J67"/>
      <c r="K67"/>
    </row>
    <row r="68" spans="1:11" ht="39.5" x14ac:dyDescent="0.35">
      <c r="A68" s="22"/>
      <c r="C68" s="6"/>
      <c r="D68" s="6"/>
      <c r="E68" s="8" t="s">
        <v>765</v>
      </c>
      <c r="F68" s="9" t="s">
        <v>764</v>
      </c>
      <c r="G68" s="49">
        <v>3.5</v>
      </c>
      <c r="H68" s="49">
        <v>69.8</v>
      </c>
      <c r="I68" s="29">
        <v>244.29999999999998</v>
      </c>
      <c r="J68"/>
      <c r="K68"/>
    </row>
    <row r="69" spans="1:11" ht="26.5" x14ac:dyDescent="0.35">
      <c r="A69" s="22"/>
      <c r="C69" s="6"/>
      <c r="D69" s="6"/>
      <c r="E69" s="8" t="s">
        <v>776</v>
      </c>
      <c r="F69" s="9" t="s">
        <v>775</v>
      </c>
      <c r="G69" s="49">
        <v>1.75</v>
      </c>
      <c r="H69" s="49">
        <v>69.8</v>
      </c>
      <c r="I69" s="29">
        <v>122.14999999999999</v>
      </c>
      <c r="J69"/>
      <c r="K69"/>
    </row>
    <row r="70" spans="1:11" ht="26.5" x14ac:dyDescent="0.35">
      <c r="A70" s="22"/>
      <c r="C70" s="6"/>
      <c r="D70" s="6"/>
      <c r="E70" s="8" t="s">
        <v>778</v>
      </c>
      <c r="F70" s="9" t="s">
        <v>777</v>
      </c>
      <c r="G70" s="49">
        <v>2.5</v>
      </c>
      <c r="H70" s="49">
        <v>69.8</v>
      </c>
      <c r="I70" s="29">
        <v>174.5</v>
      </c>
      <c r="J70"/>
      <c r="K70"/>
    </row>
    <row r="71" spans="1:11" ht="26.5" x14ac:dyDescent="0.35">
      <c r="A71" s="22"/>
      <c r="C71" s="6"/>
      <c r="D71" s="6"/>
      <c r="E71" s="8" t="s">
        <v>770</v>
      </c>
      <c r="F71" s="9" t="s">
        <v>769</v>
      </c>
      <c r="G71" s="49">
        <v>12.5</v>
      </c>
      <c r="H71" s="49">
        <v>79.95</v>
      </c>
      <c r="I71" s="29">
        <v>999.37500000000011</v>
      </c>
      <c r="J71"/>
      <c r="K71"/>
    </row>
    <row r="72" spans="1:11" x14ac:dyDescent="0.35">
      <c r="A72" s="22"/>
      <c r="C72" s="6"/>
      <c r="D72" s="6" t="s">
        <v>793</v>
      </c>
      <c r="E72" s="6"/>
      <c r="G72" s="49">
        <v>45</v>
      </c>
      <c r="H72" s="49">
        <v>70.682608695652149</v>
      </c>
      <c r="I72" s="29">
        <v>3267.875</v>
      </c>
      <c r="J72"/>
      <c r="K72"/>
    </row>
    <row r="73" spans="1:11" ht="39.5" x14ac:dyDescent="0.35">
      <c r="A73" s="22"/>
      <c r="C73" s="6"/>
      <c r="D73" s="6" t="s">
        <v>706</v>
      </c>
      <c r="E73" s="8" t="s">
        <v>743</v>
      </c>
      <c r="F73" s="9" t="s">
        <v>742</v>
      </c>
      <c r="G73" s="49">
        <v>2.75</v>
      </c>
      <c r="H73" s="49">
        <v>70.60801122956461</v>
      </c>
      <c r="I73" s="29">
        <v>194.17203088130267</v>
      </c>
      <c r="J73"/>
      <c r="K73"/>
    </row>
    <row r="74" spans="1:11" ht="39.5" x14ac:dyDescent="0.35">
      <c r="A74" s="22"/>
      <c r="C74" s="6"/>
      <c r="D74" s="6"/>
      <c r="E74" s="8" t="s">
        <v>751</v>
      </c>
      <c r="F74" s="9" t="s">
        <v>750</v>
      </c>
      <c r="G74" s="49">
        <v>3.75</v>
      </c>
      <c r="H74" s="49">
        <v>70.60801122956461</v>
      </c>
      <c r="I74" s="29">
        <v>264.78004211086727</v>
      </c>
      <c r="J74"/>
      <c r="K74"/>
    </row>
    <row r="75" spans="1:11" ht="26.5" x14ac:dyDescent="0.35">
      <c r="A75" s="22"/>
      <c r="C75" s="6"/>
      <c r="D75" s="6"/>
      <c r="E75" s="8" t="s">
        <v>774</v>
      </c>
      <c r="F75" s="9" t="s">
        <v>773</v>
      </c>
      <c r="G75" s="49">
        <v>1.25</v>
      </c>
      <c r="H75" s="49">
        <v>70.60801122956461</v>
      </c>
      <c r="I75" s="29">
        <v>88.260014036955766</v>
      </c>
      <c r="J75"/>
      <c r="K75"/>
    </row>
    <row r="76" spans="1:11" x14ac:dyDescent="0.35">
      <c r="A76" s="22"/>
      <c r="C76" s="6"/>
      <c r="D76" s="6" t="s">
        <v>795</v>
      </c>
      <c r="E76" s="6"/>
      <c r="G76" s="49">
        <v>7.75</v>
      </c>
      <c r="H76" s="49">
        <v>70.60801122956461</v>
      </c>
      <c r="I76" s="29">
        <v>547.21208702912577</v>
      </c>
      <c r="J76"/>
      <c r="K76"/>
    </row>
    <row r="77" spans="1:11" ht="26.5" x14ac:dyDescent="0.35">
      <c r="A77" s="22"/>
      <c r="C77" s="6"/>
      <c r="D77" s="6" t="s">
        <v>766</v>
      </c>
      <c r="E77" s="8" t="s">
        <v>768</v>
      </c>
      <c r="F77" s="9" t="s">
        <v>767</v>
      </c>
      <c r="G77" s="49">
        <v>0.75</v>
      </c>
      <c r="H77" s="49">
        <v>70.60801122956461</v>
      </c>
      <c r="I77" s="29">
        <v>52.956008422173454</v>
      </c>
      <c r="J77"/>
      <c r="K77"/>
    </row>
    <row r="78" spans="1:11" x14ac:dyDescent="0.35">
      <c r="A78" s="22"/>
      <c r="C78" s="6"/>
      <c r="D78" s="6" t="s">
        <v>796</v>
      </c>
      <c r="E78" s="6"/>
      <c r="G78" s="49">
        <v>0.75</v>
      </c>
      <c r="H78" s="49">
        <v>70.60801122956461</v>
      </c>
      <c r="I78" s="29">
        <v>52.956008422173454</v>
      </c>
      <c r="J78"/>
      <c r="K78"/>
    </row>
    <row r="79" spans="1:11" x14ac:dyDescent="0.35">
      <c r="A79" s="22"/>
      <c r="C79" s="6" t="s">
        <v>528</v>
      </c>
      <c r="D79" s="6"/>
      <c r="E79" s="6"/>
      <c r="G79" s="49">
        <v>53.5</v>
      </c>
      <c r="H79" s="49">
        <v>70.667174737151285</v>
      </c>
      <c r="I79" s="29">
        <v>3868.0430954512999</v>
      </c>
      <c r="J79"/>
      <c r="K79"/>
    </row>
    <row r="80" spans="1:11" ht="26.5" x14ac:dyDescent="0.35">
      <c r="A80" s="22"/>
      <c r="C80" s="6" t="s">
        <v>505</v>
      </c>
      <c r="D80" s="6" t="s">
        <v>704</v>
      </c>
      <c r="E80" s="8" t="s">
        <v>741</v>
      </c>
      <c r="F80" s="9" t="s">
        <v>740</v>
      </c>
      <c r="G80" s="49">
        <v>1.5</v>
      </c>
      <c r="H80" s="49">
        <v>69.8</v>
      </c>
      <c r="I80" s="29">
        <v>104.69999999999999</v>
      </c>
      <c r="J80"/>
      <c r="K80"/>
    </row>
    <row r="81" spans="1:11" ht="26.5" x14ac:dyDescent="0.35">
      <c r="A81" s="22"/>
      <c r="C81" s="6"/>
      <c r="D81" s="6"/>
      <c r="E81" s="8"/>
      <c r="F81" s="9" t="s">
        <v>772</v>
      </c>
      <c r="G81" s="49">
        <v>1.25</v>
      </c>
      <c r="H81" s="49">
        <v>69.8</v>
      </c>
      <c r="I81" s="29">
        <v>87.25</v>
      </c>
      <c r="J81"/>
      <c r="K81"/>
    </row>
    <row r="82" spans="1:11" x14ac:dyDescent="0.35">
      <c r="A82" s="22"/>
      <c r="C82" s="6"/>
      <c r="D82" s="6"/>
      <c r="E82" s="8" t="s">
        <v>747</v>
      </c>
      <c r="F82" s="9" t="s">
        <v>746</v>
      </c>
      <c r="G82" s="49">
        <v>2.75</v>
      </c>
      <c r="H82" s="49">
        <v>69.8</v>
      </c>
      <c r="I82" s="29">
        <v>191.95</v>
      </c>
      <c r="J82"/>
      <c r="K82"/>
    </row>
    <row r="83" spans="1:11" ht="26.5" x14ac:dyDescent="0.35">
      <c r="A83" s="22"/>
      <c r="C83" s="6"/>
      <c r="D83" s="6"/>
      <c r="E83" s="8" t="s">
        <v>749</v>
      </c>
      <c r="F83" s="9" t="s">
        <v>748</v>
      </c>
      <c r="G83" s="49">
        <v>2.75</v>
      </c>
      <c r="H83" s="49">
        <v>69.8</v>
      </c>
      <c r="I83" s="29">
        <v>191.95</v>
      </c>
      <c r="J83"/>
      <c r="K83"/>
    </row>
    <row r="84" spans="1:11" x14ac:dyDescent="0.35">
      <c r="A84" s="22"/>
      <c r="C84" s="6"/>
      <c r="D84" s="6"/>
      <c r="E84" s="8" t="s">
        <v>753</v>
      </c>
      <c r="F84" s="9" t="s">
        <v>752</v>
      </c>
      <c r="G84" s="49">
        <v>1.75</v>
      </c>
      <c r="H84" s="49">
        <v>69.8</v>
      </c>
      <c r="I84" s="29">
        <v>122.14999999999999</v>
      </c>
      <c r="J84"/>
      <c r="K84"/>
    </row>
    <row r="85" spans="1:11" x14ac:dyDescent="0.35">
      <c r="A85" s="22"/>
      <c r="C85" s="6"/>
      <c r="D85" s="6"/>
      <c r="E85" s="8" t="s">
        <v>755</v>
      </c>
      <c r="F85" s="9" t="s">
        <v>754</v>
      </c>
      <c r="G85" s="49">
        <v>1.75</v>
      </c>
      <c r="H85" s="49">
        <v>69.8</v>
      </c>
      <c r="I85" s="29">
        <v>122.14999999999999</v>
      </c>
      <c r="J85"/>
      <c r="K85"/>
    </row>
    <row r="86" spans="1:11" ht="39.5" x14ac:dyDescent="0.35">
      <c r="A86" s="22"/>
      <c r="C86" s="6"/>
      <c r="D86" s="6"/>
      <c r="E86" s="8" t="s">
        <v>757</v>
      </c>
      <c r="F86" s="9" t="s">
        <v>756</v>
      </c>
      <c r="G86" s="49">
        <v>0.58333333333333337</v>
      </c>
      <c r="H86" s="49">
        <v>69.8</v>
      </c>
      <c r="I86" s="29">
        <v>40.716666666666669</v>
      </c>
      <c r="J86"/>
      <c r="K86"/>
    </row>
    <row r="87" spans="1:11" x14ac:dyDescent="0.35">
      <c r="A87" s="22"/>
      <c r="C87" s="6"/>
      <c r="D87" s="6"/>
      <c r="E87" s="8" t="s">
        <v>759</v>
      </c>
      <c r="F87" s="9" t="s">
        <v>758</v>
      </c>
      <c r="G87" s="49">
        <v>0.58333333333333337</v>
      </c>
      <c r="H87" s="49">
        <v>69.8</v>
      </c>
      <c r="I87" s="29">
        <v>40.716666666666669</v>
      </c>
      <c r="J87"/>
      <c r="K87"/>
    </row>
    <row r="88" spans="1:11" x14ac:dyDescent="0.35">
      <c r="A88" s="22"/>
      <c r="C88" s="6"/>
      <c r="D88" s="6"/>
      <c r="E88" s="8" t="s">
        <v>761</v>
      </c>
      <c r="F88" s="9" t="s">
        <v>760</v>
      </c>
      <c r="G88" s="49">
        <v>0.7</v>
      </c>
      <c r="H88" s="49">
        <v>69.8</v>
      </c>
      <c r="I88" s="29">
        <v>48.859999999999992</v>
      </c>
      <c r="J88"/>
      <c r="K88"/>
    </row>
    <row r="89" spans="1:11" ht="39.5" x14ac:dyDescent="0.35">
      <c r="A89" s="22"/>
      <c r="C89" s="6"/>
      <c r="D89" s="6"/>
      <c r="E89" s="8" t="s">
        <v>763</v>
      </c>
      <c r="F89" s="9" t="s">
        <v>762</v>
      </c>
      <c r="G89" s="49">
        <v>2.3333333333333335</v>
      </c>
      <c r="H89" s="49">
        <v>69.8</v>
      </c>
      <c r="I89" s="29">
        <v>162.86666666666667</v>
      </c>
      <c r="J89"/>
      <c r="K89"/>
    </row>
    <row r="90" spans="1:11" ht="39.5" x14ac:dyDescent="0.35">
      <c r="A90" s="22"/>
      <c r="C90" s="6"/>
      <c r="D90" s="6"/>
      <c r="E90" s="8" t="s">
        <v>765</v>
      </c>
      <c r="F90" s="9" t="s">
        <v>764</v>
      </c>
      <c r="G90" s="49">
        <v>1.6333333333333333</v>
      </c>
      <c r="H90" s="49">
        <v>69.8</v>
      </c>
      <c r="I90" s="29">
        <v>114.00666666666666</v>
      </c>
      <c r="J90"/>
      <c r="K90"/>
    </row>
    <row r="91" spans="1:11" ht="26.5" x14ac:dyDescent="0.35">
      <c r="A91" s="22"/>
      <c r="C91" s="6"/>
      <c r="D91" s="6"/>
      <c r="E91" s="8" t="s">
        <v>776</v>
      </c>
      <c r="F91" s="9" t="s">
        <v>775</v>
      </c>
      <c r="G91" s="49">
        <v>0.81666666666666665</v>
      </c>
      <c r="H91" s="49">
        <v>69.8</v>
      </c>
      <c r="I91" s="29">
        <v>57.00333333333333</v>
      </c>
      <c r="J91"/>
      <c r="K91"/>
    </row>
    <row r="92" spans="1:11" ht="26.5" x14ac:dyDescent="0.35">
      <c r="A92" s="22"/>
      <c r="C92" s="6"/>
      <c r="D92" s="6"/>
      <c r="E92" s="8" t="s">
        <v>778</v>
      </c>
      <c r="F92" s="9" t="s">
        <v>777</v>
      </c>
      <c r="G92" s="49">
        <v>1.1666666666666667</v>
      </c>
      <c r="H92" s="49">
        <v>69.8</v>
      </c>
      <c r="I92" s="29">
        <v>81.433333333333337</v>
      </c>
      <c r="J92"/>
      <c r="K92"/>
    </row>
    <row r="93" spans="1:11" ht="26.5" x14ac:dyDescent="0.35">
      <c r="A93" s="22"/>
      <c r="C93" s="6"/>
      <c r="D93" s="6"/>
      <c r="E93" s="8" t="s">
        <v>770</v>
      </c>
      <c r="F93" s="9" t="s">
        <v>769</v>
      </c>
      <c r="G93" s="49">
        <v>9</v>
      </c>
      <c r="H93" s="49">
        <v>79.95</v>
      </c>
      <c r="I93" s="29">
        <v>719.55</v>
      </c>
      <c r="J93"/>
      <c r="K93"/>
    </row>
    <row r="94" spans="1:11" x14ac:dyDescent="0.35">
      <c r="A94" s="22"/>
      <c r="C94" s="6"/>
      <c r="D94" s="6" t="s">
        <v>793</v>
      </c>
      <c r="E94" s="6"/>
      <c r="G94" s="49">
        <v>28.566666666666666</v>
      </c>
      <c r="H94" s="49">
        <v>70.722727272727255</v>
      </c>
      <c r="I94" s="29">
        <v>2085.3033333333337</v>
      </c>
      <c r="J94"/>
      <c r="K94"/>
    </row>
    <row r="95" spans="1:11" ht="39.5" x14ac:dyDescent="0.35">
      <c r="A95" s="22"/>
      <c r="C95" s="6"/>
      <c r="D95" s="6" t="s">
        <v>706</v>
      </c>
      <c r="E95" s="8" t="s">
        <v>743</v>
      </c>
      <c r="F95" s="9" t="s">
        <v>742</v>
      </c>
      <c r="G95" s="49">
        <v>2.75</v>
      </c>
      <c r="H95" s="49">
        <v>70.60801122956461</v>
      </c>
      <c r="I95" s="29">
        <v>194.17203088130267</v>
      </c>
      <c r="J95"/>
      <c r="K95"/>
    </row>
    <row r="96" spans="1:11" ht="39.5" x14ac:dyDescent="0.35">
      <c r="A96" s="22"/>
      <c r="C96" s="6"/>
      <c r="D96" s="6"/>
      <c r="E96" s="8" t="s">
        <v>751</v>
      </c>
      <c r="F96" s="9" t="s">
        <v>750</v>
      </c>
      <c r="G96" s="49">
        <v>1.75</v>
      </c>
      <c r="H96" s="49">
        <v>70.60801122956461</v>
      </c>
      <c r="I96" s="29">
        <v>123.56401965173806</v>
      </c>
      <c r="J96"/>
      <c r="K96"/>
    </row>
    <row r="97" spans="1:11" ht="26.5" x14ac:dyDescent="0.35">
      <c r="A97" s="22"/>
      <c r="C97" s="6"/>
      <c r="D97" s="6"/>
      <c r="E97" s="8" t="s">
        <v>774</v>
      </c>
      <c r="F97" s="9" t="s">
        <v>773</v>
      </c>
      <c r="G97" s="49">
        <v>0.58333333333333337</v>
      </c>
      <c r="H97" s="49">
        <v>70.60801122956461</v>
      </c>
      <c r="I97" s="29">
        <v>41.18800655057936</v>
      </c>
      <c r="J97"/>
      <c r="K97"/>
    </row>
    <row r="98" spans="1:11" x14ac:dyDescent="0.35">
      <c r="A98" s="22"/>
      <c r="C98" s="6"/>
      <c r="D98" s="6" t="s">
        <v>795</v>
      </c>
      <c r="E98" s="6"/>
      <c r="G98" s="49">
        <v>5.083333333333333</v>
      </c>
      <c r="H98" s="49">
        <v>70.60801122956461</v>
      </c>
      <c r="I98" s="29">
        <v>358.92405708362008</v>
      </c>
      <c r="J98"/>
      <c r="K98"/>
    </row>
    <row r="99" spans="1:11" ht="26.5" x14ac:dyDescent="0.35">
      <c r="A99" s="22"/>
      <c r="C99" s="6"/>
      <c r="D99" s="6" t="s">
        <v>766</v>
      </c>
      <c r="E99" s="8" t="s">
        <v>768</v>
      </c>
      <c r="F99" s="9" t="s">
        <v>767</v>
      </c>
      <c r="G99" s="49">
        <v>0.35</v>
      </c>
      <c r="H99" s="49">
        <v>70.60801122956461</v>
      </c>
      <c r="I99" s="29">
        <v>24.712803930347611</v>
      </c>
      <c r="J99"/>
      <c r="K99"/>
    </row>
    <row r="100" spans="1:11" x14ac:dyDescent="0.35">
      <c r="A100" s="22"/>
      <c r="C100" s="6"/>
      <c r="D100" s="6" t="s">
        <v>796</v>
      </c>
      <c r="E100" s="6"/>
      <c r="G100" s="49">
        <v>0.35</v>
      </c>
      <c r="H100" s="49">
        <v>70.60801122956461</v>
      </c>
      <c r="I100" s="29">
        <v>24.712803930347611</v>
      </c>
      <c r="J100"/>
      <c r="K100"/>
    </row>
    <row r="101" spans="1:11" x14ac:dyDescent="0.35">
      <c r="A101" s="22"/>
      <c r="C101" s="6" t="s">
        <v>529</v>
      </c>
      <c r="D101" s="6"/>
      <c r="E101" s="6"/>
      <c r="G101" s="49">
        <v>34</v>
      </c>
      <c r="H101" s="49">
        <v>70.698145263478139</v>
      </c>
      <c r="I101" s="29">
        <v>2468.9401943473013</v>
      </c>
      <c r="J101"/>
      <c r="K101"/>
    </row>
    <row r="102" spans="1:11" x14ac:dyDescent="0.35">
      <c r="A102" s="22"/>
      <c r="B102" s="6" t="s">
        <v>266</v>
      </c>
      <c r="C102" s="6"/>
      <c r="D102" s="6"/>
      <c r="E102" s="6"/>
      <c r="G102" s="49">
        <v>87.5</v>
      </c>
      <c r="H102" s="49">
        <v>70.682388329031184</v>
      </c>
      <c r="I102" s="29">
        <v>6336.9832897986016</v>
      </c>
      <c r="J102"/>
      <c r="K102"/>
    </row>
    <row r="103" spans="1:11" x14ac:dyDescent="0.35">
      <c r="A103" s="6" t="s">
        <v>797</v>
      </c>
      <c r="B103" s="6"/>
      <c r="C103" s="6"/>
      <c r="D103" s="6"/>
      <c r="E103" s="6"/>
      <c r="G103" s="49">
        <v>87.5</v>
      </c>
      <c r="H103" s="49">
        <v>70.682388329031184</v>
      </c>
      <c r="I103" s="29">
        <v>8005.0902897985998</v>
      </c>
      <c r="J103"/>
      <c r="K103"/>
    </row>
    <row r="104" spans="1:11" ht="39.5" x14ac:dyDescent="0.35">
      <c r="A104" s="22" t="s">
        <v>295</v>
      </c>
      <c r="B104" s="22" t="s">
        <v>38</v>
      </c>
      <c r="C104" s="6" t="s">
        <v>527</v>
      </c>
      <c r="D104" s="6" t="s">
        <v>704</v>
      </c>
      <c r="E104" s="8" t="s">
        <v>42</v>
      </c>
      <c r="F104" s="9" t="s">
        <v>55</v>
      </c>
      <c r="G104" s="49">
        <v>0</v>
      </c>
      <c r="H104" s="49">
        <v>0</v>
      </c>
      <c r="I104" s="29">
        <v>9.3580000000000005</v>
      </c>
      <c r="J104"/>
      <c r="K104"/>
    </row>
    <row r="105" spans="1:11" x14ac:dyDescent="0.35">
      <c r="A105" s="22"/>
      <c r="C105" s="6"/>
      <c r="D105" s="6"/>
      <c r="E105" s="8"/>
      <c r="F105" s="9" t="s">
        <v>44</v>
      </c>
      <c r="G105" s="49">
        <v>0</v>
      </c>
      <c r="H105" s="49">
        <v>0</v>
      </c>
      <c r="I105" s="29">
        <v>11</v>
      </c>
      <c r="J105"/>
      <c r="K105"/>
    </row>
    <row r="106" spans="1:11" ht="26.5" x14ac:dyDescent="0.35">
      <c r="A106" s="22"/>
      <c r="C106" s="6"/>
      <c r="D106" s="6"/>
      <c r="E106" s="8"/>
      <c r="F106" s="9" t="s">
        <v>54</v>
      </c>
      <c r="G106" s="49">
        <v>0</v>
      </c>
      <c r="H106" s="49">
        <v>0</v>
      </c>
      <c r="I106" s="29">
        <v>94.539000000000001</v>
      </c>
      <c r="J106"/>
      <c r="K106"/>
    </row>
    <row r="107" spans="1:11" ht="26.5" x14ac:dyDescent="0.35">
      <c r="A107" s="22"/>
      <c r="C107" s="6"/>
      <c r="D107" s="6"/>
      <c r="E107" s="8"/>
      <c r="F107" s="9" t="s">
        <v>52</v>
      </c>
      <c r="G107" s="49">
        <v>0</v>
      </c>
      <c r="H107" s="49">
        <v>0</v>
      </c>
      <c r="I107" s="29">
        <v>82.760999999999996</v>
      </c>
      <c r="J107"/>
      <c r="K107"/>
    </row>
    <row r="108" spans="1:11" ht="26.5" x14ac:dyDescent="0.35">
      <c r="A108" s="22"/>
      <c r="C108" s="6"/>
      <c r="D108" s="6"/>
      <c r="E108" s="8"/>
      <c r="F108" s="9" t="s">
        <v>307</v>
      </c>
      <c r="G108" s="49">
        <v>0</v>
      </c>
      <c r="H108" s="49">
        <v>0</v>
      </c>
      <c r="I108" s="29">
        <v>18.715</v>
      </c>
      <c r="J108"/>
      <c r="K108"/>
    </row>
    <row r="109" spans="1:11" x14ac:dyDescent="0.35">
      <c r="A109" s="22"/>
      <c r="C109" s="6"/>
      <c r="D109" s="6" t="s">
        <v>793</v>
      </c>
      <c r="E109" s="6"/>
      <c r="G109" s="49">
        <v>0</v>
      </c>
      <c r="H109" s="49">
        <v>0</v>
      </c>
      <c r="I109" s="29">
        <v>216.37300000000002</v>
      </c>
      <c r="J109"/>
      <c r="K109"/>
    </row>
    <row r="110" spans="1:11" x14ac:dyDescent="0.35">
      <c r="A110" s="22"/>
      <c r="C110" s="6" t="s">
        <v>531</v>
      </c>
      <c r="D110" s="6"/>
      <c r="E110" s="6"/>
      <c r="G110" s="49">
        <v>0</v>
      </c>
      <c r="H110" s="49">
        <v>0</v>
      </c>
      <c r="I110" s="29">
        <v>216.37300000000002</v>
      </c>
      <c r="J110"/>
      <c r="K110"/>
    </row>
    <row r="111" spans="1:11" x14ac:dyDescent="0.35">
      <c r="A111" s="22"/>
      <c r="B111" s="6" t="s">
        <v>265</v>
      </c>
      <c r="C111" s="6"/>
      <c r="D111" s="6"/>
      <c r="E111" s="6"/>
      <c r="G111" s="49">
        <v>0</v>
      </c>
      <c r="H111" s="49">
        <v>0</v>
      </c>
      <c r="I111" s="29">
        <v>216.37300000000002</v>
      </c>
      <c r="J111"/>
      <c r="K111"/>
    </row>
    <row r="112" spans="1:11" x14ac:dyDescent="0.35">
      <c r="A112" s="22"/>
      <c r="B112" s="22" t="s">
        <v>47</v>
      </c>
      <c r="C112" s="6" t="s">
        <v>48</v>
      </c>
      <c r="D112" s="6" t="s">
        <v>704</v>
      </c>
      <c r="E112" s="8" t="s">
        <v>780</v>
      </c>
      <c r="F112" s="9" t="s">
        <v>779</v>
      </c>
      <c r="G112" s="49">
        <v>1.3333333333333333</v>
      </c>
      <c r="H112" s="49">
        <v>88.567274826789827</v>
      </c>
      <c r="I112" s="29">
        <v>118.0896997690531</v>
      </c>
      <c r="J112"/>
      <c r="K112"/>
    </row>
    <row r="113" spans="1:11" x14ac:dyDescent="0.35">
      <c r="A113" s="22"/>
      <c r="C113" s="6"/>
      <c r="D113" s="6"/>
      <c r="E113" s="8" t="s">
        <v>782</v>
      </c>
      <c r="F113" s="9" t="s">
        <v>781</v>
      </c>
      <c r="G113" s="49">
        <v>0.66666666666666663</v>
      </c>
      <c r="H113" s="49">
        <v>82.528596997690528</v>
      </c>
      <c r="I113" s="29">
        <v>55.019064665127019</v>
      </c>
      <c r="J113"/>
      <c r="K113"/>
    </row>
    <row r="114" spans="1:11" x14ac:dyDescent="0.35">
      <c r="A114" s="22"/>
      <c r="C114" s="6"/>
      <c r="D114" s="6"/>
      <c r="E114" s="8" t="s">
        <v>784</v>
      </c>
      <c r="F114" s="9" t="s">
        <v>783</v>
      </c>
      <c r="G114" s="49">
        <v>0.5</v>
      </c>
      <c r="H114" s="49">
        <v>89.573721131639715</v>
      </c>
      <c r="I114" s="29">
        <v>44.786860565819858</v>
      </c>
      <c r="J114"/>
      <c r="K114"/>
    </row>
    <row r="115" spans="1:11" x14ac:dyDescent="0.35">
      <c r="A115" s="22"/>
      <c r="C115" s="6"/>
      <c r="D115" s="6" t="s">
        <v>793</v>
      </c>
      <c r="E115" s="6"/>
      <c r="G115" s="49">
        <v>2.5</v>
      </c>
      <c r="H115" s="49">
        <v>86.889864318706699</v>
      </c>
      <c r="I115" s="29">
        <v>217.89562499999997</v>
      </c>
      <c r="J115"/>
      <c r="K115"/>
    </row>
    <row r="116" spans="1:11" x14ac:dyDescent="0.35">
      <c r="A116" s="22"/>
      <c r="C116" s="6" t="s">
        <v>528</v>
      </c>
      <c r="D116" s="6"/>
      <c r="E116" s="6"/>
      <c r="G116" s="49">
        <v>2.5</v>
      </c>
      <c r="H116" s="49">
        <v>86.889864318706699</v>
      </c>
      <c r="I116" s="29">
        <v>217.89562499999997</v>
      </c>
      <c r="J116"/>
      <c r="K116"/>
    </row>
    <row r="117" spans="1:11" x14ac:dyDescent="0.35">
      <c r="A117" s="22"/>
      <c r="C117" s="6" t="s">
        <v>505</v>
      </c>
      <c r="D117" s="6" t="s">
        <v>704</v>
      </c>
      <c r="E117" s="8" t="s">
        <v>780</v>
      </c>
      <c r="F117" s="9" t="s">
        <v>779</v>
      </c>
      <c r="G117" s="49">
        <v>2.6666666666666665</v>
      </c>
      <c r="H117" s="49">
        <v>88.567274826789827</v>
      </c>
      <c r="I117" s="29">
        <v>236.1793995381062</v>
      </c>
      <c r="J117"/>
      <c r="K117"/>
    </row>
    <row r="118" spans="1:11" x14ac:dyDescent="0.35">
      <c r="A118" s="22"/>
      <c r="C118" s="6"/>
      <c r="D118" s="6"/>
      <c r="E118" s="8" t="s">
        <v>782</v>
      </c>
      <c r="F118" s="9" t="s">
        <v>781</v>
      </c>
      <c r="G118" s="49">
        <v>1.3333333333333333</v>
      </c>
      <c r="H118" s="49">
        <v>82.528596997690528</v>
      </c>
      <c r="I118" s="29">
        <v>110.03812933025404</v>
      </c>
      <c r="J118"/>
      <c r="K118"/>
    </row>
    <row r="119" spans="1:11" x14ac:dyDescent="0.35">
      <c r="A119" s="22"/>
      <c r="C119" s="6"/>
      <c r="D119" s="6"/>
      <c r="E119" s="8" t="s">
        <v>784</v>
      </c>
      <c r="F119" s="9" t="s">
        <v>783</v>
      </c>
      <c r="G119" s="49">
        <v>1.5</v>
      </c>
      <c r="H119" s="49">
        <v>89.573721131639715</v>
      </c>
      <c r="I119" s="29">
        <v>134.36058169745957</v>
      </c>
      <c r="J119"/>
      <c r="K119"/>
    </row>
    <row r="120" spans="1:11" x14ac:dyDescent="0.35">
      <c r="A120" s="22"/>
      <c r="C120" s="6"/>
      <c r="D120" s="6" t="s">
        <v>793</v>
      </c>
      <c r="E120" s="6"/>
      <c r="G120" s="49">
        <v>5.5</v>
      </c>
      <c r="H120" s="49">
        <v>86.889864318706699</v>
      </c>
      <c r="I120" s="29">
        <v>480.57811056581977</v>
      </c>
      <c r="J120"/>
      <c r="K120"/>
    </row>
    <row r="121" spans="1:11" x14ac:dyDescent="0.35">
      <c r="A121" s="22"/>
      <c r="C121" s="6" t="s">
        <v>529</v>
      </c>
      <c r="D121" s="6"/>
      <c r="E121" s="6"/>
      <c r="G121" s="49">
        <v>5.5</v>
      </c>
      <c r="H121" s="49">
        <v>86.889864318706699</v>
      </c>
      <c r="I121" s="29">
        <v>480.57811056581977</v>
      </c>
      <c r="J121"/>
      <c r="K121"/>
    </row>
    <row r="122" spans="1:11" x14ac:dyDescent="0.35">
      <c r="A122" s="22"/>
      <c r="B122" s="6" t="s">
        <v>266</v>
      </c>
      <c r="C122" s="6"/>
      <c r="D122" s="6"/>
      <c r="E122" s="6"/>
      <c r="G122" s="49">
        <v>7.9999999999999991</v>
      </c>
      <c r="H122" s="49">
        <v>86.889864318706699</v>
      </c>
      <c r="I122" s="29">
        <v>698.47373556581977</v>
      </c>
      <c r="J122"/>
      <c r="K122"/>
    </row>
    <row r="123" spans="1:11" x14ac:dyDescent="0.35">
      <c r="A123" s="6" t="s">
        <v>798</v>
      </c>
      <c r="B123" s="6"/>
      <c r="C123" s="6"/>
      <c r="D123" s="6"/>
      <c r="E123" s="6"/>
      <c r="G123" s="49">
        <v>7.9999999999999991</v>
      </c>
      <c r="H123" s="49">
        <v>65.167398239030021</v>
      </c>
      <c r="I123" s="29">
        <v>914.84673556581981</v>
      </c>
      <c r="J123"/>
      <c r="K123"/>
    </row>
    <row r="124" spans="1:11" x14ac:dyDescent="0.35">
      <c r="A124" s="30" t="s">
        <v>259</v>
      </c>
      <c r="B124" s="30"/>
      <c r="C124" s="30"/>
      <c r="D124" s="30"/>
      <c r="F124" s="30"/>
      <c r="G124" s="49">
        <v>129.5</v>
      </c>
      <c r="H124" s="49">
        <v>65.033716896041952</v>
      </c>
      <c r="I124" s="29">
        <v>12032.931394235482</v>
      </c>
      <c r="J124"/>
      <c r="K124"/>
    </row>
    <row r="125" spans="1:11" x14ac:dyDescent="0.3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</row>
    <row r="142" spans="1:11" x14ac:dyDescent="0.35">
      <c r="A142"/>
      <c r="B142"/>
      <c r="C142"/>
      <c r="D142"/>
      <c r="E142"/>
      <c r="F142"/>
      <c r="G142"/>
      <c r="H142"/>
      <c r="I142"/>
      <c r="J142"/>
    </row>
    <row r="143" spans="1:11" x14ac:dyDescent="0.35">
      <c r="A143"/>
      <c r="B143"/>
      <c r="C143"/>
      <c r="D143"/>
      <c r="E143"/>
      <c r="F143"/>
      <c r="G143"/>
      <c r="H143"/>
      <c r="I143"/>
      <c r="J143"/>
    </row>
    <row r="144" spans="1:11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</sheetData>
  <mergeCells count="1">
    <mergeCell ref="A1:G1"/>
  </mergeCells>
  <pageMargins left="0.7" right="0.7" top="0.75" bottom="0.75" header="0.3" footer="0.3"/>
  <pageSetup paperSize="9" scale="29" orientation="portrait" horizontalDpi="1200" verticalDpi="12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B23A-1939-43BA-BD1B-670000C99FDD}">
  <sheetPr>
    <tabColor rgb="FF92D050"/>
  </sheetPr>
  <dimension ref="A1:R1399"/>
  <sheetViews>
    <sheetView view="pageBreakPreview" zoomScaleNormal="80" zoomScaleSheetLayoutView="100" workbookViewId="0">
      <selection activeCell="H20" sqref="H20"/>
    </sheetView>
  </sheetViews>
  <sheetFormatPr defaultColWidth="8.81640625" defaultRowHeight="14.5" x14ac:dyDescent="0.35"/>
  <cols>
    <col min="1" max="1" width="15.453125" style="6" customWidth="1"/>
    <col min="2" max="2" width="17.453125" style="22" customWidth="1"/>
    <col min="3" max="3" width="14.1796875" style="22" customWidth="1"/>
    <col min="4" max="4" width="8.453125" style="22" customWidth="1"/>
    <col min="5" max="5" width="11.453125" style="30" customWidth="1"/>
    <col min="6" max="6" width="25.453125" style="6" customWidth="1"/>
    <col min="7" max="7" width="11.453125" style="6" customWidth="1"/>
    <col min="8" max="8" width="17.453125" style="6" customWidth="1"/>
    <col min="9" max="9" width="16.453125" style="6" customWidth="1"/>
    <col min="10" max="10" width="8.453125" style="6" customWidth="1"/>
    <col min="11" max="11" width="8.81640625" style="6"/>
    <col min="12" max="12" width="6.453125" style="6" customWidth="1"/>
    <col min="13" max="13" width="5.453125" style="6" customWidth="1"/>
    <col min="14" max="14" width="10.81640625" style="6" customWidth="1"/>
    <col min="15" max="15" width="17.453125" style="6" customWidth="1"/>
  </cols>
  <sheetData>
    <row r="1" spans="1:18" ht="15.65" customHeight="1" x14ac:dyDescent="0.35">
      <c r="A1" s="185" t="s">
        <v>848</v>
      </c>
      <c r="B1" s="185"/>
      <c r="C1" s="185"/>
      <c r="D1" s="185"/>
      <c r="E1" s="185"/>
      <c r="F1" s="185"/>
      <c r="G1" s="185"/>
      <c r="H1" s="185"/>
      <c r="I1" s="185"/>
    </row>
    <row r="2" spans="1:18" ht="15.5" x14ac:dyDescent="0.35">
      <c r="A2" s="61"/>
      <c r="C2" s="6"/>
      <c r="D2" s="8"/>
      <c r="E2" s="22"/>
      <c r="F2" s="22"/>
      <c r="H2" s="69"/>
    </row>
    <row r="3" spans="1:18" x14ac:dyDescent="0.35">
      <c r="A3" s="37" t="s">
        <v>849</v>
      </c>
      <c r="C3" s="6"/>
      <c r="D3" s="8"/>
      <c r="E3" s="37" t="s">
        <v>850</v>
      </c>
      <c r="F3" s="22"/>
      <c r="H3" s="70"/>
      <c r="I3" s="38"/>
    </row>
    <row r="4" spans="1:18" x14ac:dyDescent="0.35">
      <c r="A4" s="6" t="s">
        <v>851</v>
      </c>
      <c r="C4" s="40">
        <v>32.5</v>
      </c>
      <c r="D4" s="8" t="s">
        <v>250</v>
      </c>
      <c r="E4" s="6" t="s">
        <v>851</v>
      </c>
      <c r="F4" s="22"/>
      <c r="G4" s="40">
        <v>36.5</v>
      </c>
      <c r="H4" s="70" t="s">
        <v>250</v>
      </c>
    </row>
    <row r="5" spans="1:18" x14ac:dyDescent="0.35">
      <c r="A5" s="6" t="s">
        <v>251</v>
      </c>
      <c r="C5" s="41">
        <v>2975.7979999999998</v>
      </c>
      <c r="D5" s="8" t="s">
        <v>252</v>
      </c>
      <c r="E5" s="6" t="s">
        <v>852</v>
      </c>
      <c r="F5" s="22"/>
      <c r="G5" s="40">
        <v>21</v>
      </c>
      <c r="H5" s="70" t="s">
        <v>250</v>
      </c>
    </row>
    <row r="6" spans="1:18" x14ac:dyDescent="0.35">
      <c r="E6" s="6" t="s">
        <v>251</v>
      </c>
      <c r="F6" s="22"/>
      <c r="G6" s="41">
        <v>6218.817</v>
      </c>
      <c r="H6" s="70" t="s">
        <v>252</v>
      </c>
      <c r="N6"/>
    </row>
    <row r="7" spans="1:18" x14ac:dyDescent="0.35">
      <c r="J7"/>
      <c r="K7"/>
      <c r="L7"/>
      <c r="M7"/>
      <c r="N7"/>
    </row>
    <row r="8" spans="1:18" x14ac:dyDescent="0.35">
      <c r="A8" s="37" t="s">
        <v>248</v>
      </c>
      <c r="B8" s="6"/>
      <c r="C8" s="6"/>
      <c r="D8" s="6"/>
      <c r="E8" s="6"/>
      <c r="G8" s="41"/>
      <c r="H8" s="22"/>
      <c r="J8"/>
      <c r="K8"/>
      <c r="L8"/>
      <c r="M8"/>
      <c r="N8"/>
      <c r="O8" s="18"/>
      <c r="R8" s="23"/>
    </row>
    <row r="9" spans="1:18" x14ac:dyDescent="0.35">
      <c r="A9" s="6" t="s">
        <v>853</v>
      </c>
      <c r="B9" s="6"/>
      <c r="C9" s="6"/>
      <c r="D9" s="6"/>
      <c r="E9" s="56">
        <f>C5-GETPIVOTDATA(" Total ers tkr",$A$17,"Program","Magister, arbete och hälsa")</f>
        <v>-4.5000000004620233E-3</v>
      </c>
    </row>
    <row r="10" spans="1:18" x14ac:dyDescent="0.35">
      <c r="A10" s="6" t="s">
        <v>850</v>
      </c>
      <c r="B10" s="6"/>
      <c r="C10" s="6"/>
      <c r="D10" s="6"/>
      <c r="E10" s="56">
        <f>G6-GETPIVOTDATA(" Total ers tkr",$A$17,"Program","Master, toxikologi")</f>
        <v>1.1874999999236024E-2</v>
      </c>
      <c r="I10"/>
    </row>
    <row r="11" spans="1:18" x14ac:dyDescent="0.35">
      <c r="B11" s="40"/>
      <c r="C11" s="67"/>
      <c r="D11" s="6"/>
      <c r="E11" s="6"/>
      <c r="I11"/>
    </row>
    <row r="12" spans="1:18" x14ac:dyDescent="0.35">
      <c r="B12" s="40"/>
      <c r="C12" s="68"/>
      <c r="E12" s="6"/>
      <c r="I12"/>
    </row>
    <row r="13" spans="1:18" x14ac:dyDescent="0.35">
      <c r="E13" s="6"/>
      <c r="F13" s="41"/>
      <c r="G13" s="41"/>
      <c r="H13" s="22"/>
    </row>
    <row r="14" spans="1:18" x14ac:dyDescent="0.35">
      <c r="B14" s="6"/>
      <c r="C14" s="41"/>
      <c r="D14" s="6"/>
      <c r="E14" s="55"/>
    </row>
    <row r="15" spans="1:18" x14ac:dyDescent="0.35">
      <c r="A15" s="27" t="s">
        <v>1</v>
      </c>
      <c r="B15" s="6" t="s">
        <v>698</v>
      </c>
      <c r="C15" s="6"/>
      <c r="D15" s="6"/>
      <c r="E15" s="55"/>
      <c r="F15" s="41"/>
    </row>
    <row r="17" spans="1:15" x14ac:dyDescent="0.35">
      <c r="B17" s="6"/>
      <c r="C17" s="6"/>
      <c r="D17" s="6"/>
      <c r="E17" s="6"/>
      <c r="G17" s="27" t="s">
        <v>253</v>
      </c>
      <c r="J17"/>
      <c r="K17"/>
    </row>
    <row r="18" spans="1:15" ht="39.5" x14ac:dyDescent="0.35">
      <c r="A18" s="31" t="s">
        <v>2</v>
      </c>
      <c r="B18" s="27" t="s">
        <v>0</v>
      </c>
      <c r="C18" s="31" t="s">
        <v>792</v>
      </c>
      <c r="D18" s="31" t="s">
        <v>254</v>
      </c>
      <c r="E18" s="32" t="s">
        <v>8</v>
      </c>
      <c r="F18" s="31" t="s">
        <v>7</v>
      </c>
      <c r="G18" s="6" t="s">
        <v>854</v>
      </c>
      <c r="H18" s="6" t="s">
        <v>256</v>
      </c>
      <c r="I18" s="6" t="s">
        <v>496</v>
      </c>
      <c r="J18"/>
      <c r="K18"/>
      <c r="L18" s="22"/>
      <c r="M18" s="22"/>
      <c r="N18" s="22"/>
      <c r="O18" s="22"/>
    </row>
    <row r="19" spans="1:15" ht="26.5" x14ac:dyDescent="0.35">
      <c r="A19" s="22" t="s">
        <v>285</v>
      </c>
      <c r="B19" s="22" t="s">
        <v>38</v>
      </c>
      <c r="C19" s="6" t="s">
        <v>42</v>
      </c>
      <c r="D19" s="6" t="s">
        <v>706</v>
      </c>
      <c r="E19" s="8" t="s">
        <v>42</v>
      </c>
      <c r="F19" s="9" t="s">
        <v>55</v>
      </c>
      <c r="G19" s="28">
        <v>0</v>
      </c>
      <c r="H19" s="28">
        <v>0</v>
      </c>
      <c r="I19" s="29">
        <v>74</v>
      </c>
      <c r="J19"/>
      <c r="K19"/>
    </row>
    <row r="20" spans="1:15" x14ac:dyDescent="0.35">
      <c r="A20" s="22"/>
      <c r="C20" s="6"/>
      <c r="D20" s="6"/>
      <c r="E20" s="8"/>
      <c r="F20" s="9" t="s">
        <v>44</v>
      </c>
      <c r="G20" s="28">
        <v>0</v>
      </c>
      <c r="H20" s="28">
        <v>0</v>
      </c>
      <c r="I20" s="29">
        <v>20</v>
      </c>
      <c r="J20"/>
      <c r="K20"/>
    </row>
    <row r="21" spans="1:15" ht="26.5" x14ac:dyDescent="0.35">
      <c r="A21" s="22"/>
      <c r="C21" s="6"/>
      <c r="D21" s="6"/>
      <c r="E21" s="8"/>
      <c r="F21" s="9" t="s">
        <v>54</v>
      </c>
      <c r="G21" s="28">
        <v>0</v>
      </c>
      <c r="H21" s="28">
        <v>0</v>
      </c>
      <c r="I21" s="29">
        <v>246</v>
      </c>
      <c r="J21"/>
      <c r="K21"/>
    </row>
    <row r="22" spans="1:15" ht="26.5" x14ac:dyDescent="0.35">
      <c r="A22" s="22"/>
      <c r="C22" s="6"/>
      <c r="D22" s="6"/>
      <c r="E22" s="8"/>
      <c r="F22" s="9" t="s">
        <v>52</v>
      </c>
      <c r="G22" s="28">
        <v>0</v>
      </c>
      <c r="H22" s="28">
        <v>0</v>
      </c>
      <c r="I22" s="29">
        <v>300</v>
      </c>
      <c r="J22"/>
      <c r="K22"/>
    </row>
    <row r="23" spans="1:15" ht="26.5" x14ac:dyDescent="0.35">
      <c r="A23" s="22"/>
      <c r="C23" s="6"/>
      <c r="D23" s="6"/>
      <c r="E23" s="8"/>
      <c r="F23" s="9" t="s">
        <v>307</v>
      </c>
      <c r="G23" s="28">
        <v>0</v>
      </c>
      <c r="H23" s="28">
        <v>0</v>
      </c>
      <c r="I23" s="29">
        <v>18</v>
      </c>
      <c r="J23"/>
      <c r="K23"/>
    </row>
    <row r="24" spans="1:15" x14ac:dyDescent="0.35">
      <c r="A24" s="22"/>
      <c r="C24" s="6"/>
      <c r="D24" s="6" t="s">
        <v>795</v>
      </c>
      <c r="E24" s="6"/>
      <c r="G24" s="28">
        <v>0</v>
      </c>
      <c r="H24" s="28">
        <v>0</v>
      </c>
      <c r="I24" s="29">
        <v>658</v>
      </c>
      <c r="J24"/>
      <c r="K24"/>
    </row>
    <row r="25" spans="1:15" x14ac:dyDescent="0.35">
      <c r="A25" s="22"/>
      <c r="C25" s="6" t="s">
        <v>526</v>
      </c>
      <c r="D25" s="6"/>
      <c r="E25" s="6"/>
      <c r="G25" s="28">
        <v>0</v>
      </c>
      <c r="H25" s="28">
        <v>0</v>
      </c>
      <c r="I25" s="29">
        <v>658</v>
      </c>
      <c r="J25"/>
      <c r="K25"/>
    </row>
    <row r="26" spans="1:15" x14ac:dyDescent="0.35">
      <c r="A26" s="22"/>
      <c r="B26" s="6" t="s">
        <v>265</v>
      </c>
      <c r="C26" s="6"/>
      <c r="D26" s="6"/>
      <c r="E26" s="6"/>
      <c r="G26" s="28">
        <v>0</v>
      </c>
      <c r="H26" s="28">
        <v>0</v>
      </c>
      <c r="I26" s="29">
        <v>658</v>
      </c>
      <c r="J26"/>
      <c r="K26"/>
    </row>
    <row r="27" spans="1:15" x14ac:dyDescent="0.35">
      <c r="A27" s="22"/>
      <c r="B27" s="22" t="s">
        <v>47</v>
      </c>
      <c r="C27" s="6" t="s">
        <v>48</v>
      </c>
      <c r="D27" s="6" t="s">
        <v>706</v>
      </c>
      <c r="E27" s="8" t="s">
        <v>810</v>
      </c>
      <c r="F27" s="9" t="s">
        <v>809</v>
      </c>
      <c r="G27" s="28">
        <v>0</v>
      </c>
      <c r="H27" s="28">
        <v>0</v>
      </c>
      <c r="I27" s="29">
        <v>0</v>
      </c>
      <c r="J27"/>
      <c r="K27"/>
    </row>
    <row r="28" spans="1:15" x14ac:dyDescent="0.35">
      <c r="A28" s="22"/>
      <c r="C28" s="6"/>
      <c r="D28" s="6"/>
      <c r="E28" s="8" t="s">
        <v>822</v>
      </c>
      <c r="F28" s="9" t="s">
        <v>821</v>
      </c>
      <c r="G28" s="28">
        <v>3.5</v>
      </c>
      <c r="H28" s="28">
        <v>71.316999999999993</v>
      </c>
      <c r="I28" s="29">
        <v>249.60949999999997</v>
      </c>
      <c r="J28"/>
      <c r="K28"/>
    </row>
    <row r="29" spans="1:15" x14ac:dyDescent="0.35">
      <c r="A29" s="22"/>
      <c r="C29" s="6"/>
      <c r="D29" s="6"/>
      <c r="E29" s="8" t="s">
        <v>813</v>
      </c>
      <c r="F29" s="9" t="s">
        <v>783</v>
      </c>
      <c r="G29" s="28">
        <v>11.5</v>
      </c>
      <c r="H29" s="28">
        <v>71.316999999999993</v>
      </c>
      <c r="I29" s="29">
        <v>820.14549999999997</v>
      </c>
      <c r="J29"/>
      <c r="K29"/>
    </row>
    <row r="30" spans="1:15" x14ac:dyDescent="0.35">
      <c r="A30" s="22"/>
      <c r="C30" s="6"/>
      <c r="D30" s="6"/>
      <c r="E30" s="8" t="s">
        <v>808</v>
      </c>
      <c r="F30" s="9" t="s">
        <v>539</v>
      </c>
      <c r="G30" s="28">
        <v>0</v>
      </c>
      <c r="H30" s="28">
        <v>0</v>
      </c>
      <c r="I30" s="29">
        <v>0</v>
      </c>
      <c r="J30"/>
      <c r="K30"/>
    </row>
    <row r="31" spans="1:15" x14ac:dyDescent="0.35">
      <c r="A31" s="22"/>
      <c r="C31" s="6"/>
      <c r="D31" s="6"/>
      <c r="E31" s="8" t="s">
        <v>804</v>
      </c>
      <c r="F31" s="9" t="s">
        <v>803</v>
      </c>
      <c r="G31" s="28">
        <v>10.5</v>
      </c>
      <c r="H31" s="28">
        <v>71.316999999999993</v>
      </c>
      <c r="I31" s="29">
        <v>748.82849999999985</v>
      </c>
      <c r="J31"/>
      <c r="K31"/>
    </row>
    <row r="32" spans="1:15" ht="26.5" x14ac:dyDescent="0.35">
      <c r="A32" s="22"/>
      <c r="C32" s="6"/>
      <c r="D32" s="6"/>
      <c r="E32" s="8" t="s">
        <v>824</v>
      </c>
      <c r="F32" s="9" t="s">
        <v>823</v>
      </c>
      <c r="G32" s="28">
        <v>0</v>
      </c>
      <c r="H32" s="28">
        <v>0</v>
      </c>
      <c r="I32" s="29">
        <v>0</v>
      </c>
      <c r="J32"/>
      <c r="K32"/>
    </row>
    <row r="33" spans="1:11" ht="26.5" x14ac:dyDescent="0.35">
      <c r="A33" s="22"/>
      <c r="C33" s="6"/>
      <c r="D33" s="6"/>
      <c r="E33" s="8" t="s">
        <v>817</v>
      </c>
      <c r="F33" s="9" t="s">
        <v>816</v>
      </c>
      <c r="G33" s="28">
        <v>3.5</v>
      </c>
      <c r="H33" s="28">
        <v>71.316999999999993</v>
      </c>
      <c r="I33" s="29">
        <v>249.60949999999997</v>
      </c>
      <c r="J33"/>
      <c r="K33"/>
    </row>
    <row r="34" spans="1:11" ht="26.5" x14ac:dyDescent="0.35">
      <c r="A34" s="22"/>
      <c r="C34" s="6"/>
      <c r="D34" s="6"/>
      <c r="E34" s="8" t="s">
        <v>819</v>
      </c>
      <c r="F34" s="9" t="s">
        <v>818</v>
      </c>
      <c r="G34" s="28">
        <v>0</v>
      </c>
      <c r="H34" s="28">
        <v>0</v>
      </c>
      <c r="I34" s="29">
        <v>0</v>
      </c>
      <c r="J34"/>
      <c r="K34"/>
    </row>
    <row r="35" spans="1:11" x14ac:dyDescent="0.35">
      <c r="A35" s="22"/>
      <c r="C35" s="6"/>
      <c r="D35" s="6"/>
      <c r="E35" s="8" t="s">
        <v>812</v>
      </c>
      <c r="F35" s="9" t="s">
        <v>811</v>
      </c>
      <c r="G35" s="28">
        <v>0</v>
      </c>
      <c r="H35" s="28">
        <v>0</v>
      </c>
      <c r="I35" s="29">
        <v>0</v>
      </c>
      <c r="J35"/>
      <c r="K35"/>
    </row>
    <row r="36" spans="1:11" ht="26.5" x14ac:dyDescent="0.35">
      <c r="A36" s="22"/>
      <c r="C36" s="6"/>
      <c r="D36" s="6"/>
      <c r="E36" s="8" t="s">
        <v>661</v>
      </c>
      <c r="F36" s="9" t="s">
        <v>805</v>
      </c>
      <c r="G36" s="28">
        <v>3.5</v>
      </c>
      <c r="H36" s="28">
        <v>71.316999999999993</v>
      </c>
      <c r="I36" s="29">
        <v>249.60949999999997</v>
      </c>
      <c r="J36"/>
      <c r="K36"/>
    </row>
    <row r="37" spans="1:11" ht="26.5" x14ac:dyDescent="0.35">
      <c r="A37" s="22"/>
      <c r="C37" s="6"/>
      <c r="D37" s="6"/>
      <c r="E37" s="8"/>
      <c r="F37" s="9" t="s">
        <v>807</v>
      </c>
      <c r="G37" s="28">
        <v>0</v>
      </c>
      <c r="H37" s="28">
        <v>0</v>
      </c>
      <c r="I37" s="29">
        <v>0</v>
      </c>
      <c r="J37"/>
      <c r="K37"/>
    </row>
    <row r="38" spans="1:11" x14ac:dyDescent="0.35">
      <c r="A38" s="22"/>
      <c r="C38" s="6"/>
      <c r="D38" s="6" t="s">
        <v>795</v>
      </c>
      <c r="E38" s="6"/>
      <c r="G38" s="28">
        <v>32.5</v>
      </c>
      <c r="H38" s="28">
        <v>32.416818181818179</v>
      </c>
      <c r="I38" s="29">
        <v>2317.8024999999998</v>
      </c>
      <c r="J38"/>
      <c r="K38"/>
    </row>
    <row r="39" spans="1:11" x14ac:dyDescent="0.35">
      <c r="A39" s="22"/>
      <c r="C39" s="6" t="s">
        <v>528</v>
      </c>
      <c r="D39" s="6"/>
      <c r="E39" s="6"/>
      <c r="G39" s="28">
        <v>32.5</v>
      </c>
      <c r="H39" s="28">
        <v>32.416818181818179</v>
      </c>
      <c r="I39" s="29">
        <v>2317.8024999999998</v>
      </c>
      <c r="J39"/>
      <c r="K39"/>
    </row>
    <row r="40" spans="1:11" x14ac:dyDescent="0.35">
      <c r="A40" s="22"/>
      <c r="B40" s="6" t="s">
        <v>266</v>
      </c>
      <c r="C40" s="6"/>
      <c r="D40" s="6"/>
      <c r="E40" s="6"/>
      <c r="G40" s="28">
        <v>32.5</v>
      </c>
      <c r="H40" s="28">
        <v>32.416818181818179</v>
      </c>
      <c r="I40" s="29">
        <v>2317.8024999999998</v>
      </c>
      <c r="J40"/>
      <c r="K40"/>
    </row>
    <row r="41" spans="1:11" x14ac:dyDescent="0.35">
      <c r="A41" s="6" t="s">
        <v>855</v>
      </c>
      <c r="B41" s="6"/>
      <c r="C41" s="6"/>
      <c r="D41" s="6"/>
      <c r="E41" s="6"/>
      <c r="G41" s="28">
        <v>32.5</v>
      </c>
      <c r="H41" s="28">
        <v>26.413703703703703</v>
      </c>
      <c r="I41" s="29">
        <v>2975.8025000000002</v>
      </c>
      <c r="J41"/>
      <c r="K41"/>
    </row>
    <row r="42" spans="1:11" ht="26.5" x14ac:dyDescent="0.35">
      <c r="A42" s="22" t="s">
        <v>298</v>
      </c>
      <c r="B42" s="22" t="s">
        <v>38</v>
      </c>
      <c r="C42" s="6" t="s">
        <v>42</v>
      </c>
      <c r="D42" s="6" t="s">
        <v>706</v>
      </c>
      <c r="E42" s="8" t="s">
        <v>42</v>
      </c>
      <c r="F42" s="9" t="s">
        <v>55</v>
      </c>
      <c r="G42" s="28">
        <v>0</v>
      </c>
      <c r="H42" s="28">
        <v>0</v>
      </c>
      <c r="I42" s="29">
        <v>156</v>
      </c>
      <c r="J42"/>
      <c r="K42"/>
    </row>
    <row r="43" spans="1:11" x14ac:dyDescent="0.35">
      <c r="A43" s="22"/>
      <c r="C43" s="6"/>
      <c r="D43" s="6"/>
      <c r="E43" s="8"/>
      <c r="F43" s="9" t="s">
        <v>44</v>
      </c>
      <c r="G43" s="28">
        <v>0</v>
      </c>
      <c r="H43" s="28">
        <v>0</v>
      </c>
      <c r="I43" s="29">
        <v>68</v>
      </c>
      <c r="J43"/>
      <c r="K43"/>
    </row>
    <row r="44" spans="1:11" ht="26.5" x14ac:dyDescent="0.35">
      <c r="A44" s="22"/>
      <c r="C44" s="6"/>
      <c r="D44" s="6"/>
      <c r="E44" s="8"/>
      <c r="F44" s="9" t="s">
        <v>825</v>
      </c>
      <c r="G44" s="28">
        <v>0</v>
      </c>
      <c r="H44" s="28">
        <v>0</v>
      </c>
      <c r="I44" s="29">
        <v>426</v>
      </c>
      <c r="J44"/>
      <c r="K44"/>
    </row>
    <row r="45" spans="1:11" ht="26.5" x14ac:dyDescent="0.35">
      <c r="A45" s="22"/>
      <c r="C45" s="6"/>
      <c r="D45" s="6"/>
      <c r="E45" s="8"/>
      <c r="F45" s="9" t="s">
        <v>52</v>
      </c>
      <c r="G45" s="28">
        <v>0</v>
      </c>
      <c r="H45" s="28">
        <v>0</v>
      </c>
      <c r="I45" s="29">
        <v>544</v>
      </c>
      <c r="J45"/>
      <c r="K45"/>
    </row>
    <row r="46" spans="1:11" ht="26.5" x14ac:dyDescent="0.35">
      <c r="A46" s="22"/>
      <c r="C46" s="6"/>
      <c r="D46" s="6"/>
      <c r="E46" s="8"/>
      <c r="F46" s="9" t="s">
        <v>307</v>
      </c>
      <c r="G46" s="28">
        <v>0</v>
      </c>
      <c r="H46" s="28">
        <v>0</v>
      </c>
      <c r="I46" s="29">
        <v>18</v>
      </c>
      <c r="J46"/>
      <c r="K46"/>
    </row>
    <row r="47" spans="1:11" x14ac:dyDescent="0.35">
      <c r="A47" s="22"/>
      <c r="C47" s="6"/>
      <c r="D47" s="6" t="s">
        <v>795</v>
      </c>
      <c r="E47" s="6"/>
      <c r="G47" s="28">
        <v>0</v>
      </c>
      <c r="H47" s="28">
        <v>0</v>
      </c>
      <c r="I47" s="29">
        <v>1212</v>
      </c>
      <c r="J47"/>
      <c r="K47"/>
    </row>
    <row r="48" spans="1:11" x14ac:dyDescent="0.35">
      <c r="A48" s="22"/>
      <c r="C48" s="6" t="s">
        <v>526</v>
      </c>
      <c r="D48" s="6"/>
      <c r="E48" s="6"/>
      <c r="G48" s="28">
        <v>0</v>
      </c>
      <c r="H48" s="28">
        <v>0</v>
      </c>
      <c r="I48" s="29">
        <v>1212</v>
      </c>
      <c r="J48"/>
      <c r="K48"/>
    </row>
    <row r="49" spans="1:11" x14ac:dyDescent="0.35">
      <c r="A49" s="22"/>
      <c r="B49" s="6" t="s">
        <v>265</v>
      </c>
      <c r="C49" s="6"/>
      <c r="D49" s="6"/>
      <c r="E49" s="6"/>
      <c r="G49" s="28">
        <v>0</v>
      </c>
      <c r="H49" s="28">
        <v>0</v>
      </c>
      <c r="I49" s="29">
        <v>1212</v>
      </c>
      <c r="J49"/>
      <c r="K49"/>
    </row>
    <row r="50" spans="1:11" ht="26.5" x14ac:dyDescent="0.35">
      <c r="A50" s="22"/>
      <c r="B50" s="22" t="s">
        <v>47</v>
      </c>
      <c r="C50" s="6" t="s">
        <v>48</v>
      </c>
      <c r="D50" s="6" t="s">
        <v>706</v>
      </c>
      <c r="E50" s="8" t="s">
        <v>42</v>
      </c>
      <c r="F50" s="9" t="s">
        <v>841</v>
      </c>
      <c r="G50" s="28">
        <v>2.375</v>
      </c>
      <c r="H50" s="28">
        <v>86.575000000000003</v>
      </c>
      <c r="I50" s="29">
        <v>205.61562499999999</v>
      </c>
      <c r="J50"/>
      <c r="K50"/>
    </row>
    <row r="51" spans="1:11" x14ac:dyDescent="0.35">
      <c r="A51" s="22"/>
      <c r="C51" s="6"/>
      <c r="D51" s="6"/>
      <c r="E51" s="8"/>
      <c r="F51" s="9" t="s">
        <v>349</v>
      </c>
      <c r="G51" s="28">
        <v>3.1666666666666665</v>
      </c>
      <c r="H51" s="28">
        <v>86.575000000000003</v>
      </c>
      <c r="I51" s="29">
        <v>274.15416666666664</v>
      </c>
      <c r="J51"/>
      <c r="K51"/>
    </row>
    <row r="52" spans="1:11" x14ac:dyDescent="0.35">
      <c r="A52" s="22"/>
      <c r="C52" s="6"/>
      <c r="D52" s="6"/>
      <c r="E52" s="8" t="s">
        <v>847</v>
      </c>
      <c r="F52" s="9" t="s">
        <v>846</v>
      </c>
      <c r="G52" s="28">
        <v>8.5</v>
      </c>
      <c r="H52" s="28">
        <v>86.575000000000003</v>
      </c>
      <c r="I52" s="29">
        <v>735.88750000000005</v>
      </c>
      <c r="J52"/>
      <c r="K52"/>
    </row>
    <row r="53" spans="1:11" ht="26.5" x14ac:dyDescent="0.35">
      <c r="A53" s="22"/>
      <c r="C53" s="6"/>
      <c r="D53" s="6"/>
      <c r="E53" s="8" t="s">
        <v>827</v>
      </c>
      <c r="F53" s="9" t="s">
        <v>826</v>
      </c>
      <c r="G53" s="28">
        <v>1.5</v>
      </c>
      <c r="H53" s="28">
        <v>86.575000000000003</v>
      </c>
      <c r="I53" s="29">
        <v>129.86250000000001</v>
      </c>
      <c r="J53"/>
      <c r="K53"/>
    </row>
    <row r="54" spans="1:11" x14ac:dyDescent="0.35">
      <c r="A54" s="22"/>
      <c r="C54" s="6"/>
      <c r="D54" s="6"/>
      <c r="E54" s="8" t="s">
        <v>831</v>
      </c>
      <c r="F54" s="9" t="s">
        <v>830</v>
      </c>
      <c r="G54" s="28">
        <v>2.25</v>
      </c>
      <c r="H54" s="28">
        <v>86.575000000000003</v>
      </c>
      <c r="I54" s="29">
        <v>194.79375000000002</v>
      </c>
      <c r="J54"/>
      <c r="K54"/>
    </row>
    <row r="55" spans="1:11" ht="39.5" x14ac:dyDescent="0.35">
      <c r="A55" s="22"/>
      <c r="C55" s="6"/>
      <c r="D55" s="6"/>
      <c r="E55" s="8" t="s">
        <v>829</v>
      </c>
      <c r="F55" s="9" t="s">
        <v>828</v>
      </c>
      <c r="G55" s="28">
        <v>5.25</v>
      </c>
      <c r="H55" s="28">
        <v>86.575000000000003</v>
      </c>
      <c r="I55" s="29">
        <v>454.51875000000001</v>
      </c>
      <c r="J55"/>
      <c r="K55"/>
    </row>
    <row r="56" spans="1:11" ht="26.5" x14ac:dyDescent="0.35">
      <c r="A56" s="22"/>
      <c r="C56" s="6"/>
      <c r="D56" s="6"/>
      <c r="E56" s="8" t="s">
        <v>838</v>
      </c>
      <c r="F56" s="9" t="s">
        <v>837</v>
      </c>
      <c r="G56" s="28">
        <v>5.2249999999999996</v>
      </c>
      <c r="H56" s="28">
        <v>86.575000000000003</v>
      </c>
      <c r="I56" s="29">
        <v>452.354375</v>
      </c>
      <c r="J56"/>
      <c r="K56"/>
    </row>
    <row r="57" spans="1:11" x14ac:dyDescent="0.35">
      <c r="A57" s="22"/>
      <c r="C57" s="6"/>
      <c r="D57" s="6"/>
      <c r="E57" s="8" t="s">
        <v>840</v>
      </c>
      <c r="F57" s="9" t="s">
        <v>839</v>
      </c>
      <c r="G57" s="28">
        <v>2.85</v>
      </c>
      <c r="H57" s="28">
        <v>86.575000000000003</v>
      </c>
      <c r="I57" s="29">
        <v>246.73875000000001</v>
      </c>
      <c r="J57"/>
      <c r="K57"/>
    </row>
    <row r="58" spans="1:11" x14ac:dyDescent="0.35">
      <c r="A58" s="22"/>
      <c r="C58" s="6"/>
      <c r="D58" s="6"/>
      <c r="E58" s="8" t="s">
        <v>843</v>
      </c>
      <c r="F58" s="9" t="s">
        <v>842</v>
      </c>
      <c r="G58" s="28">
        <v>3.1666666666666665</v>
      </c>
      <c r="H58" s="28">
        <v>86.575000000000003</v>
      </c>
      <c r="I58" s="29">
        <v>274.15416666666664</v>
      </c>
      <c r="J58"/>
      <c r="K58"/>
    </row>
    <row r="59" spans="1:11" ht="26.5" x14ac:dyDescent="0.35">
      <c r="A59" s="22"/>
      <c r="C59" s="6"/>
      <c r="D59" s="6"/>
      <c r="E59" s="8" t="s">
        <v>845</v>
      </c>
      <c r="F59" s="9" t="s">
        <v>844</v>
      </c>
      <c r="G59" s="28">
        <v>0.79166666666666663</v>
      </c>
      <c r="H59" s="28">
        <v>86.575000000000003</v>
      </c>
      <c r="I59" s="29">
        <v>68.53854166666666</v>
      </c>
      <c r="J59"/>
      <c r="K59"/>
    </row>
    <row r="60" spans="1:11" x14ac:dyDescent="0.35">
      <c r="A60" s="22"/>
      <c r="C60" s="6"/>
      <c r="D60" s="6" t="s">
        <v>795</v>
      </c>
      <c r="E60" s="6"/>
      <c r="G60" s="28">
        <v>35.074999999999996</v>
      </c>
      <c r="H60" s="28">
        <v>86.575000000000017</v>
      </c>
      <c r="I60" s="29">
        <v>3036.618125</v>
      </c>
      <c r="J60"/>
      <c r="K60"/>
    </row>
    <row r="61" spans="1:11" ht="26.5" x14ac:dyDescent="0.35">
      <c r="A61" s="22"/>
      <c r="C61" s="6"/>
      <c r="D61" s="6" t="s">
        <v>832</v>
      </c>
      <c r="E61" s="8" t="s">
        <v>834</v>
      </c>
      <c r="F61" s="9" t="s">
        <v>833</v>
      </c>
      <c r="G61" s="28">
        <v>1.425</v>
      </c>
      <c r="H61" s="28">
        <v>99.79</v>
      </c>
      <c r="I61" s="29">
        <v>142.20075</v>
      </c>
      <c r="J61"/>
      <c r="K61"/>
    </row>
    <row r="62" spans="1:11" x14ac:dyDescent="0.35">
      <c r="A62" s="22"/>
      <c r="C62" s="6"/>
      <c r="D62" s="6" t="s">
        <v>856</v>
      </c>
      <c r="E62" s="6"/>
      <c r="G62" s="28">
        <v>1.425</v>
      </c>
      <c r="H62" s="28">
        <v>99.79</v>
      </c>
      <c r="I62" s="29">
        <v>142.20075</v>
      </c>
      <c r="J62"/>
      <c r="K62"/>
    </row>
    <row r="63" spans="1:11" x14ac:dyDescent="0.35">
      <c r="A63" s="22"/>
      <c r="C63" s="6" t="s">
        <v>528</v>
      </c>
      <c r="D63" s="6"/>
      <c r="E63" s="6"/>
      <c r="G63" s="28">
        <v>36.499999999999993</v>
      </c>
      <c r="H63" s="28">
        <v>87.776363636363655</v>
      </c>
      <c r="I63" s="29">
        <v>3178.8188749999999</v>
      </c>
      <c r="J63"/>
      <c r="K63"/>
    </row>
    <row r="64" spans="1:11" ht="26.5" x14ac:dyDescent="0.35">
      <c r="A64" s="22"/>
      <c r="C64" s="6" t="s">
        <v>505</v>
      </c>
      <c r="D64" s="6" t="s">
        <v>706</v>
      </c>
      <c r="E64" s="8" t="s">
        <v>42</v>
      </c>
      <c r="F64" s="9" t="s">
        <v>841</v>
      </c>
      <c r="G64" s="28">
        <v>1.25</v>
      </c>
      <c r="H64" s="28">
        <v>86.575000000000003</v>
      </c>
      <c r="I64" s="29">
        <v>108.21875</v>
      </c>
      <c r="J64"/>
      <c r="K64"/>
    </row>
    <row r="65" spans="1:11" x14ac:dyDescent="0.35">
      <c r="A65" s="22"/>
      <c r="C65" s="6"/>
      <c r="D65" s="6"/>
      <c r="E65" s="8"/>
      <c r="F65" s="9" t="s">
        <v>349</v>
      </c>
      <c r="G65" s="28">
        <v>1.6666666666666667</v>
      </c>
      <c r="H65" s="28">
        <v>86.575000000000003</v>
      </c>
      <c r="I65" s="29">
        <v>144.29166666666669</v>
      </c>
      <c r="J65"/>
      <c r="K65"/>
    </row>
    <row r="66" spans="1:11" x14ac:dyDescent="0.35">
      <c r="A66" s="22"/>
      <c r="C66" s="6"/>
      <c r="D66" s="6"/>
      <c r="E66" s="8" t="s">
        <v>847</v>
      </c>
      <c r="F66" s="9" t="s">
        <v>846</v>
      </c>
      <c r="G66" s="28">
        <v>6</v>
      </c>
      <c r="H66" s="28">
        <v>86.575000000000003</v>
      </c>
      <c r="I66" s="29">
        <v>519.45000000000005</v>
      </c>
      <c r="J66"/>
      <c r="K66"/>
    </row>
    <row r="67" spans="1:11" ht="26.5" x14ac:dyDescent="0.35">
      <c r="A67" s="22"/>
      <c r="C67" s="6"/>
      <c r="D67" s="6"/>
      <c r="E67" s="8" t="s">
        <v>827</v>
      </c>
      <c r="F67" s="9" t="s">
        <v>826</v>
      </c>
      <c r="G67" s="28">
        <v>0.83333333333333337</v>
      </c>
      <c r="H67" s="28">
        <v>86.575000000000003</v>
      </c>
      <c r="I67" s="29">
        <v>72.145833333333343</v>
      </c>
      <c r="J67"/>
      <c r="K67"/>
    </row>
    <row r="68" spans="1:11" x14ac:dyDescent="0.35">
      <c r="A68" s="22"/>
      <c r="C68" s="6"/>
      <c r="D68" s="6"/>
      <c r="E68" s="8" t="s">
        <v>831</v>
      </c>
      <c r="F68" s="9" t="s">
        <v>830</v>
      </c>
      <c r="G68" s="28">
        <v>1.25</v>
      </c>
      <c r="H68" s="28">
        <v>86.575000000000003</v>
      </c>
      <c r="I68" s="29">
        <v>108.21875</v>
      </c>
      <c r="J68"/>
      <c r="K68"/>
    </row>
    <row r="69" spans="1:11" ht="39.5" x14ac:dyDescent="0.35">
      <c r="A69" s="22"/>
      <c r="C69" s="6"/>
      <c r="D69" s="6"/>
      <c r="E69" s="8" t="s">
        <v>829</v>
      </c>
      <c r="F69" s="9" t="s">
        <v>828</v>
      </c>
      <c r="G69" s="28">
        <v>2.9166666666666665</v>
      </c>
      <c r="H69" s="28">
        <v>86.575000000000003</v>
      </c>
      <c r="I69" s="29">
        <v>252.51041666666666</v>
      </c>
      <c r="J69"/>
      <c r="K69"/>
    </row>
    <row r="70" spans="1:11" ht="26.5" x14ac:dyDescent="0.35">
      <c r="A70" s="22"/>
      <c r="C70" s="6"/>
      <c r="D70" s="6"/>
      <c r="E70" s="8" t="s">
        <v>838</v>
      </c>
      <c r="F70" s="9" t="s">
        <v>837</v>
      </c>
      <c r="G70" s="28">
        <v>2.75</v>
      </c>
      <c r="H70" s="28">
        <v>86.575000000000003</v>
      </c>
      <c r="I70" s="29">
        <v>238.08125000000001</v>
      </c>
      <c r="J70"/>
      <c r="K70"/>
    </row>
    <row r="71" spans="1:11" x14ac:dyDescent="0.35">
      <c r="A71" s="22"/>
      <c r="C71" s="6"/>
      <c r="D71" s="6"/>
      <c r="E71" s="8" t="s">
        <v>840</v>
      </c>
      <c r="F71" s="9" t="s">
        <v>839</v>
      </c>
      <c r="G71" s="28">
        <v>1.5</v>
      </c>
      <c r="H71" s="28">
        <v>86.575000000000003</v>
      </c>
      <c r="I71" s="29">
        <v>129.86250000000001</v>
      </c>
      <c r="J71"/>
      <c r="K71"/>
    </row>
    <row r="72" spans="1:11" x14ac:dyDescent="0.35">
      <c r="A72" s="22"/>
      <c r="C72" s="6"/>
      <c r="D72" s="6"/>
      <c r="E72" s="8" t="s">
        <v>843</v>
      </c>
      <c r="F72" s="9" t="s">
        <v>842</v>
      </c>
      <c r="G72" s="28">
        <v>1.6666666666666667</v>
      </c>
      <c r="H72" s="28">
        <v>86.575000000000003</v>
      </c>
      <c r="I72" s="29">
        <v>144.29166666666669</v>
      </c>
      <c r="J72"/>
      <c r="K72"/>
    </row>
    <row r="73" spans="1:11" ht="26.5" x14ac:dyDescent="0.35">
      <c r="A73" s="22"/>
      <c r="C73" s="6"/>
      <c r="D73" s="6"/>
      <c r="E73" s="8" t="s">
        <v>845</v>
      </c>
      <c r="F73" s="9" t="s">
        <v>844</v>
      </c>
      <c r="G73" s="28">
        <v>0.41666666666666669</v>
      </c>
      <c r="H73" s="28">
        <v>86.575000000000003</v>
      </c>
      <c r="I73" s="29">
        <v>36.072916666666671</v>
      </c>
      <c r="J73"/>
      <c r="K73"/>
    </row>
    <row r="74" spans="1:11" x14ac:dyDescent="0.35">
      <c r="A74" s="22"/>
      <c r="C74" s="6"/>
      <c r="D74" s="6" t="s">
        <v>795</v>
      </c>
      <c r="E74" s="6"/>
      <c r="G74" s="28">
        <v>20.250000000000004</v>
      </c>
      <c r="H74" s="28">
        <v>86.575000000000017</v>
      </c>
      <c r="I74" s="29">
        <v>1753.1437500000002</v>
      </c>
      <c r="J74"/>
      <c r="K74"/>
    </row>
    <row r="75" spans="1:11" ht="26.5" x14ac:dyDescent="0.35">
      <c r="A75" s="22"/>
      <c r="C75" s="6"/>
      <c r="D75" s="6" t="s">
        <v>832</v>
      </c>
      <c r="E75" s="8" t="s">
        <v>834</v>
      </c>
      <c r="F75" s="9" t="s">
        <v>833</v>
      </c>
      <c r="G75" s="28">
        <v>0.75</v>
      </c>
      <c r="H75" s="28">
        <v>99.79</v>
      </c>
      <c r="I75" s="29">
        <v>74.842500000000001</v>
      </c>
      <c r="J75"/>
      <c r="K75"/>
    </row>
    <row r="76" spans="1:11" x14ac:dyDescent="0.35">
      <c r="A76" s="22"/>
      <c r="C76" s="6"/>
      <c r="D76" s="6" t="s">
        <v>856</v>
      </c>
      <c r="E76" s="6"/>
      <c r="G76" s="28">
        <v>0.75</v>
      </c>
      <c r="H76" s="28">
        <v>99.79</v>
      </c>
      <c r="I76" s="29">
        <v>74.842500000000001</v>
      </c>
      <c r="J76"/>
      <c r="K76"/>
    </row>
    <row r="77" spans="1:11" x14ac:dyDescent="0.35">
      <c r="A77" s="22"/>
      <c r="C77" s="6" t="s">
        <v>529</v>
      </c>
      <c r="D77" s="6"/>
      <c r="E77" s="6"/>
      <c r="G77" s="28">
        <v>21.000000000000004</v>
      </c>
      <c r="H77" s="28">
        <v>87.776363636363655</v>
      </c>
      <c r="I77" s="29">
        <v>1827.9862500000002</v>
      </c>
      <c r="J77"/>
      <c r="K77"/>
    </row>
    <row r="78" spans="1:11" x14ac:dyDescent="0.35">
      <c r="A78" s="22"/>
      <c r="B78" s="6" t="s">
        <v>266</v>
      </c>
      <c r="C78" s="6"/>
      <c r="D78" s="6"/>
      <c r="E78" s="6"/>
      <c r="G78" s="28">
        <v>57.499999999999986</v>
      </c>
      <c r="H78" s="28">
        <v>87.776363636363669</v>
      </c>
      <c r="I78" s="29">
        <v>5006.8051250000008</v>
      </c>
      <c r="J78"/>
      <c r="K78"/>
    </row>
    <row r="79" spans="1:11" x14ac:dyDescent="0.35">
      <c r="A79" s="6" t="s">
        <v>857</v>
      </c>
      <c r="B79" s="6"/>
      <c r="C79" s="6"/>
      <c r="D79" s="6"/>
      <c r="E79" s="6"/>
      <c r="G79" s="28">
        <v>57.499999999999986</v>
      </c>
      <c r="H79" s="28">
        <v>71.521481481481501</v>
      </c>
      <c r="I79" s="29">
        <v>6218.8051250000008</v>
      </c>
      <c r="J79"/>
      <c r="K79"/>
    </row>
    <row r="80" spans="1:11" x14ac:dyDescent="0.35">
      <c r="A80" s="30" t="s">
        <v>259</v>
      </c>
      <c r="B80" s="30"/>
      <c r="C80" s="30"/>
      <c r="D80" s="30"/>
      <c r="F80" s="30"/>
      <c r="G80" s="28">
        <v>90.000000000000014</v>
      </c>
      <c r="H80" s="28">
        <v>48.967592592592581</v>
      </c>
      <c r="I80" s="29">
        <v>9194.6076249999969</v>
      </c>
      <c r="J80"/>
      <c r="K80"/>
    </row>
    <row r="81" spans="1:11" x14ac:dyDescent="0.35">
      <c r="A81"/>
      <c r="B81"/>
      <c r="C81"/>
      <c r="D81"/>
      <c r="E81"/>
      <c r="F81"/>
      <c r="G81"/>
      <c r="H81"/>
      <c r="I81"/>
      <c r="J81"/>
      <c r="K81"/>
    </row>
    <row r="82" spans="1:11" x14ac:dyDescent="0.35">
      <c r="A82"/>
      <c r="B82"/>
      <c r="C82"/>
      <c r="D82"/>
      <c r="E82"/>
      <c r="F82"/>
      <c r="G82"/>
      <c r="H82"/>
      <c r="I82"/>
      <c r="J82"/>
      <c r="K82"/>
    </row>
    <row r="83" spans="1:11" x14ac:dyDescent="0.35">
      <c r="A83"/>
      <c r="B83"/>
      <c r="C83"/>
      <c r="D83"/>
      <c r="E83"/>
      <c r="F83"/>
      <c r="G83"/>
      <c r="H83"/>
      <c r="I83"/>
      <c r="J83"/>
      <c r="K83"/>
    </row>
    <row r="84" spans="1:11" x14ac:dyDescent="0.35">
      <c r="A84"/>
      <c r="B84"/>
      <c r="C84"/>
      <c r="D84"/>
      <c r="E84"/>
      <c r="F84"/>
      <c r="G84"/>
      <c r="H84"/>
      <c r="I84"/>
      <c r="J84"/>
      <c r="K84"/>
    </row>
    <row r="85" spans="1:11" x14ac:dyDescent="0.35">
      <c r="A85"/>
      <c r="B85"/>
      <c r="C85"/>
      <c r="D85"/>
      <c r="E85"/>
      <c r="F85"/>
      <c r="G85"/>
      <c r="H85"/>
      <c r="I85"/>
      <c r="J85"/>
      <c r="K85"/>
    </row>
    <row r="86" spans="1:11" x14ac:dyDescent="0.35">
      <c r="A86"/>
      <c r="B86"/>
      <c r="C86"/>
      <c r="D86"/>
      <c r="E86"/>
      <c r="F86"/>
      <c r="G86"/>
      <c r="H86"/>
      <c r="I86"/>
      <c r="J86"/>
      <c r="K86"/>
    </row>
    <row r="87" spans="1:11" x14ac:dyDescent="0.35">
      <c r="A87"/>
      <c r="B87"/>
      <c r="C87"/>
      <c r="D87"/>
      <c r="E87"/>
      <c r="F87"/>
      <c r="G87"/>
      <c r="H87"/>
      <c r="I87"/>
      <c r="J87"/>
      <c r="K87"/>
    </row>
    <row r="88" spans="1:11" x14ac:dyDescent="0.35">
      <c r="A88"/>
      <c r="B88"/>
      <c r="C88"/>
      <c r="D88"/>
      <c r="E88"/>
      <c r="F88"/>
      <c r="G88"/>
      <c r="H88"/>
      <c r="I88"/>
      <c r="J88"/>
      <c r="K88"/>
    </row>
    <row r="89" spans="1:11" x14ac:dyDescent="0.35">
      <c r="A89"/>
      <c r="B89"/>
      <c r="C89"/>
      <c r="D89"/>
      <c r="E89"/>
      <c r="F89"/>
      <c r="G89"/>
      <c r="H89"/>
      <c r="I89"/>
      <c r="J89"/>
      <c r="K89"/>
    </row>
    <row r="90" spans="1:11" x14ac:dyDescent="0.35">
      <c r="A90"/>
      <c r="B90"/>
      <c r="C90"/>
      <c r="D90"/>
      <c r="E90"/>
      <c r="F90"/>
      <c r="G90"/>
      <c r="H90"/>
      <c r="I90"/>
      <c r="J90"/>
      <c r="K90"/>
    </row>
    <row r="91" spans="1:11" x14ac:dyDescent="0.35">
      <c r="A91"/>
      <c r="B91"/>
      <c r="C91"/>
      <c r="D91"/>
      <c r="E91"/>
      <c r="F91"/>
      <c r="G91"/>
      <c r="H91"/>
      <c r="I91"/>
      <c r="J91"/>
      <c r="K91"/>
    </row>
    <row r="92" spans="1:11" x14ac:dyDescent="0.35">
      <c r="A92"/>
      <c r="B92"/>
      <c r="C92"/>
      <c r="D92"/>
      <c r="E92"/>
      <c r="F92"/>
      <c r="G92"/>
      <c r="H92"/>
      <c r="I92"/>
      <c r="J92"/>
      <c r="K92"/>
    </row>
    <row r="93" spans="1:11" x14ac:dyDescent="0.35">
      <c r="A93"/>
      <c r="B93"/>
      <c r="C93"/>
      <c r="D93"/>
      <c r="E93"/>
      <c r="F93"/>
      <c r="G93"/>
      <c r="H93"/>
      <c r="I93"/>
      <c r="J93"/>
      <c r="K93"/>
    </row>
    <row r="94" spans="1:11" x14ac:dyDescent="0.35">
      <c r="A94"/>
      <c r="B94"/>
      <c r="C94"/>
      <c r="D94"/>
      <c r="E94"/>
      <c r="F94"/>
      <c r="G94"/>
      <c r="H94"/>
      <c r="I94"/>
      <c r="J94"/>
      <c r="K94"/>
    </row>
    <row r="95" spans="1:11" x14ac:dyDescent="0.35">
      <c r="A95"/>
      <c r="B95"/>
      <c r="C95"/>
      <c r="D95"/>
      <c r="E95"/>
      <c r="F95"/>
      <c r="G95"/>
      <c r="H95"/>
      <c r="I95"/>
      <c r="J95"/>
      <c r="K95"/>
    </row>
    <row r="96" spans="1:11" x14ac:dyDescent="0.35">
      <c r="A96"/>
      <c r="B96"/>
      <c r="C96"/>
      <c r="D96"/>
      <c r="E96"/>
      <c r="F96"/>
      <c r="G96"/>
      <c r="H96"/>
      <c r="I96"/>
      <c r="J96"/>
      <c r="K96"/>
    </row>
    <row r="97" spans="1:11" x14ac:dyDescent="0.35">
      <c r="A97"/>
      <c r="B97"/>
      <c r="C97"/>
      <c r="D97"/>
      <c r="E97"/>
      <c r="F97"/>
      <c r="G97"/>
      <c r="H97"/>
      <c r="I97"/>
      <c r="J97"/>
      <c r="K97"/>
    </row>
    <row r="98" spans="1:11" x14ac:dyDescent="0.35">
      <c r="A98"/>
      <c r="B98"/>
      <c r="C98"/>
      <c r="D98"/>
      <c r="E98"/>
      <c r="F98"/>
      <c r="G98"/>
      <c r="H98"/>
      <c r="I98"/>
      <c r="J98"/>
      <c r="K98"/>
    </row>
    <row r="99" spans="1:11" x14ac:dyDescent="0.35">
      <c r="A99"/>
      <c r="B99"/>
      <c r="C99"/>
      <c r="D99"/>
      <c r="E99"/>
      <c r="F99"/>
      <c r="G99"/>
      <c r="H99"/>
      <c r="I99"/>
      <c r="J99"/>
      <c r="K99"/>
    </row>
    <row r="100" spans="1:11" x14ac:dyDescent="0.3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3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3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3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3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3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3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3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3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3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3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3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3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3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3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3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3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3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3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3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3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3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3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3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3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3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</row>
    <row r="142" spans="1:11" x14ac:dyDescent="0.35">
      <c r="A142"/>
      <c r="B142"/>
      <c r="C142"/>
      <c r="D142"/>
      <c r="E142"/>
      <c r="F142"/>
      <c r="G142"/>
      <c r="H142"/>
      <c r="I142"/>
      <c r="J142"/>
    </row>
    <row r="143" spans="1:11" x14ac:dyDescent="0.35">
      <c r="A143"/>
      <c r="B143"/>
      <c r="C143"/>
      <c r="D143"/>
      <c r="E143"/>
      <c r="F143"/>
      <c r="G143"/>
      <c r="H143"/>
      <c r="I143"/>
      <c r="J143"/>
    </row>
    <row r="144" spans="1:11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</row>
    <row r="1308" spans="1:10" x14ac:dyDescent="0.35">
      <c r="A1308"/>
      <c r="B1308"/>
      <c r="C1308"/>
      <c r="D1308"/>
      <c r="E1308"/>
      <c r="F1308"/>
      <c r="G1308"/>
      <c r="H1308"/>
    </row>
    <row r="1309" spans="1:10" x14ac:dyDescent="0.35">
      <c r="A1309"/>
      <c r="B1309"/>
      <c r="C1309"/>
      <c r="D1309"/>
      <c r="E1309"/>
      <c r="F1309"/>
      <c r="G1309"/>
      <c r="H1309"/>
    </row>
    <row r="1310" spans="1:10" x14ac:dyDescent="0.35">
      <c r="A1310"/>
      <c r="B1310"/>
      <c r="C1310"/>
      <c r="D1310"/>
      <c r="E1310"/>
      <c r="F1310"/>
      <c r="G1310"/>
      <c r="H1310"/>
    </row>
    <row r="1311" spans="1:10" x14ac:dyDescent="0.35">
      <c r="A1311"/>
      <c r="B1311"/>
      <c r="C1311"/>
      <c r="D1311"/>
      <c r="E1311"/>
      <c r="F1311"/>
      <c r="G1311"/>
      <c r="H1311"/>
    </row>
    <row r="1312" spans="1:10" x14ac:dyDescent="0.35">
      <c r="A1312"/>
      <c r="B1312"/>
      <c r="C1312"/>
      <c r="D1312"/>
      <c r="E1312"/>
      <c r="F1312"/>
      <c r="G1312"/>
      <c r="H1312"/>
    </row>
    <row r="1313" spans="1:8" x14ac:dyDescent="0.35">
      <c r="A1313"/>
      <c r="B1313"/>
      <c r="C1313"/>
      <c r="D1313"/>
      <c r="E1313"/>
      <c r="F1313"/>
      <c r="G1313"/>
      <c r="H1313"/>
    </row>
    <row r="1314" spans="1:8" x14ac:dyDescent="0.35">
      <c r="A1314"/>
      <c r="B1314"/>
      <c r="C1314"/>
      <c r="D1314"/>
      <c r="E1314"/>
      <c r="F1314"/>
      <c r="G1314"/>
      <c r="H1314"/>
    </row>
    <row r="1315" spans="1:8" x14ac:dyDescent="0.35">
      <c r="A1315"/>
      <c r="B1315"/>
      <c r="C1315"/>
      <c r="D1315"/>
      <c r="E1315"/>
      <c r="F1315"/>
      <c r="G1315"/>
      <c r="H1315"/>
    </row>
    <row r="1316" spans="1:8" x14ac:dyDescent="0.35">
      <c r="A1316"/>
      <c r="B1316"/>
      <c r="C1316"/>
      <c r="D1316"/>
      <c r="E1316"/>
      <c r="F1316"/>
      <c r="G1316"/>
      <c r="H1316"/>
    </row>
    <row r="1317" spans="1:8" x14ac:dyDescent="0.35">
      <c r="A1317"/>
      <c r="B1317"/>
      <c r="C1317"/>
      <c r="D1317"/>
      <c r="E1317"/>
      <c r="F1317"/>
      <c r="G1317"/>
      <c r="H1317"/>
    </row>
    <row r="1318" spans="1:8" x14ac:dyDescent="0.35">
      <c r="A1318"/>
      <c r="B1318"/>
      <c r="C1318"/>
      <c r="D1318"/>
      <c r="E1318"/>
      <c r="F1318"/>
      <c r="G1318"/>
      <c r="H1318"/>
    </row>
    <row r="1319" spans="1:8" x14ac:dyDescent="0.35">
      <c r="A1319"/>
      <c r="B1319"/>
      <c r="C1319"/>
      <c r="D1319"/>
      <c r="E1319"/>
      <c r="F1319"/>
      <c r="G1319"/>
      <c r="H1319"/>
    </row>
    <row r="1320" spans="1:8" x14ac:dyDescent="0.35">
      <c r="A1320"/>
      <c r="B1320"/>
      <c r="C1320"/>
      <c r="D1320"/>
      <c r="E1320"/>
      <c r="F1320"/>
      <c r="G1320"/>
      <c r="H1320"/>
    </row>
    <row r="1321" spans="1:8" x14ac:dyDescent="0.35">
      <c r="A1321"/>
      <c r="B1321"/>
      <c r="C1321"/>
      <c r="D1321"/>
      <c r="E1321"/>
      <c r="F1321"/>
      <c r="G1321"/>
      <c r="H1321"/>
    </row>
    <row r="1322" spans="1:8" x14ac:dyDescent="0.35">
      <c r="A1322"/>
      <c r="B1322"/>
      <c r="C1322"/>
      <c r="D1322"/>
      <c r="E1322"/>
      <c r="F1322"/>
      <c r="G1322"/>
      <c r="H1322"/>
    </row>
    <row r="1323" spans="1:8" x14ac:dyDescent="0.35">
      <c r="A1323"/>
      <c r="B1323"/>
      <c r="C1323"/>
      <c r="D1323"/>
      <c r="E1323"/>
      <c r="F1323"/>
      <c r="G1323"/>
      <c r="H1323"/>
    </row>
    <row r="1324" spans="1:8" x14ac:dyDescent="0.35">
      <c r="A1324"/>
      <c r="B1324"/>
      <c r="C1324"/>
      <c r="D1324"/>
      <c r="E1324"/>
      <c r="F1324"/>
      <c r="G1324"/>
      <c r="H1324"/>
    </row>
    <row r="1325" spans="1:8" x14ac:dyDescent="0.35">
      <c r="A1325"/>
      <c r="B1325"/>
      <c r="C1325"/>
      <c r="D1325"/>
      <c r="E1325"/>
      <c r="F1325"/>
      <c r="G1325"/>
      <c r="H1325"/>
    </row>
    <row r="1326" spans="1:8" x14ac:dyDescent="0.35">
      <c r="A1326"/>
      <c r="B1326"/>
      <c r="C1326"/>
      <c r="D1326"/>
      <c r="E1326"/>
      <c r="F1326"/>
      <c r="G1326"/>
      <c r="H1326"/>
    </row>
    <row r="1327" spans="1:8" x14ac:dyDescent="0.35">
      <c r="A1327"/>
      <c r="B1327"/>
      <c r="C1327"/>
      <c r="D1327"/>
      <c r="E1327"/>
      <c r="F1327"/>
      <c r="G1327"/>
      <c r="H1327"/>
    </row>
    <row r="1328" spans="1:8" x14ac:dyDescent="0.35">
      <c r="A1328"/>
      <c r="B1328"/>
      <c r="C1328"/>
      <c r="D1328"/>
      <c r="E1328"/>
      <c r="F1328"/>
      <c r="G1328"/>
      <c r="H1328"/>
    </row>
    <row r="1329" spans="1:8" x14ac:dyDescent="0.35">
      <c r="A1329"/>
      <c r="B1329"/>
      <c r="C1329"/>
      <c r="D1329"/>
      <c r="E1329"/>
      <c r="F1329"/>
      <c r="G1329"/>
      <c r="H1329"/>
    </row>
    <row r="1330" spans="1:8" x14ac:dyDescent="0.35">
      <c r="A1330"/>
      <c r="B1330"/>
      <c r="C1330"/>
      <c r="D1330"/>
      <c r="E1330"/>
      <c r="F1330"/>
      <c r="G1330"/>
      <c r="H1330"/>
    </row>
    <row r="1331" spans="1:8" x14ac:dyDescent="0.35">
      <c r="A1331"/>
      <c r="B1331"/>
      <c r="C1331"/>
      <c r="D1331"/>
      <c r="E1331"/>
      <c r="F1331"/>
      <c r="G1331"/>
      <c r="H1331"/>
    </row>
    <row r="1332" spans="1:8" x14ac:dyDescent="0.35">
      <c r="A1332"/>
      <c r="B1332"/>
      <c r="C1332"/>
      <c r="D1332"/>
      <c r="E1332"/>
      <c r="F1332"/>
      <c r="G1332"/>
      <c r="H1332"/>
    </row>
    <row r="1333" spans="1:8" x14ac:dyDescent="0.35">
      <c r="A1333"/>
      <c r="B1333"/>
      <c r="C1333"/>
      <c r="D1333"/>
      <c r="E1333"/>
      <c r="F1333"/>
      <c r="G1333"/>
      <c r="H1333"/>
    </row>
    <row r="1334" spans="1:8" x14ac:dyDescent="0.35">
      <c r="A1334"/>
      <c r="B1334"/>
      <c r="C1334"/>
      <c r="D1334"/>
      <c r="E1334"/>
      <c r="F1334"/>
      <c r="G1334"/>
      <c r="H1334"/>
    </row>
    <row r="1335" spans="1:8" x14ac:dyDescent="0.35">
      <c r="A1335"/>
      <c r="B1335"/>
      <c r="C1335"/>
      <c r="D1335"/>
      <c r="E1335"/>
      <c r="F1335"/>
      <c r="G1335"/>
      <c r="H1335"/>
    </row>
    <row r="1336" spans="1:8" x14ac:dyDescent="0.35">
      <c r="A1336"/>
      <c r="B1336"/>
      <c r="C1336"/>
      <c r="D1336"/>
      <c r="E1336"/>
      <c r="F1336"/>
      <c r="G1336"/>
      <c r="H1336"/>
    </row>
    <row r="1337" spans="1:8" x14ac:dyDescent="0.35">
      <c r="A1337"/>
      <c r="B1337"/>
      <c r="C1337"/>
      <c r="D1337"/>
      <c r="E1337"/>
      <c r="F1337"/>
      <c r="G1337"/>
      <c r="H1337"/>
    </row>
    <row r="1338" spans="1:8" x14ac:dyDescent="0.35">
      <c r="A1338"/>
      <c r="B1338"/>
      <c r="C1338"/>
      <c r="D1338"/>
      <c r="E1338"/>
      <c r="F1338"/>
      <c r="G1338"/>
      <c r="H1338"/>
    </row>
    <row r="1339" spans="1:8" x14ac:dyDescent="0.35">
      <c r="A1339"/>
      <c r="B1339"/>
      <c r="C1339"/>
      <c r="D1339"/>
      <c r="E1339"/>
      <c r="F1339"/>
      <c r="G1339"/>
      <c r="H1339"/>
    </row>
    <row r="1340" spans="1:8" x14ac:dyDescent="0.35">
      <c r="A1340"/>
      <c r="B1340"/>
      <c r="C1340"/>
      <c r="D1340"/>
      <c r="E1340"/>
      <c r="F1340"/>
      <c r="G1340"/>
      <c r="H1340"/>
    </row>
    <row r="1341" spans="1:8" x14ac:dyDescent="0.35">
      <c r="A1341"/>
      <c r="B1341"/>
      <c r="C1341"/>
      <c r="D1341"/>
      <c r="E1341"/>
      <c r="F1341"/>
      <c r="G1341"/>
      <c r="H1341"/>
    </row>
    <row r="1342" spans="1:8" x14ac:dyDescent="0.35">
      <c r="A1342"/>
      <c r="B1342"/>
      <c r="C1342"/>
      <c r="D1342"/>
      <c r="E1342"/>
      <c r="F1342"/>
      <c r="G1342"/>
      <c r="H1342"/>
    </row>
    <row r="1343" spans="1:8" x14ac:dyDescent="0.35">
      <c r="A1343"/>
      <c r="B1343"/>
      <c r="C1343"/>
      <c r="D1343"/>
      <c r="E1343"/>
      <c r="F1343"/>
      <c r="G1343"/>
      <c r="H1343"/>
    </row>
    <row r="1344" spans="1:8" x14ac:dyDescent="0.35">
      <c r="A1344"/>
      <c r="B1344"/>
      <c r="C1344"/>
      <c r="D1344"/>
      <c r="E1344"/>
      <c r="F1344"/>
      <c r="G1344"/>
      <c r="H1344"/>
    </row>
    <row r="1345" spans="1:8" x14ac:dyDescent="0.35">
      <c r="A1345"/>
      <c r="B1345"/>
      <c r="C1345"/>
      <c r="D1345"/>
      <c r="E1345"/>
      <c r="F1345"/>
      <c r="G1345"/>
      <c r="H1345"/>
    </row>
    <row r="1346" spans="1:8" x14ac:dyDescent="0.35">
      <c r="A1346"/>
      <c r="B1346"/>
      <c r="C1346"/>
      <c r="D1346"/>
      <c r="E1346"/>
      <c r="F1346"/>
      <c r="G1346"/>
      <c r="H1346"/>
    </row>
    <row r="1347" spans="1:8" x14ac:dyDescent="0.35">
      <c r="A1347"/>
      <c r="B1347"/>
      <c r="C1347"/>
      <c r="D1347"/>
      <c r="E1347"/>
      <c r="F1347"/>
      <c r="G1347"/>
      <c r="H1347"/>
    </row>
    <row r="1348" spans="1:8" x14ac:dyDescent="0.35">
      <c r="A1348"/>
      <c r="B1348"/>
      <c r="C1348"/>
      <c r="D1348"/>
      <c r="E1348"/>
      <c r="F1348"/>
      <c r="G1348"/>
      <c r="H1348"/>
    </row>
    <row r="1349" spans="1:8" x14ac:dyDescent="0.35">
      <c r="A1349"/>
      <c r="B1349"/>
      <c r="C1349"/>
      <c r="D1349"/>
      <c r="E1349"/>
      <c r="F1349"/>
      <c r="G1349"/>
      <c r="H1349"/>
    </row>
    <row r="1350" spans="1:8" x14ac:dyDescent="0.35">
      <c r="A1350"/>
      <c r="B1350"/>
      <c r="C1350"/>
      <c r="D1350"/>
      <c r="E1350"/>
      <c r="F1350"/>
      <c r="G1350"/>
      <c r="H1350"/>
    </row>
    <row r="1351" spans="1:8" x14ac:dyDescent="0.35">
      <c r="A1351"/>
      <c r="B1351"/>
      <c r="C1351"/>
      <c r="D1351"/>
      <c r="E1351"/>
      <c r="F1351"/>
      <c r="G1351"/>
      <c r="H1351"/>
    </row>
    <row r="1352" spans="1:8" x14ac:dyDescent="0.35">
      <c r="A1352"/>
      <c r="B1352"/>
      <c r="C1352"/>
      <c r="D1352"/>
      <c r="E1352"/>
      <c r="F1352"/>
      <c r="G1352"/>
      <c r="H1352"/>
    </row>
    <row r="1353" spans="1:8" x14ac:dyDescent="0.35">
      <c r="A1353"/>
      <c r="B1353"/>
      <c r="C1353"/>
      <c r="D1353"/>
      <c r="E1353"/>
      <c r="F1353"/>
      <c r="G1353"/>
      <c r="H1353"/>
    </row>
    <row r="1354" spans="1:8" x14ac:dyDescent="0.35">
      <c r="A1354"/>
      <c r="B1354"/>
      <c r="C1354"/>
      <c r="D1354"/>
      <c r="E1354"/>
      <c r="F1354"/>
      <c r="G1354"/>
      <c r="H1354"/>
    </row>
    <row r="1355" spans="1:8" x14ac:dyDescent="0.35">
      <c r="A1355"/>
      <c r="B1355"/>
      <c r="C1355"/>
      <c r="D1355"/>
      <c r="E1355"/>
      <c r="F1355"/>
      <c r="G1355"/>
      <c r="H1355"/>
    </row>
    <row r="1356" spans="1:8" x14ac:dyDescent="0.35">
      <c r="A1356"/>
      <c r="B1356"/>
      <c r="C1356"/>
      <c r="D1356"/>
      <c r="E1356"/>
      <c r="F1356"/>
      <c r="G1356"/>
      <c r="H1356"/>
    </row>
    <row r="1357" spans="1:8" x14ac:dyDescent="0.35">
      <c r="A1357"/>
      <c r="B1357"/>
      <c r="C1357"/>
      <c r="D1357"/>
      <c r="E1357"/>
      <c r="F1357"/>
      <c r="G1357"/>
      <c r="H1357"/>
    </row>
    <row r="1358" spans="1:8" x14ac:dyDescent="0.35">
      <c r="A1358"/>
      <c r="B1358"/>
      <c r="C1358"/>
      <c r="D1358"/>
      <c r="E1358"/>
      <c r="F1358"/>
      <c r="G1358"/>
      <c r="H1358"/>
    </row>
    <row r="1359" spans="1:8" x14ac:dyDescent="0.35">
      <c r="A1359"/>
      <c r="B1359"/>
      <c r="C1359"/>
      <c r="D1359"/>
      <c r="E1359"/>
      <c r="F1359"/>
      <c r="G1359"/>
      <c r="H1359"/>
    </row>
    <row r="1360" spans="1:8" x14ac:dyDescent="0.35">
      <c r="A1360"/>
      <c r="B1360"/>
      <c r="C1360"/>
      <c r="D1360"/>
      <c r="E1360"/>
      <c r="F1360"/>
      <c r="G1360"/>
      <c r="H1360"/>
    </row>
    <row r="1361" spans="1:8" x14ac:dyDescent="0.35">
      <c r="A1361"/>
      <c r="B1361"/>
      <c r="C1361"/>
      <c r="D1361"/>
      <c r="E1361"/>
      <c r="F1361"/>
      <c r="G1361"/>
      <c r="H1361"/>
    </row>
    <row r="1362" spans="1:8" x14ac:dyDescent="0.35">
      <c r="A1362"/>
      <c r="B1362"/>
      <c r="C1362"/>
      <c r="D1362"/>
      <c r="E1362"/>
      <c r="F1362"/>
      <c r="G1362"/>
      <c r="H1362"/>
    </row>
    <row r="1363" spans="1:8" x14ac:dyDescent="0.35">
      <c r="A1363"/>
      <c r="B1363"/>
      <c r="C1363"/>
      <c r="D1363"/>
      <c r="E1363"/>
      <c r="F1363"/>
      <c r="G1363"/>
      <c r="H1363"/>
    </row>
    <row r="1364" spans="1:8" x14ac:dyDescent="0.35">
      <c r="A1364"/>
      <c r="B1364"/>
      <c r="C1364"/>
      <c r="D1364"/>
      <c r="E1364"/>
      <c r="F1364"/>
      <c r="G1364"/>
      <c r="H1364"/>
    </row>
    <row r="1365" spans="1:8" x14ac:dyDescent="0.35">
      <c r="A1365"/>
      <c r="B1365"/>
      <c r="C1365"/>
      <c r="D1365"/>
      <c r="E1365"/>
      <c r="F1365"/>
      <c r="G1365"/>
      <c r="H1365"/>
    </row>
    <row r="1366" spans="1:8" x14ac:dyDescent="0.35">
      <c r="A1366"/>
      <c r="B1366"/>
      <c r="C1366"/>
      <c r="D1366"/>
      <c r="E1366"/>
      <c r="F1366"/>
      <c r="G1366"/>
      <c r="H1366"/>
    </row>
    <row r="1367" spans="1:8" x14ac:dyDescent="0.35">
      <c r="A1367"/>
      <c r="B1367"/>
      <c r="C1367"/>
      <c r="D1367"/>
      <c r="E1367"/>
      <c r="F1367"/>
      <c r="G1367"/>
      <c r="H1367"/>
    </row>
    <row r="1368" spans="1:8" x14ac:dyDescent="0.35">
      <c r="A1368"/>
      <c r="B1368"/>
      <c r="C1368"/>
      <c r="D1368"/>
      <c r="E1368"/>
      <c r="F1368"/>
      <c r="G1368"/>
      <c r="H1368"/>
    </row>
    <row r="1369" spans="1:8" x14ac:dyDescent="0.35">
      <c r="A1369"/>
      <c r="B1369"/>
      <c r="C1369"/>
      <c r="D1369"/>
      <c r="E1369"/>
      <c r="F1369"/>
      <c r="G1369"/>
      <c r="H1369"/>
    </row>
    <row r="1370" spans="1:8" x14ac:dyDescent="0.35">
      <c r="A1370"/>
      <c r="B1370"/>
      <c r="C1370"/>
      <c r="D1370"/>
      <c r="E1370"/>
      <c r="F1370"/>
      <c r="G1370"/>
      <c r="H1370"/>
    </row>
    <row r="1371" spans="1:8" x14ac:dyDescent="0.35">
      <c r="A1371"/>
      <c r="B1371"/>
      <c r="C1371"/>
      <c r="D1371"/>
      <c r="E1371"/>
      <c r="F1371"/>
      <c r="G1371"/>
      <c r="H1371"/>
    </row>
    <row r="1372" spans="1:8" x14ac:dyDescent="0.35">
      <c r="A1372"/>
      <c r="B1372"/>
      <c r="C1372"/>
      <c r="D1372"/>
      <c r="E1372"/>
      <c r="F1372"/>
      <c r="G1372"/>
      <c r="H1372"/>
    </row>
    <row r="1373" spans="1:8" x14ac:dyDescent="0.35">
      <c r="A1373"/>
      <c r="B1373"/>
      <c r="C1373"/>
      <c r="D1373"/>
      <c r="E1373"/>
      <c r="F1373"/>
      <c r="G1373"/>
      <c r="H1373"/>
    </row>
    <row r="1374" spans="1:8" x14ac:dyDescent="0.35">
      <c r="A1374"/>
      <c r="B1374"/>
      <c r="C1374"/>
      <c r="D1374"/>
      <c r="E1374"/>
      <c r="F1374"/>
      <c r="G1374"/>
      <c r="H1374"/>
    </row>
    <row r="1375" spans="1:8" x14ac:dyDescent="0.35">
      <c r="A1375"/>
      <c r="B1375"/>
      <c r="C1375"/>
      <c r="D1375"/>
      <c r="E1375"/>
      <c r="F1375"/>
      <c r="G1375"/>
      <c r="H1375"/>
    </row>
    <row r="1376" spans="1:8" x14ac:dyDescent="0.35">
      <c r="A1376"/>
      <c r="B1376"/>
      <c r="C1376"/>
      <c r="D1376"/>
      <c r="E1376"/>
      <c r="F1376"/>
      <c r="G1376"/>
      <c r="H1376"/>
    </row>
    <row r="1377" spans="1:8" x14ac:dyDescent="0.35">
      <c r="A1377"/>
      <c r="B1377"/>
      <c r="C1377"/>
      <c r="D1377"/>
      <c r="E1377"/>
      <c r="F1377"/>
      <c r="G1377"/>
      <c r="H1377"/>
    </row>
    <row r="1378" spans="1:8" x14ac:dyDescent="0.35">
      <c r="A1378"/>
      <c r="B1378"/>
      <c r="C1378"/>
      <c r="D1378"/>
      <c r="E1378"/>
      <c r="F1378"/>
      <c r="G1378"/>
      <c r="H1378"/>
    </row>
    <row r="1379" spans="1:8" x14ac:dyDescent="0.35">
      <c r="A1379"/>
      <c r="B1379"/>
      <c r="C1379"/>
      <c r="D1379"/>
      <c r="E1379"/>
      <c r="F1379"/>
      <c r="G1379"/>
      <c r="H1379"/>
    </row>
    <row r="1380" spans="1:8" x14ac:dyDescent="0.35">
      <c r="A1380"/>
      <c r="B1380"/>
      <c r="C1380"/>
      <c r="D1380"/>
      <c r="E1380"/>
      <c r="F1380"/>
      <c r="G1380"/>
      <c r="H1380"/>
    </row>
    <row r="1381" spans="1:8" x14ac:dyDescent="0.35">
      <c r="A1381"/>
      <c r="B1381"/>
      <c r="C1381"/>
      <c r="D1381"/>
      <c r="E1381"/>
      <c r="F1381"/>
      <c r="G1381"/>
      <c r="H1381"/>
    </row>
    <row r="1382" spans="1:8" x14ac:dyDescent="0.35">
      <c r="A1382"/>
      <c r="B1382"/>
      <c r="C1382"/>
      <c r="D1382"/>
      <c r="E1382"/>
      <c r="F1382"/>
      <c r="G1382"/>
      <c r="H1382"/>
    </row>
    <row r="1383" spans="1:8" x14ac:dyDescent="0.35">
      <c r="A1383"/>
      <c r="B1383"/>
      <c r="C1383"/>
      <c r="D1383"/>
      <c r="E1383"/>
      <c r="F1383"/>
      <c r="G1383"/>
      <c r="H1383"/>
    </row>
    <row r="1384" spans="1:8" x14ac:dyDescent="0.35">
      <c r="A1384"/>
      <c r="B1384"/>
      <c r="C1384"/>
      <c r="D1384"/>
      <c r="E1384"/>
      <c r="F1384"/>
      <c r="G1384"/>
      <c r="H1384"/>
    </row>
    <row r="1385" spans="1:8" x14ac:dyDescent="0.35">
      <c r="A1385"/>
      <c r="B1385"/>
      <c r="C1385"/>
      <c r="D1385"/>
      <c r="E1385"/>
      <c r="F1385"/>
      <c r="G1385"/>
      <c r="H1385"/>
    </row>
    <row r="1386" spans="1:8" x14ac:dyDescent="0.35">
      <c r="A1386"/>
      <c r="B1386"/>
      <c r="C1386"/>
      <c r="D1386"/>
      <c r="E1386"/>
      <c r="F1386"/>
      <c r="G1386"/>
      <c r="H1386"/>
    </row>
    <row r="1387" spans="1:8" x14ac:dyDescent="0.35">
      <c r="A1387"/>
      <c r="B1387"/>
      <c r="C1387"/>
      <c r="D1387"/>
      <c r="E1387"/>
      <c r="F1387"/>
      <c r="G1387"/>
      <c r="H1387"/>
    </row>
    <row r="1388" spans="1:8" x14ac:dyDescent="0.35">
      <c r="A1388"/>
      <c r="B1388"/>
      <c r="C1388"/>
      <c r="D1388"/>
      <c r="E1388"/>
      <c r="F1388"/>
      <c r="G1388"/>
      <c r="H1388"/>
    </row>
    <row r="1389" spans="1:8" x14ac:dyDescent="0.35">
      <c r="A1389"/>
      <c r="B1389"/>
      <c r="C1389"/>
      <c r="D1389"/>
      <c r="E1389"/>
      <c r="F1389"/>
      <c r="G1389"/>
      <c r="H1389"/>
    </row>
    <row r="1390" spans="1:8" x14ac:dyDescent="0.35">
      <c r="A1390"/>
      <c r="B1390"/>
      <c r="C1390"/>
      <c r="D1390"/>
      <c r="E1390"/>
      <c r="F1390"/>
      <c r="G1390"/>
      <c r="H1390"/>
    </row>
    <row r="1391" spans="1:8" x14ac:dyDescent="0.35">
      <c r="A1391"/>
      <c r="B1391"/>
      <c r="C1391"/>
      <c r="D1391"/>
      <c r="E1391"/>
      <c r="F1391"/>
      <c r="G1391"/>
      <c r="H1391"/>
    </row>
    <row r="1392" spans="1:8" x14ac:dyDescent="0.35">
      <c r="A1392"/>
      <c r="B1392"/>
      <c r="C1392"/>
      <c r="D1392"/>
      <c r="E1392"/>
      <c r="F1392"/>
      <c r="G1392"/>
      <c r="H1392"/>
    </row>
    <row r="1393" spans="1:8" x14ac:dyDescent="0.35">
      <c r="A1393"/>
      <c r="B1393"/>
      <c r="C1393"/>
      <c r="D1393"/>
      <c r="E1393"/>
      <c r="F1393"/>
      <c r="G1393"/>
      <c r="H1393"/>
    </row>
    <row r="1394" spans="1:8" x14ac:dyDescent="0.35">
      <c r="A1394"/>
      <c r="B1394"/>
      <c r="C1394"/>
      <c r="D1394"/>
      <c r="E1394"/>
      <c r="F1394"/>
      <c r="G1394"/>
      <c r="H1394"/>
    </row>
    <row r="1395" spans="1:8" x14ac:dyDescent="0.35">
      <c r="A1395"/>
      <c r="B1395"/>
      <c r="C1395"/>
      <c r="D1395"/>
      <c r="E1395"/>
      <c r="F1395"/>
      <c r="G1395"/>
      <c r="H1395"/>
    </row>
    <row r="1396" spans="1:8" x14ac:dyDescent="0.35">
      <c r="A1396"/>
      <c r="B1396"/>
      <c r="C1396"/>
      <c r="D1396"/>
      <c r="E1396"/>
      <c r="F1396"/>
      <c r="G1396"/>
      <c r="H1396"/>
    </row>
    <row r="1397" spans="1:8" x14ac:dyDescent="0.35">
      <c r="A1397"/>
      <c r="B1397"/>
      <c r="C1397"/>
      <c r="D1397"/>
      <c r="E1397"/>
      <c r="F1397"/>
      <c r="G1397"/>
      <c r="H1397"/>
    </row>
    <row r="1398" spans="1:8" x14ac:dyDescent="0.35">
      <c r="A1398"/>
      <c r="B1398"/>
      <c r="C1398"/>
      <c r="D1398"/>
      <c r="E1398"/>
      <c r="F1398"/>
      <c r="G1398"/>
      <c r="H1398"/>
    </row>
    <row r="1399" spans="1:8" x14ac:dyDescent="0.35">
      <c r="A1399"/>
      <c r="B1399"/>
      <c r="C1399"/>
      <c r="D1399"/>
      <c r="E1399"/>
      <c r="F1399"/>
      <c r="G1399"/>
      <c r="H1399"/>
    </row>
  </sheetData>
  <mergeCells count="1">
    <mergeCell ref="A1:I1"/>
  </mergeCells>
  <pageMargins left="0.7" right="0.7" top="0.75" bottom="0.75" header="0.3" footer="0.3"/>
  <pageSetup paperSize="9" scale="46" orientation="portrait" horizontalDpi="1200" verticalDpi="12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CECF-C233-4E54-ADAB-06C11368AC8A}">
  <sheetPr>
    <tabColor rgb="FF92D050"/>
  </sheetPr>
  <dimension ref="A1:M1541"/>
  <sheetViews>
    <sheetView view="pageBreakPreview" zoomScaleNormal="90" zoomScaleSheetLayoutView="100" workbookViewId="0">
      <selection activeCell="F18" sqref="F18"/>
    </sheetView>
  </sheetViews>
  <sheetFormatPr defaultRowHeight="14.5" x14ac:dyDescent="0.35"/>
  <cols>
    <col min="1" max="1" width="22" style="6" customWidth="1"/>
    <col min="2" max="2" width="18.54296875" style="22" customWidth="1"/>
    <col min="3" max="3" width="16.453125" style="22" customWidth="1"/>
    <col min="4" max="4" width="15.453125" style="22" bestFit="1" customWidth="1"/>
    <col min="5" max="5" width="14.54296875" style="30" customWidth="1"/>
    <col min="6" max="6" width="20.1796875" style="6" bestFit="1" customWidth="1"/>
    <col min="7" max="7" width="10" style="6" bestFit="1" customWidth="1"/>
    <col min="8" max="8" width="11.1796875" style="6" bestFit="1" customWidth="1"/>
    <col min="9" max="9" width="16.81640625" style="6" bestFit="1" customWidth="1"/>
    <col min="10" max="10" width="8.54296875" style="6" customWidth="1"/>
    <col min="11" max="11" width="9.1796875" style="6"/>
    <col min="12" max="12" width="6.54296875" style="6" customWidth="1"/>
    <col min="13" max="13" width="11.1796875" style="6" customWidth="1"/>
  </cols>
  <sheetData>
    <row r="1" spans="1:13" ht="15.5" x14ac:dyDescent="0.35">
      <c r="A1" s="185" t="s">
        <v>568</v>
      </c>
      <c r="B1" s="185"/>
      <c r="C1" s="185"/>
      <c r="D1" s="185"/>
      <c r="E1" s="185"/>
      <c r="F1" s="185"/>
      <c r="G1" s="185"/>
      <c r="H1" s="185"/>
      <c r="I1" s="185"/>
    </row>
    <row r="2" spans="1:13" ht="15.5" x14ac:dyDescent="0.35">
      <c r="A2" s="61"/>
      <c r="C2" s="6"/>
      <c r="D2" s="8"/>
      <c r="E2" s="22"/>
      <c r="F2" s="22"/>
    </row>
    <row r="3" spans="1:13" x14ac:dyDescent="0.35">
      <c r="A3" s="37" t="s">
        <v>278</v>
      </c>
      <c r="C3" s="6"/>
      <c r="D3" s="8"/>
      <c r="E3" s="37"/>
      <c r="F3" s="22"/>
      <c r="G3" s="22"/>
      <c r="H3" s="22"/>
      <c r="I3" s="38"/>
    </row>
    <row r="4" spans="1:13" x14ac:dyDescent="0.35">
      <c r="A4" s="6" t="s">
        <v>249</v>
      </c>
      <c r="C4" s="40">
        <v>120</v>
      </c>
      <c r="D4" s="8" t="s">
        <v>250</v>
      </c>
      <c r="E4" s="37" t="s">
        <v>248</v>
      </c>
    </row>
    <row r="5" spans="1:13" x14ac:dyDescent="0.35">
      <c r="A5" s="6" t="s">
        <v>251</v>
      </c>
      <c r="C5" s="41">
        <v>13182.246999999999</v>
      </c>
      <c r="D5" s="8" t="s">
        <v>252</v>
      </c>
      <c r="E5" s="6" t="s">
        <v>278</v>
      </c>
      <c r="H5" s="56">
        <f>C5-GETPIVOTDATA(" Total ers tkr",$A$9,"Program","Barnmorskeprogrammet")</f>
        <v>4.7022999999171589E-2</v>
      </c>
    </row>
    <row r="6" spans="1:13" x14ac:dyDescent="0.35">
      <c r="E6"/>
      <c r="F6"/>
      <c r="G6"/>
      <c r="H6"/>
      <c r="I6" s="22"/>
    </row>
    <row r="7" spans="1:13" x14ac:dyDescent="0.35">
      <c r="A7" s="27" t="s">
        <v>1</v>
      </c>
      <c r="B7" s="6" t="s">
        <v>532</v>
      </c>
      <c r="C7" s="41"/>
      <c r="D7" s="8"/>
      <c r="E7"/>
      <c r="F7"/>
      <c r="G7"/>
      <c r="H7"/>
      <c r="I7" s="22"/>
    </row>
    <row r="9" spans="1:13" x14ac:dyDescent="0.35">
      <c r="B9" s="6"/>
      <c r="C9" s="6"/>
      <c r="D9" s="6"/>
      <c r="E9" s="6"/>
      <c r="G9" s="27" t="s">
        <v>253</v>
      </c>
      <c r="J9"/>
      <c r="K9"/>
      <c r="L9"/>
    </row>
    <row r="10" spans="1:13" x14ac:dyDescent="0.35">
      <c r="A10" s="31" t="s">
        <v>2</v>
      </c>
      <c r="B10" s="27" t="s">
        <v>0</v>
      </c>
      <c r="C10" s="27" t="s">
        <v>4</v>
      </c>
      <c r="D10" s="31" t="s">
        <v>254</v>
      </c>
      <c r="E10" s="32" t="s">
        <v>8</v>
      </c>
      <c r="F10" s="31" t="s">
        <v>7</v>
      </c>
      <c r="G10" s="22" t="s">
        <v>255</v>
      </c>
      <c r="H10" s="6" t="s">
        <v>256</v>
      </c>
      <c r="I10" s="6" t="s">
        <v>496</v>
      </c>
      <c r="J10"/>
      <c r="K10"/>
      <c r="L10"/>
      <c r="M10" s="22"/>
    </row>
    <row r="11" spans="1:13" x14ac:dyDescent="0.35">
      <c r="A11" s="9" t="s">
        <v>278</v>
      </c>
      <c r="B11" s="22" t="s">
        <v>38</v>
      </c>
      <c r="C11" s="6" t="s">
        <v>42</v>
      </c>
      <c r="D11" s="6" t="s">
        <v>533</v>
      </c>
      <c r="E11" s="8" t="s">
        <v>42</v>
      </c>
      <c r="F11" s="9" t="s">
        <v>44</v>
      </c>
      <c r="G11" s="28">
        <v>0</v>
      </c>
      <c r="H11" s="28">
        <v>0</v>
      </c>
      <c r="I11" s="29">
        <v>115</v>
      </c>
      <c r="J11"/>
      <c r="K11"/>
      <c r="L11"/>
    </row>
    <row r="12" spans="1:13" ht="26.5" x14ac:dyDescent="0.35">
      <c r="A12" s="9"/>
      <c r="C12" s="6"/>
      <c r="D12" s="6"/>
      <c r="E12" s="8"/>
      <c r="F12" s="9" t="s">
        <v>54</v>
      </c>
      <c r="G12" s="28">
        <v>0</v>
      </c>
      <c r="H12" s="28">
        <v>0</v>
      </c>
      <c r="I12" s="29">
        <v>332.5</v>
      </c>
      <c r="J12"/>
      <c r="K12"/>
      <c r="L12"/>
    </row>
    <row r="13" spans="1:13" ht="39.5" x14ac:dyDescent="0.35">
      <c r="A13" s="9"/>
      <c r="C13" s="6"/>
      <c r="D13" s="6"/>
      <c r="E13" s="8"/>
      <c r="F13" s="9" t="s">
        <v>52</v>
      </c>
      <c r="G13" s="28">
        <v>0</v>
      </c>
      <c r="H13" s="28">
        <v>0</v>
      </c>
      <c r="I13" s="29">
        <v>301.39999999999998</v>
      </c>
      <c r="J13"/>
      <c r="K13"/>
      <c r="L13"/>
    </row>
    <row r="14" spans="1:13" ht="26.5" x14ac:dyDescent="0.35">
      <c r="A14" s="9"/>
      <c r="C14" s="6"/>
      <c r="D14" s="6"/>
      <c r="E14" s="8"/>
      <c r="F14" s="9" t="s">
        <v>307</v>
      </c>
      <c r="G14" s="28">
        <v>0</v>
      </c>
      <c r="H14" s="28">
        <v>0</v>
      </c>
      <c r="I14" s="29">
        <v>38</v>
      </c>
      <c r="J14"/>
      <c r="K14"/>
      <c r="L14"/>
    </row>
    <row r="15" spans="1:13" x14ac:dyDescent="0.35">
      <c r="A15" s="9"/>
      <c r="C15" s="6" t="s">
        <v>527</v>
      </c>
      <c r="D15" s="6" t="s">
        <v>533</v>
      </c>
      <c r="E15" s="8" t="s">
        <v>527</v>
      </c>
      <c r="F15" s="9" t="s">
        <v>535</v>
      </c>
      <c r="G15" s="28">
        <v>0</v>
      </c>
      <c r="H15" s="28">
        <v>0</v>
      </c>
      <c r="I15" s="29">
        <v>229.2</v>
      </c>
      <c r="J15"/>
      <c r="K15"/>
      <c r="L15"/>
    </row>
    <row r="16" spans="1:13" x14ac:dyDescent="0.35">
      <c r="A16" s="9"/>
      <c r="C16" s="6"/>
      <c r="D16" s="6"/>
      <c r="E16" s="8"/>
      <c r="F16" s="9" t="s">
        <v>536</v>
      </c>
      <c r="G16" s="28">
        <v>0</v>
      </c>
      <c r="H16" s="28">
        <v>0</v>
      </c>
      <c r="I16" s="29">
        <v>874.1</v>
      </c>
      <c r="J16"/>
      <c r="K16"/>
      <c r="L16"/>
    </row>
    <row r="17" spans="1:12" x14ac:dyDescent="0.35">
      <c r="A17" s="9"/>
      <c r="B17" s="6" t="s">
        <v>265</v>
      </c>
      <c r="C17" s="6"/>
      <c r="D17" s="6"/>
      <c r="E17" s="6"/>
      <c r="G17" s="28">
        <v>0</v>
      </c>
      <c r="H17" s="28">
        <v>0</v>
      </c>
      <c r="I17" s="29">
        <v>1890.1999999999998</v>
      </c>
      <c r="J17"/>
      <c r="K17"/>
      <c r="L17"/>
    </row>
    <row r="18" spans="1:12" ht="26.5" x14ac:dyDescent="0.35">
      <c r="A18" s="9"/>
      <c r="B18" s="22" t="s">
        <v>47</v>
      </c>
      <c r="C18" s="6" t="s">
        <v>48</v>
      </c>
      <c r="D18" s="6" t="s">
        <v>533</v>
      </c>
      <c r="E18" s="8" t="s">
        <v>42</v>
      </c>
      <c r="F18" s="9" t="s">
        <v>65</v>
      </c>
      <c r="G18" s="28">
        <v>1</v>
      </c>
      <c r="H18" s="28">
        <v>66.7</v>
      </c>
      <c r="I18" s="29">
        <v>66.7</v>
      </c>
      <c r="J18"/>
      <c r="K18"/>
      <c r="L18"/>
    </row>
    <row r="19" spans="1:12" x14ac:dyDescent="0.35">
      <c r="A19" s="9"/>
      <c r="C19" s="6"/>
      <c r="D19" s="6"/>
      <c r="E19" s="8"/>
      <c r="F19" s="9" t="s">
        <v>490</v>
      </c>
      <c r="G19" s="28">
        <v>0</v>
      </c>
      <c r="H19" s="28">
        <v>0</v>
      </c>
      <c r="I19" s="29">
        <v>3876.1</v>
      </c>
      <c r="J19"/>
      <c r="K19"/>
      <c r="L19"/>
    </row>
    <row r="20" spans="1:12" ht="26.5" x14ac:dyDescent="0.35">
      <c r="A20" s="9"/>
      <c r="C20" s="6"/>
      <c r="D20" s="6"/>
      <c r="E20" s="8" t="s">
        <v>538</v>
      </c>
      <c r="F20" s="9" t="s">
        <v>537</v>
      </c>
      <c r="G20" s="28">
        <v>17.600000000000001</v>
      </c>
      <c r="H20" s="28">
        <v>61.757983000000003</v>
      </c>
      <c r="I20" s="29">
        <v>1086.9405008000001</v>
      </c>
      <c r="J20"/>
      <c r="K20"/>
      <c r="L20"/>
    </row>
    <row r="21" spans="1:12" ht="39.5" x14ac:dyDescent="0.35">
      <c r="A21" s="9"/>
      <c r="C21" s="6"/>
      <c r="D21" s="6"/>
      <c r="E21" s="8" t="s">
        <v>550</v>
      </c>
      <c r="F21" s="9" t="s">
        <v>549</v>
      </c>
      <c r="G21" s="28">
        <v>17.75</v>
      </c>
      <c r="H21" s="28">
        <v>61.757983000000003</v>
      </c>
      <c r="I21" s="29">
        <v>1096.20419825</v>
      </c>
      <c r="J21"/>
      <c r="K21"/>
      <c r="L21"/>
    </row>
    <row r="22" spans="1:12" ht="26.5" x14ac:dyDescent="0.35">
      <c r="A22" s="9"/>
      <c r="C22" s="6"/>
      <c r="D22" s="6"/>
      <c r="E22" s="8" t="s">
        <v>546</v>
      </c>
      <c r="F22" s="9" t="s">
        <v>545</v>
      </c>
      <c r="G22" s="28">
        <v>19.75</v>
      </c>
      <c r="H22" s="28">
        <v>61.757983000000003</v>
      </c>
      <c r="I22" s="29">
        <v>1219.7201642499999</v>
      </c>
      <c r="J22"/>
      <c r="K22"/>
      <c r="L22"/>
    </row>
    <row r="23" spans="1:12" x14ac:dyDescent="0.35">
      <c r="A23" s="9"/>
      <c r="C23" s="6"/>
      <c r="D23" s="6"/>
      <c r="E23" s="8" t="s">
        <v>540</v>
      </c>
      <c r="F23" s="9" t="s">
        <v>539</v>
      </c>
      <c r="G23" s="28">
        <v>4.4000000000000004</v>
      </c>
      <c r="H23" s="28">
        <v>61.757983000000003</v>
      </c>
      <c r="I23" s="29">
        <v>271.73512520000003</v>
      </c>
      <c r="J23"/>
      <c r="K23"/>
      <c r="L23"/>
    </row>
    <row r="24" spans="1:12" ht="26.5" x14ac:dyDescent="0.35">
      <c r="A24" s="9"/>
      <c r="C24" s="6"/>
      <c r="D24" s="6"/>
      <c r="E24" s="8" t="s">
        <v>542</v>
      </c>
      <c r="F24" s="9" t="s">
        <v>541</v>
      </c>
      <c r="G24" s="28">
        <v>15.4</v>
      </c>
      <c r="H24" s="28">
        <v>61.757983000000003</v>
      </c>
      <c r="I24" s="29">
        <v>951.07293820000007</v>
      </c>
      <c r="J24"/>
      <c r="K24"/>
      <c r="L24"/>
    </row>
    <row r="25" spans="1:12" ht="39.5" x14ac:dyDescent="0.35">
      <c r="A25" s="9"/>
      <c r="C25" s="6"/>
      <c r="D25" s="6"/>
      <c r="E25" s="8" t="s">
        <v>544</v>
      </c>
      <c r="F25" s="9" t="s">
        <v>543</v>
      </c>
      <c r="G25" s="28">
        <v>6.6</v>
      </c>
      <c r="H25" s="28">
        <v>61.757983000000003</v>
      </c>
      <c r="I25" s="29">
        <v>407.60268780000001</v>
      </c>
      <c r="J25"/>
      <c r="K25"/>
      <c r="L25"/>
    </row>
    <row r="26" spans="1:12" ht="26.5" x14ac:dyDescent="0.35">
      <c r="A26" s="9"/>
      <c r="C26" s="6"/>
      <c r="D26" s="6"/>
      <c r="E26" s="8" t="s">
        <v>548</v>
      </c>
      <c r="F26" s="9" t="s">
        <v>547</v>
      </c>
      <c r="G26" s="28">
        <v>19.75</v>
      </c>
      <c r="H26" s="28">
        <v>61.757983000000003</v>
      </c>
      <c r="I26" s="29">
        <v>1219.7201642499999</v>
      </c>
      <c r="J26"/>
      <c r="K26"/>
      <c r="L26"/>
    </row>
    <row r="27" spans="1:12" ht="26.5" x14ac:dyDescent="0.35">
      <c r="A27" s="9"/>
      <c r="C27" s="6"/>
      <c r="D27" s="6"/>
      <c r="E27" s="8" t="s">
        <v>552</v>
      </c>
      <c r="F27" s="9" t="s">
        <v>551</v>
      </c>
      <c r="G27" s="28">
        <v>17.75</v>
      </c>
      <c r="H27" s="28">
        <v>61.757983000000003</v>
      </c>
      <c r="I27" s="29">
        <v>1096.20419825</v>
      </c>
      <c r="J27"/>
      <c r="K27"/>
      <c r="L27"/>
    </row>
    <row r="28" spans="1:12" x14ac:dyDescent="0.35">
      <c r="A28" s="9"/>
      <c r="B28" s="6" t="s">
        <v>266</v>
      </c>
      <c r="C28" s="6"/>
      <c r="D28" s="6"/>
      <c r="E28" s="6"/>
      <c r="G28" s="28">
        <v>120</v>
      </c>
      <c r="H28" s="28">
        <v>58.601540444444446</v>
      </c>
      <c r="I28" s="29">
        <v>11291.999977000003</v>
      </c>
      <c r="J28"/>
      <c r="K28"/>
      <c r="L28"/>
    </row>
    <row r="29" spans="1:12" x14ac:dyDescent="0.35">
      <c r="A29" s="6" t="s">
        <v>569</v>
      </c>
      <c r="B29" s="6"/>
      <c r="C29" s="6"/>
      <c r="D29" s="6"/>
      <c r="E29" s="6"/>
      <c r="G29" s="28">
        <v>120</v>
      </c>
      <c r="H29" s="28">
        <v>43.951155333333332</v>
      </c>
      <c r="I29" s="29">
        <v>13182.199977</v>
      </c>
      <c r="J29"/>
      <c r="K29"/>
      <c r="L29"/>
    </row>
    <row r="30" spans="1:12" x14ac:dyDescent="0.35">
      <c r="A30" s="30" t="s">
        <v>259</v>
      </c>
      <c r="B30" s="30"/>
      <c r="C30" s="30"/>
      <c r="D30" s="30"/>
      <c r="F30" s="30"/>
      <c r="G30" s="28">
        <v>120</v>
      </c>
      <c r="H30" s="28">
        <v>43.951155333333332</v>
      </c>
      <c r="I30" s="29">
        <v>13182.199977</v>
      </c>
      <c r="J30"/>
      <c r="K30"/>
      <c r="L30"/>
    </row>
    <row r="31" spans="1:12" x14ac:dyDescent="0.35">
      <c r="A31"/>
      <c r="B31"/>
      <c r="C31"/>
      <c r="D31"/>
      <c r="E31"/>
      <c r="F31"/>
      <c r="G31"/>
      <c r="H31"/>
      <c r="I31"/>
      <c r="J31"/>
      <c r="K31"/>
      <c r="L31"/>
    </row>
    <row r="32" spans="1:12" x14ac:dyDescent="0.3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3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3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3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3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35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3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3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35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35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35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35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35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35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35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35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35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35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35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35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3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35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3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3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3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3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3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3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35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35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35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35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35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35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3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35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35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35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35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35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35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35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35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35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35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35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35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35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35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35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35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35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35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35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35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35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35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35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3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35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3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3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3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3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3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3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3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3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35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35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35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35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35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35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35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35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35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35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35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35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35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35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35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35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35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35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35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35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35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35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35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35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35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35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35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35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3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3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3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3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35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3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3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35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35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35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3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3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3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3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35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35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35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3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3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3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3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3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3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3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3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3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3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3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3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3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3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3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3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3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3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3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3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3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3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3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3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3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3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3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3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3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3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3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3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3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3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3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3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3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3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3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3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3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3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3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3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3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3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3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3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2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2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2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2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2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2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</sheetData>
  <mergeCells count="1">
    <mergeCell ref="A1:I1"/>
  </mergeCells>
  <pageMargins left="0.7" right="0.7" top="0.75" bottom="0.75" header="0.3" footer="0.3"/>
  <pageSetup paperSize="9" scale="60" orientation="portrait" horizontalDpi="1200" verticalDpi="12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D126-CCA8-40BE-8DAF-693CC5AAD484}">
  <sheetPr>
    <tabColor rgb="FF92D050"/>
  </sheetPr>
  <dimension ref="A1:I167"/>
  <sheetViews>
    <sheetView view="pageBreakPreview" zoomScaleNormal="100" zoomScaleSheetLayoutView="100" workbookViewId="0">
      <selection activeCell="H4" sqref="H4"/>
    </sheetView>
  </sheetViews>
  <sheetFormatPr defaultRowHeight="14.5" x14ac:dyDescent="0.35"/>
  <cols>
    <col min="1" max="1" width="13.54296875" style="6" customWidth="1"/>
    <col min="2" max="2" width="17" style="22" customWidth="1"/>
    <col min="3" max="3" width="9" style="22" customWidth="1"/>
    <col min="4" max="4" width="8.54296875" style="22" customWidth="1"/>
    <col min="5" max="5" width="26" style="30" customWidth="1"/>
    <col min="6" max="7" width="8.54296875" style="6" customWidth="1"/>
    <col min="8" max="8" width="19.1796875" style="6" customWidth="1"/>
    <col min="9" max="9" width="41.1796875" style="6" bestFit="1" customWidth="1"/>
  </cols>
  <sheetData>
    <row r="1" spans="1:9" ht="15.5" x14ac:dyDescent="0.35">
      <c r="A1" s="36" t="s">
        <v>570</v>
      </c>
      <c r="C1" s="6"/>
      <c r="E1" s="55"/>
    </row>
    <row r="2" spans="1:9" x14ac:dyDescent="0.35">
      <c r="C2" s="6"/>
      <c r="E2" s="55"/>
    </row>
    <row r="3" spans="1:9" x14ac:dyDescent="0.35">
      <c r="A3" s="6" t="s">
        <v>249</v>
      </c>
      <c r="C3" s="40">
        <v>7.5</v>
      </c>
      <c r="D3" s="22" t="s">
        <v>250</v>
      </c>
      <c r="E3" s="37" t="s">
        <v>248</v>
      </c>
    </row>
    <row r="4" spans="1:9" x14ac:dyDescent="0.35">
      <c r="A4" s="6" t="s">
        <v>251</v>
      </c>
      <c r="C4" s="41">
        <v>1196.675</v>
      </c>
      <c r="D4" s="22" t="s">
        <v>252</v>
      </c>
      <c r="E4" s="6" t="s">
        <v>570</v>
      </c>
      <c r="H4" s="57">
        <f>C4-GETPIVOTDATA(" Total ers tkr",$A$7,"Program m inriktning","Kompletterande utbildning för barnmorskor")</f>
        <v>-4.9999999987448973E-4</v>
      </c>
    </row>
    <row r="5" spans="1:9" x14ac:dyDescent="0.35">
      <c r="A5" s="27" t="s">
        <v>1</v>
      </c>
      <c r="B5" s="6" t="s">
        <v>532</v>
      </c>
      <c r="C5" s="6"/>
      <c r="D5" s="6"/>
      <c r="E5" s="55"/>
      <c r="F5" s="41"/>
    </row>
    <row r="7" spans="1:9" x14ac:dyDescent="0.35">
      <c r="B7" s="6"/>
      <c r="C7" s="6"/>
      <c r="D7" s="6"/>
      <c r="E7" s="6"/>
      <c r="F7" s="27" t="s">
        <v>253</v>
      </c>
      <c r="I7"/>
    </row>
    <row r="8" spans="1:9" ht="39.5" x14ac:dyDescent="0.35">
      <c r="A8" s="31" t="s">
        <v>3</v>
      </c>
      <c r="B8" s="27" t="s">
        <v>0</v>
      </c>
      <c r="C8" s="31" t="s">
        <v>254</v>
      </c>
      <c r="D8" s="32" t="s">
        <v>8</v>
      </c>
      <c r="E8" s="31" t="s">
        <v>7</v>
      </c>
      <c r="F8" s="22" t="s">
        <v>255</v>
      </c>
      <c r="G8" s="6" t="s">
        <v>256</v>
      </c>
      <c r="H8" s="6" t="s">
        <v>496</v>
      </c>
      <c r="I8"/>
    </row>
    <row r="9" spans="1:9" ht="39.5" x14ac:dyDescent="0.35">
      <c r="A9" s="22" t="s">
        <v>554</v>
      </c>
      <c r="B9" s="22" t="s">
        <v>38</v>
      </c>
      <c r="C9" s="6" t="s">
        <v>533</v>
      </c>
      <c r="D9" s="6" t="s">
        <v>42</v>
      </c>
      <c r="E9" s="9" t="s">
        <v>44</v>
      </c>
      <c r="F9" s="28">
        <v>0</v>
      </c>
      <c r="G9" s="28">
        <v>0</v>
      </c>
      <c r="H9" s="29">
        <v>40</v>
      </c>
      <c r="I9"/>
    </row>
    <row r="10" spans="1:9" x14ac:dyDescent="0.35">
      <c r="A10" s="22"/>
      <c r="C10" s="6"/>
      <c r="D10" s="6"/>
      <c r="E10" s="9" t="s">
        <v>536</v>
      </c>
      <c r="F10" s="28">
        <v>0</v>
      </c>
      <c r="G10" s="28">
        <v>0</v>
      </c>
      <c r="H10" s="29">
        <v>143.19999999999999</v>
      </c>
      <c r="I10"/>
    </row>
    <row r="11" spans="1:9" ht="26.5" x14ac:dyDescent="0.35">
      <c r="A11" s="22"/>
      <c r="C11" s="6"/>
      <c r="D11" s="6"/>
      <c r="E11" s="9" t="s">
        <v>556</v>
      </c>
      <c r="F11" s="28">
        <v>0</v>
      </c>
      <c r="G11" s="28">
        <v>0</v>
      </c>
      <c r="H11" s="29">
        <v>142.5</v>
      </c>
      <c r="I11"/>
    </row>
    <row r="12" spans="1:9" ht="26.5" x14ac:dyDescent="0.35">
      <c r="A12" s="22"/>
      <c r="C12" s="6"/>
      <c r="D12" s="6" t="s">
        <v>527</v>
      </c>
      <c r="E12" s="9" t="s">
        <v>557</v>
      </c>
      <c r="F12" s="28">
        <v>0</v>
      </c>
      <c r="G12" s="28">
        <v>0</v>
      </c>
      <c r="H12" s="29">
        <v>75.349999999999994</v>
      </c>
      <c r="I12"/>
    </row>
    <row r="13" spans="1:9" x14ac:dyDescent="0.35">
      <c r="A13" s="22"/>
      <c r="B13" s="6" t="s">
        <v>265</v>
      </c>
      <c r="C13" s="6"/>
      <c r="D13" s="6"/>
      <c r="E13" s="6"/>
      <c r="F13" s="28">
        <v>0</v>
      </c>
      <c r="G13" s="28">
        <v>0</v>
      </c>
      <c r="H13" s="29">
        <v>401.04999999999995</v>
      </c>
      <c r="I13"/>
    </row>
    <row r="14" spans="1:9" ht="26.5" x14ac:dyDescent="0.35">
      <c r="A14" s="22"/>
      <c r="B14" s="22" t="s">
        <v>47</v>
      </c>
      <c r="C14" s="6" t="s">
        <v>122</v>
      </c>
      <c r="D14" s="6" t="s">
        <v>562</v>
      </c>
      <c r="E14" s="9" t="s">
        <v>454</v>
      </c>
      <c r="F14" s="28">
        <v>0.67500000000000004</v>
      </c>
      <c r="G14" s="28">
        <v>52.26</v>
      </c>
      <c r="H14" s="29">
        <v>35.275500000000001</v>
      </c>
      <c r="I14"/>
    </row>
    <row r="15" spans="1:9" x14ac:dyDescent="0.35">
      <c r="A15" s="22"/>
      <c r="C15" s="6" t="s">
        <v>533</v>
      </c>
      <c r="D15" s="6" t="s">
        <v>42</v>
      </c>
      <c r="E15" s="9" t="s">
        <v>490</v>
      </c>
      <c r="F15" s="28">
        <v>0</v>
      </c>
      <c r="G15" s="28">
        <v>0</v>
      </c>
      <c r="H15" s="29">
        <v>402.72</v>
      </c>
      <c r="I15"/>
    </row>
    <row r="16" spans="1:9" ht="26.5" x14ac:dyDescent="0.35">
      <c r="A16" s="22"/>
      <c r="C16" s="6"/>
      <c r="D16" s="6" t="s">
        <v>559</v>
      </c>
      <c r="E16" s="9" t="s">
        <v>558</v>
      </c>
      <c r="F16" s="28">
        <v>2.25</v>
      </c>
      <c r="G16" s="28">
        <v>52.4</v>
      </c>
      <c r="H16" s="29">
        <v>117.89999999999999</v>
      </c>
      <c r="I16"/>
    </row>
    <row r="17" spans="1:9" ht="26.5" x14ac:dyDescent="0.35">
      <c r="A17" s="22"/>
      <c r="C17" s="6"/>
      <c r="D17" s="6" t="s">
        <v>565</v>
      </c>
      <c r="E17" s="9" t="s">
        <v>564</v>
      </c>
      <c r="F17" s="28">
        <v>1.5</v>
      </c>
      <c r="G17" s="28">
        <v>52.4</v>
      </c>
      <c r="H17" s="29">
        <v>78.599999999999994</v>
      </c>
      <c r="I17"/>
    </row>
    <row r="18" spans="1:9" ht="26.5" x14ac:dyDescent="0.35">
      <c r="A18" s="22"/>
      <c r="C18" s="6"/>
      <c r="D18" s="6" t="s">
        <v>567</v>
      </c>
      <c r="E18" s="9" t="s">
        <v>566</v>
      </c>
      <c r="F18" s="28">
        <v>1.5</v>
      </c>
      <c r="G18" s="28">
        <v>52.4</v>
      </c>
      <c r="H18" s="29">
        <v>78.599999999999994</v>
      </c>
      <c r="I18"/>
    </row>
    <row r="19" spans="1:9" ht="39.5" x14ac:dyDescent="0.35">
      <c r="A19" s="22"/>
      <c r="C19" s="6"/>
      <c r="D19" s="6" t="s">
        <v>561</v>
      </c>
      <c r="E19" s="9" t="s">
        <v>560</v>
      </c>
      <c r="F19" s="28">
        <v>1.575</v>
      </c>
      <c r="G19" s="28">
        <v>52.4</v>
      </c>
      <c r="H19" s="29">
        <v>82.53</v>
      </c>
      <c r="I19"/>
    </row>
    <row r="20" spans="1:9" x14ac:dyDescent="0.35">
      <c r="A20" s="22"/>
      <c r="C20" s="6"/>
      <c r="D20" s="6" t="s">
        <v>527</v>
      </c>
      <c r="E20" s="9" t="s">
        <v>365</v>
      </c>
      <c r="F20" s="28">
        <v>0</v>
      </c>
      <c r="G20" s="28">
        <v>52.4</v>
      </c>
      <c r="H20" s="29">
        <v>0</v>
      </c>
      <c r="I20"/>
    </row>
    <row r="21" spans="1:9" x14ac:dyDescent="0.35">
      <c r="A21" s="22"/>
      <c r="B21" s="6" t="s">
        <v>266</v>
      </c>
      <c r="C21" s="6"/>
      <c r="D21" s="6"/>
      <c r="E21" s="6"/>
      <c r="F21" s="28">
        <v>7.5</v>
      </c>
      <c r="G21" s="28">
        <v>52.376666666666665</v>
      </c>
      <c r="H21" s="29">
        <v>795.6255000000001</v>
      </c>
      <c r="I21"/>
    </row>
    <row r="22" spans="1:9" x14ac:dyDescent="0.35">
      <c r="A22" s="6" t="s">
        <v>571</v>
      </c>
      <c r="B22" s="6"/>
      <c r="C22" s="6"/>
      <c r="D22" s="6"/>
      <c r="E22" s="6"/>
      <c r="F22" s="28">
        <v>7.5</v>
      </c>
      <c r="G22" s="28">
        <v>52.376666666666665</v>
      </c>
      <c r="H22" s="29">
        <v>1196.6754999999998</v>
      </c>
      <c r="I22"/>
    </row>
    <row r="23" spans="1:9" x14ac:dyDescent="0.35">
      <c r="A23" s="30" t="s">
        <v>259</v>
      </c>
      <c r="B23" s="30"/>
      <c r="C23" s="30"/>
      <c r="D23" s="30"/>
      <c r="F23" s="28">
        <v>7.5</v>
      </c>
      <c r="G23" s="28">
        <v>52.376666666666665</v>
      </c>
      <c r="H23" s="29">
        <v>1196.6754999999998</v>
      </c>
      <c r="I23"/>
    </row>
    <row r="24" spans="1:9" x14ac:dyDescent="0.35">
      <c r="A24"/>
      <c r="B24"/>
      <c r="C24"/>
      <c r="D24"/>
      <c r="E24"/>
      <c r="F24"/>
      <c r="G24"/>
      <c r="H24"/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</sheetData>
  <pageMargins left="0.7" right="0.7" top="0.75" bottom="0.75" header="0.3" footer="0.3"/>
  <pageSetup paperSize="9" scale="78" orientation="portrait" horizontalDpi="1200" verticalDpi="120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CB9F-9E06-4E69-898C-CF647CB24F8B}">
  <sheetPr>
    <tabColor rgb="FF92D050"/>
  </sheetPr>
  <dimension ref="A1:M1303"/>
  <sheetViews>
    <sheetView view="pageBreakPreview" zoomScale="70" zoomScaleNormal="100" zoomScaleSheetLayoutView="70" workbookViewId="0">
      <selection activeCell="H41" sqref="H41"/>
    </sheetView>
  </sheetViews>
  <sheetFormatPr defaultRowHeight="14.5" x14ac:dyDescent="0.35"/>
  <cols>
    <col min="1" max="1" width="21.26953125" style="6" customWidth="1"/>
    <col min="2" max="2" width="21.453125" style="22" customWidth="1"/>
    <col min="3" max="3" width="24.7265625" style="22" customWidth="1"/>
    <col min="4" max="4" width="15.453125" style="22" customWidth="1"/>
    <col min="5" max="5" width="39.26953125" style="30" customWidth="1"/>
    <col min="6" max="6" width="11.7265625" style="6" customWidth="1"/>
    <col min="7" max="7" width="13.7265625" style="28" customWidth="1"/>
    <col min="8" max="8" width="17.7265625" style="28" customWidth="1"/>
    <col min="9" max="10" width="8.7265625" style="6" customWidth="1"/>
    <col min="11" max="11" width="9.1796875" style="6"/>
    <col min="12" max="12" width="6.7265625" style="6" customWidth="1"/>
    <col min="13" max="13" width="11" style="6" customWidth="1"/>
  </cols>
  <sheetData>
    <row r="1" spans="1:13" ht="15.5" x14ac:dyDescent="0.35">
      <c r="A1" s="36" t="s">
        <v>572</v>
      </c>
      <c r="C1" s="6"/>
      <c r="E1" s="55"/>
    </row>
    <row r="2" spans="1:13" ht="15.5" x14ac:dyDescent="0.35">
      <c r="A2" s="36"/>
      <c r="C2" s="6"/>
      <c r="E2" s="55"/>
    </row>
    <row r="3" spans="1:13" x14ac:dyDescent="0.35">
      <c r="A3" s="37" t="s">
        <v>573</v>
      </c>
      <c r="C3" s="6"/>
      <c r="D3" s="6"/>
      <c r="E3" s="37" t="s">
        <v>574</v>
      </c>
      <c r="F3" s="22"/>
    </row>
    <row r="4" spans="1:13" x14ac:dyDescent="0.35">
      <c r="A4" s="6" t="s">
        <v>249</v>
      </c>
      <c r="C4" s="40">
        <v>212</v>
      </c>
      <c r="D4" s="6" t="s">
        <v>250</v>
      </c>
      <c r="E4" s="6" t="s">
        <v>249</v>
      </c>
      <c r="F4" s="22"/>
      <c r="G4" s="40">
        <v>9</v>
      </c>
      <c r="H4" s="28" t="s">
        <v>250</v>
      </c>
    </row>
    <row r="5" spans="1:13" x14ac:dyDescent="0.35">
      <c r="A5" s="6" t="s">
        <v>251</v>
      </c>
      <c r="C5" s="41">
        <v>23974.347000000002</v>
      </c>
      <c r="D5" s="6" t="s">
        <v>252</v>
      </c>
      <c r="E5" s="6" t="s">
        <v>251</v>
      </c>
      <c r="F5" s="22"/>
      <c r="G5" s="41">
        <v>1005.727</v>
      </c>
      <c r="H5" s="28" t="s">
        <v>252</v>
      </c>
    </row>
    <row r="6" spans="1:13" ht="15.5" x14ac:dyDescent="0.35">
      <c r="A6" s="36"/>
      <c r="C6" s="6"/>
      <c r="E6" s="55"/>
    </row>
    <row r="7" spans="1:13" x14ac:dyDescent="0.35">
      <c r="A7" s="37" t="s">
        <v>575</v>
      </c>
      <c r="C7" s="28"/>
      <c r="D7" s="28"/>
      <c r="E7" s="37" t="s">
        <v>248</v>
      </c>
      <c r="G7" s="6"/>
      <c r="H7" s="6"/>
    </row>
    <row r="8" spans="1:13" x14ac:dyDescent="0.35">
      <c r="A8" s="6" t="s">
        <v>249</v>
      </c>
      <c r="C8" s="40">
        <v>9</v>
      </c>
      <c r="D8" s="28" t="s">
        <v>250</v>
      </c>
      <c r="E8" s="6" t="s">
        <v>279</v>
      </c>
      <c r="G8" s="6"/>
      <c r="H8" s="56">
        <f>C5-GETPIVOTDATA(" Total ers tkr",$A$13,"Program","BMA")</f>
        <v>-1.2999999991734512E-2</v>
      </c>
    </row>
    <row r="9" spans="1:13" x14ac:dyDescent="0.35">
      <c r="A9" s="6" t="s">
        <v>251</v>
      </c>
      <c r="C9" s="41">
        <v>1005.727</v>
      </c>
      <c r="D9" s="28" t="s">
        <v>252</v>
      </c>
      <c r="E9" s="6" t="s">
        <v>576</v>
      </c>
      <c r="G9" s="6"/>
      <c r="H9" s="56">
        <f>G5-GETPIVOTDATA(" Total ers tkr",$A$13,"Program","Magister, diagnostisk cytologi")</f>
        <v>-0.28300000000001546</v>
      </c>
    </row>
    <row r="10" spans="1:13" x14ac:dyDescent="0.35">
      <c r="C10" s="41"/>
      <c r="E10" s="6" t="s">
        <v>577</v>
      </c>
      <c r="G10" s="6"/>
      <c r="H10" s="56">
        <f>C9-GETPIVOTDATA(" Total ers tkr",$A$13,"Program","Magister, biomedicinsk laboratorievetenskap")</f>
        <v>-0.25299999999981537</v>
      </c>
    </row>
    <row r="11" spans="1:13" x14ac:dyDescent="0.35">
      <c r="A11" s="27" t="s">
        <v>1</v>
      </c>
      <c r="B11" s="6" t="s">
        <v>578</v>
      </c>
      <c r="C11" s="6"/>
      <c r="D11" s="6"/>
      <c r="E11" s="55"/>
      <c r="F11" s="41"/>
    </row>
    <row r="13" spans="1:13" x14ac:dyDescent="0.35">
      <c r="B13" s="6"/>
      <c r="C13" s="6"/>
      <c r="D13" s="6"/>
      <c r="E13" s="6"/>
      <c r="F13" s="27" t="s">
        <v>253</v>
      </c>
    </row>
    <row r="14" spans="1:13" x14ac:dyDescent="0.35">
      <c r="A14" s="31" t="s">
        <v>2</v>
      </c>
      <c r="B14" s="27" t="s">
        <v>0</v>
      </c>
      <c r="C14" s="31" t="s">
        <v>254</v>
      </c>
      <c r="D14" s="32" t="s">
        <v>8</v>
      </c>
      <c r="E14" s="31" t="s">
        <v>7</v>
      </c>
      <c r="F14" s="22" t="s">
        <v>255</v>
      </c>
      <c r="G14" s="28" t="s">
        <v>256</v>
      </c>
      <c r="H14" s="6" t="s">
        <v>496</v>
      </c>
      <c r="I14"/>
      <c r="J14"/>
      <c r="K14"/>
    </row>
    <row r="15" spans="1:13" x14ac:dyDescent="0.35">
      <c r="A15" s="22" t="s">
        <v>279</v>
      </c>
      <c r="B15" s="22" t="s">
        <v>38</v>
      </c>
      <c r="C15" s="6" t="s">
        <v>122</v>
      </c>
      <c r="D15" s="8" t="s">
        <v>42</v>
      </c>
      <c r="E15" s="9" t="s">
        <v>579</v>
      </c>
      <c r="F15" s="49">
        <v>0</v>
      </c>
      <c r="G15" s="28">
        <v>0</v>
      </c>
      <c r="H15" s="29">
        <v>835.2</v>
      </c>
      <c r="I15"/>
      <c r="J15"/>
      <c r="K15"/>
      <c r="L15" s="22"/>
      <c r="M15" s="22"/>
    </row>
    <row r="16" spans="1:13" x14ac:dyDescent="0.35">
      <c r="A16" s="22"/>
      <c r="C16" s="6"/>
      <c r="D16" s="8"/>
      <c r="E16" s="9" t="s">
        <v>580</v>
      </c>
      <c r="F16" s="49">
        <v>0</v>
      </c>
      <c r="G16" s="28">
        <v>0</v>
      </c>
      <c r="H16" s="29">
        <v>875</v>
      </c>
      <c r="I16"/>
      <c r="J16"/>
      <c r="K16"/>
    </row>
    <row r="17" spans="1:11" x14ac:dyDescent="0.35">
      <c r="A17" s="22"/>
      <c r="C17" s="6"/>
      <c r="D17" s="8"/>
      <c r="E17" s="9" t="s">
        <v>581</v>
      </c>
      <c r="F17" s="49">
        <v>0</v>
      </c>
      <c r="G17" s="28">
        <v>0</v>
      </c>
      <c r="H17" s="29">
        <v>150</v>
      </c>
      <c r="I17"/>
      <c r="J17"/>
      <c r="K17"/>
    </row>
    <row r="18" spans="1:11" x14ac:dyDescent="0.35">
      <c r="A18" s="22"/>
      <c r="C18" s="6"/>
      <c r="D18" s="8"/>
      <c r="E18" s="9" t="s">
        <v>582</v>
      </c>
      <c r="F18" s="49">
        <v>0</v>
      </c>
      <c r="G18" s="28">
        <v>0</v>
      </c>
      <c r="H18" s="29">
        <v>18</v>
      </c>
      <c r="I18"/>
      <c r="J18"/>
      <c r="K18"/>
    </row>
    <row r="19" spans="1:11" x14ac:dyDescent="0.35">
      <c r="A19" s="22"/>
      <c r="C19" s="6"/>
      <c r="D19" s="8"/>
      <c r="E19" s="9" t="s">
        <v>583</v>
      </c>
      <c r="F19" s="49">
        <v>0</v>
      </c>
      <c r="G19" s="28">
        <v>0</v>
      </c>
      <c r="H19" s="29">
        <v>100</v>
      </c>
      <c r="I19"/>
      <c r="J19"/>
      <c r="K19"/>
    </row>
    <row r="20" spans="1:11" x14ac:dyDescent="0.35">
      <c r="A20" s="22"/>
      <c r="C20" s="6"/>
      <c r="D20" s="8"/>
      <c r="E20" s="9" t="s">
        <v>584</v>
      </c>
      <c r="F20" s="49">
        <v>0</v>
      </c>
      <c r="G20" s="28">
        <v>0</v>
      </c>
      <c r="H20" s="29">
        <v>85</v>
      </c>
      <c r="I20"/>
      <c r="J20"/>
      <c r="K20"/>
    </row>
    <row r="21" spans="1:11" x14ac:dyDescent="0.35">
      <c r="A21" s="22"/>
      <c r="C21" s="6"/>
      <c r="D21" s="8"/>
      <c r="E21" s="9" t="s">
        <v>585</v>
      </c>
      <c r="F21" s="49">
        <v>0</v>
      </c>
      <c r="G21" s="28">
        <v>0</v>
      </c>
      <c r="H21" s="29">
        <v>590</v>
      </c>
      <c r="I21"/>
      <c r="J21"/>
      <c r="K21"/>
    </row>
    <row r="22" spans="1:11" x14ac:dyDescent="0.35">
      <c r="A22" s="22"/>
      <c r="C22" s="6"/>
      <c r="D22" s="8"/>
      <c r="E22" s="9" t="s">
        <v>586</v>
      </c>
      <c r="F22" s="49">
        <v>0</v>
      </c>
      <c r="G22" s="28">
        <v>0</v>
      </c>
      <c r="H22" s="29">
        <v>180</v>
      </c>
      <c r="I22"/>
      <c r="J22"/>
      <c r="K22"/>
    </row>
    <row r="23" spans="1:11" x14ac:dyDescent="0.35">
      <c r="A23" s="22"/>
      <c r="B23" s="6" t="s">
        <v>265</v>
      </c>
      <c r="C23" s="6"/>
      <c r="D23" s="6"/>
      <c r="E23" s="6"/>
      <c r="F23" s="49">
        <v>0</v>
      </c>
      <c r="G23" s="28">
        <v>0</v>
      </c>
      <c r="H23" s="29">
        <v>2833.2</v>
      </c>
      <c r="I23"/>
      <c r="J23"/>
      <c r="K23"/>
    </row>
    <row r="24" spans="1:11" x14ac:dyDescent="0.35">
      <c r="A24" s="22"/>
      <c r="B24" s="22" t="s">
        <v>47</v>
      </c>
      <c r="C24" s="6" t="s">
        <v>451</v>
      </c>
      <c r="D24" s="8" t="s">
        <v>587</v>
      </c>
      <c r="E24" s="9" t="s">
        <v>588</v>
      </c>
      <c r="F24" s="49">
        <v>1.425</v>
      </c>
      <c r="G24" s="28">
        <v>87.93</v>
      </c>
      <c r="H24" s="29">
        <v>125.30025000000002</v>
      </c>
      <c r="I24"/>
      <c r="J24"/>
      <c r="K24"/>
    </row>
    <row r="25" spans="1:11" x14ac:dyDescent="0.35">
      <c r="A25" s="22"/>
      <c r="C25" s="6" t="s">
        <v>122</v>
      </c>
      <c r="D25" s="8" t="s">
        <v>42</v>
      </c>
      <c r="E25" s="9" t="s">
        <v>65</v>
      </c>
      <c r="F25" s="49">
        <v>3</v>
      </c>
      <c r="G25" s="28">
        <v>87.93</v>
      </c>
      <c r="H25" s="29">
        <v>263.79000000000002</v>
      </c>
      <c r="I25"/>
      <c r="J25"/>
      <c r="K25"/>
    </row>
    <row r="26" spans="1:11" x14ac:dyDescent="0.35">
      <c r="A26" s="22"/>
      <c r="C26" s="6"/>
      <c r="D26" s="8"/>
      <c r="E26" s="9" t="s">
        <v>349</v>
      </c>
      <c r="F26" s="49">
        <v>8.875</v>
      </c>
      <c r="G26" s="28">
        <v>87.93</v>
      </c>
      <c r="H26" s="29">
        <v>780.37875000000008</v>
      </c>
      <c r="I26"/>
      <c r="J26"/>
      <c r="K26"/>
    </row>
    <row r="27" spans="1:11" x14ac:dyDescent="0.35">
      <c r="A27" s="22"/>
      <c r="C27" s="6"/>
      <c r="D27" s="8"/>
      <c r="E27" s="9" t="s">
        <v>490</v>
      </c>
      <c r="F27" s="49">
        <v>0</v>
      </c>
      <c r="G27" s="28">
        <v>0</v>
      </c>
      <c r="H27" s="29">
        <v>2500</v>
      </c>
      <c r="I27"/>
      <c r="J27"/>
      <c r="K27"/>
    </row>
    <row r="28" spans="1:11" x14ac:dyDescent="0.35">
      <c r="A28" s="22"/>
      <c r="C28" s="6"/>
      <c r="D28" s="8"/>
      <c r="E28" s="9" t="s">
        <v>589</v>
      </c>
      <c r="F28" s="49">
        <v>8.875</v>
      </c>
      <c r="G28" s="28">
        <v>87.93</v>
      </c>
      <c r="H28" s="29">
        <v>780.37875000000008</v>
      </c>
      <c r="I28"/>
      <c r="J28"/>
      <c r="K28"/>
    </row>
    <row r="29" spans="1:11" x14ac:dyDescent="0.35">
      <c r="A29" s="22"/>
      <c r="C29" s="6"/>
      <c r="D29" s="8" t="s">
        <v>590</v>
      </c>
      <c r="E29" s="9" t="s">
        <v>591</v>
      </c>
      <c r="F29" s="49">
        <v>4.6500000000000004</v>
      </c>
      <c r="G29" s="28">
        <v>87.93</v>
      </c>
      <c r="H29" s="29">
        <v>408.87450000000001</v>
      </c>
      <c r="I29"/>
      <c r="J29"/>
      <c r="K29"/>
    </row>
    <row r="30" spans="1:11" x14ac:dyDescent="0.35">
      <c r="A30" s="22"/>
      <c r="C30" s="6"/>
      <c r="D30" s="8" t="s">
        <v>592</v>
      </c>
      <c r="E30" s="9" t="s">
        <v>593</v>
      </c>
      <c r="F30" s="49">
        <v>4.75</v>
      </c>
      <c r="G30" s="28">
        <v>87.93</v>
      </c>
      <c r="H30" s="29">
        <v>417.66750000000002</v>
      </c>
      <c r="I30"/>
      <c r="J30"/>
      <c r="K30"/>
    </row>
    <row r="31" spans="1:11" x14ac:dyDescent="0.35">
      <c r="A31" s="22"/>
      <c r="C31" s="6"/>
      <c r="D31" s="8" t="s">
        <v>594</v>
      </c>
      <c r="E31" s="9" t="s">
        <v>595</v>
      </c>
      <c r="F31" s="49">
        <v>4.6500000000000004</v>
      </c>
      <c r="G31" s="28">
        <v>87.93</v>
      </c>
      <c r="H31" s="29">
        <v>408.87450000000001</v>
      </c>
      <c r="I31"/>
      <c r="J31"/>
      <c r="K31"/>
    </row>
    <row r="32" spans="1:11" ht="26.5" x14ac:dyDescent="0.35">
      <c r="A32" s="22"/>
      <c r="C32" s="6"/>
      <c r="D32" s="8" t="s">
        <v>596</v>
      </c>
      <c r="E32" s="9" t="s">
        <v>597</v>
      </c>
      <c r="F32" s="49">
        <v>24.8</v>
      </c>
      <c r="G32" s="28">
        <v>87.93</v>
      </c>
      <c r="H32" s="29">
        <v>2180.6640000000002</v>
      </c>
      <c r="I32"/>
      <c r="J32"/>
      <c r="K32"/>
    </row>
    <row r="33" spans="1:11" x14ac:dyDescent="0.35">
      <c r="A33" s="22"/>
      <c r="C33" s="6"/>
      <c r="D33" s="8" t="s">
        <v>598</v>
      </c>
      <c r="E33" s="9" t="s">
        <v>599</v>
      </c>
      <c r="F33" s="49">
        <v>12.4</v>
      </c>
      <c r="G33" s="28">
        <v>87.93</v>
      </c>
      <c r="H33" s="29">
        <v>1090.3320000000001</v>
      </c>
      <c r="I33"/>
      <c r="J33"/>
      <c r="K33"/>
    </row>
    <row r="34" spans="1:11" x14ac:dyDescent="0.35">
      <c r="A34" s="22"/>
      <c r="C34" s="6"/>
      <c r="D34" s="8" t="s">
        <v>600</v>
      </c>
      <c r="E34" s="9" t="s">
        <v>601</v>
      </c>
      <c r="F34" s="49">
        <v>4.75</v>
      </c>
      <c r="G34" s="28">
        <v>87.93</v>
      </c>
      <c r="H34" s="29">
        <v>417.66750000000002</v>
      </c>
      <c r="I34"/>
      <c r="J34"/>
      <c r="K34"/>
    </row>
    <row r="35" spans="1:11" x14ac:dyDescent="0.35">
      <c r="A35" s="22"/>
      <c r="C35" s="6"/>
      <c r="D35" s="8" t="s">
        <v>602</v>
      </c>
      <c r="E35" s="9" t="s">
        <v>603</v>
      </c>
      <c r="F35" s="49">
        <v>8</v>
      </c>
      <c r="G35" s="28">
        <v>87.93</v>
      </c>
      <c r="H35" s="29">
        <v>703.44</v>
      </c>
      <c r="I35"/>
      <c r="J35"/>
      <c r="K35"/>
    </row>
    <row r="36" spans="1:11" x14ac:dyDescent="0.35">
      <c r="A36" s="22"/>
      <c r="C36" s="6"/>
      <c r="D36" s="8" t="s">
        <v>604</v>
      </c>
      <c r="E36" s="9" t="s">
        <v>605</v>
      </c>
      <c r="F36" s="49">
        <v>10.666666666666666</v>
      </c>
      <c r="G36" s="28">
        <v>87.93</v>
      </c>
      <c r="H36" s="29">
        <v>937.92000000000007</v>
      </c>
      <c r="I36"/>
      <c r="J36"/>
      <c r="K36"/>
    </row>
    <row r="37" spans="1:11" x14ac:dyDescent="0.35">
      <c r="A37" s="22"/>
      <c r="C37" s="6"/>
      <c r="D37" s="8" t="s">
        <v>606</v>
      </c>
      <c r="E37" s="9" t="s">
        <v>607</v>
      </c>
      <c r="F37" s="49">
        <v>13.333333333333332</v>
      </c>
      <c r="G37" s="28">
        <v>87.93</v>
      </c>
      <c r="H37" s="29">
        <v>1172.4000000000001</v>
      </c>
      <c r="I37"/>
      <c r="J37"/>
      <c r="K37"/>
    </row>
    <row r="38" spans="1:11" x14ac:dyDescent="0.35">
      <c r="A38" s="22"/>
      <c r="C38" s="6"/>
      <c r="D38" s="8" t="s">
        <v>608</v>
      </c>
      <c r="E38" s="9" t="s">
        <v>609</v>
      </c>
      <c r="F38" s="49">
        <v>8</v>
      </c>
      <c r="G38" s="28">
        <v>87.93</v>
      </c>
      <c r="H38" s="29">
        <v>703.44</v>
      </c>
      <c r="I38"/>
      <c r="J38"/>
      <c r="K38"/>
    </row>
    <row r="39" spans="1:11" x14ac:dyDescent="0.35">
      <c r="A39" s="22"/>
      <c r="C39" s="6"/>
      <c r="D39" s="8" t="s">
        <v>610</v>
      </c>
      <c r="E39" s="9" t="s">
        <v>611</v>
      </c>
      <c r="F39" s="49">
        <v>0.375</v>
      </c>
      <c r="G39" s="28">
        <v>87.93</v>
      </c>
      <c r="H39" s="29">
        <v>32.973750000000003</v>
      </c>
      <c r="I39"/>
      <c r="J39"/>
      <c r="K39"/>
    </row>
    <row r="40" spans="1:11" x14ac:dyDescent="0.35">
      <c r="A40" s="22"/>
      <c r="C40" s="6"/>
      <c r="D40" s="8" t="s">
        <v>612</v>
      </c>
      <c r="E40" s="9" t="s">
        <v>613</v>
      </c>
      <c r="F40" s="49">
        <v>5.7</v>
      </c>
      <c r="G40" s="28">
        <v>87.93</v>
      </c>
      <c r="H40" s="29">
        <v>501.20100000000008</v>
      </c>
      <c r="I40"/>
      <c r="J40"/>
      <c r="K40"/>
    </row>
    <row r="41" spans="1:11" x14ac:dyDescent="0.35">
      <c r="A41" s="22"/>
      <c r="C41" s="6"/>
      <c r="D41" s="8" t="s">
        <v>614</v>
      </c>
      <c r="E41" s="9" t="s">
        <v>615</v>
      </c>
      <c r="F41" s="49">
        <v>1.425</v>
      </c>
      <c r="G41" s="28">
        <v>87.93</v>
      </c>
      <c r="H41" s="29">
        <v>125.30025000000002</v>
      </c>
      <c r="I41"/>
      <c r="J41"/>
      <c r="K41"/>
    </row>
    <row r="42" spans="1:11" ht="26.5" x14ac:dyDescent="0.35">
      <c r="A42" s="22"/>
      <c r="C42" s="6"/>
      <c r="D42" s="8" t="s">
        <v>616</v>
      </c>
      <c r="E42" s="9" t="s">
        <v>617</v>
      </c>
      <c r="F42" s="49">
        <v>0.95</v>
      </c>
      <c r="G42" s="28">
        <v>87.93</v>
      </c>
      <c r="H42" s="29">
        <v>83.533500000000004</v>
      </c>
      <c r="I42"/>
      <c r="J42"/>
      <c r="K42"/>
    </row>
    <row r="43" spans="1:11" x14ac:dyDescent="0.35">
      <c r="A43" s="22"/>
      <c r="C43" s="6"/>
      <c r="D43" s="8" t="s">
        <v>618</v>
      </c>
      <c r="E43" s="9" t="s">
        <v>619</v>
      </c>
      <c r="F43" s="49">
        <v>3.45</v>
      </c>
      <c r="G43" s="28">
        <v>87.93</v>
      </c>
      <c r="H43" s="29">
        <v>303.35850000000005</v>
      </c>
      <c r="I43"/>
      <c r="J43"/>
      <c r="K43"/>
    </row>
    <row r="44" spans="1:11" x14ac:dyDescent="0.35">
      <c r="A44" s="22"/>
      <c r="C44" s="6"/>
      <c r="D44" s="8" t="s">
        <v>620</v>
      </c>
      <c r="E44" s="9" t="s">
        <v>621</v>
      </c>
      <c r="F44" s="49">
        <v>6.9</v>
      </c>
      <c r="G44" s="28">
        <v>87.93</v>
      </c>
      <c r="H44" s="29">
        <v>606.7170000000001</v>
      </c>
      <c r="I44"/>
      <c r="J44"/>
      <c r="K44"/>
    </row>
    <row r="45" spans="1:11" x14ac:dyDescent="0.35">
      <c r="A45" s="22"/>
      <c r="C45" s="6"/>
      <c r="D45" s="8" t="s">
        <v>622</v>
      </c>
      <c r="E45" s="9" t="s">
        <v>623</v>
      </c>
      <c r="F45" s="49">
        <v>9.1999999999999993</v>
      </c>
      <c r="G45" s="28">
        <v>87.93</v>
      </c>
      <c r="H45" s="29">
        <v>808.95600000000002</v>
      </c>
      <c r="I45"/>
      <c r="J45"/>
      <c r="K45"/>
    </row>
    <row r="46" spans="1:11" x14ac:dyDescent="0.35">
      <c r="A46" s="22"/>
      <c r="C46" s="6"/>
      <c r="D46" s="8" t="s">
        <v>624</v>
      </c>
      <c r="E46" s="9" t="s">
        <v>625</v>
      </c>
      <c r="F46" s="49">
        <v>3.45</v>
      </c>
      <c r="G46" s="28">
        <v>87.93</v>
      </c>
      <c r="H46" s="29">
        <v>303.35850000000005</v>
      </c>
      <c r="I46"/>
      <c r="J46"/>
      <c r="K46"/>
    </row>
    <row r="47" spans="1:11" x14ac:dyDescent="0.35">
      <c r="A47" s="22"/>
      <c r="C47" s="6"/>
      <c r="D47" s="8" t="s">
        <v>626</v>
      </c>
      <c r="E47" s="9" t="s">
        <v>627</v>
      </c>
      <c r="F47" s="49">
        <v>1.875</v>
      </c>
      <c r="G47" s="28">
        <v>87.93</v>
      </c>
      <c r="H47" s="29">
        <v>164.86875000000001</v>
      </c>
      <c r="I47"/>
      <c r="J47"/>
      <c r="K47"/>
    </row>
    <row r="48" spans="1:11" x14ac:dyDescent="0.35">
      <c r="A48" s="22"/>
      <c r="C48" s="6"/>
      <c r="D48" s="8" t="s">
        <v>628</v>
      </c>
      <c r="E48" s="9" t="s">
        <v>629</v>
      </c>
      <c r="F48" s="49">
        <v>2.25</v>
      </c>
      <c r="G48" s="28">
        <v>87.93</v>
      </c>
      <c r="H48" s="29">
        <v>197.84250000000003</v>
      </c>
      <c r="I48"/>
      <c r="J48"/>
      <c r="K48"/>
    </row>
    <row r="49" spans="1:11" x14ac:dyDescent="0.35">
      <c r="A49" s="22"/>
      <c r="C49" s="6"/>
      <c r="D49" s="8" t="s">
        <v>630</v>
      </c>
      <c r="E49" s="9" t="s">
        <v>631</v>
      </c>
      <c r="F49" s="49">
        <v>4.75</v>
      </c>
      <c r="G49" s="28">
        <v>87.93</v>
      </c>
      <c r="H49" s="29">
        <v>417.66750000000002</v>
      </c>
      <c r="I49"/>
      <c r="J49"/>
      <c r="K49"/>
    </row>
    <row r="50" spans="1:11" x14ac:dyDescent="0.35">
      <c r="A50" s="22"/>
      <c r="C50" s="6"/>
      <c r="D50" s="8" t="s">
        <v>632</v>
      </c>
      <c r="E50" s="9" t="s">
        <v>633</v>
      </c>
      <c r="F50" s="49">
        <v>4.75</v>
      </c>
      <c r="G50" s="28">
        <v>87.93</v>
      </c>
      <c r="H50" s="29">
        <v>417.66750000000002</v>
      </c>
      <c r="I50"/>
      <c r="J50"/>
      <c r="K50"/>
    </row>
    <row r="51" spans="1:11" x14ac:dyDescent="0.35">
      <c r="A51" s="22"/>
      <c r="C51" s="6"/>
      <c r="D51" s="8" t="s">
        <v>634</v>
      </c>
      <c r="E51" s="9" t="s">
        <v>635</v>
      </c>
      <c r="F51" s="49">
        <v>4</v>
      </c>
      <c r="G51" s="28">
        <v>87.93</v>
      </c>
      <c r="H51" s="29">
        <v>351.72</v>
      </c>
      <c r="I51"/>
      <c r="J51"/>
      <c r="K51"/>
    </row>
    <row r="52" spans="1:11" x14ac:dyDescent="0.35">
      <c r="A52" s="22"/>
      <c r="C52" s="6"/>
      <c r="D52" s="8" t="s">
        <v>636</v>
      </c>
      <c r="E52" s="9" t="s">
        <v>637</v>
      </c>
      <c r="F52" s="49">
        <v>2</v>
      </c>
      <c r="G52" s="28">
        <v>87.93</v>
      </c>
      <c r="H52" s="29">
        <v>175.86</v>
      </c>
      <c r="I52"/>
      <c r="J52"/>
      <c r="K52"/>
    </row>
    <row r="53" spans="1:11" x14ac:dyDescent="0.35">
      <c r="A53" s="22"/>
      <c r="C53" s="6"/>
      <c r="D53" s="8" t="s">
        <v>638</v>
      </c>
      <c r="E53" s="9" t="s">
        <v>639</v>
      </c>
      <c r="F53" s="49">
        <v>2</v>
      </c>
      <c r="G53" s="28">
        <v>87.93</v>
      </c>
      <c r="H53" s="29">
        <v>175.86</v>
      </c>
      <c r="I53"/>
      <c r="J53"/>
      <c r="K53"/>
    </row>
    <row r="54" spans="1:11" ht="26.5" x14ac:dyDescent="0.35">
      <c r="A54" s="22"/>
      <c r="C54" s="6"/>
      <c r="D54" s="8" t="s">
        <v>640</v>
      </c>
      <c r="E54" s="9" t="s">
        <v>641</v>
      </c>
      <c r="F54" s="49">
        <v>3.3333333333333335</v>
      </c>
      <c r="G54" s="28">
        <v>87.93</v>
      </c>
      <c r="H54" s="29">
        <v>293.10000000000002</v>
      </c>
      <c r="I54"/>
      <c r="J54"/>
      <c r="K54"/>
    </row>
    <row r="55" spans="1:11" x14ac:dyDescent="0.35">
      <c r="A55" s="22"/>
      <c r="C55" s="6"/>
      <c r="D55" s="8" t="s">
        <v>642</v>
      </c>
      <c r="E55" s="9" t="s">
        <v>643</v>
      </c>
      <c r="F55" s="49">
        <v>3.3333333333333335</v>
      </c>
      <c r="G55" s="28">
        <v>87.93</v>
      </c>
      <c r="H55" s="29">
        <v>293.10000000000002</v>
      </c>
      <c r="I55"/>
      <c r="J55"/>
      <c r="K55"/>
    </row>
    <row r="56" spans="1:11" x14ac:dyDescent="0.35">
      <c r="A56" s="22"/>
      <c r="C56" s="6"/>
      <c r="D56" s="8" t="s">
        <v>644</v>
      </c>
      <c r="E56" s="9" t="s">
        <v>645</v>
      </c>
      <c r="F56" s="49">
        <v>3.3333333333333335</v>
      </c>
      <c r="G56" s="28">
        <v>87.93</v>
      </c>
      <c r="H56" s="29">
        <v>293.10000000000002</v>
      </c>
      <c r="I56"/>
      <c r="J56"/>
      <c r="K56"/>
    </row>
    <row r="57" spans="1:11" x14ac:dyDescent="0.35">
      <c r="A57" s="22"/>
      <c r="C57" s="6"/>
      <c r="D57" s="8" t="s">
        <v>646</v>
      </c>
      <c r="E57" s="9" t="s">
        <v>647</v>
      </c>
      <c r="F57" s="49">
        <v>3.3333333333333335</v>
      </c>
      <c r="G57" s="28">
        <v>87.93</v>
      </c>
      <c r="H57" s="29">
        <v>293.10000000000002</v>
      </c>
      <c r="I57"/>
      <c r="J57"/>
    </row>
    <row r="58" spans="1:11" x14ac:dyDescent="0.35">
      <c r="A58" s="22"/>
      <c r="C58" s="6"/>
      <c r="D58" s="8" t="s">
        <v>648</v>
      </c>
      <c r="E58" s="9" t="s">
        <v>649</v>
      </c>
      <c r="F58" s="49">
        <v>1.125</v>
      </c>
      <c r="G58" s="28">
        <v>87.93</v>
      </c>
      <c r="H58" s="29">
        <v>98.921250000000015</v>
      </c>
      <c r="I58"/>
      <c r="J58"/>
    </row>
    <row r="59" spans="1:11" ht="26.5" x14ac:dyDescent="0.35">
      <c r="A59" s="22"/>
      <c r="C59" s="6"/>
      <c r="D59" s="8" t="s">
        <v>650</v>
      </c>
      <c r="E59" s="9" t="s">
        <v>651</v>
      </c>
      <c r="F59" s="49">
        <v>17.75</v>
      </c>
      <c r="G59" s="28">
        <v>87.93</v>
      </c>
      <c r="H59" s="29">
        <v>1560.7575000000002</v>
      </c>
      <c r="I59"/>
      <c r="J59"/>
    </row>
    <row r="60" spans="1:11" x14ac:dyDescent="0.35">
      <c r="A60" s="22"/>
      <c r="C60" s="6"/>
      <c r="D60" s="8" t="s">
        <v>652</v>
      </c>
      <c r="E60" s="9" t="s">
        <v>653</v>
      </c>
      <c r="F60" s="49">
        <v>1.875</v>
      </c>
      <c r="G60" s="28">
        <v>87.93</v>
      </c>
      <c r="H60" s="29">
        <v>164.86875000000001</v>
      </c>
      <c r="I60"/>
      <c r="J60"/>
    </row>
    <row r="61" spans="1:11" x14ac:dyDescent="0.35">
      <c r="A61" s="22"/>
      <c r="C61" s="6"/>
      <c r="D61" s="8" t="s">
        <v>654</v>
      </c>
      <c r="E61" s="9" t="s">
        <v>655</v>
      </c>
      <c r="F61" s="49">
        <v>6.666666666666667</v>
      </c>
      <c r="G61" s="28">
        <v>87.93</v>
      </c>
      <c r="H61" s="29">
        <v>586.20000000000005</v>
      </c>
      <c r="I61"/>
      <c r="J61"/>
    </row>
    <row r="62" spans="1:11" x14ac:dyDescent="0.35">
      <c r="A62" s="22"/>
      <c r="C62" s="6"/>
      <c r="D62" s="8" t="s">
        <v>527</v>
      </c>
      <c r="E62" s="9" t="s">
        <v>365</v>
      </c>
      <c r="F62" s="49">
        <v>0</v>
      </c>
      <c r="G62" s="28">
        <v>87.93</v>
      </c>
      <c r="H62" s="29">
        <v>0</v>
      </c>
      <c r="I62"/>
      <c r="J62"/>
    </row>
    <row r="63" spans="1:11" x14ac:dyDescent="0.35">
      <c r="A63" s="22"/>
      <c r="B63" s="6" t="s">
        <v>266</v>
      </c>
      <c r="C63" s="6"/>
      <c r="D63" s="6"/>
      <c r="E63" s="6"/>
      <c r="F63" s="49">
        <v>212.00000000000003</v>
      </c>
      <c r="G63" s="28">
        <v>86.171399999999963</v>
      </c>
      <c r="H63" s="29">
        <v>21141.16</v>
      </c>
      <c r="I63"/>
      <c r="J63"/>
    </row>
    <row r="64" spans="1:11" x14ac:dyDescent="0.35">
      <c r="A64" s="6" t="s">
        <v>692</v>
      </c>
      <c r="B64" s="6"/>
      <c r="C64" s="6"/>
      <c r="D64" s="6"/>
      <c r="E64" s="6"/>
      <c r="F64" s="49">
        <v>212.00000000000003</v>
      </c>
      <c r="G64" s="28">
        <v>76.938749999999956</v>
      </c>
      <c r="H64" s="29">
        <v>23974.359999999993</v>
      </c>
      <c r="I64"/>
      <c r="J64"/>
    </row>
    <row r="65" spans="1:10" ht="26.5" x14ac:dyDescent="0.35">
      <c r="A65" s="22" t="s">
        <v>656</v>
      </c>
      <c r="B65" s="22" t="s">
        <v>38</v>
      </c>
      <c r="C65" s="6" t="s">
        <v>122</v>
      </c>
      <c r="D65" s="8" t="s">
        <v>42</v>
      </c>
      <c r="E65" s="9" t="s">
        <v>585</v>
      </c>
      <c r="F65" s="49">
        <v>0</v>
      </c>
      <c r="G65" s="28">
        <v>0</v>
      </c>
      <c r="H65" s="29">
        <v>0</v>
      </c>
      <c r="I65"/>
      <c r="J65"/>
    </row>
    <row r="66" spans="1:10" x14ac:dyDescent="0.35">
      <c r="A66" s="22"/>
      <c r="C66" s="6"/>
      <c r="D66" s="8"/>
      <c r="E66" s="9" t="s">
        <v>657</v>
      </c>
      <c r="F66" s="49">
        <v>0</v>
      </c>
      <c r="G66" s="28">
        <v>0</v>
      </c>
      <c r="H66" s="29">
        <v>55</v>
      </c>
      <c r="I66"/>
      <c r="J66"/>
    </row>
    <row r="67" spans="1:10" x14ac:dyDescent="0.35">
      <c r="A67" s="22"/>
      <c r="C67" s="6"/>
      <c r="D67" s="8"/>
      <c r="E67" s="9" t="s">
        <v>658</v>
      </c>
      <c r="F67" s="49">
        <v>0</v>
      </c>
      <c r="G67" s="28">
        <v>0</v>
      </c>
      <c r="H67" s="29">
        <v>125</v>
      </c>
      <c r="I67"/>
      <c r="J67"/>
    </row>
    <row r="68" spans="1:10" x14ac:dyDescent="0.35">
      <c r="A68" s="22"/>
      <c r="C68" s="6"/>
      <c r="D68" s="8"/>
      <c r="E68" s="9" t="s">
        <v>659</v>
      </c>
      <c r="F68" s="49">
        <v>0</v>
      </c>
      <c r="G68" s="28">
        <v>0</v>
      </c>
      <c r="H68" s="29">
        <v>25</v>
      </c>
      <c r="I68"/>
      <c r="J68"/>
    </row>
    <row r="69" spans="1:10" x14ac:dyDescent="0.35">
      <c r="A69" s="22"/>
      <c r="C69" s="6"/>
      <c r="D69" s="8"/>
      <c r="E69" s="9" t="s">
        <v>660</v>
      </c>
      <c r="F69" s="49">
        <v>0</v>
      </c>
      <c r="G69" s="28">
        <v>0</v>
      </c>
      <c r="H69" s="29">
        <v>25</v>
      </c>
      <c r="I69"/>
      <c r="J69"/>
    </row>
    <row r="70" spans="1:10" x14ac:dyDescent="0.35">
      <c r="A70" s="22"/>
      <c r="B70" s="6" t="s">
        <v>265</v>
      </c>
      <c r="C70" s="6"/>
      <c r="D70" s="6"/>
      <c r="E70" s="6"/>
      <c r="F70" s="49">
        <v>0</v>
      </c>
      <c r="G70" s="28">
        <v>0</v>
      </c>
      <c r="H70" s="29">
        <v>230</v>
      </c>
      <c r="I70"/>
      <c r="J70"/>
    </row>
    <row r="71" spans="1:10" x14ac:dyDescent="0.35">
      <c r="A71" s="22"/>
      <c r="B71" s="22" t="s">
        <v>47</v>
      </c>
      <c r="C71" s="6" t="s">
        <v>122</v>
      </c>
      <c r="D71" s="8" t="s">
        <v>661</v>
      </c>
      <c r="E71" s="9" t="s">
        <v>662</v>
      </c>
      <c r="F71" s="49">
        <v>1.5</v>
      </c>
      <c r="G71" s="28">
        <v>86.22</v>
      </c>
      <c r="H71" s="29">
        <v>129.32999999999998</v>
      </c>
      <c r="I71"/>
      <c r="J71"/>
    </row>
    <row r="72" spans="1:10" x14ac:dyDescent="0.35">
      <c r="A72" s="22"/>
      <c r="C72" s="6"/>
      <c r="D72" s="8"/>
      <c r="E72" s="9" t="s">
        <v>663</v>
      </c>
      <c r="F72" s="49">
        <v>1.5</v>
      </c>
      <c r="G72" s="28">
        <v>86.22</v>
      </c>
      <c r="H72" s="29">
        <v>129.32999999999998</v>
      </c>
      <c r="I72"/>
      <c r="J72"/>
    </row>
    <row r="73" spans="1:10" x14ac:dyDescent="0.35">
      <c r="A73" s="22"/>
      <c r="C73" s="6"/>
      <c r="D73" s="8"/>
      <c r="E73" s="9" t="s">
        <v>664</v>
      </c>
      <c r="F73" s="49">
        <v>1.5</v>
      </c>
      <c r="G73" s="28">
        <v>86.22</v>
      </c>
      <c r="H73" s="29">
        <v>129.32999999999998</v>
      </c>
      <c r="I73"/>
      <c r="J73"/>
    </row>
    <row r="74" spans="1:10" x14ac:dyDescent="0.35">
      <c r="A74" s="22"/>
      <c r="C74" s="6"/>
      <c r="D74" s="8"/>
      <c r="E74" s="9" t="s">
        <v>665</v>
      </c>
      <c r="F74" s="49">
        <v>1.5</v>
      </c>
      <c r="G74" s="28">
        <v>86.22</v>
      </c>
      <c r="H74" s="29">
        <v>129.32999999999998</v>
      </c>
      <c r="I74"/>
      <c r="J74"/>
    </row>
    <row r="75" spans="1:10" x14ac:dyDescent="0.35">
      <c r="A75" s="22"/>
      <c r="C75" s="6"/>
      <c r="D75" s="8"/>
      <c r="E75" s="9" t="s">
        <v>666</v>
      </c>
      <c r="F75" s="49">
        <v>1.5</v>
      </c>
      <c r="G75" s="28">
        <v>86.22</v>
      </c>
      <c r="H75" s="29">
        <v>129.32999999999998</v>
      </c>
      <c r="I75"/>
      <c r="J75"/>
    </row>
    <row r="76" spans="1:10" x14ac:dyDescent="0.35">
      <c r="A76" s="22"/>
      <c r="C76" s="6"/>
      <c r="D76" s="8"/>
      <c r="E76" s="9" t="s">
        <v>667</v>
      </c>
      <c r="F76" s="49">
        <v>1.5</v>
      </c>
      <c r="G76" s="28">
        <v>86.22</v>
      </c>
      <c r="H76" s="29">
        <v>129.32999999999998</v>
      </c>
      <c r="I76"/>
      <c r="J76"/>
    </row>
    <row r="77" spans="1:10" x14ac:dyDescent="0.35">
      <c r="A77" s="22"/>
      <c r="B77" s="6" t="s">
        <v>266</v>
      </c>
      <c r="C77" s="6"/>
      <c r="D77" s="6"/>
      <c r="E77" s="6"/>
      <c r="F77" s="49">
        <v>9</v>
      </c>
      <c r="G77" s="28">
        <v>86.220000000000013</v>
      </c>
      <c r="H77" s="29">
        <v>775.97999999999979</v>
      </c>
      <c r="I77"/>
      <c r="J77"/>
    </row>
    <row r="78" spans="1:10" x14ac:dyDescent="0.35">
      <c r="A78" s="6" t="s">
        <v>693</v>
      </c>
      <c r="B78" s="6"/>
      <c r="C78" s="6"/>
      <c r="D78" s="6"/>
      <c r="E78" s="6"/>
      <c r="F78" s="49">
        <v>9</v>
      </c>
      <c r="G78" s="28">
        <v>86.220000000000013</v>
      </c>
      <c r="H78" s="29">
        <v>1005.9799999999998</v>
      </c>
      <c r="I78"/>
      <c r="J78"/>
    </row>
    <row r="79" spans="1:10" ht="26.5" x14ac:dyDescent="0.35">
      <c r="A79" s="22" t="s">
        <v>286</v>
      </c>
      <c r="B79" s="22" t="s">
        <v>38</v>
      </c>
      <c r="C79" s="6" t="s">
        <v>122</v>
      </c>
      <c r="D79" s="8" t="s">
        <v>42</v>
      </c>
      <c r="E79" s="9" t="s">
        <v>585</v>
      </c>
      <c r="F79" s="49">
        <v>0</v>
      </c>
      <c r="G79" s="28">
        <v>0</v>
      </c>
      <c r="H79" s="29">
        <v>10</v>
      </c>
      <c r="I79"/>
      <c r="J79"/>
    </row>
    <row r="80" spans="1:10" x14ac:dyDescent="0.35">
      <c r="A80" s="22"/>
      <c r="C80" s="6"/>
      <c r="D80" s="8"/>
      <c r="E80" s="9" t="s">
        <v>657</v>
      </c>
      <c r="F80" s="49">
        <v>0</v>
      </c>
      <c r="G80" s="28">
        <v>0</v>
      </c>
      <c r="H80" s="29">
        <v>30</v>
      </c>
      <c r="I80"/>
      <c r="J80"/>
    </row>
    <row r="81" spans="1:10" x14ac:dyDescent="0.35">
      <c r="A81" s="22"/>
      <c r="C81" s="6"/>
      <c r="D81" s="8"/>
      <c r="E81" s="9" t="s">
        <v>658</v>
      </c>
      <c r="F81" s="49">
        <v>0</v>
      </c>
      <c r="G81" s="28">
        <v>0</v>
      </c>
      <c r="H81" s="29">
        <v>90</v>
      </c>
      <c r="I81"/>
      <c r="J81"/>
    </row>
    <row r="82" spans="1:10" x14ac:dyDescent="0.35">
      <c r="A82" s="22"/>
      <c r="C82" s="6"/>
      <c r="D82" s="8"/>
      <c r="E82" s="9" t="s">
        <v>668</v>
      </c>
      <c r="F82" s="49">
        <v>0</v>
      </c>
      <c r="G82" s="28">
        <v>0</v>
      </c>
      <c r="H82" s="29">
        <v>130</v>
      </c>
      <c r="I82"/>
      <c r="J82"/>
    </row>
    <row r="83" spans="1:10" x14ac:dyDescent="0.35">
      <c r="A83" s="22"/>
      <c r="B83" s="6" t="s">
        <v>265</v>
      </c>
      <c r="C83" s="6"/>
      <c r="D83" s="6"/>
      <c r="E83" s="6"/>
      <c r="F83" s="49">
        <v>0</v>
      </c>
      <c r="G83" s="28">
        <v>0</v>
      </c>
      <c r="H83" s="29">
        <v>260</v>
      </c>
      <c r="I83"/>
      <c r="J83"/>
    </row>
    <row r="84" spans="1:10" ht="26.5" x14ac:dyDescent="0.35">
      <c r="A84" s="22"/>
      <c r="B84" s="22" t="s">
        <v>47</v>
      </c>
      <c r="C84" s="6" t="s">
        <v>122</v>
      </c>
      <c r="D84" s="8" t="s">
        <v>669</v>
      </c>
      <c r="E84" s="9" t="s">
        <v>670</v>
      </c>
      <c r="F84" s="49">
        <v>0.6</v>
      </c>
      <c r="G84" s="28">
        <v>82.89</v>
      </c>
      <c r="H84" s="29">
        <v>49.734000000000002</v>
      </c>
      <c r="I84"/>
      <c r="J84"/>
    </row>
    <row r="85" spans="1:10" x14ac:dyDescent="0.35">
      <c r="A85" s="22"/>
      <c r="C85" s="6"/>
      <c r="D85" s="8" t="s">
        <v>671</v>
      </c>
      <c r="E85" s="9" t="s">
        <v>672</v>
      </c>
      <c r="F85" s="49">
        <v>0</v>
      </c>
      <c r="G85" s="28">
        <v>82.89</v>
      </c>
      <c r="H85" s="29">
        <v>0</v>
      </c>
      <c r="I85"/>
      <c r="J85"/>
    </row>
    <row r="86" spans="1:10" x14ac:dyDescent="0.35">
      <c r="A86" s="22"/>
      <c r="C86" s="6"/>
      <c r="D86" s="8" t="s">
        <v>673</v>
      </c>
      <c r="E86" s="9" t="s">
        <v>674</v>
      </c>
      <c r="F86" s="49">
        <v>0.3</v>
      </c>
      <c r="G86" s="28">
        <v>82.89</v>
      </c>
      <c r="H86" s="29">
        <v>24.867000000000001</v>
      </c>
      <c r="I86"/>
      <c r="J86"/>
    </row>
    <row r="87" spans="1:10" x14ac:dyDescent="0.35">
      <c r="A87" s="22"/>
      <c r="C87" s="6"/>
      <c r="D87" s="8" t="s">
        <v>675</v>
      </c>
      <c r="E87" s="9" t="s">
        <v>676</v>
      </c>
      <c r="F87" s="49">
        <v>0</v>
      </c>
      <c r="G87" s="28">
        <v>82.89</v>
      </c>
      <c r="H87" s="29">
        <v>0</v>
      </c>
      <c r="I87"/>
      <c r="J87"/>
    </row>
    <row r="88" spans="1:10" x14ac:dyDescent="0.35">
      <c r="A88" s="22"/>
      <c r="C88" s="6"/>
      <c r="D88" s="8" t="s">
        <v>677</v>
      </c>
      <c r="E88" s="9" t="s">
        <v>678</v>
      </c>
      <c r="F88" s="49">
        <v>2.1</v>
      </c>
      <c r="G88" s="28">
        <v>82.89</v>
      </c>
      <c r="H88" s="29">
        <v>174.06900000000002</v>
      </c>
      <c r="I88"/>
      <c r="J88"/>
    </row>
    <row r="89" spans="1:10" x14ac:dyDescent="0.35">
      <c r="A89" s="22"/>
      <c r="C89" s="6"/>
      <c r="D89" s="8" t="s">
        <v>679</v>
      </c>
      <c r="E89" s="9" t="s">
        <v>680</v>
      </c>
      <c r="F89" s="49">
        <v>0</v>
      </c>
      <c r="G89" s="28">
        <v>82.89</v>
      </c>
      <c r="H89" s="29">
        <v>0</v>
      </c>
      <c r="I89"/>
      <c r="J89"/>
    </row>
    <row r="90" spans="1:10" x14ac:dyDescent="0.35">
      <c r="A90" s="22"/>
      <c r="C90" s="6"/>
      <c r="D90" s="8" t="s">
        <v>681</v>
      </c>
      <c r="E90" s="9" t="s">
        <v>682</v>
      </c>
      <c r="F90" s="49">
        <v>1.5</v>
      </c>
      <c r="G90" s="28">
        <v>82.89</v>
      </c>
      <c r="H90" s="29">
        <v>124.33500000000001</v>
      </c>
      <c r="I90"/>
      <c r="J90"/>
    </row>
    <row r="91" spans="1:10" x14ac:dyDescent="0.35">
      <c r="A91" s="22"/>
      <c r="C91" s="6"/>
      <c r="D91" s="8" t="s">
        <v>683</v>
      </c>
      <c r="E91" s="9" t="s">
        <v>684</v>
      </c>
      <c r="F91" s="49">
        <v>0</v>
      </c>
      <c r="G91" s="28">
        <v>82.89</v>
      </c>
      <c r="H91" s="29">
        <v>0</v>
      </c>
      <c r="I91"/>
      <c r="J91"/>
    </row>
    <row r="92" spans="1:10" x14ac:dyDescent="0.35">
      <c r="A92" s="22"/>
      <c r="C92" s="6"/>
      <c r="D92" s="8" t="s">
        <v>685</v>
      </c>
      <c r="E92" s="9" t="s">
        <v>686</v>
      </c>
      <c r="F92" s="49">
        <v>4.5</v>
      </c>
      <c r="G92" s="28">
        <v>82.89</v>
      </c>
      <c r="H92" s="29">
        <v>373.005</v>
      </c>
      <c r="I92"/>
      <c r="J92"/>
    </row>
    <row r="93" spans="1:10" x14ac:dyDescent="0.35">
      <c r="A93" s="22"/>
      <c r="B93" s="6" t="s">
        <v>266</v>
      </c>
      <c r="C93" s="6"/>
      <c r="D93" s="6"/>
      <c r="E93" s="6"/>
      <c r="F93" s="49">
        <v>9</v>
      </c>
      <c r="G93" s="28">
        <v>82.89</v>
      </c>
      <c r="H93" s="29">
        <v>746.01</v>
      </c>
      <c r="I93"/>
      <c r="J93"/>
    </row>
    <row r="94" spans="1:10" x14ac:dyDescent="0.35">
      <c r="A94" s="6" t="s">
        <v>694</v>
      </c>
      <c r="B94" s="6"/>
      <c r="C94" s="6"/>
      <c r="D94" s="6"/>
      <c r="E94" s="6"/>
      <c r="F94" s="49">
        <v>9</v>
      </c>
      <c r="G94" s="28">
        <v>82.89</v>
      </c>
      <c r="H94" s="29">
        <v>1006.01</v>
      </c>
      <c r="I94"/>
      <c r="J94"/>
    </row>
    <row r="95" spans="1:10" x14ac:dyDescent="0.35">
      <c r="A95" s="30" t="s">
        <v>259</v>
      </c>
      <c r="B95" s="30"/>
      <c r="C95" s="30"/>
      <c r="D95" s="30"/>
      <c r="F95" s="49">
        <v>230.00000000000003</v>
      </c>
      <c r="G95" s="28">
        <v>78.598356164383603</v>
      </c>
      <c r="H95" s="29">
        <v>25986.350000000002</v>
      </c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48"/>
      <c r="H1009" s="48"/>
      <c r="I1009"/>
      <c r="J1009"/>
    </row>
    <row r="1010" spans="1:10" x14ac:dyDescent="0.35">
      <c r="A1010"/>
      <c r="B1010"/>
      <c r="C1010"/>
      <c r="D1010"/>
      <c r="E1010"/>
      <c r="F1010"/>
      <c r="G1010" s="48"/>
      <c r="H1010" s="48"/>
      <c r="I1010"/>
      <c r="J1010"/>
    </row>
    <row r="1011" spans="1:10" x14ac:dyDescent="0.35">
      <c r="A1011"/>
      <c r="B1011"/>
      <c r="C1011"/>
      <c r="D1011"/>
      <c r="E1011"/>
      <c r="F1011"/>
      <c r="G1011" s="48"/>
      <c r="H1011" s="48"/>
      <c r="I1011"/>
      <c r="J1011"/>
    </row>
    <row r="1012" spans="1:10" x14ac:dyDescent="0.35">
      <c r="A1012"/>
      <c r="B1012"/>
      <c r="C1012"/>
      <c r="D1012"/>
      <c r="E1012"/>
      <c r="F1012"/>
      <c r="G1012" s="48"/>
      <c r="H1012" s="48"/>
      <c r="I1012"/>
      <c r="J1012"/>
    </row>
    <row r="1013" spans="1:10" x14ac:dyDescent="0.35">
      <c r="A1013"/>
      <c r="B1013"/>
      <c r="C1013"/>
      <c r="D1013"/>
      <c r="E1013"/>
      <c r="F1013"/>
      <c r="G1013" s="48"/>
      <c r="H1013" s="48"/>
      <c r="I1013"/>
      <c r="J1013"/>
    </row>
    <row r="1014" spans="1:10" x14ac:dyDescent="0.35">
      <c r="A1014"/>
      <c r="B1014"/>
      <c r="C1014"/>
      <c r="D1014"/>
      <c r="E1014"/>
      <c r="F1014"/>
      <c r="G1014" s="48"/>
      <c r="H1014" s="48"/>
      <c r="I1014"/>
      <c r="J1014"/>
    </row>
    <row r="1015" spans="1:10" x14ac:dyDescent="0.35">
      <c r="A1015"/>
      <c r="B1015"/>
      <c r="C1015"/>
      <c r="D1015"/>
      <c r="E1015"/>
      <c r="F1015"/>
      <c r="G1015" s="48"/>
      <c r="H1015" s="48"/>
      <c r="I1015"/>
      <c r="J1015"/>
    </row>
    <row r="1016" spans="1:10" x14ac:dyDescent="0.35">
      <c r="A1016"/>
      <c r="B1016"/>
      <c r="C1016"/>
      <c r="D1016"/>
      <c r="E1016"/>
      <c r="F1016"/>
      <c r="G1016" s="48"/>
      <c r="H1016" s="48"/>
      <c r="I1016"/>
      <c r="J1016"/>
    </row>
    <row r="1017" spans="1:10" x14ac:dyDescent="0.35">
      <c r="A1017"/>
      <c r="B1017"/>
      <c r="C1017"/>
      <c r="D1017"/>
      <c r="E1017"/>
      <c r="F1017"/>
      <c r="G1017" s="48"/>
      <c r="H1017" s="48"/>
      <c r="I1017"/>
      <c r="J1017"/>
    </row>
    <row r="1018" spans="1:10" x14ac:dyDescent="0.35">
      <c r="A1018"/>
      <c r="B1018"/>
      <c r="C1018"/>
      <c r="D1018"/>
      <c r="E1018"/>
      <c r="F1018"/>
      <c r="G1018" s="48"/>
      <c r="H1018" s="48"/>
      <c r="I1018"/>
      <c r="J1018"/>
    </row>
    <row r="1019" spans="1:10" x14ac:dyDescent="0.35">
      <c r="A1019"/>
      <c r="B1019"/>
      <c r="C1019"/>
      <c r="D1019"/>
      <c r="E1019"/>
      <c r="F1019"/>
      <c r="G1019" s="48"/>
      <c r="H1019" s="48"/>
      <c r="I1019"/>
      <c r="J1019"/>
    </row>
    <row r="1020" spans="1:10" x14ac:dyDescent="0.35">
      <c r="A1020"/>
      <c r="B1020"/>
      <c r="C1020"/>
      <c r="D1020"/>
      <c r="E1020"/>
      <c r="F1020"/>
      <c r="G1020" s="48"/>
      <c r="H1020" s="48"/>
      <c r="I1020"/>
      <c r="J1020"/>
    </row>
    <row r="1021" spans="1:10" x14ac:dyDescent="0.35">
      <c r="A1021"/>
      <c r="B1021"/>
      <c r="C1021"/>
      <c r="D1021"/>
      <c r="E1021"/>
      <c r="F1021"/>
      <c r="G1021" s="48"/>
      <c r="H1021" s="48"/>
      <c r="I1021"/>
      <c r="J1021"/>
    </row>
    <row r="1022" spans="1:10" x14ac:dyDescent="0.35">
      <c r="A1022"/>
      <c r="B1022"/>
      <c r="C1022"/>
      <c r="D1022"/>
      <c r="E1022"/>
      <c r="F1022"/>
      <c r="G1022" s="48"/>
      <c r="H1022" s="48"/>
      <c r="I1022"/>
      <c r="J1022"/>
    </row>
    <row r="1023" spans="1:10" x14ac:dyDescent="0.35">
      <c r="A1023"/>
      <c r="B1023"/>
      <c r="C1023"/>
      <c r="D1023"/>
      <c r="E1023"/>
      <c r="F1023"/>
      <c r="G1023" s="48"/>
      <c r="H1023" s="48"/>
      <c r="I1023"/>
      <c r="J1023"/>
    </row>
    <row r="1024" spans="1:10" x14ac:dyDescent="0.35">
      <c r="A1024"/>
      <c r="B1024"/>
      <c r="C1024"/>
      <c r="D1024"/>
      <c r="E1024"/>
      <c r="F1024"/>
      <c r="G1024" s="48"/>
      <c r="H1024" s="48"/>
      <c r="I1024"/>
      <c r="J1024"/>
    </row>
    <row r="1025" spans="1:10" x14ac:dyDescent="0.35">
      <c r="A1025"/>
      <c r="B1025"/>
      <c r="C1025"/>
      <c r="D1025"/>
      <c r="E1025"/>
      <c r="F1025"/>
      <c r="G1025" s="48"/>
      <c r="H1025" s="48"/>
      <c r="I1025"/>
      <c r="J1025"/>
    </row>
    <row r="1026" spans="1:10" x14ac:dyDescent="0.35">
      <c r="A1026"/>
      <c r="B1026"/>
      <c r="C1026"/>
      <c r="D1026"/>
      <c r="E1026"/>
      <c r="F1026"/>
      <c r="G1026" s="48"/>
      <c r="H1026" s="48"/>
      <c r="I1026"/>
      <c r="J1026"/>
    </row>
    <row r="1027" spans="1:10" x14ac:dyDescent="0.35">
      <c r="A1027"/>
      <c r="B1027"/>
      <c r="C1027"/>
      <c r="D1027"/>
      <c r="E1027"/>
      <c r="F1027"/>
      <c r="G1027" s="48"/>
      <c r="H1027" s="48"/>
      <c r="I1027"/>
      <c r="J1027"/>
    </row>
    <row r="1028" spans="1:10" x14ac:dyDescent="0.35">
      <c r="A1028"/>
      <c r="B1028"/>
      <c r="C1028"/>
      <c r="D1028"/>
      <c r="E1028"/>
      <c r="F1028"/>
      <c r="G1028" s="48"/>
      <c r="H1028" s="48"/>
      <c r="I1028"/>
      <c r="J1028"/>
    </row>
    <row r="1029" spans="1:10" x14ac:dyDescent="0.35">
      <c r="A1029"/>
      <c r="B1029"/>
      <c r="C1029"/>
      <c r="D1029"/>
      <c r="E1029"/>
      <c r="F1029"/>
      <c r="G1029" s="48"/>
      <c r="H1029" s="48"/>
      <c r="I1029"/>
      <c r="J1029"/>
    </row>
    <row r="1030" spans="1:10" x14ac:dyDescent="0.35">
      <c r="A1030"/>
      <c r="B1030"/>
      <c r="C1030"/>
      <c r="D1030"/>
      <c r="E1030"/>
      <c r="F1030"/>
      <c r="G1030" s="48"/>
      <c r="H1030" s="48"/>
      <c r="I1030"/>
      <c r="J1030"/>
    </row>
    <row r="1031" spans="1:10" x14ac:dyDescent="0.35">
      <c r="A1031"/>
      <c r="B1031"/>
      <c r="C1031"/>
      <c r="D1031"/>
      <c r="E1031"/>
      <c r="F1031"/>
      <c r="G1031" s="48"/>
      <c r="H1031" s="48"/>
      <c r="I1031"/>
      <c r="J1031"/>
    </row>
    <row r="1032" spans="1:10" x14ac:dyDescent="0.35">
      <c r="A1032"/>
      <c r="B1032"/>
      <c r="C1032"/>
      <c r="D1032"/>
      <c r="E1032"/>
      <c r="F1032"/>
      <c r="G1032" s="48"/>
      <c r="H1032" s="48"/>
      <c r="I1032"/>
      <c r="J1032"/>
    </row>
    <row r="1033" spans="1:10" x14ac:dyDescent="0.35">
      <c r="A1033"/>
      <c r="B1033"/>
      <c r="C1033"/>
      <c r="D1033"/>
      <c r="E1033"/>
      <c r="F1033"/>
      <c r="G1033" s="48"/>
      <c r="H1033" s="48"/>
      <c r="I1033"/>
      <c r="J1033"/>
    </row>
    <row r="1034" spans="1:10" x14ac:dyDescent="0.35">
      <c r="A1034"/>
      <c r="B1034"/>
      <c r="C1034"/>
      <c r="D1034"/>
      <c r="E1034"/>
      <c r="F1034"/>
      <c r="G1034" s="48"/>
      <c r="H1034" s="48"/>
      <c r="I1034"/>
      <c r="J1034"/>
    </row>
    <row r="1035" spans="1:10" x14ac:dyDescent="0.35">
      <c r="A1035"/>
      <c r="B1035"/>
      <c r="C1035"/>
      <c r="D1035"/>
      <c r="E1035"/>
      <c r="F1035"/>
      <c r="G1035" s="48"/>
      <c r="H1035" s="48"/>
      <c r="I1035"/>
      <c r="J1035"/>
    </row>
    <row r="1036" spans="1:10" x14ac:dyDescent="0.35">
      <c r="A1036"/>
      <c r="B1036"/>
      <c r="C1036"/>
      <c r="D1036"/>
      <c r="E1036"/>
      <c r="F1036"/>
      <c r="G1036" s="48"/>
      <c r="H1036" s="48"/>
      <c r="I1036"/>
      <c r="J1036"/>
    </row>
    <row r="1037" spans="1:10" x14ac:dyDescent="0.35">
      <c r="A1037"/>
      <c r="B1037"/>
      <c r="C1037"/>
      <c r="D1037"/>
      <c r="E1037"/>
      <c r="F1037"/>
      <c r="G1037" s="48"/>
      <c r="H1037" s="48"/>
      <c r="I1037"/>
      <c r="J1037"/>
    </row>
    <row r="1038" spans="1:10" x14ac:dyDescent="0.35">
      <c r="A1038"/>
      <c r="B1038"/>
      <c r="C1038"/>
      <c r="D1038"/>
      <c r="E1038"/>
      <c r="F1038"/>
      <c r="G1038" s="48"/>
      <c r="H1038" s="48"/>
      <c r="I1038"/>
      <c r="J1038"/>
    </row>
    <row r="1039" spans="1:10" x14ac:dyDescent="0.35">
      <c r="A1039"/>
      <c r="B1039"/>
      <c r="C1039"/>
      <c r="D1039"/>
      <c r="E1039"/>
      <c r="F1039"/>
      <c r="G1039" s="48"/>
      <c r="H1039" s="48"/>
      <c r="I1039"/>
      <c r="J1039"/>
    </row>
    <row r="1040" spans="1:10" x14ac:dyDescent="0.35">
      <c r="A1040"/>
      <c r="B1040"/>
      <c r="C1040"/>
      <c r="D1040"/>
      <c r="E1040"/>
      <c r="F1040"/>
      <c r="G1040" s="48"/>
      <c r="H1040" s="48"/>
      <c r="I1040"/>
      <c r="J1040"/>
    </row>
    <row r="1041" spans="1:10" x14ac:dyDescent="0.35">
      <c r="A1041"/>
      <c r="B1041"/>
      <c r="C1041"/>
      <c r="D1041"/>
      <c r="E1041"/>
      <c r="F1041"/>
      <c r="G1041" s="48"/>
      <c r="H1041" s="48"/>
      <c r="I1041"/>
      <c r="J1041"/>
    </row>
    <row r="1042" spans="1:10" x14ac:dyDescent="0.35">
      <c r="A1042"/>
      <c r="B1042"/>
      <c r="C1042"/>
      <c r="D1042"/>
      <c r="E1042"/>
      <c r="F1042"/>
      <c r="G1042" s="48"/>
      <c r="H1042" s="48"/>
      <c r="I1042"/>
      <c r="J1042"/>
    </row>
    <row r="1043" spans="1:10" x14ac:dyDescent="0.35">
      <c r="A1043"/>
      <c r="B1043"/>
      <c r="C1043"/>
      <c r="D1043"/>
      <c r="E1043"/>
      <c r="F1043"/>
      <c r="G1043" s="48"/>
      <c r="H1043" s="48"/>
      <c r="I1043"/>
      <c r="J1043"/>
    </row>
    <row r="1044" spans="1:10" x14ac:dyDescent="0.35">
      <c r="A1044"/>
      <c r="B1044"/>
      <c r="C1044"/>
      <c r="D1044"/>
      <c r="E1044"/>
      <c r="F1044"/>
      <c r="G1044" s="48"/>
      <c r="H1044" s="48"/>
      <c r="I1044"/>
      <c r="J1044"/>
    </row>
    <row r="1045" spans="1:10" x14ac:dyDescent="0.35">
      <c r="A1045"/>
      <c r="B1045"/>
      <c r="C1045"/>
      <c r="D1045"/>
      <c r="E1045"/>
      <c r="F1045"/>
      <c r="G1045" s="48"/>
      <c r="H1045" s="48"/>
      <c r="I1045"/>
      <c r="J1045"/>
    </row>
    <row r="1046" spans="1:10" x14ac:dyDescent="0.35">
      <c r="A1046"/>
      <c r="B1046"/>
      <c r="C1046"/>
      <c r="D1046"/>
      <c r="E1046"/>
      <c r="F1046"/>
      <c r="G1046" s="48"/>
      <c r="H1046" s="48"/>
      <c r="I1046"/>
      <c r="J1046"/>
    </row>
    <row r="1047" spans="1:10" x14ac:dyDescent="0.35">
      <c r="A1047"/>
      <c r="B1047"/>
      <c r="C1047"/>
      <c r="D1047"/>
      <c r="E1047"/>
      <c r="F1047"/>
      <c r="G1047" s="48"/>
      <c r="H1047" s="48"/>
      <c r="I1047"/>
      <c r="J1047"/>
    </row>
    <row r="1048" spans="1:10" x14ac:dyDescent="0.35">
      <c r="A1048"/>
      <c r="B1048"/>
      <c r="C1048"/>
      <c r="D1048"/>
      <c r="E1048"/>
      <c r="F1048"/>
      <c r="G1048" s="48"/>
      <c r="H1048" s="48"/>
      <c r="I1048"/>
      <c r="J1048"/>
    </row>
    <row r="1049" spans="1:10" x14ac:dyDescent="0.35">
      <c r="A1049"/>
      <c r="B1049"/>
      <c r="C1049"/>
      <c r="D1049"/>
      <c r="E1049"/>
      <c r="F1049"/>
      <c r="G1049" s="48"/>
      <c r="H1049" s="48"/>
      <c r="I1049"/>
      <c r="J1049"/>
    </row>
    <row r="1050" spans="1:10" x14ac:dyDescent="0.35">
      <c r="A1050"/>
      <c r="B1050"/>
      <c r="C1050"/>
      <c r="D1050"/>
      <c r="E1050"/>
      <c r="F1050"/>
      <c r="G1050" s="48"/>
      <c r="H1050" s="48"/>
      <c r="I1050"/>
      <c r="J1050"/>
    </row>
    <row r="1051" spans="1:10" x14ac:dyDescent="0.35">
      <c r="A1051"/>
      <c r="B1051"/>
      <c r="C1051"/>
      <c r="D1051"/>
      <c r="E1051"/>
      <c r="F1051"/>
      <c r="G1051" s="48"/>
      <c r="H1051" s="48"/>
      <c r="I1051"/>
      <c r="J1051"/>
    </row>
    <row r="1052" spans="1:10" x14ac:dyDescent="0.35">
      <c r="A1052"/>
      <c r="B1052"/>
      <c r="C1052"/>
      <c r="D1052"/>
      <c r="E1052"/>
      <c r="F1052"/>
      <c r="G1052" s="48"/>
      <c r="H1052" s="48"/>
      <c r="I1052"/>
      <c r="J1052"/>
    </row>
    <row r="1053" spans="1:10" x14ac:dyDescent="0.35">
      <c r="A1053"/>
      <c r="B1053"/>
      <c r="C1053"/>
      <c r="D1053"/>
      <c r="E1053"/>
      <c r="F1053"/>
      <c r="G1053" s="48"/>
      <c r="H1053" s="48"/>
      <c r="I1053"/>
      <c r="J1053"/>
    </row>
    <row r="1054" spans="1:10" x14ac:dyDescent="0.35">
      <c r="A1054"/>
      <c r="B1054"/>
      <c r="C1054"/>
      <c r="D1054"/>
      <c r="E1054"/>
      <c r="F1054"/>
      <c r="G1054" s="48"/>
      <c r="H1054" s="48"/>
      <c r="I1054"/>
      <c r="J1054"/>
    </row>
    <row r="1055" spans="1:10" x14ac:dyDescent="0.35">
      <c r="A1055"/>
      <c r="B1055"/>
      <c r="C1055"/>
      <c r="D1055"/>
      <c r="E1055"/>
      <c r="F1055"/>
      <c r="G1055" s="48"/>
      <c r="H1055" s="48"/>
      <c r="I1055"/>
      <c r="J1055"/>
    </row>
    <row r="1056" spans="1:10" x14ac:dyDescent="0.35">
      <c r="A1056"/>
      <c r="B1056"/>
      <c r="C1056"/>
      <c r="D1056"/>
      <c r="E1056"/>
      <c r="F1056"/>
      <c r="G1056" s="48"/>
      <c r="H1056" s="48"/>
      <c r="I1056"/>
      <c r="J1056"/>
    </row>
    <row r="1057" spans="1:10" x14ac:dyDescent="0.35">
      <c r="A1057"/>
      <c r="B1057"/>
      <c r="C1057"/>
      <c r="D1057"/>
      <c r="E1057"/>
      <c r="F1057"/>
      <c r="G1057" s="48"/>
      <c r="H1057" s="48"/>
      <c r="I1057"/>
      <c r="J1057"/>
    </row>
    <row r="1058" spans="1:10" x14ac:dyDescent="0.35">
      <c r="A1058"/>
      <c r="B1058"/>
      <c r="C1058"/>
      <c r="D1058"/>
      <c r="E1058"/>
      <c r="F1058"/>
      <c r="G1058" s="48"/>
      <c r="H1058" s="48"/>
      <c r="I1058"/>
      <c r="J1058"/>
    </row>
    <row r="1059" spans="1:10" x14ac:dyDescent="0.35">
      <c r="A1059"/>
      <c r="B1059"/>
      <c r="C1059"/>
      <c r="D1059"/>
      <c r="E1059"/>
      <c r="F1059"/>
      <c r="G1059" s="48"/>
      <c r="H1059" s="48"/>
      <c r="I1059"/>
      <c r="J1059"/>
    </row>
    <row r="1060" spans="1:10" x14ac:dyDescent="0.35">
      <c r="A1060"/>
      <c r="B1060"/>
      <c r="C1060"/>
      <c r="D1060"/>
      <c r="E1060"/>
      <c r="F1060"/>
      <c r="G1060" s="48"/>
      <c r="H1060" s="48"/>
      <c r="I1060"/>
      <c r="J1060"/>
    </row>
    <row r="1061" spans="1:10" x14ac:dyDescent="0.35">
      <c r="A1061"/>
      <c r="B1061"/>
      <c r="C1061"/>
      <c r="D1061"/>
      <c r="E1061"/>
      <c r="F1061"/>
      <c r="G1061" s="48"/>
      <c r="H1061" s="48"/>
      <c r="I1061"/>
      <c r="J1061"/>
    </row>
    <row r="1062" spans="1:10" x14ac:dyDescent="0.35">
      <c r="A1062"/>
      <c r="B1062"/>
      <c r="C1062"/>
      <c r="D1062"/>
      <c r="E1062"/>
      <c r="F1062"/>
      <c r="G1062" s="48"/>
      <c r="H1062" s="48"/>
      <c r="I1062"/>
      <c r="J1062"/>
    </row>
    <row r="1063" spans="1:10" x14ac:dyDescent="0.35">
      <c r="A1063"/>
      <c r="B1063"/>
      <c r="C1063"/>
      <c r="D1063"/>
      <c r="E1063"/>
      <c r="F1063"/>
      <c r="G1063" s="48"/>
      <c r="H1063" s="48"/>
      <c r="I1063"/>
      <c r="J1063"/>
    </row>
    <row r="1064" spans="1:10" x14ac:dyDescent="0.35">
      <c r="A1064"/>
      <c r="B1064"/>
      <c r="C1064"/>
      <c r="D1064"/>
      <c r="E1064"/>
      <c r="F1064"/>
      <c r="G1064" s="48"/>
      <c r="H1064" s="48"/>
      <c r="I1064"/>
      <c r="J1064"/>
    </row>
    <row r="1065" spans="1:10" x14ac:dyDescent="0.35">
      <c r="A1065"/>
      <c r="B1065"/>
      <c r="C1065"/>
      <c r="D1065"/>
      <c r="E1065"/>
      <c r="F1065"/>
      <c r="G1065" s="48"/>
      <c r="H1065" s="48"/>
      <c r="I1065"/>
      <c r="J1065"/>
    </row>
    <row r="1066" spans="1:10" x14ac:dyDescent="0.35">
      <c r="A1066"/>
      <c r="B1066"/>
      <c r="C1066"/>
      <c r="D1066"/>
      <c r="E1066"/>
      <c r="F1066"/>
      <c r="G1066" s="48"/>
      <c r="H1066" s="48"/>
      <c r="I1066"/>
      <c r="J1066"/>
    </row>
    <row r="1067" spans="1:10" x14ac:dyDescent="0.35">
      <c r="A1067"/>
      <c r="B1067"/>
      <c r="C1067"/>
      <c r="D1067"/>
      <c r="E1067"/>
      <c r="F1067"/>
      <c r="G1067" s="48"/>
      <c r="H1067" s="48"/>
      <c r="I1067"/>
      <c r="J1067"/>
    </row>
    <row r="1068" spans="1:10" x14ac:dyDescent="0.35">
      <c r="A1068"/>
      <c r="B1068"/>
      <c r="C1068"/>
      <c r="D1068"/>
      <c r="E1068"/>
      <c r="F1068"/>
      <c r="G1068" s="48"/>
      <c r="H1068" s="48"/>
      <c r="I1068"/>
      <c r="J1068"/>
    </row>
    <row r="1069" spans="1:10" x14ac:dyDescent="0.35">
      <c r="A1069"/>
      <c r="B1069"/>
      <c r="C1069"/>
      <c r="D1069"/>
      <c r="E1069"/>
      <c r="F1069"/>
      <c r="G1069" s="48"/>
      <c r="H1069" s="48"/>
      <c r="I1069"/>
      <c r="J1069"/>
    </row>
    <row r="1070" spans="1:10" x14ac:dyDescent="0.35">
      <c r="A1070"/>
      <c r="B1070"/>
      <c r="C1070"/>
      <c r="D1070"/>
      <c r="E1070"/>
      <c r="F1070"/>
      <c r="G1070" s="48"/>
      <c r="H1070" s="48"/>
      <c r="I1070"/>
      <c r="J1070"/>
    </row>
    <row r="1071" spans="1:10" x14ac:dyDescent="0.35">
      <c r="A1071"/>
      <c r="B1071"/>
      <c r="C1071"/>
      <c r="D1071"/>
      <c r="E1071"/>
      <c r="F1071"/>
      <c r="G1071" s="48"/>
      <c r="H1071" s="48"/>
      <c r="I1071"/>
      <c r="J1071"/>
    </row>
    <row r="1072" spans="1:10" x14ac:dyDescent="0.35">
      <c r="A1072"/>
      <c r="B1072"/>
      <c r="C1072"/>
      <c r="D1072"/>
      <c r="E1072"/>
      <c r="F1072"/>
      <c r="G1072" s="48"/>
      <c r="H1072" s="48"/>
      <c r="I1072"/>
      <c r="J1072"/>
    </row>
    <row r="1073" spans="1:10" x14ac:dyDescent="0.35">
      <c r="A1073"/>
      <c r="B1073"/>
      <c r="C1073"/>
      <c r="D1073"/>
      <c r="E1073"/>
      <c r="F1073"/>
      <c r="G1073" s="48"/>
      <c r="H1073" s="48"/>
      <c r="I1073"/>
      <c r="J1073"/>
    </row>
    <row r="1074" spans="1:10" x14ac:dyDescent="0.35">
      <c r="A1074"/>
      <c r="B1074"/>
      <c r="C1074"/>
      <c r="D1074"/>
      <c r="E1074"/>
      <c r="F1074"/>
      <c r="G1074" s="48"/>
      <c r="H1074" s="48"/>
      <c r="I1074"/>
      <c r="J1074"/>
    </row>
    <row r="1075" spans="1:10" x14ac:dyDescent="0.35">
      <c r="A1075"/>
      <c r="B1075"/>
      <c r="C1075"/>
      <c r="D1075"/>
      <c r="E1075"/>
      <c r="F1075"/>
      <c r="G1075" s="48"/>
      <c r="H1075" s="48"/>
      <c r="I1075"/>
      <c r="J1075"/>
    </row>
    <row r="1076" spans="1:10" x14ac:dyDescent="0.35">
      <c r="A1076"/>
      <c r="B1076"/>
      <c r="C1076"/>
      <c r="D1076"/>
      <c r="E1076"/>
      <c r="F1076"/>
      <c r="G1076" s="48"/>
      <c r="H1076" s="48"/>
      <c r="I1076"/>
      <c r="J1076"/>
    </row>
    <row r="1077" spans="1:10" x14ac:dyDescent="0.35">
      <c r="A1077"/>
      <c r="B1077"/>
      <c r="C1077"/>
      <c r="D1077"/>
      <c r="E1077"/>
      <c r="F1077"/>
      <c r="G1077" s="48"/>
      <c r="H1077" s="48"/>
      <c r="I1077"/>
      <c r="J1077"/>
    </row>
    <row r="1078" spans="1:10" x14ac:dyDescent="0.35">
      <c r="A1078"/>
      <c r="B1078"/>
      <c r="C1078"/>
      <c r="D1078"/>
      <c r="E1078"/>
      <c r="F1078"/>
      <c r="G1078" s="48"/>
      <c r="H1078" s="48"/>
      <c r="I1078"/>
      <c r="J1078"/>
    </row>
    <row r="1079" spans="1:10" x14ac:dyDescent="0.35">
      <c r="A1079"/>
      <c r="B1079"/>
      <c r="C1079"/>
      <c r="D1079"/>
      <c r="E1079"/>
      <c r="F1079"/>
      <c r="G1079" s="48"/>
      <c r="H1079" s="48"/>
      <c r="I1079"/>
      <c r="J1079"/>
    </row>
    <row r="1080" spans="1:10" x14ac:dyDescent="0.35">
      <c r="A1080"/>
      <c r="B1080"/>
      <c r="C1080"/>
      <c r="D1080"/>
      <c r="E1080"/>
      <c r="F1080"/>
      <c r="G1080" s="48"/>
      <c r="H1080" s="48"/>
      <c r="I1080"/>
      <c r="J1080"/>
    </row>
    <row r="1081" spans="1:10" x14ac:dyDescent="0.35">
      <c r="A1081"/>
      <c r="B1081"/>
      <c r="C1081"/>
      <c r="D1081"/>
      <c r="E1081"/>
      <c r="F1081"/>
      <c r="G1081" s="48"/>
      <c r="H1081" s="48"/>
      <c r="I1081"/>
      <c r="J1081"/>
    </row>
    <row r="1082" spans="1:10" x14ac:dyDescent="0.35">
      <c r="A1082"/>
      <c r="B1082"/>
      <c r="C1082"/>
      <c r="D1082"/>
      <c r="E1082"/>
      <c r="F1082"/>
      <c r="G1082" s="48"/>
      <c r="H1082" s="48"/>
      <c r="I1082"/>
      <c r="J1082"/>
    </row>
    <row r="1083" spans="1:10" x14ac:dyDescent="0.35">
      <c r="A1083"/>
      <c r="B1083"/>
      <c r="C1083"/>
      <c r="D1083"/>
      <c r="E1083"/>
      <c r="F1083"/>
      <c r="G1083" s="48"/>
      <c r="H1083" s="48"/>
      <c r="I1083"/>
      <c r="J1083"/>
    </row>
    <row r="1084" spans="1:10" x14ac:dyDescent="0.35">
      <c r="A1084"/>
      <c r="B1084"/>
      <c r="C1084"/>
      <c r="D1084"/>
      <c r="E1084"/>
      <c r="F1084"/>
      <c r="G1084" s="48"/>
      <c r="H1084" s="48"/>
      <c r="I1084"/>
      <c r="J1084"/>
    </row>
    <row r="1085" spans="1:10" x14ac:dyDescent="0.35">
      <c r="A1085"/>
      <c r="B1085"/>
      <c r="C1085"/>
      <c r="D1085"/>
      <c r="E1085"/>
      <c r="F1085"/>
      <c r="G1085" s="48"/>
      <c r="H1085" s="48"/>
      <c r="I1085"/>
      <c r="J1085"/>
    </row>
    <row r="1086" spans="1:10" x14ac:dyDescent="0.35">
      <c r="A1086"/>
      <c r="B1086"/>
      <c r="C1086"/>
      <c r="D1086"/>
      <c r="E1086"/>
      <c r="F1086"/>
      <c r="G1086" s="48"/>
      <c r="H1086" s="48"/>
      <c r="I1086"/>
      <c r="J1086"/>
    </row>
    <row r="1087" spans="1:10" x14ac:dyDescent="0.35">
      <c r="A1087"/>
      <c r="B1087"/>
      <c r="C1087"/>
      <c r="D1087"/>
      <c r="E1087"/>
      <c r="F1087"/>
      <c r="G1087" s="48"/>
      <c r="H1087" s="48"/>
      <c r="I1087"/>
      <c r="J1087"/>
    </row>
    <row r="1088" spans="1:10" x14ac:dyDescent="0.35">
      <c r="A1088"/>
      <c r="B1088"/>
      <c r="C1088"/>
      <c r="D1088"/>
      <c r="E1088"/>
      <c r="F1088"/>
      <c r="G1088" s="48"/>
      <c r="H1088" s="48"/>
      <c r="I1088"/>
      <c r="J1088"/>
    </row>
    <row r="1089" spans="1:10" x14ac:dyDescent="0.35">
      <c r="A1089"/>
      <c r="B1089"/>
      <c r="C1089"/>
      <c r="D1089"/>
      <c r="E1089"/>
      <c r="F1089"/>
      <c r="G1089" s="48"/>
      <c r="H1089" s="48"/>
      <c r="I1089"/>
      <c r="J1089"/>
    </row>
    <row r="1090" spans="1:10" x14ac:dyDescent="0.35">
      <c r="A1090"/>
      <c r="B1090"/>
      <c r="C1090"/>
      <c r="D1090"/>
      <c r="E1090"/>
      <c r="F1090"/>
      <c r="G1090" s="48"/>
      <c r="H1090" s="48"/>
      <c r="I1090"/>
      <c r="J1090"/>
    </row>
    <row r="1091" spans="1:10" x14ac:dyDescent="0.35">
      <c r="A1091"/>
      <c r="B1091"/>
      <c r="C1091"/>
      <c r="D1091"/>
      <c r="E1091"/>
      <c r="F1091"/>
      <c r="G1091" s="48"/>
      <c r="H1091" s="48"/>
      <c r="I1091"/>
      <c r="J1091"/>
    </row>
    <row r="1092" spans="1:10" x14ac:dyDescent="0.35">
      <c r="A1092"/>
      <c r="B1092"/>
      <c r="C1092"/>
      <c r="D1092"/>
      <c r="E1092"/>
      <c r="F1092"/>
      <c r="G1092" s="48"/>
      <c r="H1092" s="48"/>
      <c r="I1092"/>
      <c r="J1092"/>
    </row>
    <row r="1093" spans="1:10" x14ac:dyDescent="0.35">
      <c r="A1093"/>
      <c r="B1093"/>
      <c r="C1093"/>
      <c r="D1093"/>
      <c r="E1093"/>
      <c r="F1093"/>
      <c r="G1093" s="48"/>
      <c r="H1093" s="48"/>
      <c r="I1093"/>
      <c r="J1093"/>
    </row>
    <row r="1094" spans="1:10" x14ac:dyDescent="0.35">
      <c r="A1094"/>
      <c r="B1094"/>
      <c r="C1094"/>
      <c r="D1094"/>
      <c r="E1094"/>
      <c r="F1094"/>
      <c r="G1094" s="48"/>
      <c r="H1094" s="48"/>
      <c r="I1094"/>
      <c r="J1094"/>
    </row>
    <row r="1095" spans="1:10" x14ac:dyDescent="0.35">
      <c r="A1095"/>
      <c r="B1095"/>
      <c r="C1095"/>
      <c r="D1095"/>
      <c r="E1095"/>
      <c r="F1095"/>
      <c r="G1095" s="48"/>
      <c r="H1095" s="48"/>
      <c r="I1095"/>
      <c r="J1095"/>
    </row>
    <row r="1096" spans="1:10" x14ac:dyDescent="0.35">
      <c r="A1096"/>
      <c r="B1096"/>
      <c r="C1096"/>
      <c r="D1096"/>
      <c r="E1096"/>
      <c r="F1096"/>
      <c r="G1096" s="48"/>
      <c r="H1096" s="48"/>
      <c r="I1096"/>
      <c r="J1096"/>
    </row>
    <row r="1097" spans="1:10" x14ac:dyDescent="0.35">
      <c r="A1097"/>
      <c r="B1097"/>
      <c r="C1097"/>
      <c r="D1097"/>
      <c r="E1097"/>
      <c r="F1097"/>
      <c r="G1097" s="48"/>
      <c r="H1097" s="48"/>
      <c r="I1097"/>
      <c r="J1097"/>
    </row>
    <row r="1098" spans="1:10" x14ac:dyDescent="0.35">
      <c r="A1098"/>
      <c r="B1098"/>
      <c r="C1098"/>
      <c r="D1098"/>
      <c r="E1098"/>
      <c r="F1098"/>
      <c r="G1098" s="48"/>
      <c r="H1098" s="48"/>
      <c r="I1098"/>
      <c r="J1098"/>
    </row>
    <row r="1099" spans="1:10" x14ac:dyDescent="0.35">
      <c r="A1099"/>
      <c r="B1099"/>
      <c r="C1099"/>
      <c r="D1099"/>
      <c r="E1099"/>
      <c r="F1099"/>
      <c r="G1099" s="48"/>
      <c r="H1099" s="48"/>
      <c r="I1099"/>
      <c r="J1099"/>
    </row>
    <row r="1100" spans="1:10" x14ac:dyDescent="0.35">
      <c r="A1100"/>
      <c r="B1100"/>
      <c r="C1100"/>
      <c r="D1100"/>
      <c r="E1100"/>
      <c r="F1100"/>
      <c r="G1100" s="48"/>
      <c r="H1100" s="48"/>
      <c r="I1100"/>
      <c r="J1100"/>
    </row>
    <row r="1101" spans="1:10" x14ac:dyDescent="0.35">
      <c r="A1101"/>
      <c r="B1101"/>
      <c r="C1101"/>
      <c r="D1101"/>
      <c r="E1101"/>
      <c r="F1101"/>
      <c r="G1101" s="48"/>
      <c r="H1101" s="48"/>
      <c r="I1101"/>
      <c r="J1101"/>
    </row>
    <row r="1102" spans="1:10" x14ac:dyDescent="0.35">
      <c r="A1102"/>
      <c r="B1102"/>
      <c r="C1102"/>
      <c r="D1102"/>
      <c r="E1102"/>
      <c r="F1102"/>
      <c r="G1102" s="48"/>
      <c r="H1102" s="48"/>
      <c r="I1102"/>
      <c r="J1102"/>
    </row>
    <row r="1103" spans="1:10" x14ac:dyDescent="0.35">
      <c r="A1103"/>
      <c r="B1103"/>
      <c r="C1103"/>
      <c r="D1103"/>
      <c r="E1103"/>
      <c r="F1103"/>
      <c r="G1103" s="48"/>
      <c r="H1103" s="48"/>
      <c r="I1103"/>
      <c r="J1103"/>
    </row>
    <row r="1104" spans="1:10" x14ac:dyDescent="0.35">
      <c r="A1104"/>
      <c r="B1104"/>
      <c r="C1104"/>
      <c r="D1104"/>
      <c r="E1104"/>
      <c r="F1104"/>
      <c r="G1104" s="48"/>
      <c r="H1104" s="48"/>
      <c r="I1104"/>
      <c r="J1104"/>
    </row>
    <row r="1105" spans="1:10" x14ac:dyDescent="0.35">
      <c r="A1105"/>
      <c r="B1105"/>
      <c r="C1105"/>
      <c r="D1105"/>
      <c r="E1105"/>
      <c r="F1105"/>
      <c r="G1105" s="48"/>
      <c r="H1105" s="48"/>
      <c r="I1105"/>
      <c r="J1105"/>
    </row>
    <row r="1106" spans="1:10" x14ac:dyDescent="0.35">
      <c r="A1106"/>
      <c r="B1106"/>
      <c r="C1106"/>
      <c r="D1106"/>
      <c r="E1106"/>
      <c r="F1106"/>
      <c r="G1106" s="48"/>
      <c r="H1106" s="48"/>
      <c r="I1106"/>
      <c r="J1106"/>
    </row>
    <row r="1107" spans="1:10" x14ac:dyDescent="0.35">
      <c r="A1107"/>
      <c r="B1107"/>
      <c r="C1107"/>
      <c r="D1107"/>
      <c r="E1107"/>
      <c r="F1107"/>
      <c r="G1107" s="48"/>
      <c r="H1107" s="48"/>
      <c r="I1107"/>
      <c r="J1107"/>
    </row>
    <row r="1108" spans="1:10" x14ac:dyDescent="0.35">
      <c r="A1108"/>
      <c r="B1108"/>
      <c r="C1108"/>
      <c r="D1108"/>
      <c r="E1108"/>
      <c r="F1108"/>
      <c r="G1108" s="48"/>
      <c r="H1108" s="48"/>
      <c r="I1108"/>
      <c r="J1108"/>
    </row>
    <row r="1109" spans="1:10" x14ac:dyDescent="0.35">
      <c r="A1109"/>
      <c r="B1109"/>
      <c r="C1109"/>
      <c r="D1109"/>
      <c r="E1109"/>
      <c r="F1109"/>
      <c r="G1109" s="48"/>
      <c r="H1109" s="48"/>
      <c r="I1109"/>
      <c r="J1109"/>
    </row>
    <row r="1110" spans="1:10" x14ac:dyDescent="0.35">
      <c r="A1110"/>
      <c r="B1110"/>
      <c r="C1110"/>
      <c r="D1110"/>
      <c r="E1110"/>
      <c r="F1110"/>
      <c r="G1110" s="48"/>
      <c r="H1110" s="48"/>
      <c r="I1110"/>
      <c r="J1110"/>
    </row>
    <row r="1111" spans="1:10" x14ac:dyDescent="0.35">
      <c r="A1111"/>
      <c r="B1111"/>
      <c r="C1111"/>
      <c r="D1111"/>
      <c r="E1111"/>
      <c r="F1111"/>
      <c r="G1111" s="48"/>
      <c r="H1111" s="48"/>
      <c r="I1111"/>
      <c r="J1111"/>
    </row>
    <row r="1112" spans="1:10" x14ac:dyDescent="0.35">
      <c r="A1112"/>
      <c r="B1112"/>
      <c r="C1112"/>
      <c r="D1112"/>
      <c r="E1112"/>
      <c r="F1112"/>
      <c r="G1112" s="48"/>
      <c r="H1112" s="48"/>
      <c r="I1112"/>
      <c r="J1112"/>
    </row>
    <row r="1113" spans="1:10" x14ac:dyDescent="0.35">
      <c r="A1113"/>
      <c r="B1113"/>
      <c r="C1113"/>
      <c r="D1113"/>
      <c r="E1113"/>
      <c r="F1113"/>
      <c r="G1113" s="48"/>
      <c r="H1113" s="48"/>
      <c r="I1113"/>
      <c r="J1113"/>
    </row>
    <row r="1114" spans="1:10" x14ac:dyDescent="0.35">
      <c r="A1114"/>
      <c r="B1114"/>
      <c r="C1114"/>
      <c r="D1114"/>
      <c r="E1114"/>
      <c r="F1114"/>
      <c r="G1114" s="48"/>
      <c r="H1114" s="48"/>
      <c r="I1114"/>
      <c r="J1114"/>
    </row>
    <row r="1115" spans="1:10" x14ac:dyDescent="0.35">
      <c r="A1115"/>
      <c r="B1115"/>
      <c r="C1115"/>
      <c r="D1115"/>
      <c r="E1115"/>
      <c r="F1115"/>
      <c r="G1115" s="48"/>
      <c r="H1115" s="48"/>
      <c r="I1115"/>
      <c r="J1115"/>
    </row>
    <row r="1116" spans="1:10" x14ac:dyDescent="0.35">
      <c r="A1116"/>
      <c r="B1116"/>
      <c r="C1116"/>
      <c r="D1116"/>
      <c r="E1116"/>
      <c r="F1116"/>
      <c r="G1116" s="48"/>
      <c r="H1116" s="48"/>
      <c r="I1116"/>
      <c r="J1116"/>
    </row>
    <row r="1117" spans="1:10" x14ac:dyDescent="0.35">
      <c r="A1117"/>
      <c r="B1117"/>
      <c r="C1117"/>
      <c r="D1117"/>
      <c r="E1117"/>
      <c r="F1117"/>
      <c r="G1117" s="48"/>
      <c r="H1117" s="48"/>
      <c r="I1117"/>
      <c r="J1117"/>
    </row>
    <row r="1118" spans="1:10" x14ac:dyDescent="0.35">
      <c r="A1118"/>
      <c r="B1118"/>
      <c r="C1118"/>
      <c r="D1118"/>
      <c r="E1118"/>
      <c r="F1118"/>
      <c r="G1118" s="48"/>
      <c r="H1118" s="48"/>
      <c r="I1118"/>
      <c r="J1118"/>
    </row>
    <row r="1119" spans="1:10" x14ac:dyDescent="0.35">
      <c r="A1119"/>
      <c r="B1119"/>
      <c r="C1119"/>
      <c r="D1119"/>
      <c r="E1119"/>
      <c r="F1119"/>
      <c r="G1119" s="48"/>
      <c r="H1119" s="48"/>
      <c r="I1119"/>
      <c r="J1119"/>
    </row>
    <row r="1120" spans="1:10" x14ac:dyDescent="0.35">
      <c r="A1120"/>
      <c r="B1120"/>
      <c r="C1120"/>
      <c r="D1120"/>
      <c r="E1120"/>
      <c r="F1120"/>
      <c r="G1120" s="48"/>
      <c r="H1120" s="48"/>
      <c r="I1120"/>
      <c r="J1120"/>
    </row>
    <row r="1121" spans="1:10" x14ac:dyDescent="0.35">
      <c r="A1121"/>
      <c r="B1121"/>
      <c r="C1121"/>
      <c r="D1121"/>
      <c r="E1121"/>
      <c r="F1121"/>
      <c r="G1121" s="48"/>
      <c r="H1121" s="48"/>
      <c r="I1121"/>
      <c r="J1121"/>
    </row>
    <row r="1122" spans="1:10" x14ac:dyDescent="0.35">
      <c r="A1122"/>
      <c r="B1122"/>
      <c r="C1122"/>
      <c r="D1122"/>
      <c r="E1122"/>
      <c r="F1122"/>
      <c r="G1122" s="48"/>
      <c r="H1122" s="48"/>
      <c r="I1122"/>
      <c r="J1122"/>
    </row>
    <row r="1123" spans="1:10" x14ac:dyDescent="0.35">
      <c r="A1123"/>
      <c r="B1123"/>
      <c r="C1123"/>
      <c r="D1123"/>
      <c r="E1123"/>
      <c r="F1123"/>
      <c r="G1123" s="48"/>
      <c r="H1123" s="48"/>
      <c r="I1123"/>
      <c r="J1123"/>
    </row>
    <row r="1124" spans="1:10" x14ac:dyDescent="0.35">
      <c r="A1124"/>
      <c r="B1124"/>
      <c r="C1124"/>
      <c r="D1124"/>
      <c r="E1124"/>
      <c r="F1124"/>
      <c r="G1124" s="48"/>
      <c r="H1124" s="48"/>
      <c r="I1124"/>
      <c r="J1124"/>
    </row>
    <row r="1125" spans="1:10" x14ac:dyDescent="0.35">
      <c r="A1125"/>
      <c r="B1125"/>
      <c r="C1125"/>
      <c r="D1125"/>
      <c r="E1125"/>
      <c r="F1125"/>
      <c r="G1125" s="48"/>
      <c r="H1125" s="48"/>
      <c r="I1125"/>
      <c r="J1125"/>
    </row>
    <row r="1126" spans="1:10" x14ac:dyDescent="0.35">
      <c r="A1126"/>
      <c r="B1126"/>
      <c r="C1126"/>
      <c r="D1126"/>
      <c r="E1126"/>
      <c r="F1126"/>
      <c r="G1126" s="48"/>
      <c r="H1126" s="48"/>
      <c r="I1126"/>
      <c r="J1126"/>
    </row>
    <row r="1127" spans="1:10" x14ac:dyDescent="0.35">
      <c r="A1127"/>
      <c r="B1127"/>
      <c r="C1127"/>
      <c r="D1127"/>
      <c r="E1127"/>
      <c r="F1127"/>
      <c r="G1127" s="48"/>
      <c r="H1127" s="48"/>
      <c r="I1127"/>
      <c r="J1127"/>
    </row>
    <row r="1128" spans="1:10" x14ac:dyDescent="0.35">
      <c r="A1128"/>
      <c r="B1128"/>
      <c r="C1128"/>
      <c r="D1128"/>
      <c r="E1128"/>
      <c r="F1128"/>
      <c r="G1128" s="48"/>
      <c r="H1128" s="48"/>
      <c r="I1128"/>
      <c r="J1128"/>
    </row>
    <row r="1129" spans="1:10" x14ac:dyDescent="0.35">
      <c r="A1129"/>
      <c r="B1129"/>
      <c r="C1129"/>
      <c r="D1129"/>
      <c r="E1129"/>
      <c r="F1129"/>
      <c r="G1129" s="48"/>
      <c r="H1129" s="48"/>
      <c r="I1129"/>
      <c r="J1129"/>
    </row>
    <row r="1130" spans="1:10" x14ac:dyDescent="0.35">
      <c r="A1130"/>
      <c r="B1130"/>
      <c r="C1130"/>
      <c r="D1130"/>
      <c r="E1130"/>
      <c r="F1130"/>
      <c r="G1130" s="48"/>
      <c r="H1130" s="48"/>
      <c r="I1130"/>
      <c r="J1130"/>
    </row>
    <row r="1131" spans="1:10" x14ac:dyDescent="0.35">
      <c r="A1131"/>
      <c r="B1131"/>
      <c r="C1131"/>
      <c r="D1131"/>
      <c r="E1131"/>
      <c r="F1131"/>
      <c r="G1131" s="48"/>
      <c r="H1131" s="48"/>
      <c r="I1131"/>
      <c r="J1131"/>
    </row>
    <row r="1132" spans="1:10" x14ac:dyDescent="0.35">
      <c r="A1132"/>
      <c r="B1132"/>
      <c r="C1132"/>
      <c r="D1132"/>
      <c r="E1132"/>
      <c r="F1132"/>
      <c r="G1132" s="48"/>
      <c r="H1132" s="48"/>
      <c r="I1132"/>
      <c r="J1132"/>
    </row>
    <row r="1133" spans="1:10" x14ac:dyDescent="0.35">
      <c r="A1133"/>
      <c r="B1133"/>
      <c r="C1133"/>
      <c r="D1133"/>
      <c r="E1133"/>
      <c r="F1133"/>
      <c r="G1133" s="48"/>
      <c r="H1133" s="48"/>
      <c r="I1133"/>
      <c r="J1133"/>
    </row>
    <row r="1134" spans="1:10" x14ac:dyDescent="0.35">
      <c r="A1134"/>
      <c r="B1134"/>
      <c r="C1134"/>
      <c r="D1134"/>
      <c r="E1134"/>
      <c r="F1134"/>
      <c r="G1134" s="48"/>
      <c r="H1134" s="48"/>
      <c r="I1134"/>
      <c r="J1134"/>
    </row>
    <row r="1135" spans="1:10" x14ac:dyDescent="0.35">
      <c r="A1135"/>
      <c r="B1135"/>
      <c r="C1135"/>
      <c r="D1135"/>
      <c r="E1135"/>
      <c r="F1135"/>
      <c r="G1135" s="48"/>
      <c r="H1135" s="48"/>
      <c r="I1135"/>
      <c r="J1135"/>
    </row>
    <row r="1136" spans="1:10" x14ac:dyDescent="0.35">
      <c r="A1136"/>
      <c r="B1136"/>
      <c r="C1136"/>
      <c r="D1136"/>
      <c r="E1136"/>
      <c r="F1136"/>
      <c r="G1136" s="48"/>
      <c r="H1136" s="48"/>
      <c r="I1136"/>
      <c r="J1136"/>
    </row>
    <row r="1137" spans="1:10" x14ac:dyDescent="0.35">
      <c r="A1137"/>
      <c r="B1137"/>
      <c r="C1137"/>
      <c r="D1137"/>
      <c r="E1137"/>
      <c r="F1137"/>
      <c r="G1137" s="48"/>
      <c r="H1137" s="48"/>
      <c r="I1137"/>
      <c r="J1137"/>
    </row>
    <row r="1138" spans="1:10" x14ac:dyDescent="0.35">
      <c r="A1138"/>
      <c r="B1138"/>
      <c r="C1138"/>
      <c r="D1138"/>
      <c r="E1138"/>
      <c r="F1138"/>
      <c r="G1138" s="48"/>
      <c r="H1138" s="48"/>
      <c r="I1138"/>
      <c r="J1138"/>
    </row>
    <row r="1139" spans="1:10" x14ac:dyDescent="0.35">
      <c r="A1139"/>
      <c r="B1139"/>
      <c r="C1139"/>
      <c r="D1139"/>
      <c r="E1139"/>
      <c r="F1139"/>
      <c r="G1139" s="48"/>
      <c r="H1139" s="48"/>
      <c r="I1139"/>
      <c r="J1139"/>
    </row>
    <row r="1140" spans="1:10" x14ac:dyDescent="0.35">
      <c r="A1140"/>
      <c r="B1140"/>
      <c r="C1140"/>
      <c r="D1140"/>
      <c r="E1140"/>
      <c r="F1140"/>
      <c r="G1140" s="48"/>
      <c r="H1140" s="48"/>
      <c r="I1140"/>
      <c r="J1140"/>
    </row>
    <row r="1141" spans="1:10" x14ac:dyDescent="0.35">
      <c r="A1141"/>
      <c r="B1141"/>
      <c r="C1141"/>
      <c r="D1141"/>
      <c r="E1141"/>
      <c r="F1141"/>
      <c r="G1141" s="48"/>
      <c r="H1141" s="48"/>
      <c r="I1141"/>
      <c r="J1141"/>
    </row>
    <row r="1142" spans="1:10" x14ac:dyDescent="0.35">
      <c r="A1142"/>
      <c r="B1142"/>
      <c r="C1142"/>
      <c r="D1142"/>
      <c r="E1142"/>
      <c r="F1142"/>
      <c r="G1142" s="48"/>
      <c r="H1142" s="48"/>
      <c r="I1142"/>
      <c r="J1142"/>
    </row>
    <row r="1143" spans="1:10" x14ac:dyDescent="0.35">
      <c r="A1143"/>
      <c r="B1143"/>
      <c r="C1143"/>
      <c r="D1143"/>
      <c r="E1143"/>
      <c r="F1143"/>
      <c r="G1143" s="48"/>
      <c r="H1143" s="48"/>
      <c r="I1143"/>
      <c r="J1143"/>
    </row>
    <row r="1144" spans="1:10" x14ac:dyDescent="0.35">
      <c r="A1144"/>
      <c r="B1144"/>
      <c r="C1144"/>
      <c r="D1144"/>
      <c r="E1144"/>
      <c r="F1144"/>
      <c r="G1144" s="48"/>
      <c r="H1144" s="48"/>
      <c r="I1144"/>
      <c r="J1144"/>
    </row>
    <row r="1145" spans="1:10" x14ac:dyDescent="0.35">
      <c r="A1145"/>
      <c r="B1145"/>
      <c r="C1145"/>
      <c r="D1145"/>
      <c r="E1145"/>
      <c r="F1145"/>
      <c r="G1145" s="48"/>
      <c r="H1145" s="48"/>
      <c r="I1145"/>
      <c r="J1145"/>
    </row>
    <row r="1146" spans="1:10" x14ac:dyDescent="0.35">
      <c r="A1146"/>
      <c r="B1146"/>
      <c r="C1146"/>
      <c r="D1146"/>
      <c r="E1146"/>
      <c r="F1146"/>
      <c r="G1146" s="48"/>
      <c r="H1146" s="48"/>
      <c r="I1146"/>
      <c r="J1146"/>
    </row>
    <row r="1147" spans="1:10" x14ac:dyDescent="0.35">
      <c r="A1147"/>
      <c r="B1147"/>
      <c r="C1147"/>
      <c r="D1147"/>
      <c r="E1147"/>
      <c r="F1147"/>
      <c r="G1147" s="48"/>
      <c r="H1147" s="48"/>
      <c r="I1147"/>
      <c r="J1147"/>
    </row>
    <row r="1148" spans="1:10" x14ac:dyDescent="0.35">
      <c r="A1148"/>
      <c r="B1148"/>
      <c r="C1148"/>
      <c r="D1148"/>
      <c r="E1148"/>
      <c r="F1148"/>
      <c r="G1148" s="48"/>
      <c r="H1148" s="48"/>
      <c r="I1148"/>
      <c r="J1148"/>
    </row>
    <row r="1149" spans="1:10" x14ac:dyDescent="0.35">
      <c r="A1149"/>
      <c r="B1149"/>
      <c r="C1149"/>
      <c r="D1149"/>
      <c r="E1149"/>
      <c r="F1149"/>
      <c r="G1149" s="48"/>
      <c r="H1149" s="48"/>
      <c r="I1149"/>
      <c r="J1149"/>
    </row>
    <row r="1150" spans="1:10" x14ac:dyDescent="0.35">
      <c r="A1150"/>
      <c r="B1150"/>
      <c r="C1150"/>
      <c r="D1150"/>
      <c r="E1150"/>
      <c r="F1150"/>
      <c r="G1150" s="48"/>
      <c r="H1150" s="48"/>
      <c r="I1150"/>
      <c r="J1150"/>
    </row>
    <row r="1151" spans="1:10" x14ac:dyDescent="0.35">
      <c r="A1151"/>
      <c r="B1151"/>
      <c r="C1151"/>
      <c r="D1151"/>
      <c r="E1151"/>
      <c r="F1151"/>
      <c r="G1151" s="48"/>
      <c r="H1151" s="48"/>
      <c r="I1151"/>
      <c r="J1151"/>
    </row>
    <row r="1152" spans="1:10" x14ac:dyDescent="0.35">
      <c r="A1152"/>
      <c r="B1152"/>
      <c r="C1152"/>
      <c r="D1152"/>
      <c r="E1152"/>
      <c r="F1152"/>
      <c r="G1152" s="48"/>
      <c r="H1152" s="48"/>
      <c r="I1152"/>
      <c r="J1152"/>
    </row>
    <row r="1153" spans="1:10" x14ac:dyDescent="0.35">
      <c r="A1153"/>
      <c r="B1153"/>
      <c r="C1153"/>
      <c r="D1153"/>
      <c r="E1153"/>
      <c r="F1153"/>
      <c r="G1153" s="48"/>
      <c r="H1153" s="48"/>
      <c r="I1153"/>
      <c r="J1153"/>
    </row>
    <row r="1154" spans="1:10" x14ac:dyDescent="0.35">
      <c r="A1154"/>
      <c r="B1154"/>
      <c r="C1154"/>
      <c r="D1154"/>
      <c r="E1154"/>
      <c r="F1154"/>
      <c r="G1154" s="48"/>
      <c r="H1154" s="48"/>
      <c r="I1154"/>
      <c r="J1154"/>
    </row>
    <row r="1155" spans="1:10" x14ac:dyDescent="0.35">
      <c r="A1155"/>
      <c r="B1155"/>
      <c r="C1155"/>
      <c r="D1155"/>
      <c r="E1155"/>
      <c r="F1155"/>
      <c r="G1155" s="48"/>
      <c r="H1155" s="48"/>
      <c r="I1155"/>
      <c r="J1155"/>
    </row>
    <row r="1156" spans="1:10" x14ac:dyDescent="0.35">
      <c r="A1156"/>
      <c r="B1156"/>
      <c r="C1156"/>
      <c r="D1156"/>
      <c r="E1156"/>
      <c r="F1156"/>
      <c r="G1156" s="48"/>
      <c r="H1156" s="48"/>
      <c r="I1156"/>
      <c r="J1156"/>
    </row>
    <row r="1157" spans="1:10" x14ac:dyDescent="0.35">
      <c r="A1157"/>
      <c r="B1157"/>
      <c r="C1157"/>
      <c r="D1157"/>
      <c r="E1157"/>
      <c r="F1157"/>
      <c r="G1157" s="48"/>
      <c r="H1157" s="48"/>
      <c r="I1157"/>
      <c r="J1157"/>
    </row>
    <row r="1158" spans="1:10" x14ac:dyDescent="0.35">
      <c r="A1158"/>
      <c r="B1158"/>
      <c r="C1158"/>
      <c r="D1158"/>
      <c r="E1158"/>
      <c r="F1158"/>
      <c r="G1158" s="48"/>
      <c r="H1158" s="48"/>
      <c r="I1158"/>
      <c r="J1158"/>
    </row>
    <row r="1159" spans="1:10" x14ac:dyDescent="0.35">
      <c r="A1159"/>
      <c r="B1159"/>
      <c r="C1159"/>
      <c r="D1159"/>
      <c r="E1159"/>
      <c r="F1159"/>
      <c r="G1159" s="48"/>
      <c r="H1159" s="48"/>
      <c r="I1159"/>
      <c r="J1159"/>
    </row>
    <row r="1160" spans="1:10" x14ac:dyDescent="0.35">
      <c r="A1160"/>
      <c r="B1160"/>
      <c r="C1160"/>
      <c r="D1160"/>
      <c r="E1160"/>
      <c r="F1160"/>
      <c r="G1160" s="48"/>
      <c r="H1160" s="48"/>
      <c r="I1160"/>
      <c r="J1160"/>
    </row>
    <row r="1161" spans="1:10" x14ac:dyDescent="0.35">
      <c r="A1161"/>
      <c r="B1161"/>
      <c r="C1161"/>
      <c r="D1161"/>
      <c r="E1161"/>
      <c r="F1161"/>
      <c r="G1161" s="48"/>
      <c r="H1161" s="48"/>
      <c r="I1161"/>
      <c r="J1161"/>
    </row>
    <row r="1162" spans="1:10" x14ac:dyDescent="0.35">
      <c r="A1162"/>
      <c r="B1162"/>
      <c r="C1162"/>
      <c r="D1162"/>
      <c r="E1162"/>
      <c r="F1162"/>
      <c r="G1162" s="48"/>
      <c r="H1162" s="48"/>
      <c r="I1162"/>
      <c r="J1162"/>
    </row>
    <row r="1163" spans="1:10" x14ac:dyDescent="0.35">
      <c r="A1163"/>
      <c r="B1163"/>
      <c r="C1163"/>
      <c r="D1163"/>
      <c r="E1163"/>
      <c r="F1163"/>
      <c r="G1163" s="48"/>
      <c r="H1163" s="48"/>
      <c r="I1163"/>
      <c r="J1163"/>
    </row>
    <row r="1164" spans="1:10" x14ac:dyDescent="0.35">
      <c r="A1164"/>
      <c r="B1164"/>
      <c r="C1164"/>
      <c r="D1164"/>
      <c r="E1164"/>
      <c r="F1164"/>
      <c r="G1164" s="48"/>
      <c r="H1164" s="48"/>
      <c r="I1164"/>
      <c r="J1164"/>
    </row>
    <row r="1165" spans="1:10" x14ac:dyDescent="0.35">
      <c r="A1165"/>
      <c r="B1165"/>
      <c r="C1165"/>
      <c r="D1165"/>
      <c r="E1165"/>
      <c r="F1165"/>
      <c r="G1165" s="48"/>
      <c r="H1165" s="48"/>
      <c r="I1165"/>
      <c r="J1165"/>
    </row>
    <row r="1166" spans="1:10" x14ac:dyDescent="0.35">
      <c r="A1166"/>
      <c r="B1166"/>
      <c r="C1166"/>
      <c r="D1166"/>
      <c r="E1166"/>
      <c r="F1166"/>
      <c r="G1166" s="48"/>
      <c r="H1166" s="48"/>
      <c r="I1166"/>
      <c r="J1166"/>
    </row>
    <row r="1167" spans="1:10" x14ac:dyDescent="0.35">
      <c r="A1167"/>
      <c r="B1167"/>
      <c r="C1167"/>
      <c r="D1167"/>
      <c r="E1167"/>
      <c r="F1167"/>
      <c r="G1167" s="48"/>
      <c r="H1167" s="48"/>
      <c r="I1167"/>
      <c r="J1167"/>
    </row>
    <row r="1168" spans="1:10" x14ac:dyDescent="0.35">
      <c r="A1168"/>
      <c r="B1168"/>
      <c r="C1168"/>
      <c r="D1168"/>
      <c r="E1168"/>
      <c r="F1168"/>
      <c r="G1168" s="48"/>
      <c r="H1168" s="48"/>
      <c r="I1168"/>
      <c r="J1168"/>
    </row>
    <row r="1169" spans="1:10" x14ac:dyDescent="0.35">
      <c r="A1169"/>
      <c r="B1169"/>
      <c r="C1169"/>
      <c r="D1169"/>
      <c r="E1169"/>
      <c r="F1169"/>
      <c r="G1169" s="48"/>
      <c r="H1169" s="48"/>
      <c r="I1169"/>
      <c r="J1169"/>
    </row>
    <row r="1170" spans="1:10" x14ac:dyDescent="0.35">
      <c r="A1170"/>
      <c r="B1170"/>
      <c r="C1170"/>
      <c r="D1170"/>
      <c r="E1170"/>
      <c r="F1170"/>
      <c r="G1170" s="48"/>
      <c r="H1170" s="48"/>
      <c r="I1170"/>
      <c r="J1170"/>
    </row>
    <row r="1171" spans="1:10" x14ac:dyDescent="0.35">
      <c r="A1171"/>
      <c r="B1171"/>
      <c r="C1171"/>
      <c r="D1171"/>
      <c r="E1171"/>
      <c r="F1171"/>
      <c r="G1171" s="48"/>
      <c r="H1171" s="48"/>
      <c r="I1171"/>
      <c r="J1171"/>
    </row>
    <row r="1172" spans="1:10" x14ac:dyDescent="0.35">
      <c r="A1172"/>
      <c r="B1172"/>
      <c r="C1172"/>
      <c r="D1172"/>
      <c r="E1172"/>
      <c r="F1172"/>
      <c r="G1172" s="48"/>
      <c r="H1172" s="48"/>
      <c r="I1172"/>
      <c r="J1172"/>
    </row>
    <row r="1173" spans="1:10" x14ac:dyDescent="0.35">
      <c r="A1173"/>
      <c r="B1173"/>
      <c r="C1173"/>
      <c r="D1173"/>
      <c r="E1173"/>
      <c r="F1173"/>
      <c r="G1173" s="48"/>
      <c r="H1173" s="48"/>
      <c r="I1173"/>
      <c r="J1173"/>
    </row>
    <row r="1174" spans="1:10" x14ac:dyDescent="0.35">
      <c r="A1174"/>
      <c r="B1174"/>
      <c r="C1174"/>
      <c r="D1174"/>
      <c r="E1174"/>
      <c r="F1174"/>
      <c r="G1174" s="48"/>
      <c r="H1174" s="48"/>
      <c r="I1174"/>
      <c r="J1174"/>
    </row>
    <row r="1175" spans="1:10" x14ac:dyDescent="0.35">
      <c r="A1175"/>
      <c r="B1175"/>
      <c r="C1175"/>
      <c r="D1175"/>
      <c r="E1175"/>
      <c r="F1175"/>
      <c r="G1175" s="48"/>
      <c r="H1175" s="48"/>
      <c r="I1175"/>
      <c r="J1175"/>
    </row>
    <row r="1176" spans="1:10" x14ac:dyDescent="0.35">
      <c r="A1176"/>
      <c r="B1176"/>
      <c r="C1176"/>
      <c r="D1176"/>
      <c r="E1176"/>
      <c r="F1176"/>
      <c r="G1176" s="48"/>
      <c r="H1176" s="48"/>
      <c r="I1176"/>
      <c r="J1176"/>
    </row>
    <row r="1177" spans="1:10" x14ac:dyDescent="0.35">
      <c r="A1177"/>
      <c r="B1177"/>
      <c r="C1177"/>
      <c r="D1177"/>
      <c r="E1177"/>
      <c r="F1177"/>
      <c r="G1177" s="48"/>
      <c r="H1177" s="48"/>
      <c r="I1177"/>
      <c r="J1177"/>
    </row>
    <row r="1178" spans="1:10" x14ac:dyDescent="0.35">
      <c r="A1178"/>
      <c r="B1178"/>
      <c r="C1178"/>
      <c r="D1178"/>
      <c r="E1178"/>
      <c r="F1178"/>
      <c r="G1178" s="48"/>
      <c r="H1178" s="48"/>
      <c r="I1178"/>
      <c r="J1178"/>
    </row>
    <row r="1179" spans="1:10" x14ac:dyDescent="0.35">
      <c r="A1179"/>
      <c r="B1179"/>
      <c r="C1179"/>
      <c r="D1179"/>
      <c r="E1179"/>
      <c r="F1179"/>
      <c r="G1179" s="48"/>
      <c r="H1179" s="48"/>
      <c r="I1179"/>
      <c r="J1179"/>
    </row>
    <row r="1180" spans="1:10" x14ac:dyDescent="0.35">
      <c r="A1180"/>
      <c r="B1180"/>
      <c r="C1180"/>
      <c r="D1180"/>
      <c r="E1180"/>
      <c r="F1180"/>
      <c r="G1180" s="48"/>
      <c r="H1180" s="48"/>
      <c r="I1180"/>
      <c r="J1180"/>
    </row>
    <row r="1181" spans="1:10" x14ac:dyDescent="0.35">
      <c r="A1181"/>
      <c r="B1181"/>
      <c r="C1181"/>
      <c r="D1181"/>
      <c r="E1181"/>
      <c r="F1181"/>
      <c r="G1181" s="48"/>
      <c r="H1181" s="48"/>
      <c r="I1181"/>
      <c r="J1181"/>
    </row>
    <row r="1182" spans="1:10" x14ac:dyDescent="0.35">
      <c r="A1182"/>
      <c r="B1182"/>
      <c r="C1182"/>
      <c r="D1182"/>
      <c r="E1182"/>
      <c r="F1182"/>
      <c r="G1182" s="48"/>
      <c r="H1182" s="48"/>
      <c r="I1182"/>
      <c r="J1182"/>
    </row>
    <row r="1183" spans="1:10" x14ac:dyDescent="0.35">
      <c r="A1183"/>
      <c r="B1183"/>
      <c r="C1183"/>
      <c r="D1183"/>
      <c r="E1183"/>
      <c r="F1183"/>
      <c r="G1183" s="48"/>
      <c r="H1183" s="48"/>
      <c r="I1183"/>
      <c r="J1183"/>
    </row>
    <row r="1184" spans="1:10" x14ac:dyDescent="0.35">
      <c r="A1184"/>
      <c r="B1184"/>
      <c r="C1184"/>
      <c r="D1184"/>
      <c r="E1184"/>
      <c r="F1184"/>
      <c r="G1184" s="48"/>
      <c r="H1184" s="48"/>
      <c r="I1184"/>
      <c r="J1184"/>
    </row>
    <row r="1185" spans="1:10" x14ac:dyDescent="0.35">
      <c r="A1185"/>
      <c r="B1185"/>
      <c r="C1185"/>
      <c r="D1185"/>
      <c r="E1185"/>
      <c r="F1185"/>
      <c r="G1185" s="48"/>
      <c r="H1185" s="48"/>
      <c r="I1185"/>
      <c r="J1185"/>
    </row>
    <row r="1186" spans="1:10" x14ac:dyDescent="0.35">
      <c r="A1186"/>
      <c r="B1186"/>
      <c r="C1186"/>
      <c r="D1186"/>
      <c r="E1186"/>
      <c r="F1186"/>
      <c r="G1186" s="48"/>
      <c r="H1186" s="48"/>
      <c r="I1186"/>
      <c r="J1186"/>
    </row>
    <row r="1187" spans="1:10" x14ac:dyDescent="0.35">
      <c r="A1187"/>
      <c r="B1187"/>
      <c r="C1187"/>
      <c r="D1187"/>
      <c r="E1187"/>
      <c r="F1187"/>
      <c r="G1187" s="48"/>
      <c r="H1187" s="48"/>
      <c r="I1187"/>
      <c r="J1187"/>
    </row>
    <row r="1188" spans="1:10" x14ac:dyDescent="0.35">
      <c r="A1188"/>
      <c r="B1188"/>
      <c r="C1188"/>
      <c r="D1188"/>
      <c r="E1188"/>
      <c r="F1188"/>
      <c r="G1188" s="48"/>
      <c r="H1188" s="48"/>
      <c r="I1188"/>
      <c r="J1188"/>
    </row>
    <row r="1189" spans="1:10" x14ac:dyDescent="0.35">
      <c r="A1189"/>
      <c r="B1189"/>
      <c r="C1189"/>
      <c r="D1189"/>
      <c r="E1189"/>
      <c r="F1189"/>
      <c r="G1189" s="48"/>
      <c r="H1189" s="48"/>
      <c r="I1189"/>
      <c r="J1189"/>
    </row>
    <row r="1190" spans="1:10" x14ac:dyDescent="0.35">
      <c r="A1190"/>
      <c r="B1190"/>
      <c r="C1190"/>
      <c r="D1190"/>
      <c r="E1190"/>
      <c r="F1190"/>
      <c r="G1190" s="48"/>
      <c r="H1190" s="48"/>
      <c r="I1190"/>
      <c r="J1190"/>
    </row>
    <row r="1191" spans="1:10" x14ac:dyDescent="0.35">
      <c r="A1191"/>
      <c r="B1191"/>
      <c r="C1191"/>
      <c r="D1191"/>
      <c r="E1191"/>
      <c r="F1191"/>
      <c r="G1191" s="48"/>
      <c r="H1191" s="48"/>
      <c r="I1191"/>
      <c r="J1191"/>
    </row>
    <row r="1192" spans="1:10" x14ac:dyDescent="0.35">
      <c r="A1192"/>
      <c r="B1192"/>
      <c r="C1192"/>
      <c r="D1192"/>
      <c r="E1192"/>
      <c r="F1192"/>
      <c r="G1192" s="48"/>
      <c r="H1192" s="48"/>
      <c r="I1192"/>
      <c r="J1192"/>
    </row>
    <row r="1193" spans="1:10" x14ac:dyDescent="0.35">
      <c r="A1193"/>
      <c r="B1193"/>
      <c r="C1193"/>
      <c r="D1193"/>
      <c r="E1193"/>
      <c r="F1193"/>
      <c r="G1193" s="48"/>
      <c r="H1193" s="48"/>
      <c r="I1193"/>
      <c r="J1193"/>
    </row>
    <row r="1194" spans="1:10" x14ac:dyDescent="0.35">
      <c r="A1194"/>
      <c r="B1194"/>
      <c r="C1194"/>
      <c r="D1194"/>
      <c r="E1194"/>
      <c r="F1194"/>
      <c r="G1194" s="48"/>
      <c r="H1194" s="48"/>
      <c r="I1194"/>
      <c r="J1194"/>
    </row>
    <row r="1195" spans="1:10" x14ac:dyDescent="0.35">
      <c r="A1195"/>
      <c r="B1195"/>
      <c r="C1195"/>
      <c r="D1195"/>
      <c r="E1195"/>
      <c r="F1195"/>
      <c r="G1195" s="48"/>
      <c r="H1195" s="48"/>
      <c r="I1195"/>
      <c r="J1195"/>
    </row>
    <row r="1196" spans="1:10" x14ac:dyDescent="0.35">
      <c r="A1196"/>
      <c r="B1196"/>
      <c r="C1196"/>
      <c r="D1196"/>
      <c r="E1196"/>
      <c r="F1196"/>
      <c r="G1196" s="48"/>
      <c r="H1196" s="48"/>
      <c r="I1196"/>
      <c r="J1196"/>
    </row>
    <row r="1197" spans="1:10" x14ac:dyDescent="0.35">
      <c r="A1197"/>
      <c r="B1197"/>
      <c r="C1197"/>
      <c r="D1197"/>
      <c r="E1197"/>
      <c r="F1197"/>
      <c r="G1197" s="48"/>
      <c r="H1197" s="48"/>
      <c r="I1197"/>
      <c r="J1197"/>
    </row>
    <row r="1198" spans="1:10" x14ac:dyDescent="0.35">
      <c r="A1198"/>
      <c r="B1198"/>
      <c r="C1198"/>
      <c r="D1198"/>
      <c r="E1198"/>
      <c r="F1198"/>
      <c r="G1198" s="48"/>
      <c r="H1198" s="48"/>
      <c r="I1198"/>
      <c r="J1198"/>
    </row>
    <row r="1199" spans="1:10" x14ac:dyDescent="0.35">
      <c r="A1199"/>
      <c r="B1199"/>
      <c r="C1199"/>
      <c r="D1199"/>
      <c r="E1199"/>
      <c r="F1199"/>
      <c r="G1199" s="48"/>
      <c r="H1199" s="48"/>
      <c r="I1199"/>
      <c r="J1199"/>
    </row>
    <row r="1200" spans="1:10" x14ac:dyDescent="0.35">
      <c r="A1200"/>
      <c r="B1200"/>
      <c r="C1200"/>
      <c r="D1200"/>
      <c r="E1200"/>
      <c r="F1200"/>
      <c r="G1200" s="48"/>
      <c r="H1200" s="48"/>
      <c r="I1200"/>
      <c r="J1200"/>
    </row>
    <row r="1201" spans="1:10" x14ac:dyDescent="0.35">
      <c r="A1201"/>
      <c r="B1201"/>
      <c r="C1201"/>
      <c r="D1201"/>
      <c r="E1201"/>
      <c r="F1201"/>
      <c r="G1201" s="48"/>
      <c r="H1201" s="48"/>
      <c r="I1201"/>
      <c r="J1201"/>
    </row>
    <row r="1202" spans="1:10" x14ac:dyDescent="0.35">
      <c r="A1202"/>
      <c r="B1202"/>
      <c r="C1202"/>
      <c r="D1202"/>
      <c r="E1202"/>
      <c r="F1202"/>
      <c r="G1202" s="48"/>
      <c r="H1202" s="48"/>
      <c r="I1202"/>
      <c r="J1202"/>
    </row>
    <row r="1203" spans="1:10" x14ac:dyDescent="0.35">
      <c r="A1203"/>
      <c r="B1203"/>
      <c r="C1203"/>
      <c r="D1203"/>
      <c r="E1203"/>
      <c r="F1203"/>
      <c r="G1203" s="48"/>
      <c r="H1203" s="48"/>
      <c r="I1203"/>
      <c r="J1203"/>
    </row>
    <row r="1204" spans="1:10" x14ac:dyDescent="0.35">
      <c r="A1204"/>
      <c r="B1204"/>
      <c r="C1204"/>
      <c r="D1204"/>
      <c r="E1204"/>
      <c r="F1204"/>
      <c r="G1204" s="48"/>
      <c r="H1204" s="48"/>
      <c r="I1204"/>
      <c r="J1204"/>
    </row>
    <row r="1205" spans="1:10" x14ac:dyDescent="0.35">
      <c r="A1205"/>
      <c r="B1205"/>
      <c r="C1205"/>
      <c r="D1205"/>
      <c r="E1205"/>
      <c r="F1205"/>
      <c r="G1205" s="48"/>
      <c r="H1205" s="48"/>
      <c r="I1205"/>
      <c r="J1205"/>
    </row>
    <row r="1206" spans="1:10" x14ac:dyDescent="0.35">
      <c r="A1206"/>
      <c r="B1206"/>
      <c r="C1206"/>
      <c r="D1206"/>
      <c r="E1206"/>
      <c r="F1206"/>
      <c r="G1206" s="48"/>
      <c r="H1206" s="48"/>
      <c r="I1206"/>
      <c r="J1206"/>
    </row>
    <row r="1207" spans="1:10" x14ac:dyDescent="0.35">
      <c r="A1207"/>
      <c r="B1207"/>
      <c r="C1207"/>
      <c r="D1207"/>
      <c r="E1207"/>
      <c r="F1207"/>
      <c r="G1207" s="48"/>
      <c r="H1207" s="48"/>
      <c r="I1207"/>
      <c r="J1207"/>
    </row>
    <row r="1208" spans="1:10" x14ac:dyDescent="0.35">
      <c r="A1208"/>
      <c r="B1208"/>
      <c r="C1208"/>
      <c r="D1208"/>
      <c r="E1208"/>
      <c r="F1208"/>
      <c r="G1208" s="48"/>
      <c r="H1208" s="48"/>
      <c r="I1208"/>
      <c r="J1208"/>
    </row>
    <row r="1209" spans="1:10" x14ac:dyDescent="0.35">
      <c r="A1209"/>
      <c r="B1209"/>
      <c r="C1209"/>
      <c r="D1209"/>
      <c r="E1209"/>
      <c r="F1209"/>
      <c r="G1209" s="48"/>
      <c r="H1209" s="48"/>
      <c r="I1209"/>
      <c r="J1209"/>
    </row>
    <row r="1210" spans="1:10" x14ac:dyDescent="0.35">
      <c r="A1210"/>
      <c r="B1210"/>
      <c r="C1210"/>
      <c r="D1210"/>
      <c r="E1210"/>
      <c r="F1210"/>
      <c r="G1210" s="48"/>
      <c r="H1210" s="48"/>
      <c r="I1210"/>
      <c r="J1210"/>
    </row>
    <row r="1211" spans="1:10" x14ac:dyDescent="0.35">
      <c r="A1211"/>
      <c r="B1211"/>
      <c r="C1211"/>
      <c r="D1211"/>
      <c r="E1211"/>
      <c r="F1211"/>
      <c r="G1211" s="48"/>
      <c r="H1211" s="48"/>
      <c r="I1211"/>
      <c r="J1211"/>
    </row>
    <row r="1212" spans="1:10" x14ac:dyDescent="0.35">
      <c r="A1212"/>
      <c r="B1212"/>
      <c r="C1212"/>
      <c r="D1212"/>
      <c r="E1212"/>
      <c r="F1212"/>
      <c r="G1212" s="48"/>
      <c r="H1212" s="48"/>
      <c r="I1212"/>
      <c r="J1212"/>
    </row>
    <row r="1213" spans="1:10" x14ac:dyDescent="0.35">
      <c r="A1213"/>
      <c r="B1213"/>
      <c r="C1213"/>
      <c r="D1213"/>
      <c r="E1213"/>
      <c r="F1213"/>
      <c r="G1213" s="48"/>
      <c r="H1213" s="48"/>
      <c r="I1213"/>
      <c r="J1213"/>
    </row>
    <row r="1214" spans="1:10" x14ac:dyDescent="0.35">
      <c r="A1214"/>
      <c r="B1214"/>
      <c r="C1214"/>
      <c r="D1214"/>
      <c r="E1214"/>
      <c r="F1214"/>
      <c r="G1214" s="48"/>
      <c r="H1214" s="48"/>
      <c r="I1214"/>
      <c r="J1214"/>
    </row>
    <row r="1215" spans="1:10" x14ac:dyDescent="0.35">
      <c r="A1215"/>
      <c r="B1215"/>
      <c r="C1215"/>
      <c r="D1215"/>
      <c r="E1215"/>
      <c r="F1215"/>
      <c r="G1215" s="48"/>
      <c r="H1215" s="48"/>
      <c r="I1215"/>
      <c r="J1215"/>
    </row>
    <row r="1216" spans="1:10" x14ac:dyDescent="0.35">
      <c r="A1216"/>
      <c r="B1216"/>
      <c r="C1216"/>
      <c r="D1216"/>
      <c r="E1216"/>
      <c r="F1216"/>
      <c r="G1216" s="48"/>
      <c r="H1216" s="48"/>
      <c r="I1216"/>
      <c r="J1216"/>
    </row>
    <row r="1217" spans="1:10" x14ac:dyDescent="0.35">
      <c r="A1217"/>
      <c r="B1217"/>
      <c r="C1217"/>
      <c r="D1217"/>
      <c r="E1217"/>
      <c r="F1217"/>
      <c r="G1217" s="48"/>
      <c r="H1217" s="48"/>
      <c r="I1217"/>
      <c r="J1217"/>
    </row>
    <row r="1218" spans="1:10" x14ac:dyDescent="0.35">
      <c r="A1218"/>
      <c r="B1218"/>
      <c r="C1218"/>
      <c r="D1218"/>
      <c r="E1218"/>
      <c r="F1218"/>
      <c r="G1218" s="48"/>
      <c r="H1218" s="48"/>
      <c r="I1218"/>
      <c r="J1218"/>
    </row>
    <row r="1219" spans="1:10" x14ac:dyDescent="0.35">
      <c r="A1219"/>
      <c r="B1219"/>
      <c r="C1219"/>
      <c r="D1219"/>
      <c r="E1219"/>
      <c r="F1219"/>
      <c r="G1219" s="48"/>
      <c r="H1219" s="48"/>
      <c r="I1219"/>
      <c r="J1219"/>
    </row>
    <row r="1220" spans="1:10" x14ac:dyDescent="0.35">
      <c r="A1220"/>
      <c r="B1220"/>
      <c r="C1220"/>
      <c r="D1220"/>
      <c r="E1220"/>
      <c r="F1220"/>
      <c r="G1220" s="48"/>
      <c r="H1220" s="48"/>
      <c r="I1220"/>
      <c r="J1220"/>
    </row>
    <row r="1221" spans="1:10" x14ac:dyDescent="0.35">
      <c r="A1221"/>
      <c r="B1221"/>
      <c r="C1221"/>
      <c r="D1221"/>
      <c r="E1221"/>
      <c r="F1221"/>
      <c r="G1221" s="48"/>
      <c r="H1221" s="48"/>
      <c r="I1221"/>
      <c r="J1221"/>
    </row>
    <row r="1222" spans="1:10" x14ac:dyDescent="0.35">
      <c r="A1222"/>
      <c r="B1222"/>
      <c r="C1222"/>
      <c r="D1222"/>
      <c r="E1222"/>
      <c r="F1222"/>
      <c r="G1222" s="48"/>
      <c r="H1222" s="48"/>
      <c r="I1222"/>
      <c r="J1222"/>
    </row>
    <row r="1223" spans="1:10" x14ac:dyDescent="0.35">
      <c r="A1223"/>
      <c r="B1223"/>
      <c r="C1223"/>
      <c r="D1223"/>
      <c r="E1223"/>
      <c r="F1223"/>
      <c r="G1223" s="48"/>
      <c r="H1223" s="48"/>
      <c r="I1223"/>
      <c r="J1223"/>
    </row>
    <row r="1224" spans="1:10" x14ac:dyDescent="0.35">
      <c r="A1224"/>
      <c r="B1224"/>
      <c r="C1224"/>
      <c r="D1224"/>
      <c r="E1224"/>
      <c r="F1224"/>
      <c r="G1224" s="48"/>
      <c r="H1224" s="48"/>
      <c r="I1224"/>
      <c r="J1224"/>
    </row>
    <row r="1225" spans="1:10" x14ac:dyDescent="0.35">
      <c r="A1225"/>
      <c r="B1225"/>
      <c r="C1225"/>
      <c r="D1225"/>
      <c r="E1225"/>
      <c r="F1225"/>
      <c r="G1225" s="48"/>
      <c r="H1225" s="48"/>
      <c r="I1225"/>
      <c r="J1225"/>
    </row>
    <row r="1226" spans="1:10" x14ac:dyDescent="0.35">
      <c r="A1226"/>
      <c r="B1226"/>
      <c r="C1226"/>
      <c r="D1226"/>
      <c r="E1226"/>
      <c r="F1226"/>
      <c r="G1226" s="48"/>
      <c r="H1226" s="48"/>
      <c r="I1226"/>
      <c r="J1226"/>
    </row>
    <row r="1227" spans="1:10" x14ac:dyDescent="0.35">
      <c r="A1227"/>
      <c r="B1227"/>
      <c r="C1227"/>
      <c r="D1227"/>
      <c r="E1227"/>
      <c r="F1227"/>
      <c r="G1227" s="48"/>
      <c r="H1227" s="48"/>
      <c r="I1227"/>
      <c r="J1227"/>
    </row>
    <row r="1228" spans="1:10" x14ac:dyDescent="0.35">
      <c r="A1228"/>
      <c r="B1228"/>
      <c r="C1228"/>
      <c r="D1228"/>
      <c r="E1228"/>
      <c r="F1228"/>
      <c r="G1228" s="48"/>
      <c r="H1228" s="48"/>
      <c r="I1228"/>
      <c r="J1228"/>
    </row>
    <row r="1229" spans="1:10" x14ac:dyDescent="0.35">
      <c r="A1229"/>
      <c r="B1229"/>
      <c r="C1229"/>
      <c r="D1229"/>
      <c r="E1229"/>
      <c r="F1229"/>
      <c r="G1229" s="48"/>
      <c r="H1229" s="48"/>
      <c r="I1229"/>
      <c r="J1229"/>
    </row>
    <row r="1230" spans="1:10" x14ac:dyDescent="0.35">
      <c r="A1230"/>
      <c r="B1230"/>
      <c r="C1230"/>
      <c r="D1230"/>
      <c r="E1230"/>
      <c r="F1230"/>
      <c r="G1230" s="48"/>
      <c r="H1230" s="48"/>
      <c r="I1230"/>
      <c r="J1230"/>
    </row>
    <row r="1231" spans="1:10" x14ac:dyDescent="0.35">
      <c r="A1231"/>
      <c r="B1231"/>
      <c r="C1231"/>
      <c r="D1231"/>
      <c r="E1231"/>
      <c r="F1231"/>
      <c r="G1231" s="48"/>
      <c r="H1231" s="48"/>
      <c r="I1231"/>
      <c r="J1231"/>
    </row>
    <row r="1232" spans="1:10" x14ac:dyDescent="0.35">
      <c r="A1232"/>
      <c r="B1232"/>
      <c r="C1232"/>
      <c r="D1232"/>
      <c r="E1232"/>
      <c r="F1232"/>
      <c r="G1232" s="48"/>
      <c r="H1232" s="48"/>
      <c r="I1232"/>
      <c r="J1232"/>
    </row>
    <row r="1233" spans="1:10" x14ac:dyDescent="0.35">
      <c r="A1233"/>
      <c r="B1233"/>
      <c r="C1233"/>
      <c r="D1233"/>
      <c r="E1233"/>
      <c r="F1233"/>
      <c r="G1233" s="48"/>
      <c r="H1233" s="48"/>
      <c r="I1233"/>
      <c r="J1233"/>
    </row>
    <row r="1234" spans="1:10" x14ac:dyDescent="0.35">
      <c r="A1234"/>
      <c r="B1234"/>
      <c r="C1234"/>
      <c r="D1234"/>
      <c r="E1234"/>
      <c r="F1234"/>
      <c r="G1234" s="48"/>
      <c r="H1234" s="48"/>
      <c r="I1234"/>
      <c r="J1234"/>
    </row>
    <row r="1235" spans="1:10" x14ac:dyDescent="0.35">
      <c r="A1235"/>
      <c r="B1235"/>
      <c r="C1235"/>
      <c r="D1235"/>
      <c r="E1235"/>
      <c r="F1235"/>
      <c r="G1235" s="48"/>
      <c r="H1235" s="48"/>
      <c r="I1235"/>
      <c r="J1235"/>
    </row>
    <row r="1236" spans="1:10" x14ac:dyDescent="0.35">
      <c r="A1236"/>
      <c r="B1236"/>
      <c r="C1236"/>
      <c r="D1236"/>
      <c r="E1236"/>
      <c r="F1236"/>
      <c r="G1236" s="48"/>
      <c r="H1236" s="48"/>
      <c r="I1236"/>
      <c r="J1236"/>
    </row>
    <row r="1237" spans="1:10" x14ac:dyDescent="0.35">
      <c r="A1237"/>
      <c r="B1237"/>
      <c r="C1237"/>
      <c r="D1237"/>
      <c r="E1237"/>
      <c r="F1237"/>
      <c r="G1237" s="48"/>
      <c r="H1237" s="48"/>
      <c r="I1237"/>
      <c r="J1237"/>
    </row>
    <row r="1238" spans="1:10" x14ac:dyDescent="0.35">
      <c r="A1238"/>
      <c r="B1238"/>
      <c r="C1238"/>
      <c r="D1238"/>
      <c r="E1238"/>
      <c r="F1238"/>
      <c r="G1238" s="48"/>
      <c r="H1238" s="48"/>
      <c r="I1238"/>
      <c r="J1238"/>
    </row>
    <row r="1239" spans="1:10" x14ac:dyDescent="0.35">
      <c r="A1239"/>
      <c r="B1239"/>
      <c r="C1239"/>
      <c r="D1239"/>
      <c r="E1239"/>
      <c r="F1239"/>
      <c r="G1239" s="48"/>
      <c r="H1239" s="48"/>
      <c r="I1239"/>
      <c r="J1239"/>
    </row>
    <row r="1240" spans="1:10" x14ac:dyDescent="0.35">
      <c r="A1240"/>
      <c r="B1240"/>
      <c r="C1240"/>
      <c r="D1240"/>
      <c r="E1240"/>
      <c r="F1240"/>
      <c r="G1240" s="48"/>
      <c r="H1240" s="48"/>
      <c r="I1240"/>
      <c r="J1240"/>
    </row>
    <row r="1241" spans="1:10" x14ac:dyDescent="0.35">
      <c r="A1241"/>
      <c r="B1241"/>
      <c r="C1241"/>
      <c r="D1241"/>
      <c r="E1241"/>
      <c r="F1241"/>
      <c r="G1241" s="48"/>
      <c r="H1241" s="48"/>
      <c r="I1241"/>
      <c r="J1241"/>
    </row>
    <row r="1242" spans="1:10" x14ac:dyDescent="0.35">
      <c r="A1242"/>
      <c r="B1242"/>
      <c r="C1242"/>
      <c r="D1242"/>
      <c r="E1242"/>
      <c r="F1242"/>
      <c r="G1242" s="48"/>
      <c r="H1242" s="48"/>
      <c r="I1242"/>
      <c r="J1242"/>
    </row>
    <row r="1243" spans="1:10" x14ac:dyDescent="0.35">
      <c r="A1243"/>
      <c r="B1243"/>
      <c r="C1243"/>
      <c r="D1243"/>
      <c r="E1243"/>
      <c r="F1243"/>
      <c r="G1243" s="48"/>
      <c r="H1243" s="48"/>
      <c r="I1243"/>
      <c r="J1243"/>
    </row>
    <row r="1244" spans="1:10" x14ac:dyDescent="0.35">
      <c r="A1244"/>
      <c r="B1244"/>
      <c r="C1244"/>
      <c r="D1244"/>
      <c r="E1244"/>
      <c r="F1244"/>
      <c r="G1244" s="48"/>
      <c r="H1244" s="48"/>
      <c r="I1244"/>
      <c r="J1244"/>
    </row>
    <row r="1245" spans="1:10" x14ac:dyDescent="0.35">
      <c r="A1245"/>
      <c r="B1245"/>
      <c r="C1245"/>
      <c r="D1245"/>
      <c r="E1245"/>
      <c r="F1245"/>
      <c r="G1245" s="48"/>
      <c r="H1245" s="48"/>
      <c r="I1245"/>
      <c r="J1245"/>
    </row>
    <row r="1246" spans="1:10" x14ac:dyDescent="0.35">
      <c r="A1246"/>
      <c r="B1246"/>
      <c r="C1246"/>
      <c r="D1246"/>
      <c r="E1246"/>
      <c r="F1246"/>
      <c r="G1246" s="48"/>
      <c r="H1246" s="48"/>
      <c r="I1246"/>
      <c r="J1246"/>
    </row>
    <row r="1247" spans="1:10" x14ac:dyDescent="0.35">
      <c r="A1247"/>
      <c r="B1247"/>
      <c r="C1247"/>
      <c r="D1247"/>
      <c r="E1247"/>
      <c r="F1247"/>
      <c r="G1247" s="48"/>
      <c r="H1247" s="48"/>
      <c r="I1247"/>
      <c r="J1247"/>
    </row>
    <row r="1248" spans="1:10" x14ac:dyDescent="0.35">
      <c r="A1248"/>
      <c r="B1248"/>
      <c r="C1248"/>
      <c r="D1248"/>
      <c r="E1248"/>
      <c r="F1248"/>
      <c r="G1248" s="48"/>
      <c r="H1248" s="48"/>
      <c r="I1248"/>
      <c r="J1248"/>
    </row>
    <row r="1249" spans="1:10" x14ac:dyDescent="0.35">
      <c r="A1249"/>
      <c r="B1249"/>
      <c r="C1249"/>
      <c r="D1249"/>
      <c r="E1249"/>
      <c r="F1249"/>
      <c r="G1249" s="48"/>
      <c r="H1249" s="48"/>
      <c r="I1249"/>
      <c r="J1249"/>
    </row>
    <row r="1250" spans="1:10" x14ac:dyDescent="0.35">
      <c r="A1250"/>
      <c r="B1250"/>
      <c r="C1250"/>
      <c r="D1250"/>
      <c r="E1250"/>
      <c r="F1250"/>
      <c r="G1250" s="48"/>
      <c r="H1250" s="48"/>
      <c r="I1250"/>
      <c r="J1250"/>
    </row>
    <row r="1251" spans="1:10" x14ac:dyDescent="0.35">
      <c r="A1251"/>
      <c r="B1251"/>
      <c r="C1251"/>
      <c r="D1251"/>
      <c r="E1251"/>
      <c r="F1251"/>
      <c r="G1251" s="48"/>
      <c r="H1251" s="48"/>
      <c r="I1251"/>
      <c r="J1251"/>
    </row>
    <row r="1252" spans="1:10" x14ac:dyDescent="0.35">
      <c r="A1252"/>
      <c r="B1252"/>
      <c r="C1252"/>
      <c r="D1252"/>
      <c r="E1252"/>
      <c r="F1252"/>
      <c r="G1252" s="48"/>
      <c r="H1252" s="48"/>
      <c r="I1252"/>
      <c r="J1252"/>
    </row>
    <row r="1253" spans="1:10" x14ac:dyDescent="0.35">
      <c r="A1253"/>
      <c r="B1253"/>
      <c r="C1253"/>
      <c r="D1253"/>
      <c r="E1253"/>
      <c r="F1253"/>
      <c r="G1253" s="48"/>
      <c r="H1253" s="48"/>
      <c r="I1253"/>
      <c r="J1253"/>
    </row>
    <row r="1254" spans="1:10" x14ac:dyDescent="0.35">
      <c r="A1254"/>
      <c r="B1254"/>
      <c r="C1254"/>
      <c r="D1254"/>
      <c r="E1254"/>
      <c r="F1254"/>
      <c r="G1254" s="48"/>
      <c r="H1254" s="48"/>
      <c r="I1254"/>
      <c r="J1254"/>
    </row>
    <row r="1255" spans="1:10" x14ac:dyDescent="0.35">
      <c r="A1255"/>
      <c r="B1255"/>
      <c r="C1255"/>
      <c r="D1255"/>
      <c r="E1255"/>
      <c r="F1255"/>
      <c r="G1255" s="48"/>
      <c r="H1255" s="48"/>
      <c r="I1255"/>
      <c r="J1255"/>
    </row>
    <row r="1256" spans="1:10" x14ac:dyDescent="0.35">
      <c r="A1256"/>
      <c r="B1256"/>
      <c r="C1256"/>
      <c r="D1256"/>
      <c r="E1256"/>
      <c r="F1256"/>
      <c r="G1256" s="48"/>
      <c r="H1256" s="48"/>
      <c r="I1256"/>
      <c r="J1256"/>
    </row>
    <row r="1257" spans="1:10" x14ac:dyDescent="0.35">
      <c r="A1257"/>
      <c r="B1257"/>
      <c r="C1257"/>
      <c r="D1257"/>
      <c r="E1257"/>
      <c r="F1257"/>
      <c r="G1257" s="48"/>
      <c r="H1257" s="48"/>
      <c r="I1257"/>
      <c r="J1257"/>
    </row>
    <row r="1258" spans="1:10" x14ac:dyDescent="0.35">
      <c r="A1258"/>
      <c r="B1258"/>
      <c r="C1258"/>
      <c r="D1258"/>
      <c r="E1258"/>
      <c r="F1258"/>
      <c r="G1258" s="48"/>
      <c r="H1258" s="48"/>
      <c r="I1258"/>
      <c r="J1258"/>
    </row>
    <row r="1259" spans="1:10" x14ac:dyDescent="0.35">
      <c r="A1259"/>
      <c r="B1259"/>
      <c r="C1259"/>
      <c r="D1259"/>
      <c r="E1259"/>
      <c r="F1259"/>
      <c r="G1259" s="48"/>
      <c r="H1259" s="48"/>
      <c r="I1259"/>
      <c r="J1259"/>
    </row>
    <row r="1260" spans="1:10" x14ac:dyDescent="0.35">
      <c r="A1260"/>
      <c r="B1260"/>
      <c r="C1260"/>
      <c r="D1260"/>
      <c r="E1260"/>
      <c r="F1260"/>
      <c r="G1260" s="48"/>
      <c r="H1260" s="48"/>
      <c r="I1260"/>
      <c r="J1260"/>
    </row>
    <row r="1261" spans="1:10" x14ac:dyDescent="0.35">
      <c r="A1261"/>
      <c r="B1261"/>
      <c r="C1261"/>
      <c r="D1261"/>
      <c r="E1261"/>
      <c r="F1261"/>
      <c r="G1261" s="48"/>
      <c r="H1261" s="48"/>
      <c r="I1261"/>
      <c r="J1261"/>
    </row>
    <row r="1262" spans="1:10" x14ac:dyDescent="0.35">
      <c r="A1262"/>
      <c r="B1262"/>
      <c r="C1262"/>
      <c r="D1262"/>
      <c r="E1262"/>
      <c r="F1262"/>
      <c r="G1262" s="48"/>
      <c r="H1262" s="48"/>
      <c r="I1262"/>
      <c r="J1262"/>
    </row>
    <row r="1263" spans="1:10" x14ac:dyDescent="0.35">
      <c r="A1263"/>
      <c r="B1263"/>
      <c r="C1263"/>
      <c r="D1263"/>
      <c r="E1263"/>
      <c r="F1263"/>
      <c r="G1263" s="48"/>
      <c r="H1263" s="48"/>
      <c r="I1263"/>
      <c r="J1263"/>
    </row>
    <row r="1264" spans="1:10" x14ac:dyDescent="0.35">
      <c r="A1264"/>
      <c r="B1264"/>
      <c r="C1264"/>
      <c r="D1264"/>
      <c r="E1264"/>
      <c r="F1264"/>
      <c r="G1264" s="48"/>
      <c r="H1264" s="48"/>
      <c r="I1264"/>
      <c r="J1264"/>
    </row>
    <row r="1265" spans="1:10" x14ac:dyDescent="0.35">
      <c r="A1265"/>
      <c r="B1265"/>
      <c r="C1265"/>
      <c r="D1265"/>
      <c r="E1265"/>
      <c r="F1265"/>
      <c r="G1265" s="48"/>
      <c r="H1265" s="48"/>
      <c r="I1265"/>
      <c r="J1265"/>
    </row>
    <row r="1266" spans="1:10" x14ac:dyDescent="0.35">
      <c r="A1266"/>
      <c r="B1266"/>
      <c r="C1266"/>
      <c r="D1266"/>
      <c r="E1266"/>
      <c r="F1266"/>
      <c r="G1266" s="48"/>
      <c r="H1266" s="48"/>
      <c r="I1266"/>
      <c r="J1266"/>
    </row>
    <row r="1267" spans="1:10" x14ac:dyDescent="0.35">
      <c r="A1267"/>
      <c r="B1267"/>
      <c r="C1267"/>
      <c r="D1267"/>
      <c r="E1267"/>
      <c r="F1267"/>
      <c r="G1267" s="48"/>
      <c r="H1267" s="48"/>
      <c r="I1267"/>
      <c r="J1267"/>
    </row>
    <row r="1268" spans="1:10" x14ac:dyDescent="0.35">
      <c r="A1268"/>
      <c r="B1268"/>
      <c r="C1268"/>
      <c r="D1268"/>
      <c r="E1268"/>
      <c r="F1268"/>
      <c r="G1268" s="48"/>
      <c r="H1268" s="48"/>
      <c r="I1268"/>
      <c r="J1268"/>
    </row>
    <row r="1269" spans="1:10" x14ac:dyDescent="0.35">
      <c r="A1269"/>
      <c r="B1269"/>
      <c r="C1269"/>
      <c r="D1269"/>
      <c r="E1269"/>
      <c r="F1269"/>
      <c r="G1269" s="48"/>
      <c r="H1269" s="48"/>
      <c r="I1269"/>
      <c r="J1269"/>
    </row>
    <row r="1270" spans="1:10" x14ac:dyDescent="0.35">
      <c r="A1270"/>
      <c r="B1270"/>
      <c r="C1270"/>
      <c r="D1270"/>
      <c r="E1270"/>
      <c r="F1270"/>
      <c r="G1270" s="48"/>
      <c r="H1270" s="48"/>
      <c r="I1270"/>
      <c r="J1270"/>
    </row>
    <row r="1271" spans="1:10" x14ac:dyDescent="0.35">
      <c r="A1271"/>
      <c r="B1271"/>
      <c r="C1271"/>
      <c r="D1271"/>
      <c r="E1271"/>
      <c r="F1271"/>
      <c r="G1271" s="48"/>
      <c r="H1271" s="48"/>
      <c r="I1271"/>
      <c r="J1271"/>
    </row>
    <row r="1272" spans="1:10" x14ac:dyDescent="0.35">
      <c r="A1272"/>
      <c r="B1272"/>
      <c r="C1272"/>
      <c r="D1272"/>
      <c r="E1272"/>
      <c r="F1272"/>
      <c r="G1272" s="48"/>
      <c r="H1272" s="48"/>
      <c r="I1272"/>
      <c r="J1272"/>
    </row>
    <row r="1273" spans="1:10" x14ac:dyDescent="0.35">
      <c r="A1273"/>
      <c r="B1273"/>
      <c r="C1273"/>
      <c r="D1273"/>
      <c r="E1273"/>
      <c r="F1273"/>
      <c r="G1273" s="48"/>
      <c r="H1273" s="48"/>
      <c r="I1273"/>
      <c r="J1273"/>
    </row>
    <row r="1274" spans="1:10" x14ac:dyDescent="0.35">
      <c r="A1274"/>
      <c r="B1274"/>
      <c r="C1274"/>
      <c r="D1274"/>
      <c r="E1274"/>
      <c r="F1274"/>
      <c r="G1274" s="48"/>
      <c r="H1274" s="48"/>
      <c r="I1274"/>
      <c r="J1274"/>
    </row>
    <row r="1275" spans="1:10" x14ac:dyDescent="0.35">
      <c r="A1275"/>
      <c r="B1275"/>
      <c r="C1275"/>
      <c r="D1275"/>
      <c r="E1275"/>
      <c r="F1275"/>
      <c r="G1275" s="48"/>
      <c r="H1275" s="48"/>
      <c r="I1275"/>
      <c r="J1275"/>
    </row>
    <row r="1276" spans="1:10" x14ac:dyDescent="0.35">
      <c r="A1276"/>
      <c r="B1276"/>
      <c r="C1276"/>
      <c r="D1276"/>
      <c r="E1276"/>
      <c r="F1276"/>
      <c r="G1276" s="48"/>
      <c r="H1276" s="48"/>
      <c r="I1276"/>
      <c r="J1276"/>
    </row>
    <row r="1277" spans="1:10" x14ac:dyDescent="0.35">
      <c r="A1277"/>
      <c r="B1277"/>
      <c r="C1277"/>
      <c r="D1277"/>
      <c r="E1277"/>
      <c r="F1277"/>
      <c r="G1277" s="48"/>
      <c r="H1277" s="48"/>
      <c r="I1277"/>
      <c r="J1277"/>
    </row>
    <row r="1278" spans="1:10" x14ac:dyDescent="0.35">
      <c r="A1278"/>
      <c r="B1278"/>
      <c r="C1278"/>
      <c r="D1278"/>
      <c r="E1278"/>
      <c r="F1278"/>
      <c r="G1278" s="48"/>
      <c r="H1278" s="48"/>
      <c r="I1278"/>
      <c r="J1278"/>
    </row>
    <row r="1279" spans="1:10" x14ac:dyDescent="0.35">
      <c r="A1279"/>
      <c r="B1279"/>
      <c r="C1279"/>
      <c r="D1279"/>
      <c r="E1279"/>
      <c r="F1279"/>
      <c r="G1279" s="48"/>
      <c r="H1279" s="48"/>
      <c r="I1279"/>
      <c r="J1279"/>
    </row>
    <row r="1280" spans="1:10" x14ac:dyDescent="0.35">
      <c r="A1280"/>
      <c r="B1280"/>
      <c r="C1280"/>
      <c r="D1280"/>
      <c r="E1280"/>
      <c r="F1280"/>
      <c r="G1280" s="48"/>
      <c r="H1280" s="48"/>
      <c r="I1280"/>
      <c r="J1280"/>
    </row>
    <row r="1281" spans="1:10" x14ac:dyDescent="0.35">
      <c r="A1281"/>
      <c r="B1281"/>
      <c r="C1281"/>
      <c r="D1281"/>
      <c r="E1281"/>
      <c r="F1281"/>
      <c r="G1281" s="48"/>
      <c r="H1281" s="48"/>
      <c r="I1281"/>
      <c r="J1281"/>
    </row>
    <row r="1282" spans="1:10" x14ac:dyDescent="0.35">
      <c r="A1282"/>
      <c r="B1282"/>
      <c r="C1282"/>
      <c r="D1282"/>
      <c r="E1282"/>
      <c r="F1282"/>
      <c r="G1282" s="48"/>
      <c r="H1282" s="48"/>
      <c r="I1282"/>
      <c r="J1282"/>
    </row>
    <row r="1283" spans="1:10" x14ac:dyDescent="0.35">
      <c r="A1283"/>
      <c r="B1283"/>
      <c r="C1283"/>
      <c r="D1283"/>
      <c r="E1283"/>
      <c r="F1283"/>
      <c r="G1283" s="48"/>
      <c r="H1283" s="48"/>
      <c r="I1283"/>
      <c r="J1283"/>
    </row>
    <row r="1284" spans="1:10" x14ac:dyDescent="0.35">
      <c r="A1284"/>
      <c r="B1284"/>
      <c r="C1284"/>
      <c r="D1284"/>
      <c r="E1284"/>
      <c r="F1284"/>
      <c r="G1284" s="48"/>
      <c r="H1284" s="48"/>
      <c r="I1284"/>
      <c r="J1284"/>
    </row>
    <row r="1285" spans="1:10" x14ac:dyDescent="0.35">
      <c r="A1285"/>
      <c r="B1285"/>
      <c r="C1285"/>
      <c r="D1285"/>
      <c r="E1285"/>
      <c r="F1285"/>
      <c r="G1285" s="48"/>
      <c r="H1285" s="48"/>
      <c r="I1285"/>
      <c r="J1285"/>
    </row>
    <row r="1286" spans="1:10" x14ac:dyDescent="0.35">
      <c r="A1286"/>
      <c r="B1286"/>
      <c r="C1286"/>
      <c r="D1286"/>
      <c r="E1286"/>
      <c r="F1286"/>
      <c r="G1286" s="48"/>
      <c r="H1286" s="48"/>
      <c r="I1286"/>
      <c r="J1286"/>
    </row>
    <row r="1287" spans="1:10" x14ac:dyDescent="0.35">
      <c r="A1287"/>
      <c r="B1287"/>
      <c r="C1287"/>
      <c r="D1287"/>
      <c r="E1287"/>
      <c r="F1287"/>
      <c r="G1287" s="48"/>
      <c r="H1287" s="48"/>
      <c r="I1287"/>
      <c r="J1287"/>
    </row>
    <row r="1288" spans="1:10" x14ac:dyDescent="0.35">
      <c r="A1288"/>
      <c r="B1288"/>
      <c r="C1288"/>
      <c r="D1288"/>
      <c r="E1288"/>
      <c r="F1288"/>
      <c r="G1288" s="48"/>
      <c r="H1288" s="48"/>
      <c r="I1288"/>
      <c r="J1288"/>
    </row>
    <row r="1289" spans="1:10" x14ac:dyDescent="0.35">
      <c r="A1289"/>
      <c r="B1289"/>
      <c r="C1289"/>
      <c r="D1289"/>
      <c r="E1289"/>
      <c r="F1289"/>
      <c r="G1289" s="48"/>
      <c r="H1289" s="48"/>
      <c r="I1289"/>
      <c r="J1289"/>
    </row>
    <row r="1290" spans="1:10" x14ac:dyDescent="0.35">
      <c r="A1290"/>
      <c r="B1290"/>
      <c r="C1290"/>
      <c r="D1290"/>
      <c r="E1290"/>
      <c r="F1290"/>
      <c r="G1290" s="48"/>
      <c r="H1290" s="48"/>
      <c r="I1290"/>
      <c r="J1290"/>
    </row>
    <row r="1291" spans="1:10" x14ac:dyDescent="0.35">
      <c r="A1291"/>
      <c r="B1291"/>
      <c r="C1291"/>
      <c r="D1291"/>
      <c r="E1291"/>
      <c r="F1291"/>
      <c r="G1291" s="48"/>
      <c r="H1291" s="48"/>
      <c r="I1291"/>
      <c r="J1291"/>
    </row>
    <row r="1292" spans="1:10" x14ac:dyDescent="0.35">
      <c r="A1292"/>
      <c r="B1292"/>
      <c r="C1292"/>
      <c r="D1292"/>
      <c r="E1292"/>
      <c r="F1292"/>
      <c r="G1292" s="48"/>
      <c r="H1292" s="48"/>
      <c r="I1292"/>
      <c r="J1292"/>
    </row>
    <row r="1293" spans="1:10" x14ac:dyDescent="0.35">
      <c r="A1293"/>
      <c r="B1293"/>
      <c r="C1293"/>
      <c r="D1293"/>
      <c r="E1293"/>
      <c r="F1293"/>
      <c r="G1293" s="48"/>
      <c r="H1293" s="48"/>
      <c r="I1293"/>
      <c r="J1293"/>
    </row>
    <row r="1294" spans="1:10" x14ac:dyDescent="0.35">
      <c r="A1294"/>
      <c r="B1294"/>
      <c r="C1294"/>
      <c r="D1294"/>
      <c r="E1294"/>
      <c r="F1294"/>
      <c r="G1294" s="48"/>
      <c r="H1294" s="48"/>
      <c r="I1294"/>
      <c r="J1294"/>
    </row>
    <row r="1295" spans="1:10" x14ac:dyDescent="0.35">
      <c r="A1295"/>
      <c r="B1295"/>
      <c r="C1295"/>
      <c r="D1295"/>
      <c r="E1295"/>
      <c r="F1295"/>
      <c r="G1295" s="48"/>
      <c r="H1295" s="48"/>
      <c r="I1295"/>
      <c r="J1295"/>
    </row>
    <row r="1296" spans="1:10" x14ac:dyDescent="0.35">
      <c r="A1296"/>
      <c r="B1296"/>
      <c r="C1296"/>
      <c r="D1296"/>
      <c r="E1296"/>
      <c r="F1296"/>
      <c r="G1296" s="48"/>
      <c r="H1296" s="48"/>
      <c r="I1296"/>
      <c r="J1296"/>
    </row>
    <row r="1297" spans="1:10" x14ac:dyDescent="0.35">
      <c r="A1297"/>
      <c r="B1297"/>
      <c r="C1297"/>
      <c r="D1297"/>
      <c r="E1297"/>
      <c r="F1297"/>
      <c r="G1297" s="48"/>
      <c r="H1297" s="48"/>
      <c r="I1297"/>
      <c r="J1297"/>
    </row>
    <row r="1298" spans="1:10" x14ac:dyDescent="0.35">
      <c r="A1298"/>
      <c r="B1298"/>
      <c r="C1298"/>
      <c r="D1298"/>
      <c r="E1298"/>
      <c r="F1298"/>
      <c r="G1298" s="48"/>
      <c r="H1298" s="48"/>
      <c r="I1298"/>
      <c r="J1298"/>
    </row>
    <row r="1299" spans="1:10" x14ac:dyDescent="0.35">
      <c r="A1299"/>
      <c r="B1299"/>
      <c r="C1299"/>
      <c r="D1299"/>
      <c r="E1299"/>
      <c r="F1299"/>
      <c r="G1299" s="48"/>
      <c r="H1299" s="48"/>
      <c r="I1299"/>
      <c r="J1299"/>
    </row>
    <row r="1300" spans="1:10" x14ac:dyDescent="0.35">
      <c r="A1300"/>
      <c r="B1300"/>
      <c r="C1300"/>
      <c r="D1300"/>
      <c r="E1300"/>
      <c r="F1300"/>
      <c r="G1300" s="48"/>
      <c r="H1300" s="48"/>
      <c r="I1300"/>
      <c r="J1300"/>
    </row>
    <row r="1301" spans="1:10" x14ac:dyDescent="0.35">
      <c r="A1301"/>
      <c r="B1301"/>
      <c r="C1301"/>
      <c r="D1301"/>
      <c r="E1301"/>
      <c r="F1301"/>
      <c r="G1301" s="48"/>
      <c r="H1301" s="48"/>
      <c r="I1301"/>
      <c r="J1301"/>
    </row>
    <row r="1302" spans="1:10" x14ac:dyDescent="0.35">
      <c r="A1302"/>
      <c r="B1302"/>
      <c r="C1302"/>
      <c r="D1302"/>
      <c r="E1302"/>
      <c r="F1302"/>
      <c r="G1302" s="48"/>
      <c r="H1302" s="48"/>
      <c r="I1302"/>
      <c r="J1302"/>
    </row>
    <row r="1303" spans="1:10" x14ac:dyDescent="0.35">
      <c r="I1303"/>
      <c r="J1303"/>
    </row>
  </sheetData>
  <pageMargins left="0.7" right="0.7" top="0.75" bottom="0.75" header="0.3" footer="0.3"/>
  <pageSetup paperSize="9" scale="46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D544-2D16-4DC6-AF4B-E0E06E9DC039}">
  <dimension ref="A1:AL1096"/>
  <sheetViews>
    <sheetView zoomScale="85" zoomScaleNormal="85" workbookViewId="0">
      <pane ySplit="1" topLeftCell="A810" activePane="bottomLeft" state="frozen"/>
      <selection pane="bottomLeft" activeCell="AL747" sqref="AL747:AL813"/>
    </sheetView>
  </sheetViews>
  <sheetFormatPr defaultRowHeight="14.5" x14ac:dyDescent="0.35"/>
  <cols>
    <col min="1" max="1" width="19.1796875" bestFit="1" customWidth="1"/>
    <col min="2" max="2" width="8.54296875" bestFit="1" customWidth="1"/>
    <col min="3" max="3" width="23.453125" bestFit="1" customWidth="1"/>
    <col min="4" max="4" width="26.7265625" customWidth="1"/>
    <col min="5" max="5" width="21.453125" customWidth="1"/>
    <col min="6" max="6" width="21" customWidth="1"/>
    <col min="7" max="7" width="17.453125" customWidth="1"/>
    <col min="8" max="8" width="50.54296875" customWidth="1"/>
    <col min="9" max="9" width="9.7265625" customWidth="1"/>
    <col min="10" max="10" width="9.54296875" customWidth="1"/>
    <col min="11" max="11" width="11.7265625" customWidth="1"/>
    <col min="12" max="12" width="6.1796875" bestFit="1" customWidth="1"/>
    <col min="13" max="13" width="7.7265625" customWidth="1"/>
    <col min="14" max="14" width="8.81640625" customWidth="1"/>
    <col min="15" max="15" width="11.54296875" customWidth="1"/>
    <col min="16" max="16" width="13.81640625" customWidth="1"/>
    <col min="17" max="17" width="13.26953125" bestFit="1" customWidth="1"/>
    <col min="18" max="18" width="16.1796875" customWidth="1"/>
    <col min="19" max="19" width="20.7265625" customWidth="1"/>
    <col min="20" max="20" width="23.54296875" customWidth="1"/>
    <col min="21" max="21" width="13.1796875" customWidth="1"/>
    <col min="22" max="22" width="12.453125" customWidth="1"/>
    <col min="23" max="23" width="18.1796875" customWidth="1"/>
    <col min="24" max="24" width="19.26953125" customWidth="1"/>
    <col min="25" max="25" width="18.81640625" customWidth="1"/>
    <col min="26" max="26" width="18.7265625" customWidth="1"/>
    <col min="27" max="27" width="19.81640625" customWidth="1"/>
    <col min="28" max="28" width="14.1796875" customWidth="1"/>
    <col min="29" max="29" width="9.453125" customWidth="1"/>
    <col min="30" max="30" width="8.453125" customWidth="1"/>
    <col min="31" max="31" width="6.54296875" customWidth="1"/>
    <col min="32" max="32" width="11.26953125" customWidth="1"/>
    <col min="33" max="33" width="21.1796875" customWidth="1"/>
    <col min="34" max="34" width="9.81640625" customWidth="1"/>
    <col min="35" max="35" width="13.81640625" customWidth="1"/>
    <col min="36" max="36" width="16.7265625" customWidth="1"/>
    <col min="37" max="37" width="10.7265625" customWidth="1"/>
    <col min="38" max="38" width="12.1796875" customWidth="1"/>
  </cols>
  <sheetData>
    <row r="1" spans="1:38" ht="26.2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3" t="s">
        <v>36</v>
      </c>
      <c r="AL1" s="77" t="s">
        <v>1420</v>
      </c>
    </row>
    <row r="2" spans="1:38" x14ac:dyDescent="0.35">
      <c r="A2" t="s">
        <v>38</v>
      </c>
      <c r="B2" t="s">
        <v>39</v>
      </c>
      <c r="C2" t="s">
        <v>40</v>
      </c>
      <c r="D2" t="s">
        <v>41</v>
      </c>
      <c r="E2" t="s">
        <v>42</v>
      </c>
      <c r="G2" t="s">
        <v>43</v>
      </c>
      <c r="H2" t="s">
        <v>44</v>
      </c>
      <c r="I2" t="s">
        <v>42</v>
      </c>
      <c r="J2">
        <v>1</v>
      </c>
      <c r="L2" t="s">
        <v>45</v>
      </c>
      <c r="M2" t="s">
        <v>42</v>
      </c>
      <c r="Q2" s="48">
        <v>0</v>
      </c>
      <c r="R2" s="48">
        <f t="shared" ref="R2:R65" si="0">O2*P2/60*J2</f>
        <v>0</v>
      </c>
      <c r="S2" s="48">
        <f t="shared" ref="S2:S33" si="1">Q2*R2</f>
        <v>0</v>
      </c>
      <c r="T2" s="48">
        <v>396</v>
      </c>
      <c r="U2" s="48">
        <f t="shared" ref="U2:U65" si="2">S2+T2</f>
        <v>396</v>
      </c>
      <c r="V2" s="138">
        <f t="shared" ref="V2:V65" si="3">U2*1000</f>
        <v>396000</v>
      </c>
      <c r="W2" s="138">
        <f t="shared" ref="W2:W65" si="4">V2/12</f>
        <v>33000</v>
      </c>
      <c r="X2" t="str">
        <f>IF(DATAPrI[[#This Row],[Verks]]="Programövergripande",DATAPrI[[#This Row],[Verks]],CONCATENATE(DATAPrI[[#This Row],[PN/Pri kod]],TEXT(DATAPrI[[#This Row],[Verks]],9900000),1))</f>
        <v>Programövergripande</v>
      </c>
      <c r="Y2" t="str">
        <f>IF(DATAPrI[[#This Row],[Verks]]="Programövergripande",DATAPrI[[#This Row],[Verks]],CONCATENATE(DATAPrI[[#This Row],[Kursansvarig inst]],TEXT(DATAPrI[[#This Row],[Verks]],9900000),1))</f>
        <v>Programövergripande</v>
      </c>
      <c r="Z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" t="str">
        <f>IF(A2="Programövergripande","Programövergripande",VLOOKUP(C2,Verks!A:B,2,0))</f>
        <v>Programövergripande</v>
      </c>
      <c r="AH2">
        <v>2023</v>
      </c>
      <c r="AL2" t="str">
        <f>VLOOKUP(B2,Inst!A:B,2,0)</f>
        <v>OF</v>
      </c>
    </row>
    <row r="3" spans="1:38" x14ac:dyDescent="0.35">
      <c r="A3" t="s">
        <v>38</v>
      </c>
      <c r="B3" t="s">
        <v>39</v>
      </c>
      <c r="C3" t="s">
        <v>40</v>
      </c>
      <c r="D3" t="s">
        <v>41</v>
      </c>
      <c r="E3" t="s">
        <v>42</v>
      </c>
      <c r="G3" t="s">
        <v>43</v>
      </c>
      <c r="H3" t="s">
        <v>46</v>
      </c>
      <c r="I3" t="s">
        <v>42</v>
      </c>
      <c r="J3">
        <v>1</v>
      </c>
      <c r="L3" t="s">
        <v>45</v>
      </c>
      <c r="M3" t="s">
        <v>42</v>
      </c>
      <c r="Q3" s="48"/>
      <c r="R3" s="48">
        <f t="shared" si="0"/>
        <v>0</v>
      </c>
      <c r="S3" s="48">
        <f t="shared" si="1"/>
        <v>0</v>
      </c>
      <c r="T3" s="48">
        <v>93.962400000000002</v>
      </c>
      <c r="U3" s="48">
        <f t="shared" si="2"/>
        <v>93.962400000000002</v>
      </c>
      <c r="V3" s="138">
        <f t="shared" si="3"/>
        <v>93962.400000000009</v>
      </c>
      <c r="W3" s="138">
        <f t="shared" si="4"/>
        <v>7830.2000000000007</v>
      </c>
      <c r="X3" t="str">
        <f>IF(DATAPrI[[#This Row],[Verks]]="Programövergripande",DATAPrI[[#This Row],[Verks]],CONCATENATE(DATAPrI[[#This Row],[PN/Pri kod]],TEXT(DATAPrI[[#This Row],[Verks]],9900000),1))</f>
        <v>Programövergripande</v>
      </c>
      <c r="Y3" t="str">
        <f>IF(DATAPrI[[#This Row],[Verks]]="Programövergripande",DATAPrI[[#This Row],[Verks]],CONCATENATE(DATAPrI[[#This Row],[Kursansvarig inst]],TEXT(DATAPrI[[#This Row],[Verks]],9900000),1))</f>
        <v>Programövergripande</v>
      </c>
      <c r="Z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3" t="str">
        <f>IF(A3="Programövergripande","Programövergripande",VLOOKUP(C3,Verks!A:B,2,0))</f>
        <v>Programövergripande</v>
      </c>
      <c r="AH3">
        <v>2023</v>
      </c>
      <c r="AL3" t="str">
        <f>VLOOKUP(B3,Inst!A:B,2,0)</f>
        <v>OF</v>
      </c>
    </row>
    <row r="4" spans="1:38" x14ac:dyDescent="0.35">
      <c r="A4" t="s">
        <v>47</v>
      </c>
      <c r="B4" t="s">
        <v>39</v>
      </c>
      <c r="C4" t="s">
        <v>40</v>
      </c>
      <c r="D4" t="s">
        <v>41</v>
      </c>
      <c r="E4" t="s">
        <v>48</v>
      </c>
      <c r="G4" t="s">
        <v>43</v>
      </c>
      <c r="H4" t="s">
        <v>47</v>
      </c>
      <c r="I4" t="s">
        <v>42</v>
      </c>
      <c r="J4">
        <v>1</v>
      </c>
      <c r="L4" t="s">
        <v>45</v>
      </c>
      <c r="M4" t="s">
        <v>49</v>
      </c>
      <c r="N4">
        <v>1</v>
      </c>
      <c r="O4">
        <v>16</v>
      </c>
      <c r="P4">
        <v>30</v>
      </c>
      <c r="Q4" s="48">
        <v>368.3741</v>
      </c>
      <c r="R4" s="48">
        <f t="shared" si="0"/>
        <v>8</v>
      </c>
      <c r="S4" s="48">
        <f t="shared" si="1"/>
        <v>2946.9928</v>
      </c>
      <c r="T4" s="48"/>
      <c r="U4" s="48">
        <f t="shared" si="2"/>
        <v>2946.9928</v>
      </c>
      <c r="V4" s="138">
        <f t="shared" si="3"/>
        <v>2946992.8</v>
      </c>
      <c r="W4" s="138">
        <f t="shared" si="4"/>
        <v>245582.73333333331</v>
      </c>
      <c r="X4" t="str">
        <f>IF(DATAPrI[[#This Row],[Verks]]="Programövergripande",DATAPrI[[#This Row],[Verks]],CONCATENATE(DATAPrI[[#This Row],[PN/Pri kod]],TEXT(DATAPrI[[#This Row],[Verks]],9900000),1))</f>
        <v>OF99000411</v>
      </c>
      <c r="Y4" t="str">
        <f>IF(DATAPrI[[#This Row],[Verks]]="Programövergripande",DATAPrI[[#This Row],[Verks]],CONCATENATE(DATAPrI[[#This Row],[Kursansvarig inst]],TEXT(DATAPrI[[#This Row],[Verks]],9900000),1))</f>
        <v>OF99000411</v>
      </c>
      <c r="Z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4">
        <f>IF(A4="Programövergripande","Programövergripande",VLOOKUP(C4,Verks!A:B,2,0))</f>
        <v>41</v>
      </c>
      <c r="AH4">
        <v>2023</v>
      </c>
      <c r="AL4" t="str">
        <f>VLOOKUP(B4,Inst!A:B,2,0)</f>
        <v>OF</v>
      </c>
    </row>
    <row r="5" spans="1:38" x14ac:dyDescent="0.35">
      <c r="A5" t="s">
        <v>47</v>
      </c>
      <c r="B5" t="s">
        <v>39</v>
      </c>
      <c r="C5" t="s">
        <v>40</v>
      </c>
      <c r="D5" t="s">
        <v>41</v>
      </c>
      <c r="E5" t="s">
        <v>48</v>
      </c>
      <c r="G5" t="s">
        <v>43</v>
      </c>
      <c r="H5" t="s">
        <v>47</v>
      </c>
      <c r="I5" t="s">
        <v>42</v>
      </c>
      <c r="J5">
        <v>1</v>
      </c>
      <c r="L5" t="s">
        <v>45</v>
      </c>
      <c r="M5" t="s">
        <v>50</v>
      </c>
      <c r="N5">
        <v>2</v>
      </c>
      <c r="O5">
        <v>16</v>
      </c>
      <c r="P5">
        <v>30</v>
      </c>
      <c r="Q5" s="48">
        <v>368.3741</v>
      </c>
      <c r="R5" s="48">
        <f t="shared" si="0"/>
        <v>8</v>
      </c>
      <c r="S5" s="48">
        <f t="shared" si="1"/>
        <v>2946.9928</v>
      </c>
      <c r="T5" s="48"/>
      <c r="U5" s="48">
        <f t="shared" si="2"/>
        <v>2946.9928</v>
      </c>
      <c r="V5" s="138">
        <f t="shared" si="3"/>
        <v>2946992.8</v>
      </c>
      <c r="W5" s="138">
        <f t="shared" si="4"/>
        <v>245582.73333333331</v>
      </c>
      <c r="X5" t="str">
        <f>IF(DATAPrI[[#This Row],[Verks]]="Programövergripande",DATAPrI[[#This Row],[Verks]],CONCATENATE(DATAPrI[[#This Row],[PN/Pri kod]],TEXT(DATAPrI[[#This Row],[Verks]],9900000),1))</f>
        <v>OF99000411</v>
      </c>
      <c r="Y5" t="str">
        <f>IF(DATAPrI[[#This Row],[Verks]]="Programövergripande",DATAPrI[[#This Row],[Verks]],CONCATENATE(DATAPrI[[#This Row],[Kursansvarig inst]],TEXT(DATAPrI[[#This Row],[Verks]],9900000),1))</f>
        <v>OF99000411</v>
      </c>
      <c r="Z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5">
        <f>IF(A5="Programövergripande","Programövergripande",VLOOKUP(C5,Verks!A:B,2,0))</f>
        <v>41</v>
      </c>
      <c r="AH5">
        <v>2023</v>
      </c>
      <c r="AL5" t="str">
        <f>VLOOKUP(B5,Inst!A:B,2,0)</f>
        <v>OF</v>
      </c>
    </row>
    <row r="6" spans="1:38" x14ac:dyDescent="0.35">
      <c r="A6" t="s">
        <v>38</v>
      </c>
      <c r="B6" t="s">
        <v>39</v>
      </c>
      <c r="C6" t="s">
        <v>51</v>
      </c>
      <c r="D6" t="s">
        <v>51</v>
      </c>
      <c r="E6" t="s">
        <v>42</v>
      </c>
      <c r="G6" t="s">
        <v>43</v>
      </c>
      <c r="H6" t="s">
        <v>52</v>
      </c>
      <c r="I6" t="s">
        <v>42</v>
      </c>
      <c r="J6">
        <v>1</v>
      </c>
      <c r="L6" t="s">
        <v>53</v>
      </c>
      <c r="Q6" s="48">
        <v>0</v>
      </c>
      <c r="R6" s="48">
        <f t="shared" si="0"/>
        <v>0</v>
      </c>
      <c r="S6" s="48">
        <f t="shared" si="1"/>
        <v>0</v>
      </c>
      <c r="T6" s="48">
        <v>2.4340000000000002</v>
      </c>
      <c r="U6" s="48">
        <f t="shared" si="2"/>
        <v>2.4340000000000002</v>
      </c>
      <c r="V6" s="138">
        <f t="shared" si="3"/>
        <v>2434</v>
      </c>
      <c r="W6" s="138">
        <f t="shared" si="4"/>
        <v>202.83333333333334</v>
      </c>
      <c r="X6" t="str">
        <f>IF(DATAPrI[[#This Row],[Verks]]="Programövergripande",DATAPrI[[#This Row],[Verks]],CONCATENATE(DATAPrI[[#This Row],[PN/Pri kod]],TEXT(DATAPrI[[#This Row],[Verks]],9900000),1))</f>
        <v>Programövergripande</v>
      </c>
      <c r="Y6" t="str">
        <f>IF(DATAPrI[[#This Row],[Verks]]="Programövergripande",DATAPrI[[#This Row],[Verks]],CONCATENATE(DATAPrI[[#This Row],[Kursansvarig inst]],TEXT(DATAPrI[[#This Row],[Verks]],9900000),1))</f>
        <v>Programövergripande</v>
      </c>
      <c r="Z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6" t="str">
        <f>IF(A6="Programövergripande","Programövergripande",VLOOKUP(C6,Verks!A:B,2,0))</f>
        <v>Programövergripande</v>
      </c>
      <c r="AH6">
        <v>2023</v>
      </c>
      <c r="AL6" t="str">
        <f>VLOOKUP(B6,Inst!A:B,2,0)</f>
        <v>OF</v>
      </c>
    </row>
    <row r="7" spans="1:38" x14ac:dyDescent="0.35">
      <c r="A7" t="s">
        <v>38</v>
      </c>
      <c r="B7" t="s">
        <v>39</v>
      </c>
      <c r="C7" t="s">
        <v>51</v>
      </c>
      <c r="D7" t="s">
        <v>51</v>
      </c>
      <c r="E7" t="s">
        <v>42</v>
      </c>
      <c r="G7" t="s">
        <v>43</v>
      </c>
      <c r="H7" t="s">
        <v>52</v>
      </c>
      <c r="I7" t="s">
        <v>42</v>
      </c>
      <c r="J7">
        <v>1</v>
      </c>
      <c r="L7" t="s">
        <v>53</v>
      </c>
      <c r="Q7" s="48">
        <v>0</v>
      </c>
      <c r="R7" s="48">
        <f t="shared" si="0"/>
        <v>0</v>
      </c>
      <c r="S7" s="48">
        <f t="shared" si="1"/>
        <v>0</v>
      </c>
      <c r="T7" s="48">
        <v>2.1909999999999998</v>
      </c>
      <c r="U7" s="48">
        <f t="shared" si="2"/>
        <v>2.1909999999999998</v>
      </c>
      <c r="V7" s="138">
        <f t="shared" si="3"/>
        <v>2191</v>
      </c>
      <c r="W7" s="138">
        <f t="shared" si="4"/>
        <v>182.58333333333334</v>
      </c>
      <c r="X7" t="str">
        <f>IF(DATAPrI[[#This Row],[Verks]]="Programövergripande",DATAPrI[[#This Row],[Verks]],CONCATENATE(DATAPrI[[#This Row],[PN/Pri kod]],TEXT(DATAPrI[[#This Row],[Verks]],9900000),1))</f>
        <v>Programövergripande</v>
      </c>
      <c r="Y7" t="str">
        <f>IF(DATAPrI[[#This Row],[Verks]]="Programövergripande",DATAPrI[[#This Row],[Verks]],CONCATENATE(DATAPrI[[#This Row],[Kursansvarig inst]],TEXT(DATAPrI[[#This Row],[Verks]],9900000),1))</f>
        <v>Programövergripande</v>
      </c>
      <c r="Z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" t="str">
        <f>IF(A7="Programövergripande","Programövergripande",VLOOKUP(C7,Verks!A:B,2,0))</f>
        <v>Programövergripande</v>
      </c>
      <c r="AH7">
        <v>2023</v>
      </c>
      <c r="AL7" t="str">
        <f>VLOOKUP(B7,Inst!A:B,2,0)</f>
        <v>OF</v>
      </c>
    </row>
    <row r="8" spans="1:38" x14ac:dyDescent="0.35">
      <c r="A8" t="s">
        <v>38</v>
      </c>
      <c r="B8" t="s">
        <v>39</v>
      </c>
      <c r="C8" t="s">
        <v>51</v>
      </c>
      <c r="D8" t="s">
        <v>51</v>
      </c>
      <c r="E8" t="s">
        <v>42</v>
      </c>
      <c r="G8" t="s">
        <v>43</v>
      </c>
      <c r="H8" t="s">
        <v>54</v>
      </c>
      <c r="I8" t="s">
        <v>42</v>
      </c>
      <c r="J8">
        <v>1</v>
      </c>
      <c r="L8" t="s">
        <v>53</v>
      </c>
      <c r="Q8" s="48">
        <v>0</v>
      </c>
      <c r="R8" s="48">
        <f t="shared" si="0"/>
        <v>0</v>
      </c>
      <c r="S8" s="48">
        <f t="shared" si="1"/>
        <v>0</v>
      </c>
      <c r="T8" s="48">
        <v>5.0679999999999996</v>
      </c>
      <c r="U8" s="48">
        <f t="shared" si="2"/>
        <v>5.0679999999999996</v>
      </c>
      <c r="V8" s="138">
        <f t="shared" si="3"/>
        <v>5068</v>
      </c>
      <c r="W8" s="138">
        <f t="shared" si="4"/>
        <v>422.33333333333331</v>
      </c>
      <c r="X8" t="str">
        <f>IF(DATAPrI[[#This Row],[Verks]]="Programövergripande",DATAPrI[[#This Row],[Verks]],CONCATENATE(DATAPrI[[#This Row],[PN/Pri kod]],TEXT(DATAPrI[[#This Row],[Verks]],9900000),1))</f>
        <v>Programövergripande</v>
      </c>
      <c r="Y8" t="str">
        <f>IF(DATAPrI[[#This Row],[Verks]]="Programövergripande",DATAPrI[[#This Row],[Verks]],CONCATENATE(DATAPrI[[#This Row],[Kursansvarig inst]],TEXT(DATAPrI[[#This Row],[Verks]],9900000),1))</f>
        <v>Programövergripande</v>
      </c>
      <c r="Z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8" t="str">
        <f>IF(A8="Programövergripande","Programövergripande",VLOOKUP(C8,Verks!A:B,2,0))</f>
        <v>Programövergripande</v>
      </c>
      <c r="AH8">
        <v>2023</v>
      </c>
      <c r="AL8" t="str">
        <f>VLOOKUP(B8,Inst!A:B,2,0)</f>
        <v>OF</v>
      </c>
    </row>
    <row r="9" spans="1:38" x14ac:dyDescent="0.35">
      <c r="A9" t="s">
        <v>38</v>
      </c>
      <c r="B9" t="s">
        <v>39</v>
      </c>
      <c r="C9" t="s">
        <v>51</v>
      </c>
      <c r="D9" t="s">
        <v>51</v>
      </c>
      <c r="E9" t="s">
        <v>42</v>
      </c>
      <c r="G9" t="s">
        <v>43</v>
      </c>
      <c r="H9" t="s">
        <v>55</v>
      </c>
      <c r="I9" t="s">
        <v>42</v>
      </c>
      <c r="J9">
        <v>1</v>
      </c>
      <c r="L9" t="s">
        <v>53</v>
      </c>
      <c r="Q9" s="48">
        <v>0</v>
      </c>
      <c r="R9" s="48">
        <f t="shared" si="0"/>
        <v>0</v>
      </c>
      <c r="S9" s="48">
        <f t="shared" si="1"/>
        <v>0</v>
      </c>
      <c r="T9" s="48">
        <v>1.2150000000000001</v>
      </c>
      <c r="U9" s="48">
        <f t="shared" si="2"/>
        <v>1.2150000000000001</v>
      </c>
      <c r="V9" s="138">
        <f t="shared" si="3"/>
        <v>1215</v>
      </c>
      <c r="W9" s="138">
        <f t="shared" si="4"/>
        <v>101.25</v>
      </c>
      <c r="X9" t="str">
        <f>IF(DATAPrI[[#This Row],[Verks]]="Programövergripande",DATAPrI[[#This Row],[Verks]],CONCATENATE(DATAPrI[[#This Row],[PN/Pri kod]],TEXT(DATAPrI[[#This Row],[Verks]],9900000),1))</f>
        <v>Programövergripande</v>
      </c>
      <c r="Y9" t="str">
        <f>IF(DATAPrI[[#This Row],[Verks]]="Programövergripande",DATAPrI[[#This Row],[Verks]],CONCATENATE(DATAPrI[[#This Row],[Kursansvarig inst]],TEXT(DATAPrI[[#This Row],[Verks]],9900000),1))</f>
        <v>Programövergripande</v>
      </c>
      <c r="Z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" t="str">
        <f>IF(A9="Programövergripande","Programövergripande",VLOOKUP(C9,Verks!A:B,2,0))</f>
        <v>Programövergripande</v>
      </c>
      <c r="AH9">
        <v>2023</v>
      </c>
      <c r="AL9" t="str">
        <f>VLOOKUP(B9,Inst!A:B,2,0)</f>
        <v>OF</v>
      </c>
    </row>
    <row r="10" spans="1:38" x14ac:dyDescent="0.35">
      <c r="A10" t="s">
        <v>38</v>
      </c>
      <c r="B10" t="s">
        <v>39</v>
      </c>
      <c r="C10" t="s">
        <v>51</v>
      </c>
      <c r="D10" t="s">
        <v>51</v>
      </c>
      <c r="E10" t="s">
        <v>42</v>
      </c>
      <c r="G10" t="s">
        <v>43</v>
      </c>
      <c r="H10" t="s">
        <v>44</v>
      </c>
      <c r="I10" t="s">
        <v>42</v>
      </c>
      <c r="J10">
        <v>1</v>
      </c>
      <c r="L10" t="s">
        <v>53</v>
      </c>
      <c r="Q10" s="48">
        <v>0</v>
      </c>
      <c r="R10" s="48">
        <f t="shared" si="0"/>
        <v>0</v>
      </c>
      <c r="S10" s="48">
        <f t="shared" si="1"/>
        <v>0</v>
      </c>
      <c r="T10" s="48">
        <v>0</v>
      </c>
      <c r="U10" s="48">
        <f t="shared" si="2"/>
        <v>0</v>
      </c>
      <c r="V10" s="138">
        <f t="shared" si="3"/>
        <v>0</v>
      </c>
      <c r="W10" s="138">
        <f t="shared" si="4"/>
        <v>0</v>
      </c>
      <c r="X10" t="str">
        <f>IF(DATAPrI[[#This Row],[Verks]]="Programövergripande",DATAPrI[[#This Row],[Verks]],CONCATENATE(DATAPrI[[#This Row],[PN/Pri kod]],TEXT(DATAPrI[[#This Row],[Verks]],9900000),1))</f>
        <v>Programövergripande</v>
      </c>
      <c r="Y10" t="str">
        <f>IF(DATAPrI[[#This Row],[Verks]]="Programövergripande",DATAPrI[[#This Row],[Verks]],CONCATENATE(DATAPrI[[#This Row],[Kursansvarig inst]],TEXT(DATAPrI[[#This Row],[Verks]],9900000),1))</f>
        <v>Programövergripande</v>
      </c>
      <c r="Z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" t="str">
        <f>IF(A10="Programövergripande","Programövergripande",VLOOKUP(C10,Verks!A:B,2,0))</f>
        <v>Programövergripande</v>
      </c>
      <c r="AH10">
        <v>2023</v>
      </c>
      <c r="AL10" t="str">
        <f>VLOOKUP(B10,Inst!A:B,2,0)</f>
        <v>OF</v>
      </c>
    </row>
    <row r="11" spans="1:38" x14ac:dyDescent="0.35">
      <c r="A11" t="s">
        <v>47</v>
      </c>
      <c r="B11" t="s">
        <v>39</v>
      </c>
      <c r="C11" t="s">
        <v>51</v>
      </c>
      <c r="D11" t="s">
        <v>51</v>
      </c>
      <c r="E11" t="s">
        <v>48</v>
      </c>
      <c r="G11" t="s">
        <v>43</v>
      </c>
      <c r="H11" t="s">
        <v>56</v>
      </c>
      <c r="I11" t="s">
        <v>57</v>
      </c>
      <c r="J11">
        <v>1</v>
      </c>
      <c r="L11" t="s">
        <v>58</v>
      </c>
      <c r="M11" t="s">
        <v>50</v>
      </c>
      <c r="N11">
        <v>2</v>
      </c>
      <c r="O11">
        <v>3</v>
      </c>
      <c r="P11">
        <v>1.5</v>
      </c>
      <c r="Q11" s="48">
        <v>114.54</v>
      </c>
      <c r="R11" s="48">
        <f t="shared" si="0"/>
        <v>7.4999999999999997E-2</v>
      </c>
      <c r="S11" s="48">
        <f t="shared" si="1"/>
        <v>8.5905000000000005</v>
      </c>
      <c r="T11" s="48"/>
      <c r="U11" s="48">
        <f t="shared" si="2"/>
        <v>8.5905000000000005</v>
      </c>
      <c r="V11" s="138">
        <f t="shared" si="3"/>
        <v>8590.5</v>
      </c>
      <c r="W11" s="138">
        <f t="shared" si="4"/>
        <v>715.875</v>
      </c>
      <c r="X11" t="str">
        <f>IF(DATAPrI[[#This Row],[Verks]]="Programövergripande",DATAPrI[[#This Row],[Verks]],CONCATENATE(DATAPrI[[#This Row],[PN/Pri kod]],TEXT(DATAPrI[[#This Row],[Verks]],9900000),1))</f>
        <v>OF99001271</v>
      </c>
      <c r="Y11" t="str">
        <f>IF(DATAPrI[[#This Row],[Verks]]="Programövergripande",DATAPrI[[#This Row],[Verks]],CONCATENATE(DATAPrI[[#This Row],[Kursansvarig inst]],TEXT(DATAPrI[[#This Row],[Verks]],9900000),1))</f>
        <v>OF99001271</v>
      </c>
      <c r="Z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">
        <f>IF(A11="Programövergripande","Programövergripande",VLOOKUP(C11,Verks!A:B,2,0))</f>
        <v>127</v>
      </c>
      <c r="AH11">
        <v>2023</v>
      </c>
      <c r="AL11" t="str">
        <f>VLOOKUP(B11,Inst!A:B,2,0)</f>
        <v>OF</v>
      </c>
    </row>
    <row r="12" spans="1:38" x14ac:dyDescent="0.35">
      <c r="A12" t="s">
        <v>47</v>
      </c>
      <c r="B12" t="s">
        <v>39</v>
      </c>
      <c r="C12" t="s">
        <v>51</v>
      </c>
      <c r="D12" t="s">
        <v>51</v>
      </c>
      <c r="E12" t="s">
        <v>48</v>
      </c>
      <c r="G12" t="s">
        <v>43</v>
      </c>
      <c r="H12" t="s">
        <v>59</v>
      </c>
      <c r="I12" t="s">
        <v>60</v>
      </c>
      <c r="J12">
        <v>1</v>
      </c>
      <c r="L12" t="s">
        <v>58</v>
      </c>
      <c r="M12" t="s">
        <v>50</v>
      </c>
      <c r="N12">
        <v>2</v>
      </c>
      <c r="O12">
        <v>3</v>
      </c>
      <c r="P12">
        <v>6</v>
      </c>
      <c r="Q12" s="48">
        <v>114.54</v>
      </c>
      <c r="R12" s="48">
        <f t="shared" si="0"/>
        <v>0.3</v>
      </c>
      <c r="S12" s="48">
        <f t="shared" si="1"/>
        <v>34.362000000000002</v>
      </c>
      <c r="T12" s="48"/>
      <c r="U12" s="48">
        <f t="shared" si="2"/>
        <v>34.362000000000002</v>
      </c>
      <c r="V12" s="138">
        <f t="shared" si="3"/>
        <v>34362</v>
      </c>
      <c r="W12" s="138">
        <f t="shared" si="4"/>
        <v>2863.5</v>
      </c>
      <c r="X12" t="str">
        <f>IF(DATAPrI[[#This Row],[Verks]]="Programövergripande",DATAPrI[[#This Row],[Verks]],CONCATENATE(DATAPrI[[#This Row],[PN/Pri kod]],TEXT(DATAPrI[[#This Row],[Verks]],9900000),1))</f>
        <v>OF99001271</v>
      </c>
      <c r="Y12" t="str">
        <f>IF(DATAPrI[[#This Row],[Verks]]="Programövergripande",DATAPrI[[#This Row],[Verks]],CONCATENATE(DATAPrI[[#This Row],[Kursansvarig inst]],TEXT(DATAPrI[[#This Row],[Verks]],9900000),1))</f>
        <v>OF99001271</v>
      </c>
      <c r="Z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">
        <f>IF(A12="Programövergripande","Programövergripande",VLOOKUP(C12,Verks!A:B,2,0))</f>
        <v>127</v>
      </c>
      <c r="AH12">
        <v>2023</v>
      </c>
      <c r="AL12" t="str">
        <f>VLOOKUP(B12,Inst!A:B,2,0)</f>
        <v>OF</v>
      </c>
    </row>
    <row r="13" spans="1:38" x14ac:dyDescent="0.35">
      <c r="A13" t="s">
        <v>47</v>
      </c>
      <c r="B13" t="s">
        <v>39</v>
      </c>
      <c r="C13" t="s">
        <v>51</v>
      </c>
      <c r="D13" t="s">
        <v>51</v>
      </c>
      <c r="E13" t="s">
        <v>48</v>
      </c>
      <c r="G13" t="s">
        <v>43</v>
      </c>
      <c r="H13" t="s">
        <v>61</v>
      </c>
      <c r="I13" t="s">
        <v>62</v>
      </c>
      <c r="J13">
        <v>1</v>
      </c>
      <c r="L13" t="s">
        <v>58</v>
      </c>
      <c r="M13" t="s">
        <v>50</v>
      </c>
      <c r="N13">
        <v>2</v>
      </c>
      <c r="O13">
        <v>3</v>
      </c>
      <c r="P13">
        <v>7.5</v>
      </c>
      <c r="Q13" s="48">
        <v>114.54</v>
      </c>
      <c r="R13" s="48">
        <f t="shared" si="0"/>
        <v>0.375</v>
      </c>
      <c r="S13" s="48">
        <f t="shared" si="1"/>
        <v>42.952500000000001</v>
      </c>
      <c r="T13" s="48"/>
      <c r="U13" s="48">
        <f t="shared" si="2"/>
        <v>42.952500000000001</v>
      </c>
      <c r="V13" s="138">
        <f t="shared" si="3"/>
        <v>42952.5</v>
      </c>
      <c r="W13" s="138">
        <f t="shared" si="4"/>
        <v>3579.375</v>
      </c>
      <c r="X13" t="str">
        <f>IF(DATAPrI[[#This Row],[Verks]]="Programövergripande",DATAPrI[[#This Row],[Verks]],CONCATENATE(DATAPrI[[#This Row],[PN/Pri kod]],TEXT(DATAPrI[[#This Row],[Verks]],9900000),1))</f>
        <v>OF99001271</v>
      </c>
      <c r="Y13" t="str">
        <f>IF(DATAPrI[[#This Row],[Verks]]="Programövergripande",DATAPrI[[#This Row],[Verks]],CONCATENATE(DATAPrI[[#This Row],[Kursansvarig inst]],TEXT(DATAPrI[[#This Row],[Verks]],9900000),1))</f>
        <v>OF99001271</v>
      </c>
      <c r="Z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">
        <f>IF(A13="Programövergripande","Programövergripande",VLOOKUP(C13,Verks!A:B,2,0))</f>
        <v>127</v>
      </c>
      <c r="AH13">
        <v>2023</v>
      </c>
      <c r="AL13" t="str">
        <f>VLOOKUP(B13,Inst!A:B,2,0)</f>
        <v>OF</v>
      </c>
    </row>
    <row r="14" spans="1:38" x14ac:dyDescent="0.35">
      <c r="A14" t="s">
        <v>47</v>
      </c>
      <c r="B14" t="s">
        <v>39</v>
      </c>
      <c r="C14" t="s">
        <v>51</v>
      </c>
      <c r="D14" t="s">
        <v>51</v>
      </c>
      <c r="E14" t="s">
        <v>48</v>
      </c>
      <c r="G14" t="s">
        <v>43</v>
      </c>
      <c r="H14" t="s">
        <v>63</v>
      </c>
      <c r="I14" t="s">
        <v>64</v>
      </c>
      <c r="J14">
        <v>1</v>
      </c>
      <c r="L14" t="s">
        <v>58</v>
      </c>
      <c r="M14" t="s">
        <v>50</v>
      </c>
      <c r="N14">
        <v>2</v>
      </c>
      <c r="O14">
        <v>3</v>
      </c>
      <c r="P14">
        <v>15</v>
      </c>
      <c r="Q14" s="48">
        <v>114.54</v>
      </c>
      <c r="R14" s="48">
        <f t="shared" si="0"/>
        <v>0.75</v>
      </c>
      <c r="S14" s="48">
        <f t="shared" si="1"/>
        <v>85.905000000000001</v>
      </c>
      <c r="T14" s="48"/>
      <c r="U14" s="48">
        <f t="shared" si="2"/>
        <v>85.905000000000001</v>
      </c>
      <c r="V14" s="138">
        <f t="shared" si="3"/>
        <v>85905</v>
      </c>
      <c r="W14" s="138">
        <f t="shared" si="4"/>
        <v>7158.75</v>
      </c>
      <c r="X14" t="str">
        <f>IF(DATAPrI[[#This Row],[Verks]]="Programövergripande",DATAPrI[[#This Row],[Verks]],CONCATENATE(DATAPrI[[#This Row],[PN/Pri kod]],TEXT(DATAPrI[[#This Row],[Verks]],9900000),1))</f>
        <v>OF99001271</v>
      </c>
      <c r="Y14" t="str">
        <f>IF(DATAPrI[[#This Row],[Verks]]="Programövergripande",DATAPrI[[#This Row],[Verks]],CONCATENATE(DATAPrI[[#This Row],[Kursansvarig inst]],TEXT(DATAPrI[[#This Row],[Verks]],9900000),1))</f>
        <v>OF99001271</v>
      </c>
      <c r="Z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4">
        <f>IF(A14="Programövergripande","Programövergripande",VLOOKUP(C14,Verks!A:B,2,0))</f>
        <v>127</v>
      </c>
      <c r="AH14">
        <v>2023</v>
      </c>
      <c r="AL14" t="str">
        <f>VLOOKUP(B14,Inst!A:B,2,0)</f>
        <v>OF</v>
      </c>
    </row>
    <row r="15" spans="1:38" x14ac:dyDescent="0.35">
      <c r="A15" t="s">
        <v>47</v>
      </c>
      <c r="B15" t="s">
        <v>39</v>
      </c>
      <c r="C15" t="s">
        <v>51</v>
      </c>
      <c r="D15" t="s">
        <v>51</v>
      </c>
      <c r="E15" t="s">
        <v>48</v>
      </c>
      <c r="G15" t="s">
        <v>43</v>
      </c>
      <c r="H15" t="s">
        <v>65</v>
      </c>
      <c r="I15" t="s">
        <v>42</v>
      </c>
      <c r="J15">
        <v>1</v>
      </c>
      <c r="L15" t="s">
        <v>66</v>
      </c>
      <c r="M15" t="s">
        <v>42</v>
      </c>
      <c r="P15">
        <v>60</v>
      </c>
      <c r="Q15" s="48">
        <v>76</v>
      </c>
      <c r="R15" s="48">
        <f t="shared" si="0"/>
        <v>0</v>
      </c>
      <c r="S15" s="48">
        <f t="shared" si="1"/>
        <v>0</v>
      </c>
      <c r="T15" s="48">
        <v>0</v>
      </c>
      <c r="U15" s="48">
        <f t="shared" si="2"/>
        <v>0</v>
      </c>
      <c r="V15" s="138">
        <f t="shared" si="3"/>
        <v>0</v>
      </c>
      <c r="W15" s="138">
        <f t="shared" si="4"/>
        <v>0</v>
      </c>
      <c r="X15" t="str">
        <f>IF(DATAPrI[[#This Row],[Verks]]="Programövergripande",DATAPrI[[#This Row],[Verks]],CONCATENATE(DATAPrI[[#This Row],[PN/Pri kod]],TEXT(DATAPrI[[#This Row],[Verks]],9900000),1))</f>
        <v>OF99001271</v>
      </c>
      <c r="Y15" t="str">
        <f>IF(DATAPrI[[#This Row],[Verks]]="Programövergripande",DATAPrI[[#This Row],[Verks]],CONCATENATE(DATAPrI[[#This Row],[Kursansvarig inst]],TEXT(DATAPrI[[#This Row],[Verks]],9900000),1))</f>
        <v>OF99001271</v>
      </c>
      <c r="Z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">
        <f>IF(A15="Programövergripande","Programövergripande",VLOOKUP(C15,Verks!A:B,2,0))</f>
        <v>127</v>
      </c>
      <c r="AH15">
        <v>2023</v>
      </c>
      <c r="AL15" t="str">
        <f>VLOOKUP(B15,Inst!A:B,2,0)</f>
        <v>OF</v>
      </c>
    </row>
    <row r="16" spans="1:38" x14ac:dyDescent="0.35">
      <c r="A16" t="s">
        <v>38</v>
      </c>
      <c r="B16" t="s">
        <v>39</v>
      </c>
      <c r="C16" t="s">
        <v>67</v>
      </c>
      <c r="D16" t="s">
        <v>67</v>
      </c>
      <c r="E16" t="s">
        <v>42</v>
      </c>
      <c r="G16" t="s">
        <v>43</v>
      </c>
      <c r="H16" t="s">
        <v>52</v>
      </c>
      <c r="I16" t="s">
        <v>42</v>
      </c>
      <c r="J16">
        <v>1</v>
      </c>
      <c r="L16" t="s">
        <v>53</v>
      </c>
      <c r="Q16" s="48">
        <v>0</v>
      </c>
      <c r="R16" s="48">
        <f t="shared" si="0"/>
        <v>0</v>
      </c>
      <c r="S16" s="48">
        <f t="shared" si="1"/>
        <v>0</v>
      </c>
      <c r="T16" s="48">
        <v>207.7664</v>
      </c>
      <c r="U16" s="48">
        <f t="shared" si="2"/>
        <v>207.7664</v>
      </c>
      <c r="V16" s="138">
        <f t="shared" si="3"/>
        <v>207766.39999999999</v>
      </c>
      <c r="W16" s="138">
        <f t="shared" si="4"/>
        <v>17313.866666666665</v>
      </c>
      <c r="X16" t="str">
        <f>IF(DATAPrI[[#This Row],[Verks]]="Programövergripande",DATAPrI[[#This Row],[Verks]],CONCATENATE(DATAPrI[[#This Row],[PN/Pri kod]],TEXT(DATAPrI[[#This Row],[Verks]],9900000),1))</f>
        <v>Programövergripande</v>
      </c>
      <c r="Y16" t="str">
        <f>IF(DATAPrI[[#This Row],[Verks]]="Programövergripande",DATAPrI[[#This Row],[Verks]],CONCATENATE(DATAPrI[[#This Row],[Kursansvarig inst]],TEXT(DATAPrI[[#This Row],[Verks]],9900000),1))</f>
        <v>Programövergripande</v>
      </c>
      <c r="Z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6" t="str">
        <f>IF(A16="Programövergripande","Programövergripande",VLOOKUP(C16,Verks!A:B,2,0))</f>
        <v>Programövergripande</v>
      </c>
      <c r="AH16">
        <v>2023</v>
      </c>
      <c r="AL16" t="str">
        <f>VLOOKUP(B16,Inst!A:B,2,0)</f>
        <v>OF</v>
      </c>
    </row>
    <row r="17" spans="1:38" x14ac:dyDescent="0.35">
      <c r="A17" t="s">
        <v>38</v>
      </c>
      <c r="B17" t="s">
        <v>39</v>
      </c>
      <c r="C17" t="s">
        <v>67</v>
      </c>
      <c r="D17" t="s">
        <v>67</v>
      </c>
      <c r="E17" t="s">
        <v>42</v>
      </c>
      <c r="G17" t="s">
        <v>43</v>
      </c>
      <c r="H17" t="s">
        <v>52</v>
      </c>
      <c r="I17" t="s">
        <v>42</v>
      </c>
      <c r="J17">
        <v>1</v>
      </c>
      <c r="L17" t="s">
        <v>53</v>
      </c>
      <c r="Q17" s="48">
        <v>0</v>
      </c>
      <c r="R17" s="48">
        <f t="shared" si="0"/>
        <v>0</v>
      </c>
      <c r="S17" s="48">
        <f t="shared" si="1"/>
        <v>0</v>
      </c>
      <c r="T17" s="48">
        <v>186.989</v>
      </c>
      <c r="U17" s="48">
        <f t="shared" si="2"/>
        <v>186.989</v>
      </c>
      <c r="V17" s="138">
        <f t="shared" si="3"/>
        <v>186989</v>
      </c>
      <c r="W17" s="138">
        <f t="shared" si="4"/>
        <v>15582.416666666666</v>
      </c>
      <c r="X17" t="str">
        <f>IF(DATAPrI[[#This Row],[Verks]]="Programövergripande",DATAPrI[[#This Row],[Verks]],CONCATENATE(DATAPrI[[#This Row],[PN/Pri kod]],TEXT(DATAPrI[[#This Row],[Verks]],9900000),1))</f>
        <v>Programövergripande</v>
      </c>
      <c r="Y17" t="str">
        <f>IF(DATAPrI[[#This Row],[Verks]]="Programövergripande",DATAPrI[[#This Row],[Verks]],CONCATENATE(DATAPrI[[#This Row],[Kursansvarig inst]],TEXT(DATAPrI[[#This Row],[Verks]],9900000),1))</f>
        <v>Programövergripande</v>
      </c>
      <c r="Z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7" t="str">
        <f>IF(A17="Programövergripande","Programövergripande",VLOOKUP(C17,Verks!A:B,2,0))</f>
        <v>Programövergripande</v>
      </c>
      <c r="AH17">
        <v>2023</v>
      </c>
      <c r="AL17" t="str">
        <f>VLOOKUP(B17,Inst!A:B,2,0)</f>
        <v>OF</v>
      </c>
    </row>
    <row r="18" spans="1:38" x14ac:dyDescent="0.35">
      <c r="A18" t="s">
        <v>38</v>
      </c>
      <c r="B18" t="s">
        <v>39</v>
      </c>
      <c r="C18" t="s">
        <v>67</v>
      </c>
      <c r="D18" t="s">
        <v>67</v>
      </c>
      <c r="E18" t="s">
        <v>42</v>
      </c>
      <c r="G18" t="s">
        <v>43</v>
      </c>
      <c r="H18" t="s">
        <v>54</v>
      </c>
      <c r="I18" t="s">
        <v>42</v>
      </c>
      <c r="J18">
        <v>1</v>
      </c>
      <c r="L18" t="s">
        <v>53</v>
      </c>
      <c r="Q18" s="48">
        <v>0</v>
      </c>
      <c r="R18" s="48">
        <f t="shared" si="0"/>
        <v>0</v>
      </c>
      <c r="S18" s="48">
        <f t="shared" si="1"/>
        <v>0</v>
      </c>
      <c r="T18" s="48">
        <v>432.46850000000001</v>
      </c>
      <c r="U18" s="48">
        <f t="shared" si="2"/>
        <v>432.46850000000001</v>
      </c>
      <c r="V18" s="138">
        <f t="shared" si="3"/>
        <v>432468.5</v>
      </c>
      <c r="W18" s="138">
        <f t="shared" si="4"/>
        <v>36039.041666666664</v>
      </c>
      <c r="X18" t="str">
        <f>IF(DATAPrI[[#This Row],[Verks]]="Programövergripande",DATAPrI[[#This Row],[Verks]],CONCATENATE(DATAPrI[[#This Row],[PN/Pri kod]],TEXT(DATAPrI[[#This Row],[Verks]],9900000),1))</f>
        <v>Programövergripande</v>
      </c>
      <c r="Y18" t="str">
        <f>IF(DATAPrI[[#This Row],[Verks]]="Programövergripande",DATAPrI[[#This Row],[Verks]],CONCATENATE(DATAPrI[[#This Row],[Kursansvarig inst]],TEXT(DATAPrI[[#This Row],[Verks]],9900000),1))</f>
        <v>Programövergripande</v>
      </c>
      <c r="Z1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8" t="str">
        <f>IF(A18="Programövergripande","Programövergripande",VLOOKUP(C18,Verks!A:B,2,0))</f>
        <v>Programövergripande</v>
      </c>
      <c r="AH18">
        <v>2023</v>
      </c>
      <c r="AL18" t="str">
        <f>VLOOKUP(B18,Inst!A:B,2,0)</f>
        <v>OF</v>
      </c>
    </row>
    <row r="19" spans="1:38" x14ac:dyDescent="0.35">
      <c r="A19" t="s">
        <v>38</v>
      </c>
      <c r="B19" t="s">
        <v>39</v>
      </c>
      <c r="C19" t="s">
        <v>67</v>
      </c>
      <c r="D19" t="s">
        <v>67</v>
      </c>
      <c r="E19" t="s">
        <v>42</v>
      </c>
      <c r="G19" t="s">
        <v>43</v>
      </c>
      <c r="H19" t="s">
        <v>55</v>
      </c>
      <c r="I19" t="s">
        <v>42</v>
      </c>
      <c r="J19">
        <v>1</v>
      </c>
      <c r="L19" t="s">
        <v>53</v>
      </c>
      <c r="Q19" s="48">
        <v>0</v>
      </c>
      <c r="R19" s="48">
        <f t="shared" si="0"/>
        <v>0</v>
      </c>
      <c r="S19" s="48">
        <f t="shared" si="1"/>
        <v>0</v>
      </c>
      <c r="T19" s="48">
        <v>142.3964</v>
      </c>
      <c r="U19" s="48">
        <f t="shared" si="2"/>
        <v>142.3964</v>
      </c>
      <c r="V19" s="138">
        <f t="shared" si="3"/>
        <v>142396.4</v>
      </c>
      <c r="W19" s="138">
        <f t="shared" si="4"/>
        <v>11866.366666666667</v>
      </c>
      <c r="X19" t="str">
        <f>IF(DATAPrI[[#This Row],[Verks]]="Programövergripande",DATAPrI[[#This Row],[Verks]],CONCATENATE(DATAPrI[[#This Row],[PN/Pri kod]],TEXT(DATAPrI[[#This Row],[Verks]],9900000),1))</f>
        <v>Programövergripande</v>
      </c>
      <c r="Y19" t="str">
        <f>IF(DATAPrI[[#This Row],[Verks]]="Programövergripande",DATAPrI[[#This Row],[Verks]],CONCATENATE(DATAPrI[[#This Row],[Kursansvarig inst]],TEXT(DATAPrI[[#This Row],[Verks]],9900000),1))</f>
        <v>Programövergripande</v>
      </c>
      <c r="Z1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9" t="str">
        <f>IF(A19="Programövergripande","Programövergripande",VLOOKUP(C19,Verks!A:B,2,0))</f>
        <v>Programövergripande</v>
      </c>
      <c r="AH19">
        <v>2023</v>
      </c>
      <c r="AL19" t="str">
        <f>VLOOKUP(B19,Inst!A:B,2,0)</f>
        <v>OF</v>
      </c>
    </row>
    <row r="20" spans="1:38" x14ac:dyDescent="0.35">
      <c r="A20" t="s">
        <v>38</v>
      </c>
      <c r="B20" t="s">
        <v>39</v>
      </c>
      <c r="C20" t="s">
        <v>67</v>
      </c>
      <c r="D20" t="s">
        <v>67</v>
      </c>
      <c r="E20" t="s">
        <v>42</v>
      </c>
      <c r="G20" t="s">
        <v>43</v>
      </c>
      <c r="H20" t="s">
        <v>44</v>
      </c>
      <c r="I20" t="s">
        <v>42</v>
      </c>
      <c r="J20">
        <v>1</v>
      </c>
      <c r="L20" t="s">
        <v>53</v>
      </c>
      <c r="Q20" s="48">
        <v>0</v>
      </c>
      <c r="R20" s="48">
        <f t="shared" si="0"/>
        <v>0</v>
      </c>
      <c r="S20" s="48">
        <f t="shared" si="1"/>
        <v>0</v>
      </c>
      <c r="T20" s="48">
        <v>868</v>
      </c>
      <c r="U20" s="48">
        <f t="shared" si="2"/>
        <v>868</v>
      </c>
      <c r="V20" s="138">
        <f t="shared" si="3"/>
        <v>868000</v>
      </c>
      <c r="W20" s="138">
        <f t="shared" si="4"/>
        <v>72333.333333333328</v>
      </c>
      <c r="X20" t="str">
        <f>IF(DATAPrI[[#This Row],[Verks]]="Programövergripande",DATAPrI[[#This Row],[Verks]],CONCATENATE(DATAPrI[[#This Row],[PN/Pri kod]],TEXT(DATAPrI[[#This Row],[Verks]],9900000),1))</f>
        <v>Programövergripande</v>
      </c>
      <c r="Y20" t="str">
        <f>IF(DATAPrI[[#This Row],[Verks]]="Programövergripande",DATAPrI[[#This Row],[Verks]],CONCATENATE(DATAPrI[[#This Row],[Kursansvarig inst]],TEXT(DATAPrI[[#This Row],[Verks]],9900000),1))</f>
        <v>Programövergripande</v>
      </c>
      <c r="Z2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0" t="str">
        <f>IF(A20="Programövergripande","Programövergripande",VLOOKUP(C20,Verks!A:B,2,0))</f>
        <v>Programövergripande</v>
      </c>
      <c r="AH20">
        <v>2023</v>
      </c>
      <c r="AL20" t="str">
        <f>VLOOKUP(B20,Inst!A:B,2,0)</f>
        <v>OF</v>
      </c>
    </row>
    <row r="21" spans="1:38" x14ac:dyDescent="0.35">
      <c r="A21" t="s">
        <v>47</v>
      </c>
      <c r="B21" t="s">
        <v>39</v>
      </c>
      <c r="C21" t="s">
        <v>67</v>
      </c>
      <c r="D21" t="s">
        <v>67</v>
      </c>
      <c r="E21" t="s">
        <v>48</v>
      </c>
      <c r="G21" t="s">
        <v>43</v>
      </c>
      <c r="H21" t="s">
        <v>68</v>
      </c>
      <c r="I21" t="s">
        <v>69</v>
      </c>
      <c r="J21">
        <v>1</v>
      </c>
      <c r="L21" t="s">
        <v>58</v>
      </c>
      <c r="M21" t="s">
        <v>49</v>
      </c>
      <c r="N21">
        <v>1</v>
      </c>
      <c r="O21">
        <v>48</v>
      </c>
      <c r="P21">
        <v>12.5</v>
      </c>
      <c r="Q21" s="48">
        <v>94.296899999999994</v>
      </c>
      <c r="R21" s="48">
        <f t="shared" si="0"/>
        <v>10</v>
      </c>
      <c r="S21" s="48">
        <f t="shared" si="1"/>
        <v>942.96899999999994</v>
      </c>
      <c r="T21" s="48"/>
      <c r="U21" s="48">
        <f t="shared" si="2"/>
        <v>942.96899999999994</v>
      </c>
      <c r="V21" s="138">
        <f t="shared" si="3"/>
        <v>942968.99999999988</v>
      </c>
      <c r="W21" s="138">
        <f t="shared" si="4"/>
        <v>78580.749999999985</v>
      </c>
      <c r="X21" t="str">
        <f>IF(DATAPrI[[#This Row],[Verks]]="Programövergripande",DATAPrI[[#This Row],[Verks]],CONCATENATE(DATAPrI[[#This Row],[PN/Pri kod]],TEXT(DATAPrI[[#This Row],[Verks]],9900000),1))</f>
        <v>OF99001351</v>
      </c>
      <c r="Y21" t="str">
        <f>IF(DATAPrI[[#This Row],[Verks]]="Programövergripande",DATAPrI[[#This Row],[Verks]],CONCATENATE(DATAPrI[[#This Row],[Kursansvarig inst]],TEXT(DATAPrI[[#This Row],[Verks]],9900000),1))</f>
        <v>OF99001351</v>
      </c>
      <c r="Z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1">
        <f>IF(A21="Programövergripande","Programövergripande",VLOOKUP(C21,Verks!A:B,2,0))</f>
        <v>135</v>
      </c>
      <c r="AH21">
        <v>2023</v>
      </c>
      <c r="AL21" t="str">
        <f>VLOOKUP(B21,Inst!A:B,2,0)</f>
        <v>OF</v>
      </c>
    </row>
    <row r="22" spans="1:38" x14ac:dyDescent="0.35">
      <c r="A22" t="s">
        <v>47</v>
      </c>
      <c r="B22" t="s">
        <v>39</v>
      </c>
      <c r="C22" t="s">
        <v>67</v>
      </c>
      <c r="D22" t="s">
        <v>67</v>
      </c>
      <c r="E22" t="s">
        <v>48</v>
      </c>
      <c r="G22" t="s">
        <v>43</v>
      </c>
      <c r="H22" t="s">
        <v>70</v>
      </c>
      <c r="I22" t="s">
        <v>71</v>
      </c>
      <c r="J22">
        <v>1</v>
      </c>
      <c r="L22" t="s">
        <v>58</v>
      </c>
      <c r="M22" t="s">
        <v>49</v>
      </c>
      <c r="N22">
        <v>1</v>
      </c>
      <c r="O22">
        <v>48</v>
      </c>
      <c r="P22">
        <v>7.5</v>
      </c>
      <c r="Q22" s="48">
        <v>94.296899999999994</v>
      </c>
      <c r="R22" s="48">
        <f t="shared" si="0"/>
        <v>6</v>
      </c>
      <c r="S22" s="48">
        <f t="shared" si="1"/>
        <v>565.78139999999996</v>
      </c>
      <c r="T22" s="48"/>
      <c r="U22" s="48">
        <f t="shared" si="2"/>
        <v>565.78139999999996</v>
      </c>
      <c r="V22" s="138">
        <f t="shared" si="3"/>
        <v>565781.39999999991</v>
      </c>
      <c r="W22" s="138">
        <f t="shared" si="4"/>
        <v>47148.44999999999</v>
      </c>
      <c r="X22" t="str">
        <f>IF(DATAPrI[[#This Row],[Verks]]="Programövergripande",DATAPrI[[#This Row],[Verks]],CONCATENATE(DATAPrI[[#This Row],[PN/Pri kod]],TEXT(DATAPrI[[#This Row],[Verks]],9900000),1))</f>
        <v>OF99001351</v>
      </c>
      <c r="Y22" t="str">
        <f>IF(DATAPrI[[#This Row],[Verks]]="Programövergripande",DATAPrI[[#This Row],[Verks]],CONCATENATE(DATAPrI[[#This Row],[Kursansvarig inst]],TEXT(DATAPrI[[#This Row],[Verks]],9900000),1))</f>
        <v>OF99001351</v>
      </c>
      <c r="Z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2">
        <f>IF(A22="Programövergripande","Programövergripande",VLOOKUP(C22,Verks!A:B,2,0))</f>
        <v>135</v>
      </c>
      <c r="AH22">
        <v>2023</v>
      </c>
      <c r="AL22" t="str">
        <f>VLOOKUP(B22,Inst!A:B,2,0)</f>
        <v>OF</v>
      </c>
    </row>
    <row r="23" spans="1:38" x14ac:dyDescent="0.35">
      <c r="A23" t="s">
        <v>47</v>
      </c>
      <c r="B23" t="s">
        <v>39</v>
      </c>
      <c r="C23" t="s">
        <v>67</v>
      </c>
      <c r="D23" t="s">
        <v>67</v>
      </c>
      <c r="E23" t="s">
        <v>48</v>
      </c>
      <c r="G23" t="s">
        <v>43</v>
      </c>
      <c r="H23" t="s">
        <v>72</v>
      </c>
      <c r="I23" t="s">
        <v>73</v>
      </c>
      <c r="J23">
        <v>1</v>
      </c>
      <c r="L23" t="s">
        <v>58</v>
      </c>
      <c r="M23" t="s">
        <v>49</v>
      </c>
      <c r="N23">
        <v>1</v>
      </c>
      <c r="O23">
        <v>48</v>
      </c>
      <c r="P23">
        <v>10</v>
      </c>
      <c r="Q23" s="48">
        <v>71.3</v>
      </c>
      <c r="R23" s="48">
        <f t="shared" si="0"/>
        <v>8</v>
      </c>
      <c r="S23" s="48">
        <f t="shared" si="1"/>
        <v>570.4</v>
      </c>
      <c r="T23" s="48"/>
      <c r="U23" s="48">
        <f t="shared" si="2"/>
        <v>570.4</v>
      </c>
      <c r="V23" s="138">
        <f t="shared" si="3"/>
        <v>570400</v>
      </c>
      <c r="W23" s="138">
        <f t="shared" si="4"/>
        <v>47533.333333333336</v>
      </c>
      <c r="X23" t="str">
        <f>IF(DATAPrI[[#This Row],[Verks]]="Programövergripande",DATAPrI[[#This Row],[Verks]],CONCATENATE(DATAPrI[[#This Row],[PN/Pri kod]],TEXT(DATAPrI[[#This Row],[Verks]],9900000),1))</f>
        <v>OF99001351</v>
      </c>
      <c r="Y23" t="str">
        <f>IF(DATAPrI[[#This Row],[Verks]]="Programövergripande",DATAPrI[[#This Row],[Verks]],CONCATENATE(DATAPrI[[#This Row],[Kursansvarig inst]],TEXT(DATAPrI[[#This Row],[Verks]],9900000),1))</f>
        <v>OF99001351</v>
      </c>
      <c r="Z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3">
        <f>IF(A23="Programövergripande","Programövergripande",VLOOKUP(C23,Verks!A:B,2,0))</f>
        <v>135</v>
      </c>
      <c r="AH23">
        <v>2023</v>
      </c>
      <c r="AL23" t="str">
        <f>VLOOKUP(B23,Inst!A:B,2,0)</f>
        <v>OF</v>
      </c>
    </row>
    <row r="24" spans="1:38" x14ac:dyDescent="0.35">
      <c r="A24" t="s">
        <v>47</v>
      </c>
      <c r="B24" t="s">
        <v>39</v>
      </c>
      <c r="C24" t="s">
        <v>67</v>
      </c>
      <c r="D24" t="s">
        <v>67</v>
      </c>
      <c r="E24" t="s">
        <v>48</v>
      </c>
      <c r="G24" t="s">
        <v>43</v>
      </c>
      <c r="H24" t="s">
        <v>74</v>
      </c>
      <c r="I24" t="s">
        <v>75</v>
      </c>
      <c r="J24">
        <v>1</v>
      </c>
      <c r="L24" t="s">
        <v>58</v>
      </c>
      <c r="M24" t="s">
        <v>50</v>
      </c>
      <c r="N24">
        <v>2</v>
      </c>
      <c r="O24">
        <v>46</v>
      </c>
      <c r="P24">
        <v>9.5</v>
      </c>
      <c r="Q24" s="48">
        <v>94.296899999999994</v>
      </c>
      <c r="R24" s="48">
        <f t="shared" si="0"/>
        <v>7.2833333333333332</v>
      </c>
      <c r="S24" s="48">
        <f t="shared" si="1"/>
        <v>686.79575499999999</v>
      </c>
      <c r="T24" s="48"/>
      <c r="U24" s="48">
        <f t="shared" si="2"/>
        <v>686.79575499999999</v>
      </c>
      <c r="V24" s="138">
        <f t="shared" si="3"/>
        <v>686795.755</v>
      </c>
      <c r="W24" s="138">
        <f t="shared" si="4"/>
        <v>57232.979583333334</v>
      </c>
      <c r="X24" t="str">
        <f>IF(DATAPrI[[#This Row],[Verks]]="Programövergripande",DATAPrI[[#This Row],[Verks]],CONCATENATE(DATAPrI[[#This Row],[PN/Pri kod]],TEXT(DATAPrI[[#This Row],[Verks]],9900000),1))</f>
        <v>OF99001351</v>
      </c>
      <c r="Y24" t="str">
        <f>IF(DATAPrI[[#This Row],[Verks]]="Programövergripande",DATAPrI[[#This Row],[Verks]],CONCATENATE(DATAPrI[[#This Row],[Kursansvarig inst]],TEXT(DATAPrI[[#This Row],[Verks]],9900000),1))</f>
        <v>OF99001351</v>
      </c>
      <c r="Z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4">
        <f>IF(A24="Programövergripande","Programövergripande",VLOOKUP(C24,Verks!A:B,2,0))</f>
        <v>135</v>
      </c>
      <c r="AH24">
        <v>2023</v>
      </c>
      <c r="AL24" t="str">
        <f>VLOOKUP(B24,Inst!A:B,2,0)</f>
        <v>OF</v>
      </c>
    </row>
    <row r="25" spans="1:38" x14ac:dyDescent="0.35">
      <c r="A25" t="s">
        <v>47</v>
      </c>
      <c r="B25" t="s">
        <v>39</v>
      </c>
      <c r="C25" t="s">
        <v>67</v>
      </c>
      <c r="D25" t="s">
        <v>67</v>
      </c>
      <c r="E25" t="s">
        <v>48</v>
      </c>
      <c r="G25" t="s">
        <v>43</v>
      </c>
      <c r="H25" t="s">
        <v>76</v>
      </c>
      <c r="I25" t="s">
        <v>77</v>
      </c>
      <c r="J25">
        <v>1</v>
      </c>
      <c r="L25" t="s">
        <v>58</v>
      </c>
      <c r="M25" t="s">
        <v>50</v>
      </c>
      <c r="N25">
        <v>2</v>
      </c>
      <c r="O25">
        <v>46</v>
      </c>
      <c r="P25">
        <v>4</v>
      </c>
      <c r="Q25" s="48">
        <v>94.296899999999994</v>
      </c>
      <c r="R25" s="48">
        <f t="shared" si="0"/>
        <v>3.0666666666666669</v>
      </c>
      <c r="S25" s="48">
        <f t="shared" si="1"/>
        <v>289.17716000000001</v>
      </c>
      <c r="T25" s="48"/>
      <c r="U25" s="48">
        <f t="shared" si="2"/>
        <v>289.17716000000001</v>
      </c>
      <c r="V25" s="138">
        <f t="shared" si="3"/>
        <v>289177.16000000003</v>
      </c>
      <c r="W25" s="138">
        <f t="shared" si="4"/>
        <v>24098.096666666668</v>
      </c>
      <c r="X25" t="str">
        <f>IF(DATAPrI[[#This Row],[Verks]]="Programövergripande",DATAPrI[[#This Row],[Verks]],CONCATENATE(DATAPrI[[#This Row],[PN/Pri kod]],TEXT(DATAPrI[[#This Row],[Verks]],9900000),1))</f>
        <v>OF99001351</v>
      </c>
      <c r="Y25" t="str">
        <f>IF(DATAPrI[[#This Row],[Verks]]="Programövergripande",DATAPrI[[#This Row],[Verks]],CONCATENATE(DATAPrI[[#This Row],[Kursansvarig inst]],TEXT(DATAPrI[[#This Row],[Verks]],9900000),1))</f>
        <v>OF99001351</v>
      </c>
      <c r="Z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5">
        <f>IF(A25="Programövergripande","Programövergripande",VLOOKUP(C25,Verks!A:B,2,0))</f>
        <v>135</v>
      </c>
      <c r="AH25">
        <v>2023</v>
      </c>
      <c r="AL25" t="str">
        <f>VLOOKUP(B25,Inst!A:B,2,0)</f>
        <v>OF</v>
      </c>
    </row>
    <row r="26" spans="1:38" x14ac:dyDescent="0.35">
      <c r="A26" t="s">
        <v>47</v>
      </c>
      <c r="B26" t="s">
        <v>39</v>
      </c>
      <c r="C26" t="s">
        <v>67</v>
      </c>
      <c r="D26" t="s">
        <v>67</v>
      </c>
      <c r="E26" t="s">
        <v>48</v>
      </c>
      <c r="G26" t="s">
        <v>43</v>
      </c>
      <c r="H26" t="s">
        <v>78</v>
      </c>
      <c r="I26" t="s">
        <v>79</v>
      </c>
      <c r="J26">
        <v>1</v>
      </c>
      <c r="L26" t="s">
        <v>58</v>
      </c>
      <c r="M26" t="s">
        <v>50</v>
      </c>
      <c r="N26">
        <v>2</v>
      </c>
      <c r="O26">
        <v>46</v>
      </c>
      <c r="P26">
        <v>7.5</v>
      </c>
      <c r="Q26" s="48">
        <v>94.296899999999994</v>
      </c>
      <c r="R26" s="48">
        <f t="shared" si="0"/>
        <v>5.75</v>
      </c>
      <c r="S26" s="48">
        <f t="shared" si="1"/>
        <v>542.20717500000001</v>
      </c>
      <c r="T26" s="48"/>
      <c r="U26" s="48">
        <f t="shared" si="2"/>
        <v>542.20717500000001</v>
      </c>
      <c r="V26" s="138">
        <f t="shared" si="3"/>
        <v>542207.17500000005</v>
      </c>
      <c r="W26" s="138">
        <f t="shared" si="4"/>
        <v>45183.931250000001</v>
      </c>
      <c r="X26" t="str">
        <f>IF(DATAPrI[[#This Row],[Verks]]="Programövergripande",DATAPrI[[#This Row],[Verks]],CONCATENATE(DATAPrI[[#This Row],[PN/Pri kod]],TEXT(DATAPrI[[#This Row],[Verks]],9900000),1))</f>
        <v>OF99001351</v>
      </c>
      <c r="Y26" t="str">
        <f>IF(DATAPrI[[#This Row],[Verks]]="Programövergripande",DATAPrI[[#This Row],[Verks]],CONCATENATE(DATAPrI[[#This Row],[Kursansvarig inst]],TEXT(DATAPrI[[#This Row],[Verks]],9900000),1))</f>
        <v>OF99001351</v>
      </c>
      <c r="Z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">
        <f>IF(A26="Programövergripande","Programövergripande",VLOOKUP(C26,Verks!A:B,2,0))</f>
        <v>135</v>
      </c>
      <c r="AH26">
        <v>2023</v>
      </c>
      <c r="AL26" t="str">
        <f>VLOOKUP(B26,Inst!A:B,2,0)</f>
        <v>OF</v>
      </c>
    </row>
    <row r="27" spans="1:38" x14ac:dyDescent="0.35">
      <c r="A27" t="s">
        <v>47</v>
      </c>
      <c r="B27" t="s">
        <v>39</v>
      </c>
      <c r="C27" t="s">
        <v>67</v>
      </c>
      <c r="D27" t="s">
        <v>67</v>
      </c>
      <c r="E27" t="s">
        <v>48</v>
      </c>
      <c r="G27" t="s">
        <v>43</v>
      </c>
      <c r="H27" t="s">
        <v>80</v>
      </c>
      <c r="I27" t="s">
        <v>81</v>
      </c>
      <c r="J27">
        <v>1</v>
      </c>
      <c r="L27" t="s">
        <v>58</v>
      </c>
      <c r="M27" t="s">
        <v>50</v>
      </c>
      <c r="N27">
        <v>2</v>
      </c>
      <c r="O27">
        <v>46</v>
      </c>
      <c r="P27">
        <v>9</v>
      </c>
      <c r="Q27" s="48">
        <v>71.3</v>
      </c>
      <c r="R27" s="48">
        <f t="shared" si="0"/>
        <v>6.9</v>
      </c>
      <c r="S27" s="48">
        <f t="shared" si="1"/>
        <v>491.97</v>
      </c>
      <c r="T27" s="48"/>
      <c r="U27" s="48">
        <f t="shared" si="2"/>
        <v>491.97</v>
      </c>
      <c r="V27" s="138">
        <f t="shared" si="3"/>
        <v>491970</v>
      </c>
      <c r="W27" s="138">
        <f t="shared" si="4"/>
        <v>40997.5</v>
      </c>
      <c r="X27" t="str">
        <f>IF(DATAPrI[[#This Row],[Verks]]="Programövergripande",DATAPrI[[#This Row],[Verks]],CONCATENATE(DATAPrI[[#This Row],[PN/Pri kod]],TEXT(DATAPrI[[#This Row],[Verks]],9900000),1))</f>
        <v>OF99001351</v>
      </c>
      <c r="Y27" t="str">
        <f>IF(DATAPrI[[#This Row],[Verks]]="Programövergripande",DATAPrI[[#This Row],[Verks]],CONCATENATE(DATAPrI[[#This Row],[Kursansvarig inst]],TEXT(DATAPrI[[#This Row],[Verks]],9900000),1))</f>
        <v>OF99001351</v>
      </c>
      <c r="Z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">
        <f>IF(A27="Programövergripande","Programövergripande",VLOOKUP(C27,Verks!A:B,2,0))</f>
        <v>135</v>
      </c>
      <c r="AH27">
        <v>2023</v>
      </c>
      <c r="AL27" t="str">
        <f>VLOOKUP(B27,Inst!A:B,2,0)</f>
        <v>OF</v>
      </c>
    </row>
    <row r="28" spans="1:38" x14ac:dyDescent="0.35">
      <c r="A28" t="s">
        <v>47</v>
      </c>
      <c r="B28" t="s">
        <v>39</v>
      </c>
      <c r="C28" t="s">
        <v>67</v>
      </c>
      <c r="D28" t="s">
        <v>67</v>
      </c>
      <c r="E28" t="s">
        <v>48</v>
      </c>
      <c r="G28" t="s">
        <v>43</v>
      </c>
      <c r="H28" t="s">
        <v>82</v>
      </c>
      <c r="I28" t="s">
        <v>83</v>
      </c>
      <c r="J28">
        <v>1</v>
      </c>
      <c r="L28" t="s">
        <v>58</v>
      </c>
      <c r="M28" t="s">
        <v>49</v>
      </c>
      <c r="N28">
        <v>3</v>
      </c>
      <c r="O28">
        <v>42</v>
      </c>
      <c r="P28">
        <v>10.5</v>
      </c>
      <c r="Q28" s="48">
        <v>94.296899999999994</v>
      </c>
      <c r="R28" s="48">
        <f t="shared" si="0"/>
        <v>7.35</v>
      </c>
      <c r="S28" s="48">
        <f t="shared" si="1"/>
        <v>693.08221499999991</v>
      </c>
      <c r="T28" s="48"/>
      <c r="U28" s="48">
        <f t="shared" si="2"/>
        <v>693.08221499999991</v>
      </c>
      <c r="V28" s="138">
        <f t="shared" si="3"/>
        <v>693082.21499999985</v>
      </c>
      <c r="W28" s="138">
        <f t="shared" si="4"/>
        <v>57756.851249999985</v>
      </c>
      <c r="X28" t="str">
        <f>IF(DATAPrI[[#This Row],[Verks]]="Programövergripande",DATAPrI[[#This Row],[Verks]],CONCATENATE(DATAPrI[[#This Row],[PN/Pri kod]],TEXT(DATAPrI[[#This Row],[Verks]],9900000),1))</f>
        <v>OF99001351</v>
      </c>
      <c r="Y28" t="str">
        <f>IF(DATAPrI[[#This Row],[Verks]]="Programövergripande",DATAPrI[[#This Row],[Verks]],CONCATENATE(DATAPrI[[#This Row],[Kursansvarig inst]],TEXT(DATAPrI[[#This Row],[Verks]],9900000),1))</f>
        <v>OF99001351</v>
      </c>
      <c r="Z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8">
        <f>IF(A28="Programövergripande","Programövergripande",VLOOKUP(C28,Verks!A:B,2,0))</f>
        <v>135</v>
      </c>
      <c r="AH28">
        <v>2023</v>
      </c>
      <c r="AL28" t="str">
        <f>VLOOKUP(B28,Inst!A:B,2,0)</f>
        <v>OF</v>
      </c>
    </row>
    <row r="29" spans="1:38" x14ac:dyDescent="0.35">
      <c r="A29" t="s">
        <v>47</v>
      </c>
      <c r="B29" t="s">
        <v>39</v>
      </c>
      <c r="C29" t="s">
        <v>67</v>
      </c>
      <c r="D29" t="s">
        <v>67</v>
      </c>
      <c r="E29" t="s">
        <v>48</v>
      </c>
      <c r="G29" t="s">
        <v>43</v>
      </c>
      <c r="H29" t="s">
        <v>84</v>
      </c>
      <c r="I29" t="s">
        <v>85</v>
      </c>
      <c r="J29">
        <v>1</v>
      </c>
      <c r="L29" t="s">
        <v>58</v>
      </c>
      <c r="M29" t="s">
        <v>49</v>
      </c>
      <c r="N29">
        <v>3</v>
      </c>
      <c r="O29">
        <v>42</v>
      </c>
      <c r="P29">
        <v>7.5</v>
      </c>
      <c r="Q29" s="48">
        <v>94.296899999999994</v>
      </c>
      <c r="R29" s="48">
        <f t="shared" si="0"/>
        <v>5.25</v>
      </c>
      <c r="S29" s="48">
        <f t="shared" si="1"/>
        <v>495.05872499999998</v>
      </c>
      <c r="T29" s="48"/>
      <c r="U29" s="48">
        <f t="shared" si="2"/>
        <v>495.05872499999998</v>
      </c>
      <c r="V29" s="138">
        <f t="shared" si="3"/>
        <v>495058.72499999998</v>
      </c>
      <c r="W29" s="138">
        <f t="shared" si="4"/>
        <v>41254.893749999996</v>
      </c>
      <c r="X29" t="str">
        <f>IF(DATAPrI[[#This Row],[Verks]]="Programövergripande",DATAPrI[[#This Row],[Verks]],CONCATENATE(DATAPrI[[#This Row],[PN/Pri kod]],TEXT(DATAPrI[[#This Row],[Verks]],9900000),1))</f>
        <v>OF99001351</v>
      </c>
      <c r="Y29" t="str">
        <f>IF(DATAPrI[[#This Row],[Verks]]="Programövergripande",DATAPrI[[#This Row],[Verks]],CONCATENATE(DATAPrI[[#This Row],[Kursansvarig inst]],TEXT(DATAPrI[[#This Row],[Verks]],9900000),1))</f>
        <v>OF99001351</v>
      </c>
      <c r="Z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9">
        <f>IF(A29="Programövergripande","Programövergripande",VLOOKUP(C29,Verks!A:B,2,0))</f>
        <v>135</v>
      </c>
      <c r="AH29">
        <v>2023</v>
      </c>
      <c r="AL29" t="str">
        <f>VLOOKUP(B29,Inst!A:B,2,0)</f>
        <v>OF</v>
      </c>
    </row>
    <row r="30" spans="1:38" x14ac:dyDescent="0.35">
      <c r="A30" t="s">
        <v>47</v>
      </c>
      <c r="B30" t="s">
        <v>39</v>
      </c>
      <c r="C30" t="s">
        <v>67</v>
      </c>
      <c r="D30" t="s">
        <v>67</v>
      </c>
      <c r="E30" t="s">
        <v>48</v>
      </c>
      <c r="G30" t="s">
        <v>43</v>
      </c>
      <c r="H30" t="s">
        <v>86</v>
      </c>
      <c r="I30" t="s">
        <v>87</v>
      </c>
      <c r="J30">
        <v>1</v>
      </c>
      <c r="L30" t="s">
        <v>58</v>
      </c>
      <c r="M30" t="s">
        <v>49</v>
      </c>
      <c r="N30">
        <v>3</v>
      </c>
      <c r="O30">
        <v>42</v>
      </c>
      <c r="P30">
        <v>6.5</v>
      </c>
      <c r="Q30" s="48">
        <v>71.3</v>
      </c>
      <c r="R30" s="48">
        <f t="shared" si="0"/>
        <v>4.55</v>
      </c>
      <c r="S30" s="48">
        <f t="shared" si="1"/>
        <v>324.41499999999996</v>
      </c>
      <c r="T30" s="48"/>
      <c r="U30" s="48">
        <f t="shared" si="2"/>
        <v>324.41499999999996</v>
      </c>
      <c r="V30" s="138">
        <f t="shared" si="3"/>
        <v>324414.99999999994</v>
      </c>
      <c r="W30" s="138">
        <f t="shared" si="4"/>
        <v>27034.583333333328</v>
      </c>
      <c r="X30" t="str">
        <f>IF(DATAPrI[[#This Row],[Verks]]="Programövergripande",DATAPrI[[#This Row],[Verks]],CONCATENATE(DATAPrI[[#This Row],[PN/Pri kod]],TEXT(DATAPrI[[#This Row],[Verks]],9900000),1))</f>
        <v>OF99001351</v>
      </c>
      <c r="Y30" t="str">
        <f>IF(DATAPrI[[#This Row],[Verks]]="Programövergripande",DATAPrI[[#This Row],[Verks]],CONCATENATE(DATAPrI[[#This Row],[Kursansvarig inst]],TEXT(DATAPrI[[#This Row],[Verks]],9900000),1))</f>
        <v>OF99001351</v>
      </c>
      <c r="Z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0">
        <f>IF(A30="Programövergripande","Programövergripande",VLOOKUP(C30,Verks!A:B,2,0))</f>
        <v>135</v>
      </c>
      <c r="AH30">
        <v>2023</v>
      </c>
      <c r="AL30" t="str">
        <f>VLOOKUP(B30,Inst!A:B,2,0)</f>
        <v>OF</v>
      </c>
    </row>
    <row r="31" spans="1:38" x14ac:dyDescent="0.35">
      <c r="A31" t="s">
        <v>47</v>
      </c>
      <c r="B31" t="s">
        <v>39</v>
      </c>
      <c r="C31" t="s">
        <v>67</v>
      </c>
      <c r="D31" t="s">
        <v>67</v>
      </c>
      <c r="E31" t="s">
        <v>48</v>
      </c>
      <c r="G31" t="s">
        <v>43</v>
      </c>
      <c r="H31" t="s">
        <v>88</v>
      </c>
      <c r="I31" t="s">
        <v>89</v>
      </c>
      <c r="J31">
        <v>1</v>
      </c>
      <c r="L31" t="s">
        <v>58</v>
      </c>
      <c r="M31" t="s">
        <v>49</v>
      </c>
      <c r="N31">
        <v>3</v>
      </c>
      <c r="O31">
        <v>42</v>
      </c>
      <c r="P31">
        <v>5.5</v>
      </c>
      <c r="Q31" s="48">
        <v>71.3</v>
      </c>
      <c r="R31" s="48">
        <f t="shared" si="0"/>
        <v>3.85</v>
      </c>
      <c r="S31" s="48">
        <f t="shared" si="1"/>
        <v>274.505</v>
      </c>
      <c r="T31" s="48"/>
      <c r="U31" s="48">
        <f t="shared" si="2"/>
        <v>274.505</v>
      </c>
      <c r="V31" s="138">
        <f t="shared" si="3"/>
        <v>274505</v>
      </c>
      <c r="W31" s="138">
        <f t="shared" si="4"/>
        <v>22875.416666666668</v>
      </c>
      <c r="X31" t="str">
        <f>IF(DATAPrI[[#This Row],[Verks]]="Programövergripande",DATAPrI[[#This Row],[Verks]],CONCATENATE(DATAPrI[[#This Row],[PN/Pri kod]],TEXT(DATAPrI[[#This Row],[Verks]],9900000),1))</f>
        <v>OF99001351</v>
      </c>
      <c r="Y31" t="str">
        <f>IF(DATAPrI[[#This Row],[Verks]]="Programövergripande",DATAPrI[[#This Row],[Verks]],CONCATENATE(DATAPrI[[#This Row],[Kursansvarig inst]],TEXT(DATAPrI[[#This Row],[Verks]],9900000),1))</f>
        <v>OF99001351</v>
      </c>
      <c r="Z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1">
        <f>IF(A31="Programövergripande","Programövergripande",VLOOKUP(C31,Verks!A:B,2,0))</f>
        <v>135</v>
      </c>
      <c r="AH31">
        <v>2023</v>
      </c>
      <c r="AL31" t="str">
        <f>VLOOKUP(B31,Inst!A:B,2,0)</f>
        <v>OF</v>
      </c>
    </row>
    <row r="32" spans="1:38" x14ac:dyDescent="0.35">
      <c r="A32" t="s">
        <v>47</v>
      </c>
      <c r="B32" t="s">
        <v>39</v>
      </c>
      <c r="C32" t="s">
        <v>67</v>
      </c>
      <c r="D32" t="s">
        <v>67</v>
      </c>
      <c r="E32" t="s">
        <v>48</v>
      </c>
      <c r="G32" t="s">
        <v>43</v>
      </c>
      <c r="H32" t="s">
        <v>90</v>
      </c>
      <c r="I32" t="s">
        <v>91</v>
      </c>
      <c r="J32">
        <v>1</v>
      </c>
      <c r="L32" t="s">
        <v>58</v>
      </c>
      <c r="M32" t="s">
        <v>50</v>
      </c>
      <c r="N32">
        <v>4</v>
      </c>
      <c r="O32">
        <v>45</v>
      </c>
      <c r="P32">
        <v>7</v>
      </c>
      <c r="Q32" s="48">
        <v>94.296899999999994</v>
      </c>
      <c r="R32" s="48">
        <f t="shared" si="0"/>
        <v>5.25</v>
      </c>
      <c r="S32" s="48">
        <f t="shared" si="1"/>
        <v>495.05872499999998</v>
      </c>
      <c r="T32" s="48"/>
      <c r="U32" s="48">
        <f t="shared" si="2"/>
        <v>495.05872499999998</v>
      </c>
      <c r="V32" s="138">
        <f t="shared" si="3"/>
        <v>495058.72499999998</v>
      </c>
      <c r="W32" s="138">
        <f t="shared" si="4"/>
        <v>41254.893749999996</v>
      </c>
      <c r="X32" t="str">
        <f>IF(DATAPrI[[#This Row],[Verks]]="Programövergripande",DATAPrI[[#This Row],[Verks]],CONCATENATE(DATAPrI[[#This Row],[PN/Pri kod]],TEXT(DATAPrI[[#This Row],[Verks]],9900000),1))</f>
        <v>OF99001351</v>
      </c>
      <c r="Y32" t="str">
        <f>IF(DATAPrI[[#This Row],[Verks]]="Programövergripande",DATAPrI[[#This Row],[Verks]],CONCATENATE(DATAPrI[[#This Row],[Kursansvarig inst]],TEXT(DATAPrI[[#This Row],[Verks]],9900000),1))</f>
        <v>OF99001351</v>
      </c>
      <c r="Z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">
        <f>IF(A32="Programövergripande","Programövergripande",VLOOKUP(C32,Verks!A:B,2,0))</f>
        <v>135</v>
      </c>
      <c r="AH32">
        <v>2023</v>
      </c>
      <c r="AL32" t="str">
        <f>VLOOKUP(B32,Inst!A:B,2,0)</f>
        <v>OF</v>
      </c>
    </row>
    <row r="33" spans="1:38" x14ac:dyDescent="0.35">
      <c r="A33" t="s">
        <v>47</v>
      </c>
      <c r="B33" t="s">
        <v>39</v>
      </c>
      <c r="C33" t="s">
        <v>67</v>
      </c>
      <c r="D33" t="s">
        <v>67</v>
      </c>
      <c r="E33" t="s">
        <v>48</v>
      </c>
      <c r="G33" t="s">
        <v>43</v>
      </c>
      <c r="H33" t="s">
        <v>92</v>
      </c>
      <c r="I33" t="s">
        <v>93</v>
      </c>
      <c r="J33">
        <v>1</v>
      </c>
      <c r="L33" t="s">
        <v>58</v>
      </c>
      <c r="M33" t="s">
        <v>50</v>
      </c>
      <c r="N33">
        <v>4</v>
      </c>
      <c r="O33">
        <v>45</v>
      </c>
      <c r="P33">
        <v>10.5</v>
      </c>
      <c r="Q33" s="48">
        <v>94.296899999999994</v>
      </c>
      <c r="R33" s="48">
        <f t="shared" si="0"/>
        <v>7.875</v>
      </c>
      <c r="S33" s="48">
        <f t="shared" si="1"/>
        <v>742.58808749999992</v>
      </c>
      <c r="T33" s="48"/>
      <c r="U33" s="48">
        <f t="shared" si="2"/>
        <v>742.58808749999992</v>
      </c>
      <c r="V33" s="138">
        <f t="shared" si="3"/>
        <v>742588.08749999991</v>
      </c>
      <c r="W33" s="138">
        <f t="shared" si="4"/>
        <v>61882.34062499999</v>
      </c>
      <c r="X33" t="str">
        <f>IF(DATAPrI[[#This Row],[Verks]]="Programövergripande",DATAPrI[[#This Row],[Verks]],CONCATENATE(DATAPrI[[#This Row],[PN/Pri kod]],TEXT(DATAPrI[[#This Row],[Verks]],9900000),1))</f>
        <v>OF99001351</v>
      </c>
      <c r="Y33" t="str">
        <f>IF(DATAPrI[[#This Row],[Verks]]="Programövergripande",DATAPrI[[#This Row],[Verks]],CONCATENATE(DATAPrI[[#This Row],[Kursansvarig inst]],TEXT(DATAPrI[[#This Row],[Verks]],9900000),1))</f>
        <v>OF99001351</v>
      </c>
      <c r="Z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3">
        <f>IF(A33="Programövergripande","Programövergripande",VLOOKUP(C33,Verks!A:B,2,0))</f>
        <v>135</v>
      </c>
      <c r="AH33">
        <v>2023</v>
      </c>
      <c r="AL33" t="str">
        <f>VLOOKUP(B33,Inst!A:B,2,0)</f>
        <v>OF</v>
      </c>
    </row>
    <row r="34" spans="1:38" x14ac:dyDescent="0.35">
      <c r="A34" t="s">
        <v>47</v>
      </c>
      <c r="B34" t="s">
        <v>39</v>
      </c>
      <c r="C34" t="s">
        <v>67</v>
      </c>
      <c r="D34" t="s">
        <v>67</v>
      </c>
      <c r="E34" t="s">
        <v>48</v>
      </c>
      <c r="G34" t="s">
        <v>43</v>
      </c>
      <c r="H34" t="s">
        <v>94</v>
      </c>
      <c r="I34" t="s">
        <v>95</v>
      </c>
      <c r="J34">
        <v>1</v>
      </c>
      <c r="L34" t="s">
        <v>58</v>
      </c>
      <c r="M34" t="s">
        <v>50</v>
      </c>
      <c r="N34">
        <v>4</v>
      </c>
      <c r="O34">
        <v>45</v>
      </c>
      <c r="P34">
        <v>3</v>
      </c>
      <c r="Q34" s="48">
        <v>94.296899999999994</v>
      </c>
      <c r="R34" s="48">
        <f t="shared" si="0"/>
        <v>2.25</v>
      </c>
      <c r="S34" s="48">
        <f t="shared" ref="S34:S65" si="5">Q34*R34</f>
        <v>212.168025</v>
      </c>
      <c r="T34" s="48"/>
      <c r="U34" s="48">
        <f t="shared" si="2"/>
        <v>212.168025</v>
      </c>
      <c r="V34" s="138">
        <f t="shared" si="3"/>
        <v>212168.02499999999</v>
      </c>
      <c r="W34" s="138">
        <f t="shared" si="4"/>
        <v>17680.668750000001</v>
      </c>
      <c r="X34" t="str">
        <f>IF(DATAPrI[[#This Row],[Verks]]="Programövergripande",DATAPrI[[#This Row],[Verks]],CONCATENATE(DATAPrI[[#This Row],[PN/Pri kod]],TEXT(DATAPrI[[#This Row],[Verks]],9900000),1))</f>
        <v>OF99001351</v>
      </c>
      <c r="Y34" t="str">
        <f>IF(DATAPrI[[#This Row],[Verks]]="Programövergripande",DATAPrI[[#This Row],[Verks]],CONCATENATE(DATAPrI[[#This Row],[Kursansvarig inst]],TEXT(DATAPrI[[#This Row],[Verks]],9900000),1))</f>
        <v>OF99001351</v>
      </c>
      <c r="Z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">
        <f>IF(A34="Programövergripande","Programövergripande",VLOOKUP(C34,Verks!A:B,2,0))</f>
        <v>135</v>
      </c>
      <c r="AH34">
        <v>2023</v>
      </c>
      <c r="AL34" t="str">
        <f>VLOOKUP(B34,Inst!A:B,2,0)</f>
        <v>OF</v>
      </c>
    </row>
    <row r="35" spans="1:38" x14ac:dyDescent="0.35">
      <c r="A35" t="s">
        <v>47</v>
      </c>
      <c r="B35" t="s">
        <v>39</v>
      </c>
      <c r="C35" t="s">
        <v>67</v>
      </c>
      <c r="D35" t="s">
        <v>67</v>
      </c>
      <c r="E35" t="s">
        <v>48</v>
      </c>
      <c r="G35" t="s">
        <v>43</v>
      </c>
      <c r="H35" t="s">
        <v>96</v>
      </c>
      <c r="I35" t="s">
        <v>97</v>
      </c>
      <c r="J35">
        <v>1</v>
      </c>
      <c r="L35" t="s">
        <v>58</v>
      </c>
      <c r="M35" t="s">
        <v>50</v>
      </c>
      <c r="N35">
        <v>4</v>
      </c>
      <c r="O35">
        <v>45</v>
      </c>
      <c r="P35">
        <v>5</v>
      </c>
      <c r="Q35" s="48">
        <v>71.3</v>
      </c>
      <c r="R35" s="48">
        <f t="shared" si="0"/>
        <v>3.75</v>
      </c>
      <c r="S35" s="48">
        <f t="shared" si="5"/>
        <v>267.375</v>
      </c>
      <c r="T35" s="48"/>
      <c r="U35" s="48">
        <f t="shared" si="2"/>
        <v>267.375</v>
      </c>
      <c r="V35" s="138">
        <f t="shared" si="3"/>
        <v>267375</v>
      </c>
      <c r="W35" s="138">
        <f t="shared" si="4"/>
        <v>22281.25</v>
      </c>
      <c r="X35" t="str">
        <f>IF(DATAPrI[[#This Row],[Verks]]="Programövergripande",DATAPrI[[#This Row],[Verks]],CONCATENATE(DATAPrI[[#This Row],[PN/Pri kod]],TEXT(DATAPrI[[#This Row],[Verks]],9900000),1))</f>
        <v>OF99001351</v>
      </c>
      <c r="Y35" t="str">
        <f>IF(DATAPrI[[#This Row],[Verks]]="Programövergripande",DATAPrI[[#This Row],[Verks]],CONCATENATE(DATAPrI[[#This Row],[Kursansvarig inst]],TEXT(DATAPrI[[#This Row],[Verks]],9900000),1))</f>
        <v>OF99001351</v>
      </c>
      <c r="Z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">
        <f>IF(A35="Programövergripande","Programövergripande",VLOOKUP(C35,Verks!A:B,2,0))</f>
        <v>135</v>
      </c>
      <c r="AH35">
        <v>2023</v>
      </c>
      <c r="AL35" t="str">
        <f>VLOOKUP(B35,Inst!A:B,2,0)</f>
        <v>OF</v>
      </c>
    </row>
    <row r="36" spans="1:38" x14ac:dyDescent="0.35">
      <c r="A36" t="s">
        <v>47</v>
      </c>
      <c r="B36" t="s">
        <v>39</v>
      </c>
      <c r="C36" t="s">
        <v>67</v>
      </c>
      <c r="D36" t="s">
        <v>67</v>
      </c>
      <c r="E36" t="s">
        <v>48</v>
      </c>
      <c r="G36" t="s">
        <v>43</v>
      </c>
      <c r="H36" t="s">
        <v>98</v>
      </c>
      <c r="I36" t="s">
        <v>99</v>
      </c>
      <c r="J36">
        <v>1</v>
      </c>
      <c r="L36" t="s">
        <v>58</v>
      </c>
      <c r="M36" t="s">
        <v>50</v>
      </c>
      <c r="N36">
        <v>4</v>
      </c>
      <c r="O36">
        <v>45</v>
      </c>
      <c r="P36">
        <v>4.5</v>
      </c>
      <c r="Q36" s="48">
        <v>71.3</v>
      </c>
      <c r="R36" s="48">
        <f t="shared" si="0"/>
        <v>3.375</v>
      </c>
      <c r="S36" s="48">
        <f t="shared" si="5"/>
        <v>240.63749999999999</v>
      </c>
      <c r="T36" s="48"/>
      <c r="U36" s="48">
        <f t="shared" si="2"/>
        <v>240.63749999999999</v>
      </c>
      <c r="V36" s="138">
        <f t="shared" si="3"/>
        <v>240637.5</v>
      </c>
      <c r="W36" s="138">
        <f t="shared" si="4"/>
        <v>20053.125</v>
      </c>
      <c r="X36" t="str">
        <f>IF(DATAPrI[[#This Row],[Verks]]="Programövergripande",DATAPrI[[#This Row],[Verks]],CONCATENATE(DATAPrI[[#This Row],[PN/Pri kod]],TEXT(DATAPrI[[#This Row],[Verks]],9900000),1))</f>
        <v>OF99001351</v>
      </c>
      <c r="Y36" t="str">
        <f>IF(DATAPrI[[#This Row],[Verks]]="Programövergripande",DATAPrI[[#This Row],[Verks]],CONCATENATE(DATAPrI[[#This Row],[Kursansvarig inst]],TEXT(DATAPrI[[#This Row],[Verks]],9900000),1))</f>
        <v>OF99001351</v>
      </c>
      <c r="Z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">
        <f>IF(A36="Programövergripande","Programövergripande",VLOOKUP(C36,Verks!A:B,2,0))</f>
        <v>135</v>
      </c>
      <c r="AH36">
        <v>2023</v>
      </c>
      <c r="AL36" t="str">
        <f>VLOOKUP(B36,Inst!A:B,2,0)</f>
        <v>OF</v>
      </c>
    </row>
    <row r="37" spans="1:38" x14ac:dyDescent="0.35">
      <c r="A37" t="s">
        <v>47</v>
      </c>
      <c r="B37" t="s">
        <v>39</v>
      </c>
      <c r="C37" t="s">
        <v>67</v>
      </c>
      <c r="D37" t="s">
        <v>67</v>
      </c>
      <c r="E37" t="s">
        <v>48</v>
      </c>
      <c r="G37" t="s">
        <v>43</v>
      </c>
      <c r="H37" t="s">
        <v>100</v>
      </c>
      <c r="I37" t="s">
        <v>101</v>
      </c>
      <c r="J37">
        <v>1</v>
      </c>
      <c r="L37" t="s">
        <v>58</v>
      </c>
      <c r="M37" t="s">
        <v>49</v>
      </c>
      <c r="N37">
        <v>5</v>
      </c>
      <c r="O37">
        <v>42</v>
      </c>
      <c r="P37">
        <v>12.5</v>
      </c>
      <c r="Q37" s="48">
        <v>94.296899999999994</v>
      </c>
      <c r="R37" s="48">
        <f t="shared" si="0"/>
        <v>8.75</v>
      </c>
      <c r="S37" s="48">
        <f t="shared" si="5"/>
        <v>825.09787499999993</v>
      </c>
      <c r="T37" s="48"/>
      <c r="U37" s="48">
        <f t="shared" si="2"/>
        <v>825.09787499999993</v>
      </c>
      <c r="V37" s="138">
        <f t="shared" si="3"/>
        <v>825097.87499999988</v>
      </c>
      <c r="W37" s="138">
        <f t="shared" si="4"/>
        <v>68758.156249999985</v>
      </c>
      <c r="X37" t="str">
        <f>IF(DATAPrI[[#This Row],[Verks]]="Programövergripande",DATAPrI[[#This Row],[Verks]],CONCATENATE(DATAPrI[[#This Row],[PN/Pri kod]],TEXT(DATAPrI[[#This Row],[Verks]],9900000),1))</f>
        <v>OF99001351</v>
      </c>
      <c r="Y37" t="str">
        <f>IF(DATAPrI[[#This Row],[Verks]]="Programövergripande",DATAPrI[[#This Row],[Verks]],CONCATENATE(DATAPrI[[#This Row],[Kursansvarig inst]],TEXT(DATAPrI[[#This Row],[Verks]],9900000),1))</f>
        <v>OF99001351</v>
      </c>
      <c r="Z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">
        <f>IF(A37="Programövergripande","Programövergripande",VLOOKUP(C37,Verks!A:B,2,0))</f>
        <v>135</v>
      </c>
      <c r="AH37">
        <v>2023</v>
      </c>
      <c r="AL37" t="str">
        <f>VLOOKUP(B37,Inst!A:B,2,0)</f>
        <v>OF</v>
      </c>
    </row>
    <row r="38" spans="1:38" x14ac:dyDescent="0.35">
      <c r="A38" t="s">
        <v>47</v>
      </c>
      <c r="B38" t="s">
        <v>39</v>
      </c>
      <c r="C38" t="s">
        <v>67</v>
      </c>
      <c r="D38" t="s">
        <v>67</v>
      </c>
      <c r="E38" t="s">
        <v>48</v>
      </c>
      <c r="G38" t="s">
        <v>43</v>
      </c>
      <c r="H38" t="s">
        <v>102</v>
      </c>
      <c r="I38" t="s">
        <v>103</v>
      </c>
      <c r="J38">
        <v>1</v>
      </c>
      <c r="L38" t="s">
        <v>58</v>
      </c>
      <c r="M38" t="s">
        <v>49</v>
      </c>
      <c r="N38">
        <v>5</v>
      </c>
      <c r="O38">
        <v>42</v>
      </c>
      <c r="P38">
        <v>8</v>
      </c>
      <c r="Q38" s="48">
        <v>94.296899999999994</v>
      </c>
      <c r="R38" s="48">
        <f t="shared" si="0"/>
        <v>5.6</v>
      </c>
      <c r="S38" s="48">
        <f t="shared" si="5"/>
        <v>528.06263999999999</v>
      </c>
      <c r="T38" s="48"/>
      <c r="U38" s="48">
        <f t="shared" si="2"/>
        <v>528.06263999999999</v>
      </c>
      <c r="V38" s="138">
        <f t="shared" si="3"/>
        <v>528062.64</v>
      </c>
      <c r="W38" s="138">
        <f t="shared" si="4"/>
        <v>44005.22</v>
      </c>
      <c r="X38" t="str">
        <f>IF(DATAPrI[[#This Row],[Verks]]="Programövergripande",DATAPrI[[#This Row],[Verks]],CONCATENATE(DATAPrI[[#This Row],[PN/Pri kod]],TEXT(DATAPrI[[#This Row],[Verks]],9900000),1))</f>
        <v>OF99001351</v>
      </c>
      <c r="Y38" t="str">
        <f>IF(DATAPrI[[#This Row],[Verks]]="Programövergripande",DATAPrI[[#This Row],[Verks]],CONCATENATE(DATAPrI[[#This Row],[Kursansvarig inst]],TEXT(DATAPrI[[#This Row],[Verks]],9900000),1))</f>
        <v>OF99001351</v>
      </c>
      <c r="Z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8">
        <f>IF(A38="Programövergripande","Programövergripande",VLOOKUP(C38,Verks!A:B,2,0))</f>
        <v>135</v>
      </c>
      <c r="AH38">
        <v>2023</v>
      </c>
      <c r="AL38" t="str">
        <f>VLOOKUP(B38,Inst!A:B,2,0)</f>
        <v>OF</v>
      </c>
    </row>
    <row r="39" spans="1:38" x14ac:dyDescent="0.35">
      <c r="A39" t="s">
        <v>47</v>
      </c>
      <c r="B39" t="s">
        <v>39</v>
      </c>
      <c r="C39" t="s">
        <v>67</v>
      </c>
      <c r="D39" t="s">
        <v>67</v>
      </c>
      <c r="E39" t="s">
        <v>48</v>
      </c>
      <c r="G39" t="s">
        <v>43</v>
      </c>
      <c r="H39" t="s">
        <v>104</v>
      </c>
      <c r="I39" t="s">
        <v>105</v>
      </c>
      <c r="J39">
        <v>1</v>
      </c>
      <c r="L39" t="s">
        <v>58</v>
      </c>
      <c r="M39" t="s">
        <v>49</v>
      </c>
      <c r="N39">
        <v>5</v>
      </c>
      <c r="O39">
        <v>42</v>
      </c>
      <c r="P39">
        <v>6.5</v>
      </c>
      <c r="Q39" s="48">
        <v>94.296899999999994</v>
      </c>
      <c r="R39" s="48">
        <f t="shared" si="0"/>
        <v>4.55</v>
      </c>
      <c r="S39" s="48">
        <f t="shared" si="5"/>
        <v>429.05089499999997</v>
      </c>
      <c r="T39" s="48"/>
      <c r="U39" s="48">
        <f t="shared" si="2"/>
        <v>429.05089499999997</v>
      </c>
      <c r="V39" s="138">
        <f t="shared" si="3"/>
        <v>429050.89499999996</v>
      </c>
      <c r="W39" s="138">
        <f t="shared" si="4"/>
        <v>35754.241249999999</v>
      </c>
      <c r="X39" t="str">
        <f>IF(DATAPrI[[#This Row],[Verks]]="Programövergripande",DATAPrI[[#This Row],[Verks]],CONCATENATE(DATAPrI[[#This Row],[PN/Pri kod]],TEXT(DATAPrI[[#This Row],[Verks]],9900000),1))</f>
        <v>OF99001351</v>
      </c>
      <c r="Y39" t="str">
        <f>IF(DATAPrI[[#This Row],[Verks]]="Programövergripande",DATAPrI[[#This Row],[Verks]],CONCATENATE(DATAPrI[[#This Row],[Kursansvarig inst]],TEXT(DATAPrI[[#This Row],[Verks]],9900000),1))</f>
        <v>OF99001351</v>
      </c>
      <c r="Z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9">
        <f>IF(A39="Programövergripande","Programövergripande",VLOOKUP(C39,Verks!A:B,2,0))</f>
        <v>135</v>
      </c>
      <c r="AH39">
        <v>2023</v>
      </c>
      <c r="AL39" t="str">
        <f>VLOOKUP(B39,Inst!A:B,2,0)</f>
        <v>OF</v>
      </c>
    </row>
    <row r="40" spans="1:38" x14ac:dyDescent="0.35">
      <c r="A40" t="s">
        <v>47</v>
      </c>
      <c r="B40" t="s">
        <v>39</v>
      </c>
      <c r="C40" t="s">
        <v>67</v>
      </c>
      <c r="D40" t="s">
        <v>67</v>
      </c>
      <c r="E40" t="s">
        <v>48</v>
      </c>
      <c r="G40" t="s">
        <v>43</v>
      </c>
      <c r="H40" t="s">
        <v>106</v>
      </c>
      <c r="I40" t="s">
        <v>107</v>
      </c>
      <c r="J40">
        <v>1</v>
      </c>
      <c r="L40" t="s">
        <v>58</v>
      </c>
      <c r="M40" t="s">
        <v>49</v>
      </c>
      <c r="N40">
        <v>5</v>
      </c>
      <c r="O40">
        <v>42</v>
      </c>
      <c r="P40">
        <v>3</v>
      </c>
      <c r="Q40" s="48">
        <v>94.296899999999994</v>
      </c>
      <c r="R40" s="48">
        <f t="shared" si="0"/>
        <v>2.1</v>
      </c>
      <c r="S40" s="48">
        <f t="shared" si="5"/>
        <v>198.02348999999998</v>
      </c>
      <c r="T40" s="48"/>
      <c r="U40" s="48">
        <f t="shared" si="2"/>
        <v>198.02348999999998</v>
      </c>
      <c r="V40" s="138">
        <f t="shared" si="3"/>
        <v>198023.49</v>
      </c>
      <c r="W40" s="138">
        <f t="shared" si="4"/>
        <v>16501.9575</v>
      </c>
      <c r="X40" t="str">
        <f>IF(DATAPrI[[#This Row],[Verks]]="Programövergripande",DATAPrI[[#This Row],[Verks]],CONCATENATE(DATAPrI[[#This Row],[PN/Pri kod]],TEXT(DATAPrI[[#This Row],[Verks]],9900000),1))</f>
        <v>OF99001351</v>
      </c>
      <c r="Y40" t="str">
        <f>IF(DATAPrI[[#This Row],[Verks]]="Programövergripande",DATAPrI[[#This Row],[Verks]],CONCATENATE(DATAPrI[[#This Row],[Kursansvarig inst]],TEXT(DATAPrI[[#This Row],[Verks]],9900000),1))</f>
        <v>OF99001351</v>
      </c>
      <c r="Z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0">
        <f>IF(A40="Programövergripande","Programövergripande",VLOOKUP(C40,Verks!A:B,2,0))</f>
        <v>135</v>
      </c>
      <c r="AH40">
        <v>2023</v>
      </c>
      <c r="AL40" t="str">
        <f>VLOOKUP(B40,Inst!A:B,2,0)</f>
        <v>OF</v>
      </c>
    </row>
    <row r="41" spans="1:38" x14ac:dyDescent="0.35">
      <c r="A41" t="s">
        <v>47</v>
      </c>
      <c r="B41" t="s">
        <v>39</v>
      </c>
      <c r="C41" t="s">
        <v>67</v>
      </c>
      <c r="D41" t="s">
        <v>67</v>
      </c>
      <c r="E41" t="s">
        <v>48</v>
      </c>
      <c r="G41" t="s">
        <v>43</v>
      </c>
      <c r="H41" t="s">
        <v>106</v>
      </c>
      <c r="I41" t="s">
        <v>107</v>
      </c>
      <c r="J41">
        <v>1</v>
      </c>
      <c r="L41" t="s">
        <v>58</v>
      </c>
      <c r="M41" t="s">
        <v>50</v>
      </c>
      <c r="N41">
        <v>6</v>
      </c>
      <c r="O41">
        <v>30</v>
      </c>
      <c r="P41">
        <v>1.5</v>
      </c>
      <c r="Q41" s="48">
        <v>94.296899999999994</v>
      </c>
      <c r="R41" s="48">
        <f t="shared" si="0"/>
        <v>0.75</v>
      </c>
      <c r="S41" s="48">
        <f t="shared" si="5"/>
        <v>70.722674999999995</v>
      </c>
      <c r="T41" s="48"/>
      <c r="U41" s="48">
        <f t="shared" si="2"/>
        <v>70.722674999999995</v>
      </c>
      <c r="V41" s="138">
        <f t="shared" si="3"/>
        <v>70722.674999999988</v>
      </c>
      <c r="W41" s="138">
        <f t="shared" si="4"/>
        <v>5893.5562499999987</v>
      </c>
      <c r="X41" t="str">
        <f>IF(DATAPrI[[#This Row],[Verks]]="Programövergripande",DATAPrI[[#This Row],[Verks]],CONCATENATE(DATAPrI[[#This Row],[PN/Pri kod]],TEXT(DATAPrI[[#This Row],[Verks]],9900000),1))</f>
        <v>OF99001351</v>
      </c>
      <c r="Y41" t="str">
        <f>IF(DATAPrI[[#This Row],[Verks]]="Programövergripande",DATAPrI[[#This Row],[Verks]],CONCATENATE(DATAPrI[[#This Row],[Kursansvarig inst]],TEXT(DATAPrI[[#This Row],[Verks]],9900000),1))</f>
        <v>OF99001351</v>
      </c>
      <c r="Z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1">
        <f>IF(A41="Programövergripande","Programövergripande",VLOOKUP(C41,Verks!A:B,2,0))</f>
        <v>135</v>
      </c>
      <c r="AH41">
        <v>2023</v>
      </c>
      <c r="AL41" t="str">
        <f>VLOOKUP(B41,Inst!A:B,2,0)</f>
        <v>OF</v>
      </c>
    </row>
    <row r="42" spans="1:38" x14ac:dyDescent="0.35">
      <c r="A42" t="s">
        <v>47</v>
      </c>
      <c r="B42" t="s">
        <v>39</v>
      </c>
      <c r="C42" t="s">
        <v>67</v>
      </c>
      <c r="D42" t="s">
        <v>67</v>
      </c>
      <c r="E42" t="s">
        <v>48</v>
      </c>
      <c r="G42" t="s">
        <v>43</v>
      </c>
      <c r="H42" t="s">
        <v>108</v>
      </c>
      <c r="I42" t="s">
        <v>109</v>
      </c>
      <c r="J42">
        <v>1</v>
      </c>
      <c r="L42" t="s">
        <v>58</v>
      </c>
      <c r="M42" t="s">
        <v>50</v>
      </c>
      <c r="N42">
        <v>6</v>
      </c>
      <c r="O42">
        <v>30</v>
      </c>
      <c r="P42">
        <v>2</v>
      </c>
      <c r="Q42" s="48">
        <v>94.296899999999994</v>
      </c>
      <c r="R42" s="48">
        <f t="shared" si="0"/>
        <v>1</v>
      </c>
      <c r="S42" s="48">
        <f t="shared" si="5"/>
        <v>94.296899999999994</v>
      </c>
      <c r="T42" s="48"/>
      <c r="U42" s="48">
        <f t="shared" si="2"/>
        <v>94.296899999999994</v>
      </c>
      <c r="V42" s="138">
        <f t="shared" si="3"/>
        <v>94296.9</v>
      </c>
      <c r="W42" s="138">
        <f t="shared" si="4"/>
        <v>7858.0749999999998</v>
      </c>
      <c r="X42" t="str">
        <f>IF(DATAPrI[[#This Row],[Verks]]="Programövergripande",DATAPrI[[#This Row],[Verks]],CONCATENATE(DATAPrI[[#This Row],[PN/Pri kod]],TEXT(DATAPrI[[#This Row],[Verks]],9900000),1))</f>
        <v>OF99001351</v>
      </c>
      <c r="Y42" t="str">
        <f>IF(DATAPrI[[#This Row],[Verks]]="Programövergripande",DATAPrI[[#This Row],[Verks]],CONCATENATE(DATAPrI[[#This Row],[Kursansvarig inst]],TEXT(DATAPrI[[#This Row],[Verks]],9900000),1))</f>
        <v>OF99001351</v>
      </c>
      <c r="Z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2">
        <f>IF(A42="Programövergripande","Programövergripande",VLOOKUP(C42,Verks!A:B,2,0))</f>
        <v>135</v>
      </c>
      <c r="AH42">
        <v>2023</v>
      </c>
      <c r="AL42" t="str">
        <f>VLOOKUP(B42,Inst!A:B,2,0)</f>
        <v>OF</v>
      </c>
    </row>
    <row r="43" spans="1:38" x14ac:dyDescent="0.35">
      <c r="A43" t="s">
        <v>47</v>
      </c>
      <c r="B43" t="s">
        <v>39</v>
      </c>
      <c r="C43" t="s">
        <v>67</v>
      </c>
      <c r="D43" t="s">
        <v>67</v>
      </c>
      <c r="E43" t="s">
        <v>48</v>
      </c>
      <c r="G43" t="s">
        <v>43</v>
      </c>
      <c r="H43" t="s">
        <v>110</v>
      </c>
      <c r="I43" t="s">
        <v>111</v>
      </c>
      <c r="J43">
        <v>1</v>
      </c>
      <c r="L43" t="s">
        <v>58</v>
      </c>
      <c r="M43" t="s">
        <v>50</v>
      </c>
      <c r="N43">
        <v>6</v>
      </c>
      <c r="O43">
        <v>30</v>
      </c>
      <c r="P43">
        <v>6</v>
      </c>
      <c r="Q43" s="48">
        <v>94.296899999999994</v>
      </c>
      <c r="R43" s="48">
        <f t="shared" si="0"/>
        <v>3</v>
      </c>
      <c r="S43" s="48">
        <f t="shared" si="5"/>
        <v>282.89069999999998</v>
      </c>
      <c r="T43" s="48"/>
      <c r="U43" s="48">
        <f t="shared" si="2"/>
        <v>282.89069999999998</v>
      </c>
      <c r="V43" s="138">
        <f t="shared" si="3"/>
        <v>282890.69999999995</v>
      </c>
      <c r="W43" s="138">
        <f t="shared" si="4"/>
        <v>23574.224999999995</v>
      </c>
      <c r="X43" t="str">
        <f>IF(DATAPrI[[#This Row],[Verks]]="Programövergripande",DATAPrI[[#This Row],[Verks]],CONCATENATE(DATAPrI[[#This Row],[PN/Pri kod]],TEXT(DATAPrI[[#This Row],[Verks]],9900000),1))</f>
        <v>OF99001351</v>
      </c>
      <c r="Y43" t="str">
        <f>IF(DATAPrI[[#This Row],[Verks]]="Programövergripande",DATAPrI[[#This Row],[Verks]],CONCATENATE(DATAPrI[[#This Row],[Kursansvarig inst]],TEXT(DATAPrI[[#This Row],[Verks]],9900000),1))</f>
        <v>OF99001351</v>
      </c>
      <c r="Z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3">
        <f>IF(A43="Programövergripande","Programövergripande",VLOOKUP(C43,Verks!A:B,2,0))</f>
        <v>135</v>
      </c>
      <c r="AH43">
        <v>2023</v>
      </c>
      <c r="AL43" t="str">
        <f>VLOOKUP(B43,Inst!A:B,2,0)</f>
        <v>OF</v>
      </c>
    </row>
    <row r="44" spans="1:38" x14ac:dyDescent="0.35">
      <c r="A44" t="s">
        <v>47</v>
      </c>
      <c r="B44" t="s">
        <v>39</v>
      </c>
      <c r="C44" t="s">
        <v>67</v>
      </c>
      <c r="D44" t="s">
        <v>67</v>
      </c>
      <c r="E44" t="s">
        <v>48</v>
      </c>
      <c r="G44" t="s">
        <v>43</v>
      </c>
      <c r="H44" t="s">
        <v>63</v>
      </c>
      <c r="I44" t="s">
        <v>112</v>
      </c>
      <c r="J44">
        <v>1</v>
      </c>
      <c r="L44" t="s">
        <v>58</v>
      </c>
      <c r="M44" t="s">
        <v>50</v>
      </c>
      <c r="N44">
        <v>6</v>
      </c>
      <c r="O44">
        <v>30</v>
      </c>
      <c r="P44">
        <v>15</v>
      </c>
      <c r="Q44" s="48">
        <v>94.296899999999994</v>
      </c>
      <c r="R44" s="48">
        <f t="shared" si="0"/>
        <v>7.5</v>
      </c>
      <c r="S44" s="48">
        <f t="shared" si="5"/>
        <v>707.22674999999992</v>
      </c>
      <c r="T44" s="48"/>
      <c r="U44" s="48">
        <f t="shared" si="2"/>
        <v>707.22674999999992</v>
      </c>
      <c r="V44" s="138">
        <f t="shared" si="3"/>
        <v>707226.74999999988</v>
      </c>
      <c r="W44" s="138">
        <f t="shared" si="4"/>
        <v>58935.562499999993</v>
      </c>
      <c r="X44" t="str">
        <f>IF(DATAPrI[[#This Row],[Verks]]="Programövergripande",DATAPrI[[#This Row],[Verks]],CONCATENATE(DATAPrI[[#This Row],[PN/Pri kod]],TEXT(DATAPrI[[#This Row],[Verks]],9900000),1))</f>
        <v>OF99001351</v>
      </c>
      <c r="Y44" t="str">
        <f>IF(DATAPrI[[#This Row],[Verks]]="Programövergripande",DATAPrI[[#This Row],[Verks]],CONCATENATE(DATAPrI[[#This Row],[Kursansvarig inst]],TEXT(DATAPrI[[#This Row],[Verks]],9900000),1))</f>
        <v>OF99001351</v>
      </c>
      <c r="Z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">
        <f>IF(A44="Programövergripande","Programövergripande",VLOOKUP(C44,Verks!A:B,2,0))</f>
        <v>135</v>
      </c>
      <c r="AH44">
        <v>2023</v>
      </c>
      <c r="AL44" t="str">
        <f>VLOOKUP(B44,Inst!A:B,2,0)</f>
        <v>OF</v>
      </c>
    </row>
    <row r="45" spans="1:38" x14ac:dyDescent="0.35">
      <c r="A45" t="s">
        <v>47</v>
      </c>
      <c r="B45" t="s">
        <v>39</v>
      </c>
      <c r="C45" t="s">
        <v>67</v>
      </c>
      <c r="D45" t="s">
        <v>67</v>
      </c>
      <c r="E45" t="s">
        <v>48</v>
      </c>
      <c r="G45" t="s">
        <v>43</v>
      </c>
      <c r="H45" t="s">
        <v>113</v>
      </c>
      <c r="I45" t="s">
        <v>114</v>
      </c>
      <c r="J45">
        <v>1</v>
      </c>
      <c r="L45" t="s">
        <v>58</v>
      </c>
      <c r="M45" t="s">
        <v>50</v>
      </c>
      <c r="N45">
        <v>6</v>
      </c>
      <c r="O45">
        <v>30</v>
      </c>
      <c r="P45">
        <v>5.5</v>
      </c>
      <c r="Q45" s="48">
        <v>71.3</v>
      </c>
      <c r="R45" s="48">
        <f t="shared" si="0"/>
        <v>2.75</v>
      </c>
      <c r="S45" s="48">
        <f t="shared" si="5"/>
        <v>196.07499999999999</v>
      </c>
      <c r="T45" s="48"/>
      <c r="U45" s="48">
        <f t="shared" si="2"/>
        <v>196.07499999999999</v>
      </c>
      <c r="V45" s="138">
        <f t="shared" si="3"/>
        <v>196075</v>
      </c>
      <c r="W45" s="138">
        <f t="shared" si="4"/>
        <v>16339.583333333334</v>
      </c>
      <c r="X45" t="str">
        <f>IF(DATAPrI[[#This Row],[Verks]]="Programövergripande",DATAPrI[[#This Row],[Verks]],CONCATENATE(DATAPrI[[#This Row],[PN/Pri kod]],TEXT(DATAPrI[[#This Row],[Verks]],9900000),1))</f>
        <v>OF99001351</v>
      </c>
      <c r="Y45" t="str">
        <f>IF(DATAPrI[[#This Row],[Verks]]="Programövergripande",DATAPrI[[#This Row],[Verks]],CONCATENATE(DATAPrI[[#This Row],[Kursansvarig inst]],TEXT(DATAPrI[[#This Row],[Verks]],9900000),1))</f>
        <v>OF99001351</v>
      </c>
      <c r="Z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">
        <f>IF(A45="Programövergripande","Programövergripande",VLOOKUP(C45,Verks!A:B,2,0))</f>
        <v>135</v>
      </c>
      <c r="AH45">
        <v>2023</v>
      </c>
      <c r="AL45" t="str">
        <f>VLOOKUP(B45,Inst!A:B,2,0)</f>
        <v>OF</v>
      </c>
    </row>
    <row r="46" spans="1:38" x14ac:dyDescent="0.35">
      <c r="A46" t="s">
        <v>47</v>
      </c>
      <c r="B46" t="s">
        <v>39</v>
      </c>
      <c r="C46" t="s">
        <v>67</v>
      </c>
      <c r="D46" t="s">
        <v>67</v>
      </c>
      <c r="E46" t="s">
        <v>48</v>
      </c>
      <c r="G46" t="s">
        <v>43</v>
      </c>
      <c r="H46" t="s">
        <v>65</v>
      </c>
      <c r="I46" t="s">
        <v>42</v>
      </c>
      <c r="J46">
        <v>1</v>
      </c>
      <c r="L46" t="s">
        <v>66</v>
      </c>
      <c r="M46" t="s">
        <v>42</v>
      </c>
      <c r="O46">
        <v>1.5</v>
      </c>
      <c r="P46">
        <v>60</v>
      </c>
      <c r="Q46" s="48">
        <v>61</v>
      </c>
      <c r="R46" s="48">
        <f t="shared" si="0"/>
        <v>1.5</v>
      </c>
      <c r="S46" s="48">
        <f t="shared" si="5"/>
        <v>91.5</v>
      </c>
      <c r="T46" s="48">
        <v>0</v>
      </c>
      <c r="U46" s="48">
        <f t="shared" si="2"/>
        <v>91.5</v>
      </c>
      <c r="V46" s="138">
        <f t="shared" si="3"/>
        <v>91500</v>
      </c>
      <c r="W46" s="138">
        <f t="shared" si="4"/>
        <v>7625</v>
      </c>
      <c r="X46" t="str">
        <f>IF(DATAPrI[[#This Row],[Verks]]="Programövergripande",DATAPrI[[#This Row],[Verks]],CONCATENATE(DATAPrI[[#This Row],[PN/Pri kod]],TEXT(DATAPrI[[#This Row],[Verks]],9900000),1))</f>
        <v>OF99001351</v>
      </c>
      <c r="Y46" t="str">
        <f>IF(DATAPrI[[#This Row],[Verks]]="Programövergripande",DATAPrI[[#This Row],[Verks]],CONCATENATE(DATAPrI[[#This Row],[Kursansvarig inst]],TEXT(DATAPrI[[#This Row],[Verks]],9900000),1))</f>
        <v>OF99001351</v>
      </c>
      <c r="Z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6">
        <f>IF(A46="Programövergripande","Programövergripande",VLOOKUP(C46,Verks!A:B,2,0))</f>
        <v>135</v>
      </c>
      <c r="AH46">
        <v>2023</v>
      </c>
      <c r="AL46" t="str">
        <f>VLOOKUP(B46,Inst!A:B,2,0)</f>
        <v>OF</v>
      </c>
    </row>
    <row r="47" spans="1:38" x14ac:dyDescent="0.35">
      <c r="A47" t="s">
        <v>38</v>
      </c>
      <c r="B47" t="s">
        <v>39</v>
      </c>
      <c r="C47" t="s">
        <v>115</v>
      </c>
      <c r="D47" t="s">
        <v>115</v>
      </c>
      <c r="E47" t="s">
        <v>42</v>
      </c>
      <c r="G47" t="s">
        <v>43</v>
      </c>
      <c r="H47" t="s">
        <v>52</v>
      </c>
      <c r="I47" t="s">
        <v>42</v>
      </c>
      <c r="J47">
        <v>1</v>
      </c>
      <c r="L47" t="s">
        <v>53</v>
      </c>
      <c r="Q47" s="48">
        <v>0</v>
      </c>
      <c r="R47" s="48">
        <f t="shared" si="0"/>
        <v>0</v>
      </c>
      <c r="S47" s="48">
        <f t="shared" si="5"/>
        <v>0</v>
      </c>
      <c r="T47" s="48">
        <v>664.47400000000005</v>
      </c>
      <c r="U47" s="48">
        <f t="shared" si="2"/>
        <v>664.47400000000005</v>
      </c>
      <c r="V47" s="138">
        <f t="shared" si="3"/>
        <v>664474</v>
      </c>
      <c r="W47" s="138">
        <f t="shared" si="4"/>
        <v>55372.833333333336</v>
      </c>
      <c r="X47" t="str">
        <f>IF(DATAPrI[[#This Row],[Verks]]="Programövergripande",DATAPrI[[#This Row],[Verks]],CONCATENATE(DATAPrI[[#This Row],[PN/Pri kod]],TEXT(DATAPrI[[#This Row],[Verks]],9900000),1))</f>
        <v>Programövergripande</v>
      </c>
      <c r="Y47" t="str">
        <f>IF(DATAPrI[[#This Row],[Verks]]="Programövergripande",DATAPrI[[#This Row],[Verks]],CONCATENATE(DATAPrI[[#This Row],[Kursansvarig inst]],TEXT(DATAPrI[[#This Row],[Verks]],9900000),1))</f>
        <v>Programövergripande</v>
      </c>
      <c r="Z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47" t="str">
        <f>IF(A47="Programövergripande","Programövergripande",VLOOKUP(C47,Verks!A:B,2,0))</f>
        <v>Programövergripande</v>
      </c>
      <c r="AH47">
        <v>2023</v>
      </c>
      <c r="AL47" t="str">
        <f>VLOOKUP(B47,Inst!A:B,2,0)</f>
        <v>OF</v>
      </c>
    </row>
    <row r="48" spans="1:38" x14ac:dyDescent="0.35">
      <c r="A48" t="s">
        <v>38</v>
      </c>
      <c r="B48" t="s">
        <v>39</v>
      </c>
      <c r="C48" t="s">
        <v>115</v>
      </c>
      <c r="D48" t="s">
        <v>115</v>
      </c>
      <c r="E48" t="s">
        <v>42</v>
      </c>
      <c r="G48" t="s">
        <v>43</v>
      </c>
      <c r="H48" t="s">
        <v>52</v>
      </c>
      <c r="I48" t="s">
        <v>42</v>
      </c>
      <c r="J48">
        <v>1</v>
      </c>
      <c r="L48" t="s">
        <v>53</v>
      </c>
      <c r="Q48" s="48">
        <v>0</v>
      </c>
      <c r="R48" s="48">
        <f t="shared" si="0"/>
        <v>0</v>
      </c>
      <c r="S48" s="48">
        <f t="shared" si="5"/>
        <v>0</v>
      </c>
      <c r="T48" s="48">
        <v>598.12300000000005</v>
      </c>
      <c r="U48" s="48">
        <f t="shared" si="2"/>
        <v>598.12300000000005</v>
      </c>
      <c r="V48" s="138">
        <f t="shared" si="3"/>
        <v>598123</v>
      </c>
      <c r="W48" s="138">
        <f t="shared" si="4"/>
        <v>49843.583333333336</v>
      </c>
      <c r="X48" t="str">
        <f>IF(DATAPrI[[#This Row],[Verks]]="Programövergripande",DATAPrI[[#This Row],[Verks]],CONCATENATE(DATAPrI[[#This Row],[PN/Pri kod]],TEXT(DATAPrI[[#This Row],[Verks]],9900000),1))</f>
        <v>Programövergripande</v>
      </c>
      <c r="Y48" t="str">
        <f>IF(DATAPrI[[#This Row],[Verks]]="Programövergripande",DATAPrI[[#This Row],[Verks]],CONCATENATE(DATAPrI[[#This Row],[Kursansvarig inst]],TEXT(DATAPrI[[#This Row],[Verks]],9900000),1))</f>
        <v>Programövergripande</v>
      </c>
      <c r="Z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48" t="str">
        <f>IF(A48="Programövergripande","Programövergripande",VLOOKUP(C48,Verks!A:B,2,0))</f>
        <v>Programövergripande</v>
      </c>
      <c r="AH48">
        <v>2023</v>
      </c>
      <c r="AL48" t="str">
        <f>VLOOKUP(B48,Inst!A:B,2,0)</f>
        <v>OF</v>
      </c>
    </row>
    <row r="49" spans="1:38" x14ac:dyDescent="0.35">
      <c r="A49" t="s">
        <v>38</v>
      </c>
      <c r="B49" t="s">
        <v>39</v>
      </c>
      <c r="C49" t="s">
        <v>115</v>
      </c>
      <c r="D49" t="s">
        <v>115</v>
      </c>
      <c r="E49" t="s">
        <v>42</v>
      </c>
      <c r="G49" t="s">
        <v>43</v>
      </c>
      <c r="H49" t="s">
        <v>54</v>
      </c>
      <c r="I49" t="s">
        <v>42</v>
      </c>
      <c r="J49">
        <v>1</v>
      </c>
      <c r="L49" t="s">
        <v>53</v>
      </c>
      <c r="Q49" s="48">
        <v>0</v>
      </c>
      <c r="R49" s="48">
        <f t="shared" si="0"/>
        <v>0</v>
      </c>
      <c r="S49" s="48">
        <f t="shared" si="5"/>
        <v>0</v>
      </c>
      <c r="T49" s="48">
        <v>809.98800000000006</v>
      </c>
      <c r="U49" s="48">
        <f t="shared" si="2"/>
        <v>809.98800000000006</v>
      </c>
      <c r="V49" s="138">
        <f t="shared" si="3"/>
        <v>809988</v>
      </c>
      <c r="W49" s="138">
        <f t="shared" si="4"/>
        <v>67499</v>
      </c>
      <c r="X49" t="str">
        <f>IF(DATAPrI[[#This Row],[Verks]]="Programövergripande",DATAPrI[[#This Row],[Verks]],CONCATENATE(DATAPrI[[#This Row],[PN/Pri kod]],TEXT(DATAPrI[[#This Row],[Verks]],9900000),1))</f>
        <v>Programövergripande</v>
      </c>
      <c r="Y49" t="str">
        <f>IF(DATAPrI[[#This Row],[Verks]]="Programövergripande",DATAPrI[[#This Row],[Verks]],CONCATENATE(DATAPrI[[#This Row],[Kursansvarig inst]],TEXT(DATAPrI[[#This Row],[Verks]],9900000),1))</f>
        <v>Programövergripande</v>
      </c>
      <c r="Z4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49" t="str">
        <f>IF(A49="Programövergripande","Programövergripande",VLOOKUP(C49,Verks!A:B,2,0))</f>
        <v>Programövergripande</v>
      </c>
      <c r="AH49">
        <v>2023</v>
      </c>
      <c r="AL49" t="str">
        <f>VLOOKUP(B49,Inst!A:B,2,0)</f>
        <v>OF</v>
      </c>
    </row>
    <row r="50" spans="1:38" x14ac:dyDescent="0.35">
      <c r="A50" t="s">
        <v>38</v>
      </c>
      <c r="B50" t="s">
        <v>39</v>
      </c>
      <c r="C50" t="s">
        <v>115</v>
      </c>
      <c r="D50" t="s">
        <v>115</v>
      </c>
      <c r="E50" t="s">
        <v>42</v>
      </c>
      <c r="G50" t="s">
        <v>43</v>
      </c>
      <c r="H50" t="s">
        <v>55</v>
      </c>
      <c r="I50" t="s">
        <v>42</v>
      </c>
      <c r="J50">
        <v>1</v>
      </c>
      <c r="L50" t="s">
        <v>53</v>
      </c>
      <c r="Q50" s="48">
        <v>0</v>
      </c>
      <c r="R50" s="48">
        <f t="shared" si="0"/>
        <v>0</v>
      </c>
      <c r="S50" s="48">
        <f t="shared" si="5"/>
        <v>0</v>
      </c>
      <c r="T50" s="48">
        <v>447.45299999999997</v>
      </c>
      <c r="U50" s="48">
        <f t="shared" si="2"/>
        <v>447.45299999999997</v>
      </c>
      <c r="V50" s="138">
        <f t="shared" si="3"/>
        <v>447453</v>
      </c>
      <c r="W50" s="138">
        <f t="shared" si="4"/>
        <v>37287.75</v>
      </c>
      <c r="X50" t="str">
        <f>IF(DATAPrI[[#This Row],[Verks]]="Programövergripande",DATAPrI[[#This Row],[Verks]],CONCATENATE(DATAPrI[[#This Row],[PN/Pri kod]],TEXT(DATAPrI[[#This Row],[Verks]],9900000),1))</f>
        <v>Programövergripande</v>
      </c>
      <c r="Y50" t="str">
        <f>IF(DATAPrI[[#This Row],[Verks]]="Programövergripande",DATAPrI[[#This Row],[Verks]],CONCATENATE(DATAPrI[[#This Row],[Kursansvarig inst]],TEXT(DATAPrI[[#This Row],[Verks]],9900000),1))</f>
        <v>Programövergripande</v>
      </c>
      <c r="Z5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50" t="str">
        <f>IF(A50="Programövergripande","Programövergripande",VLOOKUP(C50,Verks!A:B,2,0))</f>
        <v>Programövergripande</v>
      </c>
      <c r="AH50">
        <v>2023</v>
      </c>
      <c r="AL50" t="str">
        <f>VLOOKUP(B50,Inst!A:B,2,0)</f>
        <v>OF</v>
      </c>
    </row>
    <row r="51" spans="1:38" x14ac:dyDescent="0.35">
      <c r="A51" t="s">
        <v>38</v>
      </c>
      <c r="B51" t="s">
        <v>39</v>
      </c>
      <c r="C51" t="s">
        <v>115</v>
      </c>
      <c r="D51" t="s">
        <v>115</v>
      </c>
      <c r="E51" t="s">
        <v>42</v>
      </c>
      <c r="G51" t="s">
        <v>43</v>
      </c>
      <c r="H51" t="s">
        <v>44</v>
      </c>
      <c r="I51" t="s">
        <v>42</v>
      </c>
      <c r="J51">
        <v>1</v>
      </c>
      <c r="L51" t="s">
        <v>53</v>
      </c>
      <c r="Q51" s="48">
        <v>0</v>
      </c>
      <c r="R51" s="48">
        <f t="shared" si="0"/>
        <v>0</v>
      </c>
      <c r="S51" s="48">
        <f t="shared" si="5"/>
        <v>0</v>
      </c>
      <c r="T51" s="48">
        <v>2743.5</v>
      </c>
      <c r="U51" s="48">
        <f t="shared" si="2"/>
        <v>2743.5</v>
      </c>
      <c r="V51" s="138">
        <f t="shared" si="3"/>
        <v>2743500</v>
      </c>
      <c r="W51" s="138">
        <f t="shared" si="4"/>
        <v>228625</v>
      </c>
      <c r="X51" t="str">
        <f>IF(DATAPrI[[#This Row],[Verks]]="Programövergripande",DATAPrI[[#This Row],[Verks]],CONCATENATE(DATAPrI[[#This Row],[PN/Pri kod]],TEXT(DATAPrI[[#This Row],[Verks]],9900000),1))</f>
        <v>Programövergripande</v>
      </c>
      <c r="Y51" t="str">
        <f>IF(DATAPrI[[#This Row],[Verks]]="Programövergripande",DATAPrI[[#This Row],[Verks]],CONCATENATE(DATAPrI[[#This Row],[Kursansvarig inst]],TEXT(DATAPrI[[#This Row],[Verks]],9900000),1))</f>
        <v>Programövergripande</v>
      </c>
      <c r="Z5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51" t="str">
        <f>IF(A51="Programövergripande","Programövergripande",VLOOKUP(C51,Verks!A:B,2,0))</f>
        <v>Programövergripande</v>
      </c>
      <c r="AH51">
        <v>2023</v>
      </c>
      <c r="AL51" t="str">
        <f>VLOOKUP(B51,Inst!A:B,2,0)</f>
        <v>OF</v>
      </c>
    </row>
    <row r="52" spans="1:38" x14ac:dyDescent="0.35">
      <c r="A52" t="s">
        <v>47</v>
      </c>
      <c r="B52" t="s">
        <v>39</v>
      </c>
      <c r="C52" t="s">
        <v>115</v>
      </c>
      <c r="D52" t="s">
        <v>115</v>
      </c>
      <c r="E52" t="s">
        <v>48</v>
      </c>
      <c r="G52" t="s">
        <v>43</v>
      </c>
      <c r="H52" t="s">
        <v>116</v>
      </c>
      <c r="I52" t="s">
        <v>117</v>
      </c>
      <c r="J52">
        <v>1</v>
      </c>
      <c r="L52" t="s">
        <v>58</v>
      </c>
      <c r="M52" t="s">
        <v>49</v>
      </c>
      <c r="N52">
        <v>1</v>
      </c>
      <c r="O52">
        <v>114</v>
      </c>
      <c r="P52">
        <v>1.5</v>
      </c>
      <c r="Q52" s="48">
        <v>92.67</v>
      </c>
      <c r="R52" s="48">
        <f t="shared" si="0"/>
        <v>2.85</v>
      </c>
      <c r="S52" s="48">
        <f t="shared" si="5"/>
        <v>264.10950000000003</v>
      </c>
      <c r="T52" s="48"/>
      <c r="U52" s="48">
        <f t="shared" si="2"/>
        <v>264.10950000000003</v>
      </c>
      <c r="V52" s="138">
        <f t="shared" si="3"/>
        <v>264109.5</v>
      </c>
      <c r="W52" s="138">
        <f t="shared" si="4"/>
        <v>22009.125</v>
      </c>
      <c r="X52" t="str">
        <f>IF(DATAPrI[[#This Row],[Verks]]="Programövergripande",DATAPrI[[#This Row],[Verks]],CONCATENATE(DATAPrI[[#This Row],[PN/Pri kod]],TEXT(DATAPrI[[#This Row],[Verks]],9900000),1))</f>
        <v>OF99001021</v>
      </c>
      <c r="Y52" t="str">
        <f>IF(DATAPrI[[#This Row],[Verks]]="Programövergripande",DATAPrI[[#This Row],[Verks]],CONCATENATE(DATAPrI[[#This Row],[Kursansvarig inst]],TEXT(DATAPrI[[#This Row],[Verks]],9900000),1))</f>
        <v>OF99001021</v>
      </c>
      <c r="Z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2">
        <f>IF(A52="Programövergripande","Programövergripande",VLOOKUP(C52,Verks!A:B,2,0))</f>
        <v>102</v>
      </c>
      <c r="AH52">
        <v>2023</v>
      </c>
      <c r="AL52" t="str">
        <f>VLOOKUP(B52,Inst!A:B,2,0)</f>
        <v>OF</v>
      </c>
    </row>
    <row r="53" spans="1:38" x14ac:dyDescent="0.35">
      <c r="A53" t="s">
        <v>47</v>
      </c>
      <c r="B53" t="s">
        <v>39</v>
      </c>
      <c r="C53" t="s">
        <v>115</v>
      </c>
      <c r="D53" t="s">
        <v>115</v>
      </c>
      <c r="E53" t="s">
        <v>48</v>
      </c>
      <c r="G53" t="s">
        <v>43</v>
      </c>
      <c r="H53" t="s">
        <v>118</v>
      </c>
      <c r="I53" t="s">
        <v>119</v>
      </c>
      <c r="J53">
        <v>1</v>
      </c>
      <c r="L53" t="s">
        <v>58</v>
      </c>
      <c r="M53" t="s">
        <v>49</v>
      </c>
      <c r="N53">
        <v>1</v>
      </c>
      <c r="O53">
        <v>114</v>
      </c>
      <c r="P53">
        <v>5</v>
      </c>
      <c r="Q53" s="48">
        <v>92.67</v>
      </c>
      <c r="R53" s="48">
        <f t="shared" si="0"/>
        <v>9.5</v>
      </c>
      <c r="S53" s="48">
        <f t="shared" si="5"/>
        <v>880.36500000000001</v>
      </c>
      <c r="T53" s="48"/>
      <c r="U53" s="48">
        <f t="shared" si="2"/>
        <v>880.36500000000001</v>
      </c>
      <c r="V53" s="138">
        <f t="shared" si="3"/>
        <v>880365</v>
      </c>
      <c r="W53" s="138">
        <f t="shared" si="4"/>
        <v>73363.75</v>
      </c>
      <c r="X53" t="str">
        <f>IF(DATAPrI[[#This Row],[Verks]]="Programövergripande",DATAPrI[[#This Row],[Verks]],CONCATENATE(DATAPrI[[#This Row],[PN/Pri kod]],TEXT(DATAPrI[[#This Row],[Verks]],9900000),1))</f>
        <v>OF99001021</v>
      </c>
      <c r="Y53" t="str">
        <f>IF(DATAPrI[[#This Row],[Verks]]="Programövergripande",DATAPrI[[#This Row],[Verks]],CONCATENATE(DATAPrI[[#This Row],[Kursansvarig inst]],TEXT(DATAPrI[[#This Row],[Verks]],9900000),1))</f>
        <v>OF99001021</v>
      </c>
      <c r="Z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3">
        <f>IF(A53="Programövergripande","Programövergripande",VLOOKUP(C53,Verks!A:B,2,0))</f>
        <v>102</v>
      </c>
      <c r="AH53">
        <v>2023</v>
      </c>
      <c r="AL53" t="str">
        <f>VLOOKUP(B53,Inst!A:B,2,0)</f>
        <v>OF</v>
      </c>
    </row>
    <row r="54" spans="1:38" x14ac:dyDescent="0.35">
      <c r="A54" t="s">
        <v>47</v>
      </c>
      <c r="B54" t="s">
        <v>39</v>
      </c>
      <c r="C54" t="s">
        <v>115</v>
      </c>
      <c r="D54" t="s">
        <v>115</v>
      </c>
      <c r="E54" t="s">
        <v>48</v>
      </c>
      <c r="G54" t="s">
        <v>43</v>
      </c>
      <c r="H54" t="s">
        <v>120</v>
      </c>
      <c r="I54" t="s">
        <v>121</v>
      </c>
      <c r="J54">
        <v>1</v>
      </c>
      <c r="L54" t="s">
        <v>58</v>
      </c>
      <c r="M54" t="s">
        <v>49</v>
      </c>
      <c r="N54">
        <v>1</v>
      </c>
      <c r="O54">
        <v>114</v>
      </c>
      <c r="P54">
        <v>3</v>
      </c>
      <c r="Q54" s="48">
        <v>92.67</v>
      </c>
      <c r="R54" s="48">
        <f t="shared" si="0"/>
        <v>5.7</v>
      </c>
      <c r="S54" s="48">
        <f t="shared" si="5"/>
        <v>528.21900000000005</v>
      </c>
      <c r="T54" s="48"/>
      <c r="U54" s="48">
        <f t="shared" si="2"/>
        <v>528.21900000000005</v>
      </c>
      <c r="V54" s="138">
        <f t="shared" si="3"/>
        <v>528219</v>
      </c>
      <c r="W54" s="138">
        <f t="shared" si="4"/>
        <v>44018.25</v>
      </c>
      <c r="X54" t="str">
        <f>IF(DATAPrI[[#This Row],[Verks]]="Programövergripande",DATAPrI[[#This Row],[Verks]],CONCATENATE(DATAPrI[[#This Row],[PN/Pri kod]],TEXT(DATAPrI[[#This Row],[Verks]],9900000),1))</f>
        <v>OF99001021</v>
      </c>
      <c r="Y54" t="str">
        <f>IF(DATAPrI[[#This Row],[Verks]]="Programövergripande",DATAPrI[[#This Row],[Verks]],CONCATENATE(DATAPrI[[#This Row],[Kursansvarig inst]],TEXT(DATAPrI[[#This Row],[Verks]],9900000),1))</f>
        <v>OF99001021</v>
      </c>
      <c r="Z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4">
        <f>IF(A54="Programövergripande","Programövergripande",VLOOKUP(C54,Verks!A:B,2,0))</f>
        <v>102</v>
      </c>
      <c r="AH54">
        <v>2023</v>
      </c>
      <c r="AL54" t="str">
        <f>VLOOKUP(B54,Inst!A:B,2,0)</f>
        <v>OF</v>
      </c>
    </row>
    <row r="55" spans="1:38" x14ac:dyDescent="0.35">
      <c r="A55" t="s">
        <v>47</v>
      </c>
      <c r="B55" t="s">
        <v>39</v>
      </c>
      <c r="C55" t="s">
        <v>115</v>
      </c>
      <c r="D55" t="s">
        <v>115</v>
      </c>
      <c r="E55" t="s">
        <v>48</v>
      </c>
      <c r="G55" t="s">
        <v>122</v>
      </c>
      <c r="H55" t="s">
        <v>123</v>
      </c>
      <c r="I55" t="s">
        <v>124</v>
      </c>
      <c r="J55">
        <v>1</v>
      </c>
      <c r="L55" t="s">
        <v>58</v>
      </c>
      <c r="M55" t="s">
        <v>49</v>
      </c>
      <c r="N55">
        <v>1</v>
      </c>
      <c r="O55">
        <v>114</v>
      </c>
      <c r="P55">
        <v>11.5</v>
      </c>
      <c r="Q55" s="48">
        <v>89.546999999999997</v>
      </c>
      <c r="R55" s="48">
        <f t="shared" si="0"/>
        <v>21.85</v>
      </c>
      <c r="S55" s="48">
        <f t="shared" si="5"/>
        <v>1956.60195</v>
      </c>
      <c r="T55" s="48"/>
      <c r="U55" s="48">
        <f t="shared" si="2"/>
        <v>1956.60195</v>
      </c>
      <c r="V55" s="138">
        <f t="shared" si="3"/>
        <v>1956601.95</v>
      </c>
      <c r="W55" s="138">
        <f t="shared" si="4"/>
        <v>163050.16250000001</v>
      </c>
      <c r="X55" t="str">
        <f>IF(DATAPrI[[#This Row],[Verks]]="Programövergripande",DATAPrI[[#This Row],[Verks]],CONCATENATE(DATAPrI[[#This Row],[PN/Pri kod]],TEXT(DATAPrI[[#This Row],[Verks]],9900000),1))</f>
        <v>OF99001021</v>
      </c>
      <c r="Y55" t="str">
        <f>IF(DATAPrI[[#This Row],[Verks]]="Programövergripande",DATAPrI[[#This Row],[Verks]],CONCATENATE(DATAPrI[[#This Row],[Kursansvarig inst]],TEXT(DATAPrI[[#This Row],[Verks]],9900000),1))</f>
        <v>H599001021</v>
      </c>
      <c r="Z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">
        <f>IF(A55="Programövergripande","Programövergripande",VLOOKUP(C55,Verks!A:B,2,0))</f>
        <v>102</v>
      </c>
      <c r="AH55">
        <v>2023</v>
      </c>
      <c r="AL55" t="str">
        <f>VLOOKUP(B55,Inst!A:B,2,0)</f>
        <v>OF</v>
      </c>
    </row>
    <row r="56" spans="1:38" x14ac:dyDescent="0.35">
      <c r="A56" t="s">
        <v>47</v>
      </c>
      <c r="B56" t="s">
        <v>39</v>
      </c>
      <c r="C56" t="s">
        <v>115</v>
      </c>
      <c r="D56" t="s">
        <v>115</v>
      </c>
      <c r="E56" t="s">
        <v>48</v>
      </c>
      <c r="G56" t="s">
        <v>125</v>
      </c>
      <c r="H56" t="s">
        <v>126</v>
      </c>
      <c r="I56" t="s">
        <v>127</v>
      </c>
      <c r="J56">
        <v>1</v>
      </c>
      <c r="L56" t="s">
        <v>58</v>
      </c>
      <c r="M56" t="s">
        <v>49</v>
      </c>
      <c r="N56">
        <v>1</v>
      </c>
      <c r="O56">
        <v>114</v>
      </c>
      <c r="P56">
        <v>9</v>
      </c>
      <c r="Q56" s="48">
        <v>93.986999999999995</v>
      </c>
      <c r="R56" s="48">
        <f t="shared" si="0"/>
        <v>17.100000000000001</v>
      </c>
      <c r="S56" s="48">
        <f t="shared" si="5"/>
        <v>1607.1777</v>
      </c>
      <c r="T56" s="48"/>
      <c r="U56" s="48">
        <f t="shared" si="2"/>
        <v>1607.1777</v>
      </c>
      <c r="V56" s="138">
        <f t="shared" si="3"/>
        <v>1607177.7</v>
      </c>
      <c r="W56" s="138">
        <f t="shared" si="4"/>
        <v>133931.47500000001</v>
      </c>
      <c r="X56" t="str">
        <f>IF(DATAPrI[[#This Row],[Verks]]="Programövergripande",DATAPrI[[#This Row],[Verks]],CONCATENATE(DATAPrI[[#This Row],[PN/Pri kod]],TEXT(DATAPrI[[#This Row],[Verks]],9900000),1))</f>
        <v>OF99001021</v>
      </c>
      <c r="Y56" t="str">
        <f>IF(DATAPrI[[#This Row],[Verks]]="Programövergripande",DATAPrI[[#This Row],[Verks]],CONCATENATE(DATAPrI[[#This Row],[Kursansvarig inst]],TEXT(DATAPrI[[#This Row],[Verks]],9900000),1))</f>
        <v>C499001021</v>
      </c>
      <c r="Z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">
        <f>IF(A56="Programövergripande","Programövergripande",VLOOKUP(C56,Verks!A:B,2,0))</f>
        <v>102</v>
      </c>
      <c r="AH56">
        <v>2023</v>
      </c>
      <c r="AL56" t="str">
        <f>VLOOKUP(B56,Inst!A:B,2,0)</f>
        <v>OF</v>
      </c>
    </row>
    <row r="57" spans="1:38" x14ac:dyDescent="0.35">
      <c r="A57" t="s">
        <v>47</v>
      </c>
      <c r="B57" t="s">
        <v>39</v>
      </c>
      <c r="C57" t="s">
        <v>115</v>
      </c>
      <c r="D57" t="s">
        <v>115</v>
      </c>
      <c r="E57" t="s">
        <v>48</v>
      </c>
      <c r="G57" t="s">
        <v>125</v>
      </c>
      <c r="H57" t="s">
        <v>126</v>
      </c>
      <c r="I57" t="s">
        <v>127</v>
      </c>
      <c r="J57">
        <v>1</v>
      </c>
      <c r="L57" t="s">
        <v>58</v>
      </c>
      <c r="M57" t="s">
        <v>50</v>
      </c>
      <c r="N57">
        <v>2</v>
      </c>
      <c r="O57">
        <v>100</v>
      </c>
      <c r="P57">
        <v>17.5</v>
      </c>
      <c r="Q57" s="48">
        <v>93.986999999999995</v>
      </c>
      <c r="R57" s="48">
        <f t="shared" si="0"/>
        <v>29.166666666666668</v>
      </c>
      <c r="S57" s="48">
        <f t="shared" si="5"/>
        <v>2741.2874999999999</v>
      </c>
      <c r="T57" s="48"/>
      <c r="U57" s="48">
        <f t="shared" si="2"/>
        <v>2741.2874999999999</v>
      </c>
      <c r="V57" s="138">
        <f t="shared" si="3"/>
        <v>2741287.5</v>
      </c>
      <c r="W57" s="138">
        <f t="shared" si="4"/>
        <v>228440.625</v>
      </c>
      <c r="X57" t="str">
        <f>IF(DATAPrI[[#This Row],[Verks]]="Programövergripande",DATAPrI[[#This Row],[Verks]],CONCATENATE(DATAPrI[[#This Row],[PN/Pri kod]],TEXT(DATAPrI[[#This Row],[Verks]],9900000),1))</f>
        <v>OF99001021</v>
      </c>
      <c r="Y57" t="str">
        <f>IF(DATAPrI[[#This Row],[Verks]]="Programövergripande",DATAPrI[[#This Row],[Verks]],CONCATENATE(DATAPrI[[#This Row],[Kursansvarig inst]],TEXT(DATAPrI[[#This Row],[Verks]],9900000),1))</f>
        <v>C499001021</v>
      </c>
      <c r="Z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7">
        <f>IF(A57="Programövergripande","Programövergripande",VLOOKUP(C57,Verks!A:B,2,0))</f>
        <v>102</v>
      </c>
      <c r="AH57">
        <v>2023</v>
      </c>
      <c r="AL57" t="str">
        <f>VLOOKUP(B57,Inst!A:B,2,0)</f>
        <v>OF</v>
      </c>
    </row>
    <row r="58" spans="1:38" x14ac:dyDescent="0.35">
      <c r="A58" t="s">
        <v>47</v>
      </c>
      <c r="B58" t="s">
        <v>39</v>
      </c>
      <c r="C58" t="s">
        <v>115</v>
      </c>
      <c r="D58" t="s">
        <v>115</v>
      </c>
      <c r="E58" t="s">
        <v>48</v>
      </c>
      <c r="G58" t="s">
        <v>43</v>
      </c>
      <c r="H58" t="s">
        <v>128</v>
      </c>
      <c r="I58" t="s">
        <v>129</v>
      </c>
      <c r="J58">
        <v>1</v>
      </c>
      <c r="L58" t="s">
        <v>58</v>
      </c>
      <c r="M58" t="s">
        <v>50</v>
      </c>
      <c r="N58">
        <v>2</v>
      </c>
      <c r="O58">
        <v>100</v>
      </c>
      <c r="P58">
        <v>7.5</v>
      </c>
      <c r="Q58" s="48">
        <v>92.67</v>
      </c>
      <c r="R58" s="48">
        <f t="shared" si="0"/>
        <v>12.5</v>
      </c>
      <c r="S58" s="48">
        <f t="shared" si="5"/>
        <v>1158.375</v>
      </c>
      <c r="T58" s="48"/>
      <c r="U58" s="48">
        <f t="shared" si="2"/>
        <v>1158.375</v>
      </c>
      <c r="V58" s="138">
        <f t="shared" si="3"/>
        <v>1158375</v>
      </c>
      <c r="W58" s="138">
        <f t="shared" si="4"/>
        <v>96531.25</v>
      </c>
      <c r="X58" t="str">
        <f>IF(DATAPrI[[#This Row],[Verks]]="Programövergripande",DATAPrI[[#This Row],[Verks]],CONCATENATE(DATAPrI[[#This Row],[PN/Pri kod]],TEXT(DATAPrI[[#This Row],[Verks]],9900000),1))</f>
        <v>OF99001021</v>
      </c>
      <c r="Y58" t="str">
        <f>IF(DATAPrI[[#This Row],[Verks]]="Programövergripande",DATAPrI[[#This Row],[Verks]],CONCATENATE(DATAPrI[[#This Row],[Kursansvarig inst]],TEXT(DATAPrI[[#This Row],[Verks]],9900000),1))</f>
        <v>OF99001021</v>
      </c>
      <c r="Z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8">
        <f>IF(A58="Programövergripande","Programövergripande",VLOOKUP(C58,Verks!A:B,2,0))</f>
        <v>102</v>
      </c>
      <c r="AH58">
        <v>2023</v>
      </c>
      <c r="AL58" t="str">
        <f>VLOOKUP(B58,Inst!A:B,2,0)</f>
        <v>OF</v>
      </c>
    </row>
    <row r="59" spans="1:38" x14ac:dyDescent="0.35">
      <c r="A59" t="s">
        <v>47</v>
      </c>
      <c r="B59" t="s">
        <v>39</v>
      </c>
      <c r="C59" t="s">
        <v>115</v>
      </c>
      <c r="D59" t="s">
        <v>115</v>
      </c>
      <c r="E59" t="s">
        <v>48</v>
      </c>
      <c r="G59" t="s">
        <v>130</v>
      </c>
      <c r="H59" t="s">
        <v>131</v>
      </c>
      <c r="I59" t="s">
        <v>132</v>
      </c>
      <c r="J59">
        <v>1</v>
      </c>
      <c r="L59" t="s">
        <v>58</v>
      </c>
      <c r="M59" t="s">
        <v>50</v>
      </c>
      <c r="N59">
        <v>2</v>
      </c>
      <c r="O59">
        <v>100</v>
      </c>
      <c r="P59">
        <v>5</v>
      </c>
      <c r="Q59" s="48">
        <v>89.546999999999997</v>
      </c>
      <c r="R59" s="48">
        <f t="shared" si="0"/>
        <v>8.3333333333333339</v>
      </c>
      <c r="S59" s="48">
        <f t="shared" si="5"/>
        <v>746.22500000000002</v>
      </c>
      <c r="T59" s="48"/>
      <c r="U59" s="48">
        <f t="shared" si="2"/>
        <v>746.22500000000002</v>
      </c>
      <c r="V59" s="138">
        <f t="shared" si="3"/>
        <v>746225</v>
      </c>
      <c r="W59" s="138">
        <f t="shared" si="4"/>
        <v>62185.416666666664</v>
      </c>
      <c r="X59" t="str">
        <f>IF(DATAPrI[[#This Row],[Verks]]="Programövergripande",DATAPrI[[#This Row],[Verks]],CONCATENATE(DATAPrI[[#This Row],[PN/Pri kod]],TEXT(DATAPrI[[#This Row],[Verks]],9900000),1))</f>
        <v>OF99001021</v>
      </c>
      <c r="Y59" t="str">
        <f>IF(DATAPrI[[#This Row],[Verks]]="Programövergripande",DATAPrI[[#This Row],[Verks]],CONCATENATE(DATAPrI[[#This Row],[Kursansvarig inst]],TEXT(DATAPrI[[#This Row],[Verks]],9900000),1))</f>
        <v>C399001021</v>
      </c>
      <c r="Z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9">
        <f>IF(A59="Programövergripande","Programövergripande",VLOOKUP(C59,Verks!A:B,2,0))</f>
        <v>102</v>
      </c>
      <c r="AH59">
        <v>2023</v>
      </c>
      <c r="AL59" t="str">
        <f>VLOOKUP(B59,Inst!A:B,2,0)</f>
        <v>OF</v>
      </c>
    </row>
    <row r="60" spans="1:38" x14ac:dyDescent="0.35">
      <c r="A60" t="s">
        <v>47</v>
      </c>
      <c r="B60" t="s">
        <v>39</v>
      </c>
      <c r="C60" t="s">
        <v>115</v>
      </c>
      <c r="D60" t="s">
        <v>115</v>
      </c>
      <c r="E60" t="s">
        <v>48</v>
      </c>
      <c r="G60" t="s">
        <v>43</v>
      </c>
      <c r="H60" t="s">
        <v>133</v>
      </c>
      <c r="I60" t="s">
        <v>134</v>
      </c>
      <c r="J60">
        <v>1</v>
      </c>
      <c r="L60" t="s">
        <v>58</v>
      </c>
      <c r="M60" t="s">
        <v>49</v>
      </c>
      <c r="N60">
        <v>3</v>
      </c>
      <c r="O60">
        <v>90</v>
      </c>
      <c r="P60">
        <v>4.5</v>
      </c>
      <c r="Q60" s="48">
        <v>92.67</v>
      </c>
      <c r="R60" s="48">
        <f t="shared" si="0"/>
        <v>6.75</v>
      </c>
      <c r="S60" s="48">
        <f t="shared" si="5"/>
        <v>625.52250000000004</v>
      </c>
      <c r="T60" s="48"/>
      <c r="U60" s="48">
        <f t="shared" si="2"/>
        <v>625.52250000000004</v>
      </c>
      <c r="V60" s="138">
        <f t="shared" si="3"/>
        <v>625522.5</v>
      </c>
      <c r="W60" s="138">
        <f t="shared" si="4"/>
        <v>52126.875</v>
      </c>
      <c r="X60" t="str">
        <f>IF(DATAPrI[[#This Row],[Verks]]="Programövergripande",DATAPrI[[#This Row],[Verks]],CONCATENATE(DATAPrI[[#This Row],[PN/Pri kod]],TEXT(DATAPrI[[#This Row],[Verks]],9900000),1))</f>
        <v>OF99001021</v>
      </c>
      <c r="Y60" t="str">
        <f>IF(DATAPrI[[#This Row],[Verks]]="Programövergripande",DATAPrI[[#This Row],[Verks]],CONCATENATE(DATAPrI[[#This Row],[Kursansvarig inst]],TEXT(DATAPrI[[#This Row],[Verks]],9900000),1))</f>
        <v>OF99001021</v>
      </c>
      <c r="Z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0">
        <f>IF(A60="Programövergripande","Programövergripande",VLOOKUP(C60,Verks!A:B,2,0))</f>
        <v>102</v>
      </c>
      <c r="AH60">
        <v>2023</v>
      </c>
      <c r="AL60" t="str">
        <f>VLOOKUP(B60,Inst!A:B,2,0)</f>
        <v>OF</v>
      </c>
    </row>
    <row r="61" spans="1:38" x14ac:dyDescent="0.35">
      <c r="A61" t="s">
        <v>47</v>
      </c>
      <c r="B61" t="s">
        <v>39</v>
      </c>
      <c r="C61" t="s">
        <v>115</v>
      </c>
      <c r="D61" t="s">
        <v>115</v>
      </c>
      <c r="E61" t="s">
        <v>48</v>
      </c>
      <c r="G61" t="s">
        <v>122</v>
      </c>
      <c r="H61" t="s">
        <v>135</v>
      </c>
      <c r="I61" t="s">
        <v>136</v>
      </c>
      <c r="J61">
        <v>1</v>
      </c>
      <c r="L61" t="s">
        <v>58</v>
      </c>
      <c r="M61" t="s">
        <v>49</v>
      </c>
      <c r="N61">
        <v>3</v>
      </c>
      <c r="O61">
        <v>90</v>
      </c>
      <c r="P61">
        <v>3.5</v>
      </c>
      <c r="Q61" s="48">
        <v>89.546999999999997</v>
      </c>
      <c r="R61" s="48">
        <f t="shared" si="0"/>
        <v>5.25</v>
      </c>
      <c r="S61" s="48">
        <f t="shared" si="5"/>
        <v>470.12174999999996</v>
      </c>
      <c r="T61" s="48"/>
      <c r="U61" s="48">
        <f t="shared" si="2"/>
        <v>470.12174999999996</v>
      </c>
      <c r="V61" s="138">
        <f t="shared" si="3"/>
        <v>470121.74999999994</v>
      </c>
      <c r="W61" s="138">
        <f t="shared" si="4"/>
        <v>39176.812499999993</v>
      </c>
      <c r="X61" t="str">
        <f>IF(DATAPrI[[#This Row],[Verks]]="Programövergripande",DATAPrI[[#This Row],[Verks]],CONCATENATE(DATAPrI[[#This Row],[PN/Pri kod]],TEXT(DATAPrI[[#This Row],[Verks]],9900000),1))</f>
        <v>OF99001021</v>
      </c>
      <c r="Y61" t="str">
        <f>IF(DATAPrI[[#This Row],[Verks]]="Programövergripande",DATAPrI[[#This Row],[Verks]],CONCATENATE(DATAPrI[[#This Row],[Kursansvarig inst]],TEXT(DATAPrI[[#This Row],[Verks]],9900000),1))</f>
        <v>H599001021</v>
      </c>
      <c r="Z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1">
        <f>IF(A61="Programövergripande","Programövergripande",VLOOKUP(C61,Verks!A:B,2,0))</f>
        <v>102</v>
      </c>
      <c r="AH61">
        <v>2023</v>
      </c>
      <c r="AL61" t="str">
        <f>VLOOKUP(B61,Inst!A:B,2,0)</f>
        <v>OF</v>
      </c>
    </row>
    <row r="62" spans="1:38" x14ac:dyDescent="0.35">
      <c r="A62" t="s">
        <v>47</v>
      </c>
      <c r="B62" t="s">
        <v>39</v>
      </c>
      <c r="C62" t="s">
        <v>115</v>
      </c>
      <c r="D62" t="s">
        <v>115</v>
      </c>
      <c r="E62" t="s">
        <v>48</v>
      </c>
      <c r="G62" t="s">
        <v>137</v>
      </c>
      <c r="H62" t="s">
        <v>138</v>
      </c>
      <c r="I62" t="s">
        <v>139</v>
      </c>
      <c r="J62">
        <v>1</v>
      </c>
      <c r="L62" t="s">
        <v>58</v>
      </c>
      <c r="M62" t="s">
        <v>49</v>
      </c>
      <c r="N62">
        <v>3</v>
      </c>
      <c r="O62">
        <v>90</v>
      </c>
      <c r="P62">
        <v>6</v>
      </c>
      <c r="Q62" s="48">
        <v>75</v>
      </c>
      <c r="R62" s="48">
        <f t="shared" si="0"/>
        <v>9</v>
      </c>
      <c r="S62" s="48">
        <f t="shared" si="5"/>
        <v>675</v>
      </c>
      <c r="T62" s="48"/>
      <c r="U62" s="48">
        <f t="shared" si="2"/>
        <v>675</v>
      </c>
      <c r="V62" s="138">
        <f t="shared" si="3"/>
        <v>675000</v>
      </c>
      <c r="W62" s="138">
        <f t="shared" si="4"/>
        <v>56250</v>
      </c>
      <c r="X62" t="str">
        <f>IF(DATAPrI[[#This Row],[Verks]]="Programövergripande",DATAPrI[[#This Row],[Verks]],CONCATENATE(DATAPrI[[#This Row],[PN/Pri kod]],TEXT(DATAPrI[[#This Row],[Verks]],9900000),1))</f>
        <v>OF99001021</v>
      </c>
      <c r="Y62" t="str">
        <f>IF(DATAPrI[[#This Row],[Verks]]="Programövergripande",DATAPrI[[#This Row],[Verks]],CONCATENATE(DATAPrI[[#This Row],[Kursansvarig inst]],TEXT(DATAPrI[[#This Row],[Verks]],9900000),1))</f>
        <v>H799001021</v>
      </c>
      <c r="Z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2">
        <f>IF(A62="Programövergripande","Programövergripande",VLOOKUP(C62,Verks!A:B,2,0))</f>
        <v>102</v>
      </c>
      <c r="AH62">
        <v>2023</v>
      </c>
      <c r="AL62" t="str">
        <f>VLOOKUP(B62,Inst!A:B,2,0)</f>
        <v>OF</v>
      </c>
    </row>
    <row r="63" spans="1:38" x14ac:dyDescent="0.35">
      <c r="A63" t="s">
        <v>47</v>
      </c>
      <c r="B63" t="s">
        <v>39</v>
      </c>
      <c r="C63" t="s">
        <v>115</v>
      </c>
      <c r="D63" t="s">
        <v>115</v>
      </c>
      <c r="E63" t="s">
        <v>48</v>
      </c>
      <c r="G63" t="s">
        <v>43</v>
      </c>
      <c r="H63" t="s">
        <v>140</v>
      </c>
      <c r="I63" t="s">
        <v>141</v>
      </c>
      <c r="J63">
        <v>1</v>
      </c>
      <c r="L63" t="s">
        <v>58</v>
      </c>
      <c r="M63" t="s">
        <v>49</v>
      </c>
      <c r="N63">
        <v>3</v>
      </c>
      <c r="O63">
        <v>90</v>
      </c>
      <c r="P63">
        <v>3</v>
      </c>
      <c r="Q63" s="48">
        <v>92.67</v>
      </c>
      <c r="R63" s="48">
        <f t="shared" si="0"/>
        <v>4.5</v>
      </c>
      <c r="S63" s="48">
        <f t="shared" si="5"/>
        <v>417.01499999999999</v>
      </c>
      <c r="T63" s="48"/>
      <c r="U63" s="48">
        <f t="shared" si="2"/>
        <v>417.01499999999999</v>
      </c>
      <c r="V63" s="138">
        <f t="shared" si="3"/>
        <v>417015</v>
      </c>
      <c r="W63" s="138">
        <f t="shared" si="4"/>
        <v>34751.25</v>
      </c>
      <c r="X63" t="str">
        <f>IF(DATAPrI[[#This Row],[Verks]]="Programövergripande",DATAPrI[[#This Row],[Verks]],CONCATENATE(DATAPrI[[#This Row],[PN/Pri kod]],TEXT(DATAPrI[[#This Row],[Verks]],9900000),1))</f>
        <v>OF99001021</v>
      </c>
      <c r="Y63" t="str">
        <f>IF(DATAPrI[[#This Row],[Verks]]="Programövergripande",DATAPrI[[#This Row],[Verks]],CONCATENATE(DATAPrI[[#This Row],[Kursansvarig inst]],TEXT(DATAPrI[[#This Row],[Verks]],9900000),1))</f>
        <v>OF99001021</v>
      </c>
      <c r="Z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3">
        <f>IF(A63="Programövergripande","Programövergripande",VLOOKUP(C63,Verks!A:B,2,0))</f>
        <v>102</v>
      </c>
      <c r="AH63">
        <v>2023</v>
      </c>
      <c r="AL63" t="str">
        <f>VLOOKUP(B63,Inst!A:B,2,0)</f>
        <v>OF</v>
      </c>
    </row>
    <row r="64" spans="1:38" x14ac:dyDescent="0.35">
      <c r="A64" t="s">
        <v>47</v>
      </c>
      <c r="B64" t="s">
        <v>39</v>
      </c>
      <c r="C64" t="s">
        <v>115</v>
      </c>
      <c r="D64" t="s">
        <v>115</v>
      </c>
      <c r="E64" t="s">
        <v>48</v>
      </c>
      <c r="G64" t="s">
        <v>142</v>
      </c>
      <c r="H64" t="s">
        <v>143</v>
      </c>
      <c r="I64" t="s">
        <v>144</v>
      </c>
      <c r="J64">
        <v>1</v>
      </c>
      <c r="L64" t="s">
        <v>58</v>
      </c>
      <c r="M64" t="s">
        <v>49</v>
      </c>
      <c r="N64">
        <v>3</v>
      </c>
      <c r="O64">
        <v>90</v>
      </c>
      <c r="P64">
        <v>1.5</v>
      </c>
      <c r="Q64" s="48">
        <v>89.546999999999997</v>
      </c>
      <c r="R64" s="48">
        <f t="shared" si="0"/>
        <v>2.25</v>
      </c>
      <c r="S64" s="48">
        <f t="shared" si="5"/>
        <v>201.48075</v>
      </c>
      <c r="T64" s="48"/>
      <c r="U64" s="48">
        <f t="shared" si="2"/>
        <v>201.48075</v>
      </c>
      <c r="V64" s="138">
        <f t="shared" si="3"/>
        <v>201480.75</v>
      </c>
      <c r="W64" s="138">
        <f t="shared" si="4"/>
        <v>16790.0625</v>
      </c>
      <c r="X64" t="str">
        <f>IF(DATAPrI[[#This Row],[Verks]]="Programövergripande",DATAPrI[[#This Row],[Verks]],CONCATENATE(DATAPrI[[#This Row],[PN/Pri kod]],TEXT(DATAPrI[[#This Row],[Verks]],9900000),1))</f>
        <v>OF99001021</v>
      </c>
      <c r="Y64" t="str">
        <f>IF(DATAPrI[[#This Row],[Verks]]="Programövergripande",DATAPrI[[#This Row],[Verks]],CONCATENATE(DATAPrI[[#This Row],[Kursansvarig inst]],TEXT(DATAPrI[[#This Row],[Verks]],9900000),1))</f>
        <v>C799001021</v>
      </c>
      <c r="Z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4">
        <f>IF(A64="Programövergripande","Programövergripande",VLOOKUP(C64,Verks!A:B,2,0))</f>
        <v>102</v>
      </c>
      <c r="AH64">
        <v>2023</v>
      </c>
      <c r="AL64" t="str">
        <f>VLOOKUP(B64,Inst!A:B,2,0)</f>
        <v>OF</v>
      </c>
    </row>
    <row r="65" spans="1:38" x14ac:dyDescent="0.35">
      <c r="A65" t="s">
        <v>47</v>
      </c>
      <c r="B65" t="s">
        <v>39</v>
      </c>
      <c r="C65" t="s">
        <v>115</v>
      </c>
      <c r="D65" t="s">
        <v>115</v>
      </c>
      <c r="E65" t="s">
        <v>48</v>
      </c>
      <c r="G65" t="s">
        <v>43</v>
      </c>
      <c r="H65" t="s">
        <v>145</v>
      </c>
      <c r="I65" t="s">
        <v>146</v>
      </c>
      <c r="J65">
        <v>1</v>
      </c>
      <c r="L65" t="s">
        <v>58</v>
      </c>
      <c r="M65" t="s">
        <v>49</v>
      </c>
      <c r="N65">
        <v>3</v>
      </c>
      <c r="O65">
        <v>90</v>
      </c>
      <c r="P65">
        <v>1.5</v>
      </c>
      <c r="Q65" s="48">
        <v>92.67</v>
      </c>
      <c r="R65" s="48">
        <f t="shared" si="0"/>
        <v>2.25</v>
      </c>
      <c r="S65" s="48">
        <f t="shared" si="5"/>
        <v>208.50749999999999</v>
      </c>
      <c r="T65" s="48"/>
      <c r="U65" s="48">
        <f t="shared" si="2"/>
        <v>208.50749999999999</v>
      </c>
      <c r="V65" s="138">
        <f t="shared" si="3"/>
        <v>208507.5</v>
      </c>
      <c r="W65" s="138">
        <f t="shared" si="4"/>
        <v>17375.625</v>
      </c>
      <c r="X65" t="str">
        <f>IF(DATAPrI[[#This Row],[Verks]]="Programövergripande",DATAPrI[[#This Row],[Verks]],CONCATENATE(DATAPrI[[#This Row],[PN/Pri kod]],TEXT(DATAPrI[[#This Row],[Verks]],9900000),1))</f>
        <v>OF99001021</v>
      </c>
      <c r="Y65" t="str">
        <f>IF(DATAPrI[[#This Row],[Verks]]="Programövergripande",DATAPrI[[#This Row],[Verks]],CONCATENATE(DATAPrI[[#This Row],[Kursansvarig inst]],TEXT(DATAPrI[[#This Row],[Verks]],9900000),1))</f>
        <v>OF99001021</v>
      </c>
      <c r="Z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5">
        <f>IF(A65="Programövergripande","Programövergripande",VLOOKUP(C65,Verks!A:B,2,0))</f>
        <v>102</v>
      </c>
      <c r="AH65">
        <v>2023</v>
      </c>
      <c r="AL65" t="str">
        <f>VLOOKUP(B65,Inst!A:B,2,0)</f>
        <v>OF</v>
      </c>
    </row>
    <row r="66" spans="1:38" x14ac:dyDescent="0.35">
      <c r="A66" t="s">
        <v>47</v>
      </c>
      <c r="B66" t="s">
        <v>39</v>
      </c>
      <c r="C66" t="s">
        <v>115</v>
      </c>
      <c r="D66" t="s">
        <v>115</v>
      </c>
      <c r="E66" t="s">
        <v>48</v>
      </c>
      <c r="G66" t="s">
        <v>43</v>
      </c>
      <c r="H66" t="s">
        <v>147</v>
      </c>
      <c r="I66" t="s">
        <v>148</v>
      </c>
      <c r="J66">
        <v>1</v>
      </c>
      <c r="L66" t="s">
        <v>58</v>
      </c>
      <c r="M66" t="s">
        <v>49</v>
      </c>
      <c r="N66">
        <v>3</v>
      </c>
      <c r="O66">
        <v>90</v>
      </c>
      <c r="P66">
        <v>4</v>
      </c>
      <c r="Q66" s="48">
        <v>92.67</v>
      </c>
      <c r="R66" s="48">
        <f t="shared" ref="R66:R119" si="6">O66*P66/60*J66</f>
        <v>6</v>
      </c>
      <c r="S66" s="48">
        <f t="shared" ref="S66:S97" si="7">Q66*R66</f>
        <v>556.02</v>
      </c>
      <c r="T66" s="48"/>
      <c r="U66" s="48">
        <f t="shared" ref="U66:U129" si="8">S66+T66</f>
        <v>556.02</v>
      </c>
      <c r="V66" s="138">
        <f t="shared" ref="V66:V129" si="9">U66*1000</f>
        <v>556020</v>
      </c>
      <c r="W66" s="138">
        <f t="shared" ref="W66:W119" si="10">V66/12</f>
        <v>46335</v>
      </c>
      <c r="X66" t="str">
        <f>IF(DATAPrI[[#This Row],[Verks]]="Programövergripande",DATAPrI[[#This Row],[Verks]],CONCATENATE(DATAPrI[[#This Row],[PN/Pri kod]],TEXT(DATAPrI[[#This Row],[Verks]],9900000),1))</f>
        <v>OF99001021</v>
      </c>
      <c r="Y66" t="str">
        <f>IF(DATAPrI[[#This Row],[Verks]]="Programövergripande",DATAPrI[[#This Row],[Verks]],CONCATENATE(DATAPrI[[#This Row],[Kursansvarig inst]],TEXT(DATAPrI[[#This Row],[Verks]],9900000),1))</f>
        <v>OF99001021</v>
      </c>
      <c r="Z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6">
        <f>IF(A66="Programövergripande","Programövergripande",VLOOKUP(C66,Verks!A:B,2,0))</f>
        <v>102</v>
      </c>
      <c r="AH66">
        <v>2023</v>
      </c>
      <c r="AL66" t="str">
        <f>VLOOKUP(B66,Inst!A:B,2,0)</f>
        <v>OF</v>
      </c>
    </row>
    <row r="67" spans="1:38" x14ac:dyDescent="0.35">
      <c r="A67" t="s">
        <v>47</v>
      </c>
      <c r="B67" t="s">
        <v>39</v>
      </c>
      <c r="C67" t="s">
        <v>115</v>
      </c>
      <c r="D67" t="s">
        <v>115</v>
      </c>
      <c r="E67" t="s">
        <v>48</v>
      </c>
      <c r="G67" t="s">
        <v>122</v>
      </c>
      <c r="H67" t="s">
        <v>149</v>
      </c>
      <c r="I67" t="s">
        <v>150</v>
      </c>
      <c r="J67">
        <v>1</v>
      </c>
      <c r="L67" t="s">
        <v>58</v>
      </c>
      <c r="M67" t="s">
        <v>49</v>
      </c>
      <c r="N67">
        <v>3</v>
      </c>
      <c r="O67">
        <v>90</v>
      </c>
      <c r="P67">
        <v>6</v>
      </c>
      <c r="Q67" s="48">
        <v>89.546999999999997</v>
      </c>
      <c r="R67" s="48">
        <f t="shared" si="6"/>
        <v>9</v>
      </c>
      <c r="S67" s="48">
        <f t="shared" si="7"/>
        <v>805.923</v>
      </c>
      <c r="T67" s="48"/>
      <c r="U67" s="48">
        <f t="shared" si="8"/>
        <v>805.923</v>
      </c>
      <c r="V67" s="138">
        <f t="shared" si="9"/>
        <v>805923</v>
      </c>
      <c r="W67" s="138">
        <f t="shared" si="10"/>
        <v>67160.25</v>
      </c>
      <c r="X67" t="str">
        <f>IF(DATAPrI[[#This Row],[Verks]]="Programövergripande",DATAPrI[[#This Row],[Verks]],CONCATENATE(DATAPrI[[#This Row],[PN/Pri kod]],TEXT(DATAPrI[[#This Row],[Verks]],9900000),1))</f>
        <v>OF99001021</v>
      </c>
      <c r="Y67" t="str">
        <f>IF(DATAPrI[[#This Row],[Verks]]="Programövergripande",DATAPrI[[#This Row],[Verks]],CONCATENATE(DATAPrI[[#This Row],[Kursansvarig inst]],TEXT(DATAPrI[[#This Row],[Verks]],9900000),1))</f>
        <v>H599001021</v>
      </c>
      <c r="Z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7">
        <f>IF(A67="Programövergripande","Programövergripande",VLOOKUP(C67,Verks!A:B,2,0))</f>
        <v>102</v>
      </c>
      <c r="AH67">
        <v>2023</v>
      </c>
      <c r="AL67" t="str">
        <f>VLOOKUP(B67,Inst!A:B,2,0)</f>
        <v>OF</v>
      </c>
    </row>
    <row r="68" spans="1:38" x14ac:dyDescent="0.35">
      <c r="A68" t="s">
        <v>47</v>
      </c>
      <c r="B68" t="s">
        <v>39</v>
      </c>
      <c r="C68" t="s">
        <v>115</v>
      </c>
      <c r="D68" t="s">
        <v>115</v>
      </c>
      <c r="E68" t="s">
        <v>48</v>
      </c>
      <c r="G68" t="s">
        <v>43</v>
      </c>
      <c r="H68" t="s">
        <v>151</v>
      </c>
      <c r="I68" t="s">
        <v>152</v>
      </c>
      <c r="J68">
        <v>1</v>
      </c>
      <c r="L68" t="s">
        <v>58</v>
      </c>
      <c r="M68" t="s">
        <v>50</v>
      </c>
      <c r="N68">
        <v>4</v>
      </c>
      <c r="O68">
        <v>67</v>
      </c>
      <c r="P68">
        <v>3</v>
      </c>
      <c r="Q68" s="48">
        <v>92.67</v>
      </c>
      <c r="R68" s="48">
        <f t="shared" si="6"/>
        <v>3.35</v>
      </c>
      <c r="S68" s="48">
        <f t="shared" si="7"/>
        <v>310.44450000000001</v>
      </c>
      <c r="T68" s="48"/>
      <c r="U68" s="48">
        <f t="shared" si="8"/>
        <v>310.44450000000001</v>
      </c>
      <c r="V68" s="138">
        <f t="shared" si="9"/>
        <v>310444.5</v>
      </c>
      <c r="W68" s="138">
        <f t="shared" si="10"/>
        <v>25870.375</v>
      </c>
      <c r="X68" t="str">
        <f>IF(DATAPrI[[#This Row],[Verks]]="Programövergripande",DATAPrI[[#This Row],[Verks]],CONCATENATE(DATAPrI[[#This Row],[PN/Pri kod]],TEXT(DATAPrI[[#This Row],[Verks]],9900000),1))</f>
        <v>OF99001021</v>
      </c>
      <c r="Y68" t="str">
        <f>IF(DATAPrI[[#This Row],[Verks]]="Programövergripande",DATAPrI[[#This Row],[Verks]],CONCATENATE(DATAPrI[[#This Row],[Kursansvarig inst]],TEXT(DATAPrI[[#This Row],[Verks]],9900000),1))</f>
        <v>OF99001021</v>
      </c>
      <c r="Z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8">
        <f>IF(A68="Programövergripande","Programövergripande",VLOOKUP(C68,Verks!A:B,2,0))</f>
        <v>102</v>
      </c>
      <c r="AH68">
        <v>2023</v>
      </c>
      <c r="AL68" t="str">
        <f>VLOOKUP(B68,Inst!A:B,2,0)</f>
        <v>OF</v>
      </c>
    </row>
    <row r="69" spans="1:38" x14ac:dyDescent="0.35">
      <c r="A69" t="s">
        <v>47</v>
      </c>
      <c r="B69" t="s">
        <v>39</v>
      </c>
      <c r="C69" t="s">
        <v>115</v>
      </c>
      <c r="D69" t="s">
        <v>115</v>
      </c>
      <c r="E69" t="s">
        <v>48</v>
      </c>
      <c r="G69" t="s">
        <v>43</v>
      </c>
      <c r="H69" t="s">
        <v>153</v>
      </c>
      <c r="I69" t="s">
        <v>154</v>
      </c>
      <c r="J69">
        <v>1</v>
      </c>
      <c r="L69" t="s">
        <v>58</v>
      </c>
      <c r="M69" t="s">
        <v>50</v>
      </c>
      <c r="N69">
        <v>4</v>
      </c>
      <c r="O69">
        <v>67</v>
      </c>
      <c r="P69">
        <v>10.5</v>
      </c>
      <c r="Q69" s="48">
        <v>92.67</v>
      </c>
      <c r="R69" s="48">
        <f t="shared" si="6"/>
        <v>11.725</v>
      </c>
      <c r="S69" s="48">
        <f t="shared" si="7"/>
        <v>1086.55575</v>
      </c>
      <c r="T69" s="48"/>
      <c r="U69" s="48">
        <f t="shared" si="8"/>
        <v>1086.55575</v>
      </c>
      <c r="V69" s="138">
        <f t="shared" si="9"/>
        <v>1086555.75</v>
      </c>
      <c r="W69" s="138">
        <f t="shared" si="10"/>
        <v>90546.3125</v>
      </c>
      <c r="X69" t="str">
        <f>IF(DATAPrI[[#This Row],[Verks]]="Programövergripande",DATAPrI[[#This Row],[Verks]],CONCATENATE(DATAPrI[[#This Row],[PN/Pri kod]],TEXT(DATAPrI[[#This Row],[Verks]],9900000),1))</f>
        <v>OF99001021</v>
      </c>
      <c r="Y69" t="str">
        <f>IF(DATAPrI[[#This Row],[Verks]]="Programövergripande",DATAPrI[[#This Row],[Verks]],CONCATENATE(DATAPrI[[#This Row],[Kursansvarig inst]],TEXT(DATAPrI[[#This Row],[Verks]],9900000),1))</f>
        <v>OF99001021</v>
      </c>
      <c r="Z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9">
        <f>IF(A69="Programövergripande","Programövergripande",VLOOKUP(C69,Verks!A:B,2,0))</f>
        <v>102</v>
      </c>
      <c r="AH69">
        <v>2023</v>
      </c>
      <c r="AL69" t="str">
        <f>VLOOKUP(B69,Inst!A:B,2,0)</f>
        <v>OF</v>
      </c>
    </row>
    <row r="70" spans="1:38" x14ac:dyDescent="0.35">
      <c r="A70" t="s">
        <v>47</v>
      </c>
      <c r="B70" t="s">
        <v>39</v>
      </c>
      <c r="C70" t="s">
        <v>115</v>
      </c>
      <c r="D70" t="s">
        <v>115</v>
      </c>
      <c r="E70" t="s">
        <v>48</v>
      </c>
      <c r="G70" t="s">
        <v>43</v>
      </c>
      <c r="H70" t="s">
        <v>155</v>
      </c>
      <c r="I70" t="s">
        <v>156</v>
      </c>
      <c r="J70">
        <v>1</v>
      </c>
      <c r="L70" t="s">
        <v>58</v>
      </c>
      <c r="M70" t="s">
        <v>50</v>
      </c>
      <c r="N70">
        <v>4</v>
      </c>
      <c r="O70">
        <v>67</v>
      </c>
      <c r="P70">
        <v>1.5</v>
      </c>
      <c r="Q70" s="48">
        <v>92.67</v>
      </c>
      <c r="R70" s="48">
        <f t="shared" si="6"/>
        <v>1.675</v>
      </c>
      <c r="S70" s="48">
        <f t="shared" si="7"/>
        <v>155.22225</v>
      </c>
      <c r="T70" s="48"/>
      <c r="U70" s="48">
        <f t="shared" si="8"/>
        <v>155.22225</v>
      </c>
      <c r="V70" s="138">
        <f t="shared" si="9"/>
        <v>155222.25</v>
      </c>
      <c r="W70" s="138">
        <f t="shared" si="10"/>
        <v>12935.1875</v>
      </c>
      <c r="X70" t="str">
        <f>IF(DATAPrI[[#This Row],[Verks]]="Programövergripande",DATAPrI[[#This Row],[Verks]],CONCATENATE(DATAPrI[[#This Row],[PN/Pri kod]],TEXT(DATAPrI[[#This Row],[Verks]],9900000),1))</f>
        <v>OF99001021</v>
      </c>
      <c r="Y70" t="str">
        <f>IF(DATAPrI[[#This Row],[Verks]]="Programövergripande",DATAPrI[[#This Row],[Verks]],CONCATENATE(DATAPrI[[#This Row],[Kursansvarig inst]],TEXT(DATAPrI[[#This Row],[Verks]],9900000),1))</f>
        <v>OF99001021</v>
      </c>
      <c r="Z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0">
        <f>IF(A70="Programövergripande","Programövergripande",VLOOKUP(C70,Verks!A:B,2,0))</f>
        <v>102</v>
      </c>
      <c r="AH70">
        <v>2023</v>
      </c>
      <c r="AL70" t="str">
        <f>VLOOKUP(B70,Inst!A:B,2,0)</f>
        <v>OF</v>
      </c>
    </row>
    <row r="71" spans="1:38" x14ac:dyDescent="0.35">
      <c r="A71" t="s">
        <v>47</v>
      </c>
      <c r="B71" t="s">
        <v>39</v>
      </c>
      <c r="C71" t="s">
        <v>115</v>
      </c>
      <c r="D71" t="s">
        <v>115</v>
      </c>
      <c r="E71" t="s">
        <v>48</v>
      </c>
      <c r="G71" t="s">
        <v>43</v>
      </c>
      <c r="H71" t="s">
        <v>157</v>
      </c>
      <c r="I71" t="s">
        <v>158</v>
      </c>
      <c r="J71">
        <v>1</v>
      </c>
      <c r="L71" t="s">
        <v>58</v>
      </c>
      <c r="M71" t="s">
        <v>50</v>
      </c>
      <c r="N71">
        <v>4</v>
      </c>
      <c r="O71">
        <v>67</v>
      </c>
      <c r="P71">
        <v>6</v>
      </c>
      <c r="Q71" s="48">
        <v>92.67</v>
      </c>
      <c r="R71" s="48">
        <f t="shared" si="6"/>
        <v>6.7</v>
      </c>
      <c r="S71" s="48">
        <f t="shared" si="7"/>
        <v>620.88900000000001</v>
      </c>
      <c r="T71" s="48"/>
      <c r="U71" s="48">
        <f t="shared" si="8"/>
        <v>620.88900000000001</v>
      </c>
      <c r="V71" s="138">
        <f t="shared" si="9"/>
        <v>620889</v>
      </c>
      <c r="W71" s="138">
        <f t="shared" si="10"/>
        <v>51740.75</v>
      </c>
      <c r="X71" t="str">
        <f>IF(DATAPrI[[#This Row],[Verks]]="Programövergripande",DATAPrI[[#This Row],[Verks]],CONCATENATE(DATAPrI[[#This Row],[PN/Pri kod]],TEXT(DATAPrI[[#This Row],[Verks]],9900000),1))</f>
        <v>OF99001021</v>
      </c>
      <c r="Y71" t="str">
        <f>IF(DATAPrI[[#This Row],[Verks]]="Programövergripande",DATAPrI[[#This Row],[Verks]],CONCATENATE(DATAPrI[[#This Row],[Kursansvarig inst]],TEXT(DATAPrI[[#This Row],[Verks]],9900000),1))</f>
        <v>OF99001021</v>
      </c>
      <c r="Z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1">
        <f>IF(A71="Programövergripande","Programövergripande",VLOOKUP(C71,Verks!A:B,2,0))</f>
        <v>102</v>
      </c>
      <c r="AH71">
        <v>2023</v>
      </c>
      <c r="AL71" t="str">
        <f>VLOOKUP(B71,Inst!A:B,2,0)</f>
        <v>OF</v>
      </c>
    </row>
    <row r="72" spans="1:38" x14ac:dyDescent="0.35">
      <c r="A72" t="s">
        <v>47</v>
      </c>
      <c r="B72" t="s">
        <v>39</v>
      </c>
      <c r="C72" t="s">
        <v>115</v>
      </c>
      <c r="D72" t="s">
        <v>115</v>
      </c>
      <c r="E72" t="s">
        <v>48</v>
      </c>
      <c r="G72" t="s">
        <v>43</v>
      </c>
      <c r="H72" t="s">
        <v>159</v>
      </c>
      <c r="I72" t="s">
        <v>160</v>
      </c>
      <c r="J72">
        <v>1</v>
      </c>
      <c r="L72" t="s">
        <v>58</v>
      </c>
      <c r="M72" t="s">
        <v>50</v>
      </c>
      <c r="N72">
        <v>4</v>
      </c>
      <c r="O72">
        <v>67</v>
      </c>
      <c r="P72">
        <v>1.5</v>
      </c>
      <c r="Q72" s="48">
        <v>92.67</v>
      </c>
      <c r="R72" s="48">
        <f t="shared" si="6"/>
        <v>1.675</v>
      </c>
      <c r="S72" s="48">
        <f t="shared" si="7"/>
        <v>155.22225</v>
      </c>
      <c r="T72" s="48"/>
      <c r="U72" s="48">
        <f t="shared" si="8"/>
        <v>155.22225</v>
      </c>
      <c r="V72" s="138">
        <f t="shared" si="9"/>
        <v>155222.25</v>
      </c>
      <c r="W72" s="138">
        <f t="shared" si="10"/>
        <v>12935.1875</v>
      </c>
      <c r="X72" t="str">
        <f>IF(DATAPrI[[#This Row],[Verks]]="Programövergripande",DATAPrI[[#This Row],[Verks]],CONCATENATE(DATAPrI[[#This Row],[PN/Pri kod]],TEXT(DATAPrI[[#This Row],[Verks]],9900000),1))</f>
        <v>OF99001021</v>
      </c>
      <c r="Y72" t="str">
        <f>IF(DATAPrI[[#This Row],[Verks]]="Programövergripande",DATAPrI[[#This Row],[Verks]],CONCATENATE(DATAPrI[[#This Row],[Kursansvarig inst]],TEXT(DATAPrI[[#This Row],[Verks]],9900000),1))</f>
        <v>OF99001021</v>
      </c>
      <c r="Z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2">
        <f>IF(A72="Programövergripande","Programövergripande",VLOOKUP(C72,Verks!A:B,2,0))</f>
        <v>102</v>
      </c>
      <c r="AH72">
        <v>2023</v>
      </c>
      <c r="AL72" t="str">
        <f>VLOOKUP(B72,Inst!A:B,2,0)</f>
        <v>OF</v>
      </c>
    </row>
    <row r="73" spans="1:38" x14ac:dyDescent="0.35">
      <c r="A73" t="s">
        <v>47</v>
      </c>
      <c r="B73" t="s">
        <v>39</v>
      </c>
      <c r="C73" t="s">
        <v>115</v>
      </c>
      <c r="D73" t="s">
        <v>115</v>
      </c>
      <c r="E73" t="s">
        <v>48</v>
      </c>
      <c r="G73" t="s">
        <v>43</v>
      </c>
      <c r="H73" t="s">
        <v>161</v>
      </c>
      <c r="I73" t="s">
        <v>162</v>
      </c>
      <c r="J73">
        <v>1</v>
      </c>
      <c r="L73" t="s">
        <v>58</v>
      </c>
      <c r="M73" t="s">
        <v>50</v>
      </c>
      <c r="N73">
        <v>4</v>
      </c>
      <c r="O73">
        <v>67</v>
      </c>
      <c r="P73">
        <v>3</v>
      </c>
      <c r="Q73" s="48">
        <v>92.67</v>
      </c>
      <c r="R73" s="48">
        <f t="shared" si="6"/>
        <v>3.35</v>
      </c>
      <c r="S73" s="48">
        <f t="shared" si="7"/>
        <v>310.44450000000001</v>
      </c>
      <c r="T73" s="48"/>
      <c r="U73" s="48">
        <f t="shared" si="8"/>
        <v>310.44450000000001</v>
      </c>
      <c r="V73" s="138">
        <f t="shared" si="9"/>
        <v>310444.5</v>
      </c>
      <c r="W73" s="138">
        <f t="shared" si="10"/>
        <v>25870.375</v>
      </c>
      <c r="X73" t="str">
        <f>IF(DATAPrI[[#This Row],[Verks]]="Programövergripande",DATAPrI[[#This Row],[Verks]],CONCATENATE(DATAPrI[[#This Row],[PN/Pri kod]],TEXT(DATAPrI[[#This Row],[Verks]],9900000),1))</f>
        <v>OF99001021</v>
      </c>
      <c r="Y73" t="str">
        <f>IF(DATAPrI[[#This Row],[Verks]]="Programövergripande",DATAPrI[[#This Row],[Verks]],CONCATENATE(DATAPrI[[#This Row],[Kursansvarig inst]],TEXT(DATAPrI[[#This Row],[Verks]],9900000),1))</f>
        <v>OF99001021</v>
      </c>
      <c r="Z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3">
        <f>IF(A73="Programövergripande","Programövergripande",VLOOKUP(C73,Verks!A:B,2,0))</f>
        <v>102</v>
      </c>
      <c r="AH73">
        <v>2023</v>
      </c>
      <c r="AL73" t="str">
        <f>VLOOKUP(B73,Inst!A:B,2,0)</f>
        <v>OF</v>
      </c>
    </row>
    <row r="74" spans="1:38" x14ac:dyDescent="0.35">
      <c r="A74" t="s">
        <v>47</v>
      </c>
      <c r="B74" t="s">
        <v>39</v>
      </c>
      <c r="C74" t="s">
        <v>115</v>
      </c>
      <c r="D74" t="s">
        <v>115</v>
      </c>
      <c r="E74" t="s">
        <v>48</v>
      </c>
      <c r="G74" t="s">
        <v>43</v>
      </c>
      <c r="H74" t="s">
        <v>163</v>
      </c>
      <c r="I74" t="s">
        <v>164</v>
      </c>
      <c r="J74">
        <v>1</v>
      </c>
      <c r="L74" t="s">
        <v>58</v>
      </c>
      <c r="M74" t="s">
        <v>50</v>
      </c>
      <c r="N74">
        <v>4</v>
      </c>
      <c r="O74">
        <v>67</v>
      </c>
      <c r="P74">
        <v>1.5</v>
      </c>
      <c r="Q74" s="48">
        <v>92.67</v>
      </c>
      <c r="R74" s="48">
        <f t="shared" si="6"/>
        <v>1.675</v>
      </c>
      <c r="S74" s="48">
        <f t="shared" si="7"/>
        <v>155.22225</v>
      </c>
      <c r="T74" s="48"/>
      <c r="U74" s="48">
        <f t="shared" si="8"/>
        <v>155.22225</v>
      </c>
      <c r="V74" s="138">
        <f t="shared" si="9"/>
        <v>155222.25</v>
      </c>
      <c r="W74" s="138">
        <f t="shared" si="10"/>
        <v>12935.1875</v>
      </c>
      <c r="X74" t="str">
        <f>IF(DATAPrI[[#This Row],[Verks]]="Programövergripande",DATAPrI[[#This Row],[Verks]],CONCATENATE(DATAPrI[[#This Row],[PN/Pri kod]],TEXT(DATAPrI[[#This Row],[Verks]],9900000),1))</f>
        <v>OF99001021</v>
      </c>
      <c r="Y74" t="str">
        <f>IF(DATAPrI[[#This Row],[Verks]]="Programövergripande",DATAPrI[[#This Row],[Verks]],CONCATENATE(DATAPrI[[#This Row],[Kursansvarig inst]],TEXT(DATAPrI[[#This Row],[Verks]],9900000),1))</f>
        <v>OF99001021</v>
      </c>
      <c r="Z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4">
        <f>IF(A74="Programövergripande","Programövergripande",VLOOKUP(C74,Verks!A:B,2,0))</f>
        <v>102</v>
      </c>
      <c r="AH74">
        <v>2023</v>
      </c>
      <c r="AL74" t="str">
        <f>VLOOKUP(B74,Inst!A:B,2,0)</f>
        <v>OF</v>
      </c>
    </row>
    <row r="75" spans="1:38" x14ac:dyDescent="0.35">
      <c r="A75" t="s">
        <v>47</v>
      </c>
      <c r="B75" t="s">
        <v>39</v>
      </c>
      <c r="C75" t="s">
        <v>115</v>
      </c>
      <c r="D75" t="s">
        <v>115</v>
      </c>
      <c r="E75" t="s">
        <v>48</v>
      </c>
      <c r="G75" t="s">
        <v>43</v>
      </c>
      <c r="H75" t="s">
        <v>165</v>
      </c>
      <c r="I75" t="s">
        <v>166</v>
      </c>
      <c r="J75">
        <v>1</v>
      </c>
      <c r="L75" t="s">
        <v>58</v>
      </c>
      <c r="M75" t="s">
        <v>50</v>
      </c>
      <c r="N75">
        <v>4</v>
      </c>
      <c r="O75">
        <v>67</v>
      </c>
      <c r="P75">
        <v>3</v>
      </c>
      <c r="Q75" s="48">
        <v>92.67</v>
      </c>
      <c r="R75" s="48">
        <f t="shared" si="6"/>
        <v>3.35</v>
      </c>
      <c r="S75" s="48">
        <f t="shared" si="7"/>
        <v>310.44450000000001</v>
      </c>
      <c r="T75" s="48"/>
      <c r="U75" s="48">
        <f t="shared" si="8"/>
        <v>310.44450000000001</v>
      </c>
      <c r="V75" s="138">
        <f t="shared" si="9"/>
        <v>310444.5</v>
      </c>
      <c r="W75" s="138">
        <f t="shared" si="10"/>
        <v>25870.375</v>
      </c>
      <c r="X75" t="str">
        <f>IF(DATAPrI[[#This Row],[Verks]]="Programövergripande",DATAPrI[[#This Row],[Verks]],CONCATENATE(DATAPrI[[#This Row],[PN/Pri kod]],TEXT(DATAPrI[[#This Row],[Verks]],9900000),1))</f>
        <v>OF99001021</v>
      </c>
      <c r="Y75" t="str">
        <f>IF(DATAPrI[[#This Row],[Verks]]="Programövergripande",DATAPrI[[#This Row],[Verks]],CONCATENATE(DATAPrI[[#This Row],[Kursansvarig inst]],TEXT(DATAPrI[[#This Row],[Verks]],9900000),1))</f>
        <v>OF99001021</v>
      </c>
      <c r="Z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">
        <f>IF(A75="Programövergripande","Programövergripande",VLOOKUP(C75,Verks!A:B,2,0))</f>
        <v>102</v>
      </c>
      <c r="AH75">
        <v>2023</v>
      </c>
      <c r="AL75" t="str">
        <f>VLOOKUP(B75,Inst!A:B,2,0)</f>
        <v>OF</v>
      </c>
    </row>
    <row r="76" spans="1:38" x14ac:dyDescent="0.35">
      <c r="A76" t="s">
        <v>47</v>
      </c>
      <c r="B76" t="s">
        <v>39</v>
      </c>
      <c r="C76" t="s">
        <v>115</v>
      </c>
      <c r="D76" t="s">
        <v>115</v>
      </c>
      <c r="E76" t="s">
        <v>48</v>
      </c>
      <c r="G76" t="s">
        <v>43</v>
      </c>
      <c r="H76" t="s">
        <v>167</v>
      </c>
      <c r="I76" t="s">
        <v>168</v>
      </c>
      <c r="J76">
        <v>1</v>
      </c>
      <c r="L76" t="s">
        <v>58</v>
      </c>
      <c r="M76" t="s">
        <v>49</v>
      </c>
      <c r="N76">
        <v>5</v>
      </c>
      <c r="O76">
        <v>64</v>
      </c>
      <c r="P76">
        <v>3</v>
      </c>
      <c r="Q76" s="48">
        <v>92.67</v>
      </c>
      <c r="R76" s="48">
        <f t="shared" si="6"/>
        <v>3.2</v>
      </c>
      <c r="S76" s="48">
        <f t="shared" si="7"/>
        <v>296.54400000000004</v>
      </c>
      <c r="T76" s="48"/>
      <c r="U76" s="48">
        <f t="shared" si="8"/>
        <v>296.54400000000004</v>
      </c>
      <c r="V76" s="138">
        <f t="shared" si="9"/>
        <v>296544.00000000006</v>
      </c>
      <c r="W76" s="138">
        <f t="shared" si="10"/>
        <v>24712.000000000004</v>
      </c>
      <c r="X76" t="str">
        <f>IF(DATAPrI[[#This Row],[Verks]]="Programövergripande",DATAPrI[[#This Row],[Verks]],CONCATENATE(DATAPrI[[#This Row],[PN/Pri kod]],TEXT(DATAPrI[[#This Row],[Verks]],9900000),1))</f>
        <v>OF99001021</v>
      </c>
      <c r="Y76" t="str">
        <f>IF(DATAPrI[[#This Row],[Verks]]="Programövergripande",DATAPrI[[#This Row],[Verks]],CONCATENATE(DATAPrI[[#This Row],[Kursansvarig inst]],TEXT(DATAPrI[[#This Row],[Verks]],9900000),1))</f>
        <v>OF99001021</v>
      </c>
      <c r="Z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">
        <f>IF(A76="Programövergripande","Programövergripande",VLOOKUP(C76,Verks!A:B,2,0))</f>
        <v>102</v>
      </c>
      <c r="AH76">
        <v>2023</v>
      </c>
      <c r="AL76" t="str">
        <f>VLOOKUP(B76,Inst!A:B,2,0)</f>
        <v>OF</v>
      </c>
    </row>
    <row r="77" spans="1:38" x14ac:dyDescent="0.35">
      <c r="A77" t="s">
        <v>47</v>
      </c>
      <c r="B77" t="s">
        <v>39</v>
      </c>
      <c r="C77" t="s">
        <v>115</v>
      </c>
      <c r="D77" t="s">
        <v>115</v>
      </c>
      <c r="E77" t="s">
        <v>48</v>
      </c>
      <c r="G77" t="s">
        <v>43</v>
      </c>
      <c r="H77" t="s">
        <v>169</v>
      </c>
      <c r="I77" t="s">
        <v>170</v>
      </c>
      <c r="J77">
        <v>1</v>
      </c>
      <c r="L77" t="s">
        <v>58</v>
      </c>
      <c r="M77" t="s">
        <v>49</v>
      </c>
      <c r="N77">
        <v>5</v>
      </c>
      <c r="O77">
        <v>64</v>
      </c>
      <c r="P77">
        <v>5</v>
      </c>
      <c r="Q77" s="48">
        <v>92.67</v>
      </c>
      <c r="R77" s="48">
        <f t="shared" si="6"/>
        <v>5.333333333333333</v>
      </c>
      <c r="S77" s="48">
        <f t="shared" si="7"/>
        <v>494.24</v>
      </c>
      <c r="T77" s="48"/>
      <c r="U77" s="48">
        <f t="shared" si="8"/>
        <v>494.24</v>
      </c>
      <c r="V77" s="138">
        <f t="shared" si="9"/>
        <v>494240</v>
      </c>
      <c r="W77" s="138">
        <f t="shared" si="10"/>
        <v>41186.666666666664</v>
      </c>
      <c r="X77" t="str">
        <f>IF(DATAPrI[[#This Row],[Verks]]="Programövergripande",DATAPrI[[#This Row],[Verks]],CONCATENATE(DATAPrI[[#This Row],[PN/Pri kod]],TEXT(DATAPrI[[#This Row],[Verks]],9900000),1))</f>
        <v>OF99001021</v>
      </c>
      <c r="Y77" t="str">
        <f>IF(DATAPrI[[#This Row],[Verks]]="Programövergripande",DATAPrI[[#This Row],[Verks]],CONCATENATE(DATAPrI[[#This Row],[Kursansvarig inst]],TEXT(DATAPrI[[#This Row],[Verks]],9900000),1))</f>
        <v>OF99001021</v>
      </c>
      <c r="Z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">
        <f>IF(A77="Programövergripande","Programövergripande",VLOOKUP(C77,Verks!A:B,2,0))</f>
        <v>102</v>
      </c>
      <c r="AH77">
        <v>2023</v>
      </c>
      <c r="AL77" t="str">
        <f>VLOOKUP(B77,Inst!A:B,2,0)</f>
        <v>OF</v>
      </c>
    </row>
    <row r="78" spans="1:38" x14ac:dyDescent="0.35">
      <c r="A78" t="s">
        <v>47</v>
      </c>
      <c r="B78" t="s">
        <v>39</v>
      </c>
      <c r="C78" t="s">
        <v>115</v>
      </c>
      <c r="D78" t="s">
        <v>115</v>
      </c>
      <c r="E78" t="s">
        <v>48</v>
      </c>
      <c r="G78" t="s">
        <v>43</v>
      </c>
      <c r="H78" t="s">
        <v>171</v>
      </c>
      <c r="I78" t="s">
        <v>172</v>
      </c>
      <c r="J78">
        <v>1</v>
      </c>
      <c r="L78" t="s">
        <v>58</v>
      </c>
      <c r="M78" t="s">
        <v>49</v>
      </c>
      <c r="N78">
        <v>5</v>
      </c>
      <c r="O78">
        <v>64</v>
      </c>
      <c r="P78">
        <v>1.5</v>
      </c>
      <c r="Q78" s="48">
        <v>92.67</v>
      </c>
      <c r="R78" s="48">
        <f t="shared" si="6"/>
        <v>1.6</v>
      </c>
      <c r="S78" s="48">
        <f t="shared" si="7"/>
        <v>148.27200000000002</v>
      </c>
      <c r="T78" s="48"/>
      <c r="U78" s="48">
        <f t="shared" si="8"/>
        <v>148.27200000000002</v>
      </c>
      <c r="V78" s="138">
        <f t="shared" si="9"/>
        <v>148272.00000000003</v>
      </c>
      <c r="W78" s="138">
        <f t="shared" si="10"/>
        <v>12356.000000000002</v>
      </c>
      <c r="X78" t="str">
        <f>IF(DATAPrI[[#This Row],[Verks]]="Programövergripande",DATAPrI[[#This Row],[Verks]],CONCATENATE(DATAPrI[[#This Row],[PN/Pri kod]],TEXT(DATAPrI[[#This Row],[Verks]],9900000),1))</f>
        <v>OF99001021</v>
      </c>
      <c r="Y78" t="str">
        <f>IF(DATAPrI[[#This Row],[Verks]]="Programövergripande",DATAPrI[[#This Row],[Verks]],CONCATENATE(DATAPrI[[#This Row],[Kursansvarig inst]],TEXT(DATAPrI[[#This Row],[Verks]],9900000),1))</f>
        <v>OF99001021</v>
      </c>
      <c r="Z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">
        <f>IF(A78="Programövergripande","Programövergripande",VLOOKUP(C78,Verks!A:B,2,0))</f>
        <v>102</v>
      </c>
      <c r="AH78">
        <v>2023</v>
      </c>
      <c r="AL78" t="str">
        <f>VLOOKUP(B78,Inst!A:B,2,0)</f>
        <v>OF</v>
      </c>
    </row>
    <row r="79" spans="1:38" x14ac:dyDescent="0.35">
      <c r="A79" t="s">
        <v>47</v>
      </c>
      <c r="B79" t="s">
        <v>39</v>
      </c>
      <c r="C79" t="s">
        <v>115</v>
      </c>
      <c r="D79" t="s">
        <v>115</v>
      </c>
      <c r="E79" t="s">
        <v>48</v>
      </c>
      <c r="G79" t="s">
        <v>43</v>
      </c>
      <c r="H79" t="s">
        <v>173</v>
      </c>
      <c r="I79" t="s">
        <v>174</v>
      </c>
      <c r="J79">
        <v>1</v>
      </c>
      <c r="L79" t="s">
        <v>58</v>
      </c>
      <c r="M79" t="s">
        <v>49</v>
      </c>
      <c r="N79">
        <v>5</v>
      </c>
      <c r="O79">
        <v>64</v>
      </c>
      <c r="P79">
        <v>6</v>
      </c>
      <c r="Q79" s="48">
        <v>92.67</v>
      </c>
      <c r="R79" s="48">
        <f t="shared" si="6"/>
        <v>6.4</v>
      </c>
      <c r="S79" s="48">
        <f t="shared" si="7"/>
        <v>593.08800000000008</v>
      </c>
      <c r="T79" s="48"/>
      <c r="U79" s="48">
        <f t="shared" si="8"/>
        <v>593.08800000000008</v>
      </c>
      <c r="V79" s="138">
        <f t="shared" si="9"/>
        <v>593088.00000000012</v>
      </c>
      <c r="W79" s="138">
        <f t="shared" si="10"/>
        <v>49424.000000000007</v>
      </c>
      <c r="X79" t="str">
        <f>IF(DATAPrI[[#This Row],[Verks]]="Programövergripande",DATAPrI[[#This Row],[Verks]],CONCATENATE(DATAPrI[[#This Row],[PN/Pri kod]],TEXT(DATAPrI[[#This Row],[Verks]],9900000),1))</f>
        <v>OF99001021</v>
      </c>
      <c r="Y79" t="str">
        <f>IF(DATAPrI[[#This Row],[Verks]]="Programövergripande",DATAPrI[[#This Row],[Verks]],CONCATENATE(DATAPrI[[#This Row],[Kursansvarig inst]],TEXT(DATAPrI[[#This Row],[Verks]],9900000),1))</f>
        <v>OF99001021</v>
      </c>
      <c r="Z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">
        <f>IF(A79="Programövergripande","Programövergripande",VLOOKUP(C79,Verks!A:B,2,0))</f>
        <v>102</v>
      </c>
      <c r="AH79">
        <v>2023</v>
      </c>
      <c r="AL79" t="str">
        <f>VLOOKUP(B79,Inst!A:B,2,0)</f>
        <v>OF</v>
      </c>
    </row>
    <row r="80" spans="1:38" x14ac:dyDescent="0.35">
      <c r="A80" t="s">
        <v>47</v>
      </c>
      <c r="B80" t="s">
        <v>39</v>
      </c>
      <c r="C80" t="s">
        <v>115</v>
      </c>
      <c r="D80" t="s">
        <v>115</v>
      </c>
      <c r="E80" t="s">
        <v>48</v>
      </c>
      <c r="G80" t="s">
        <v>43</v>
      </c>
      <c r="H80" t="s">
        <v>175</v>
      </c>
      <c r="I80" t="s">
        <v>176</v>
      </c>
      <c r="J80">
        <v>1</v>
      </c>
      <c r="L80" t="s">
        <v>58</v>
      </c>
      <c r="M80" t="s">
        <v>49</v>
      </c>
      <c r="N80">
        <v>5</v>
      </c>
      <c r="O80">
        <v>64</v>
      </c>
      <c r="P80">
        <v>2</v>
      </c>
      <c r="Q80" s="48">
        <v>92.67</v>
      </c>
      <c r="R80" s="48">
        <f t="shared" si="6"/>
        <v>2.1333333333333333</v>
      </c>
      <c r="S80" s="48">
        <f t="shared" si="7"/>
        <v>197.696</v>
      </c>
      <c r="T80" s="48"/>
      <c r="U80" s="48">
        <f t="shared" si="8"/>
        <v>197.696</v>
      </c>
      <c r="V80" s="138">
        <f t="shared" si="9"/>
        <v>197696</v>
      </c>
      <c r="W80" s="138">
        <f t="shared" si="10"/>
        <v>16474.666666666668</v>
      </c>
      <c r="X80" t="str">
        <f>IF(DATAPrI[[#This Row],[Verks]]="Programövergripande",DATAPrI[[#This Row],[Verks]],CONCATENATE(DATAPrI[[#This Row],[PN/Pri kod]],TEXT(DATAPrI[[#This Row],[Verks]],9900000),1))</f>
        <v>OF99001021</v>
      </c>
      <c r="Y80" t="str">
        <f>IF(DATAPrI[[#This Row],[Verks]]="Programövergripande",DATAPrI[[#This Row],[Verks]],CONCATENATE(DATAPrI[[#This Row],[Kursansvarig inst]],TEXT(DATAPrI[[#This Row],[Verks]],9900000),1))</f>
        <v>OF99001021</v>
      </c>
      <c r="Z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">
        <f>IF(A80="Programövergripande","Programövergripande",VLOOKUP(C80,Verks!A:B,2,0))</f>
        <v>102</v>
      </c>
      <c r="AH80">
        <v>2023</v>
      </c>
      <c r="AL80" t="str">
        <f>VLOOKUP(B80,Inst!A:B,2,0)</f>
        <v>OF</v>
      </c>
    </row>
    <row r="81" spans="1:38" x14ac:dyDescent="0.35">
      <c r="A81" t="s">
        <v>47</v>
      </c>
      <c r="B81" t="s">
        <v>39</v>
      </c>
      <c r="C81" t="s">
        <v>115</v>
      </c>
      <c r="D81" t="s">
        <v>115</v>
      </c>
      <c r="E81" t="s">
        <v>48</v>
      </c>
      <c r="G81" t="s">
        <v>43</v>
      </c>
      <c r="H81" t="s">
        <v>177</v>
      </c>
      <c r="I81" t="s">
        <v>178</v>
      </c>
      <c r="J81">
        <v>1</v>
      </c>
      <c r="L81" t="s">
        <v>58</v>
      </c>
      <c r="M81" t="s">
        <v>49</v>
      </c>
      <c r="N81">
        <v>5</v>
      </c>
      <c r="O81">
        <v>64</v>
      </c>
      <c r="P81">
        <v>3</v>
      </c>
      <c r="Q81" s="48">
        <v>92.67</v>
      </c>
      <c r="R81" s="48">
        <f t="shared" si="6"/>
        <v>3.2</v>
      </c>
      <c r="S81" s="48">
        <f t="shared" si="7"/>
        <v>296.54400000000004</v>
      </c>
      <c r="T81" s="48"/>
      <c r="U81" s="48">
        <f t="shared" si="8"/>
        <v>296.54400000000004</v>
      </c>
      <c r="V81" s="138">
        <f t="shared" si="9"/>
        <v>296544.00000000006</v>
      </c>
      <c r="W81" s="138">
        <f t="shared" si="10"/>
        <v>24712.000000000004</v>
      </c>
      <c r="X81" t="str">
        <f>IF(DATAPrI[[#This Row],[Verks]]="Programövergripande",DATAPrI[[#This Row],[Verks]],CONCATENATE(DATAPrI[[#This Row],[PN/Pri kod]],TEXT(DATAPrI[[#This Row],[Verks]],9900000),1))</f>
        <v>OF99001021</v>
      </c>
      <c r="Y81" t="str">
        <f>IF(DATAPrI[[#This Row],[Verks]]="Programövergripande",DATAPrI[[#This Row],[Verks]],CONCATENATE(DATAPrI[[#This Row],[Kursansvarig inst]],TEXT(DATAPrI[[#This Row],[Verks]],9900000),1))</f>
        <v>OF99001021</v>
      </c>
      <c r="Z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1">
        <f>IF(A81="Programövergripande","Programövergripande",VLOOKUP(C81,Verks!A:B,2,0))</f>
        <v>102</v>
      </c>
      <c r="AH81">
        <v>2023</v>
      </c>
      <c r="AL81" t="str">
        <f>VLOOKUP(B81,Inst!A:B,2,0)</f>
        <v>OF</v>
      </c>
    </row>
    <row r="82" spans="1:38" x14ac:dyDescent="0.35">
      <c r="A82" t="s">
        <v>47</v>
      </c>
      <c r="B82" t="s">
        <v>39</v>
      </c>
      <c r="C82" t="s">
        <v>115</v>
      </c>
      <c r="D82" t="s">
        <v>115</v>
      </c>
      <c r="E82" t="s">
        <v>48</v>
      </c>
      <c r="G82" t="s">
        <v>43</v>
      </c>
      <c r="H82" t="s">
        <v>179</v>
      </c>
      <c r="I82" t="s">
        <v>180</v>
      </c>
      <c r="J82">
        <v>1</v>
      </c>
      <c r="L82" t="s">
        <v>58</v>
      </c>
      <c r="M82" t="s">
        <v>49</v>
      </c>
      <c r="N82">
        <v>5</v>
      </c>
      <c r="O82">
        <v>64</v>
      </c>
      <c r="P82">
        <v>5</v>
      </c>
      <c r="Q82" s="48">
        <v>92.67</v>
      </c>
      <c r="R82" s="48">
        <f t="shared" si="6"/>
        <v>5.333333333333333</v>
      </c>
      <c r="S82" s="48">
        <f t="shared" si="7"/>
        <v>494.24</v>
      </c>
      <c r="T82" s="48"/>
      <c r="U82" s="48">
        <f t="shared" si="8"/>
        <v>494.24</v>
      </c>
      <c r="V82" s="138">
        <f t="shared" si="9"/>
        <v>494240</v>
      </c>
      <c r="W82" s="138">
        <f t="shared" si="10"/>
        <v>41186.666666666664</v>
      </c>
      <c r="X82" t="str">
        <f>IF(DATAPrI[[#This Row],[Verks]]="Programövergripande",DATAPrI[[#This Row],[Verks]],CONCATENATE(DATAPrI[[#This Row],[PN/Pri kod]],TEXT(DATAPrI[[#This Row],[Verks]],9900000),1))</f>
        <v>OF99001021</v>
      </c>
      <c r="Y82" t="str">
        <f>IF(DATAPrI[[#This Row],[Verks]]="Programövergripande",DATAPrI[[#This Row],[Verks]],CONCATENATE(DATAPrI[[#This Row],[Kursansvarig inst]],TEXT(DATAPrI[[#This Row],[Verks]],9900000),1))</f>
        <v>OF99001021</v>
      </c>
      <c r="Z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2">
        <f>IF(A82="Programövergripande","Programövergripande",VLOOKUP(C82,Verks!A:B,2,0))</f>
        <v>102</v>
      </c>
      <c r="AH82">
        <v>2023</v>
      </c>
      <c r="AL82" t="str">
        <f>VLOOKUP(B82,Inst!A:B,2,0)</f>
        <v>OF</v>
      </c>
    </row>
    <row r="83" spans="1:38" x14ac:dyDescent="0.35">
      <c r="A83" t="s">
        <v>47</v>
      </c>
      <c r="B83" t="s">
        <v>39</v>
      </c>
      <c r="C83" t="s">
        <v>115</v>
      </c>
      <c r="D83" t="s">
        <v>115</v>
      </c>
      <c r="E83" t="s">
        <v>48</v>
      </c>
      <c r="G83" t="s">
        <v>130</v>
      </c>
      <c r="H83" t="s">
        <v>181</v>
      </c>
      <c r="I83" t="s">
        <v>182</v>
      </c>
      <c r="J83">
        <v>1</v>
      </c>
      <c r="L83" t="s">
        <v>58</v>
      </c>
      <c r="M83" t="s">
        <v>49</v>
      </c>
      <c r="N83">
        <v>5</v>
      </c>
      <c r="O83">
        <v>64</v>
      </c>
      <c r="P83">
        <v>3</v>
      </c>
      <c r="Q83" s="48">
        <v>89.546999999999997</v>
      </c>
      <c r="R83" s="48">
        <f t="shared" si="6"/>
        <v>3.2</v>
      </c>
      <c r="S83" s="48">
        <f t="shared" si="7"/>
        <v>286.55040000000002</v>
      </c>
      <c r="T83" s="48"/>
      <c r="U83" s="48">
        <f t="shared" si="8"/>
        <v>286.55040000000002</v>
      </c>
      <c r="V83" s="138">
        <f t="shared" si="9"/>
        <v>286550.40000000002</v>
      </c>
      <c r="W83" s="138">
        <f t="shared" si="10"/>
        <v>23879.200000000001</v>
      </c>
      <c r="X83" t="str">
        <f>IF(DATAPrI[[#This Row],[Verks]]="Programövergripande",DATAPrI[[#This Row],[Verks]],CONCATENATE(DATAPrI[[#This Row],[PN/Pri kod]],TEXT(DATAPrI[[#This Row],[Verks]],9900000),1))</f>
        <v>OF99001021</v>
      </c>
      <c r="Y83" t="str">
        <f>IF(DATAPrI[[#This Row],[Verks]]="Programövergripande",DATAPrI[[#This Row],[Verks]],CONCATENATE(DATAPrI[[#This Row],[Kursansvarig inst]],TEXT(DATAPrI[[#This Row],[Verks]],9900000),1))</f>
        <v>C399001021</v>
      </c>
      <c r="Z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3">
        <f>IF(A83="Programövergripande","Programövergripande",VLOOKUP(C83,Verks!A:B,2,0))</f>
        <v>102</v>
      </c>
      <c r="AH83">
        <v>2023</v>
      </c>
      <c r="AL83" t="str">
        <f>VLOOKUP(B83,Inst!A:B,2,0)</f>
        <v>OF</v>
      </c>
    </row>
    <row r="84" spans="1:38" x14ac:dyDescent="0.35">
      <c r="A84" t="s">
        <v>47</v>
      </c>
      <c r="B84" t="s">
        <v>39</v>
      </c>
      <c r="C84" t="s">
        <v>115</v>
      </c>
      <c r="D84" t="s">
        <v>115</v>
      </c>
      <c r="E84" t="s">
        <v>48</v>
      </c>
      <c r="G84" t="s">
        <v>43</v>
      </c>
      <c r="H84" t="s">
        <v>183</v>
      </c>
      <c r="I84" t="s">
        <v>184</v>
      </c>
      <c r="J84">
        <v>1</v>
      </c>
      <c r="L84" t="s">
        <v>58</v>
      </c>
      <c r="M84" t="s">
        <v>49</v>
      </c>
      <c r="N84">
        <v>5</v>
      </c>
      <c r="O84">
        <v>64</v>
      </c>
      <c r="P84">
        <v>1.5</v>
      </c>
      <c r="Q84" s="48">
        <v>92.67</v>
      </c>
      <c r="R84" s="48">
        <f t="shared" si="6"/>
        <v>1.6</v>
      </c>
      <c r="S84" s="48">
        <f t="shared" si="7"/>
        <v>148.27200000000002</v>
      </c>
      <c r="T84" s="48"/>
      <c r="U84" s="48">
        <f t="shared" si="8"/>
        <v>148.27200000000002</v>
      </c>
      <c r="V84" s="138">
        <f t="shared" si="9"/>
        <v>148272.00000000003</v>
      </c>
      <c r="W84" s="138">
        <f t="shared" si="10"/>
        <v>12356.000000000002</v>
      </c>
      <c r="X84" t="str">
        <f>IF(DATAPrI[[#This Row],[Verks]]="Programövergripande",DATAPrI[[#This Row],[Verks]],CONCATENATE(DATAPrI[[#This Row],[PN/Pri kod]],TEXT(DATAPrI[[#This Row],[Verks]],9900000),1))</f>
        <v>OF99001021</v>
      </c>
      <c r="Y84" t="str">
        <f>IF(DATAPrI[[#This Row],[Verks]]="Programövergripande",DATAPrI[[#This Row],[Verks]],CONCATENATE(DATAPrI[[#This Row],[Kursansvarig inst]],TEXT(DATAPrI[[#This Row],[Verks]],9900000),1))</f>
        <v>OF99001021</v>
      </c>
      <c r="Z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">
        <f>IF(A84="Programövergripande","Programövergripande",VLOOKUP(C84,Verks!A:B,2,0))</f>
        <v>102</v>
      </c>
      <c r="AH84">
        <v>2023</v>
      </c>
      <c r="AL84" t="str">
        <f>VLOOKUP(B84,Inst!A:B,2,0)</f>
        <v>OF</v>
      </c>
    </row>
    <row r="85" spans="1:38" x14ac:dyDescent="0.35">
      <c r="A85" t="s">
        <v>47</v>
      </c>
      <c r="B85" t="s">
        <v>39</v>
      </c>
      <c r="C85" t="s">
        <v>115</v>
      </c>
      <c r="D85" t="s">
        <v>115</v>
      </c>
      <c r="E85" t="s">
        <v>48</v>
      </c>
      <c r="G85" t="s">
        <v>43</v>
      </c>
      <c r="H85" t="s">
        <v>183</v>
      </c>
      <c r="I85" t="s">
        <v>184</v>
      </c>
      <c r="J85">
        <v>1</v>
      </c>
      <c r="L85" t="s">
        <v>58</v>
      </c>
      <c r="M85" t="s">
        <v>50</v>
      </c>
      <c r="N85">
        <v>6</v>
      </c>
      <c r="O85">
        <v>79</v>
      </c>
      <c r="P85">
        <v>1.5</v>
      </c>
      <c r="Q85" s="48">
        <v>92.67</v>
      </c>
      <c r="R85" s="48">
        <f t="shared" si="6"/>
        <v>1.9750000000000001</v>
      </c>
      <c r="S85" s="48">
        <f t="shared" si="7"/>
        <v>183.02325000000002</v>
      </c>
      <c r="T85" s="48"/>
      <c r="U85" s="48">
        <f t="shared" si="8"/>
        <v>183.02325000000002</v>
      </c>
      <c r="V85" s="138">
        <f t="shared" si="9"/>
        <v>183023.25000000003</v>
      </c>
      <c r="W85" s="138">
        <f t="shared" si="10"/>
        <v>15251.937500000002</v>
      </c>
      <c r="X85" t="str">
        <f>IF(DATAPrI[[#This Row],[Verks]]="Programövergripande",DATAPrI[[#This Row],[Verks]],CONCATENATE(DATAPrI[[#This Row],[PN/Pri kod]],TEXT(DATAPrI[[#This Row],[Verks]],9900000),1))</f>
        <v>OF99001021</v>
      </c>
      <c r="Y85" t="str">
        <f>IF(DATAPrI[[#This Row],[Verks]]="Programövergripande",DATAPrI[[#This Row],[Verks]],CONCATENATE(DATAPrI[[#This Row],[Kursansvarig inst]],TEXT(DATAPrI[[#This Row],[Verks]],9900000),1))</f>
        <v>OF99001021</v>
      </c>
      <c r="Z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5">
        <f>IF(A85="Programövergripande","Programövergripande",VLOOKUP(C85,Verks!A:B,2,0))</f>
        <v>102</v>
      </c>
      <c r="AH85">
        <v>2023</v>
      </c>
      <c r="AL85" t="str">
        <f>VLOOKUP(B85,Inst!A:B,2,0)</f>
        <v>OF</v>
      </c>
    </row>
    <row r="86" spans="1:38" x14ac:dyDescent="0.35">
      <c r="A86" t="s">
        <v>47</v>
      </c>
      <c r="B86" t="s">
        <v>39</v>
      </c>
      <c r="C86" t="s">
        <v>115</v>
      </c>
      <c r="D86" t="s">
        <v>115</v>
      </c>
      <c r="E86" t="s">
        <v>48</v>
      </c>
      <c r="G86" t="s">
        <v>43</v>
      </c>
      <c r="H86" t="s">
        <v>185</v>
      </c>
      <c r="I86" t="s">
        <v>186</v>
      </c>
      <c r="J86">
        <v>1</v>
      </c>
      <c r="L86" t="s">
        <v>58</v>
      </c>
      <c r="M86" t="s">
        <v>50</v>
      </c>
      <c r="N86">
        <v>6</v>
      </c>
      <c r="O86">
        <v>79</v>
      </c>
      <c r="P86">
        <v>3</v>
      </c>
      <c r="Q86" s="48">
        <v>92.67</v>
      </c>
      <c r="R86" s="48">
        <f t="shared" si="6"/>
        <v>3.95</v>
      </c>
      <c r="S86" s="48">
        <f t="shared" si="7"/>
        <v>366.04650000000004</v>
      </c>
      <c r="T86" s="48"/>
      <c r="U86" s="48">
        <f t="shared" si="8"/>
        <v>366.04650000000004</v>
      </c>
      <c r="V86" s="138">
        <f t="shared" si="9"/>
        <v>366046.50000000006</v>
      </c>
      <c r="W86" s="138">
        <f t="shared" si="10"/>
        <v>30503.875000000004</v>
      </c>
      <c r="X86" t="str">
        <f>IF(DATAPrI[[#This Row],[Verks]]="Programövergripande",DATAPrI[[#This Row],[Verks]],CONCATENATE(DATAPrI[[#This Row],[PN/Pri kod]],TEXT(DATAPrI[[#This Row],[Verks]],9900000),1))</f>
        <v>OF99001021</v>
      </c>
      <c r="Y86" t="str">
        <f>IF(DATAPrI[[#This Row],[Verks]]="Programövergripande",DATAPrI[[#This Row],[Verks]],CONCATENATE(DATAPrI[[#This Row],[Kursansvarig inst]],TEXT(DATAPrI[[#This Row],[Verks]],9900000),1))</f>
        <v>OF99001021</v>
      </c>
      <c r="Z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6">
        <f>IF(A86="Programövergripande","Programövergripande",VLOOKUP(C86,Verks!A:B,2,0))</f>
        <v>102</v>
      </c>
      <c r="AH86">
        <v>2023</v>
      </c>
      <c r="AL86" t="str">
        <f>VLOOKUP(B86,Inst!A:B,2,0)</f>
        <v>OF</v>
      </c>
    </row>
    <row r="87" spans="1:38" x14ac:dyDescent="0.35">
      <c r="A87" t="s">
        <v>47</v>
      </c>
      <c r="B87" t="s">
        <v>39</v>
      </c>
      <c r="C87" t="s">
        <v>115</v>
      </c>
      <c r="D87" t="s">
        <v>115</v>
      </c>
      <c r="E87" t="s">
        <v>48</v>
      </c>
      <c r="G87" t="s">
        <v>43</v>
      </c>
      <c r="H87" t="s">
        <v>187</v>
      </c>
      <c r="I87" t="s">
        <v>188</v>
      </c>
      <c r="J87">
        <v>1</v>
      </c>
      <c r="L87" t="s">
        <v>58</v>
      </c>
      <c r="M87" t="s">
        <v>50</v>
      </c>
      <c r="N87">
        <v>6</v>
      </c>
      <c r="O87">
        <v>79</v>
      </c>
      <c r="P87">
        <v>11</v>
      </c>
      <c r="Q87" s="48">
        <v>92.67</v>
      </c>
      <c r="R87" s="48">
        <f t="shared" si="6"/>
        <v>14.483333333333333</v>
      </c>
      <c r="S87" s="48">
        <f t="shared" si="7"/>
        <v>1342.1704999999999</v>
      </c>
      <c r="T87" s="48"/>
      <c r="U87" s="48">
        <f t="shared" si="8"/>
        <v>1342.1704999999999</v>
      </c>
      <c r="V87" s="138">
        <f t="shared" si="9"/>
        <v>1342170.5</v>
      </c>
      <c r="W87" s="138">
        <f t="shared" si="10"/>
        <v>111847.54166666667</v>
      </c>
      <c r="X87" t="str">
        <f>IF(DATAPrI[[#This Row],[Verks]]="Programövergripande",DATAPrI[[#This Row],[Verks]],CONCATENATE(DATAPrI[[#This Row],[PN/Pri kod]],TEXT(DATAPrI[[#This Row],[Verks]],9900000),1))</f>
        <v>OF99001021</v>
      </c>
      <c r="Y87" t="str">
        <f>IF(DATAPrI[[#This Row],[Verks]]="Programövergripande",DATAPrI[[#This Row],[Verks]],CONCATENATE(DATAPrI[[#This Row],[Kursansvarig inst]],TEXT(DATAPrI[[#This Row],[Verks]],9900000),1))</f>
        <v>OF99001021</v>
      </c>
      <c r="Z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">
        <f>IF(A87="Programövergripande","Programövergripande",VLOOKUP(C87,Verks!A:B,2,0))</f>
        <v>102</v>
      </c>
      <c r="AH87">
        <v>2023</v>
      </c>
      <c r="AL87" t="str">
        <f>VLOOKUP(B87,Inst!A:B,2,0)</f>
        <v>OF</v>
      </c>
    </row>
    <row r="88" spans="1:38" x14ac:dyDescent="0.35">
      <c r="A88" t="s">
        <v>47</v>
      </c>
      <c r="B88" t="s">
        <v>39</v>
      </c>
      <c r="C88" t="s">
        <v>115</v>
      </c>
      <c r="D88" t="s">
        <v>115</v>
      </c>
      <c r="E88" t="s">
        <v>48</v>
      </c>
      <c r="G88" t="s">
        <v>43</v>
      </c>
      <c r="H88" t="s">
        <v>189</v>
      </c>
      <c r="I88" t="s">
        <v>190</v>
      </c>
      <c r="J88">
        <v>1</v>
      </c>
      <c r="L88" t="s">
        <v>58</v>
      </c>
      <c r="M88" t="s">
        <v>50</v>
      </c>
      <c r="N88">
        <v>6</v>
      </c>
      <c r="O88">
        <v>79</v>
      </c>
      <c r="P88">
        <v>3</v>
      </c>
      <c r="Q88" s="48">
        <v>92.67</v>
      </c>
      <c r="R88" s="48">
        <f t="shared" si="6"/>
        <v>3.95</v>
      </c>
      <c r="S88" s="48">
        <f t="shared" si="7"/>
        <v>366.04650000000004</v>
      </c>
      <c r="T88" s="48"/>
      <c r="U88" s="48">
        <f t="shared" si="8"/>
        <v>366.04650000000004</v>
      </c>
      <c r="V88" s="138">
        <f t="shared" si="9"/>
        <v>366046.50000000006</v>
      </c>
      <c r="W88" s="138">
        <f t="shared" si="10"/>
        <v>30503.875000000004</v>
      </c>
      <c r="X88" t="str">
        <f>IF(DATAPrI[[#This Row],[Verks]]="Programövergripande",DATAPrI[[#This Row],[Verks]],CONCATENATE(DATAPrI[[#This Row],[PN/Pri kod]],TEXT(DATAPrI[[#This Row],[Verks]],9900000),1))</f>
        <v>OF99001021</v>
      </c>
      <c r="Y88" t="str">
        <f>IF(DATAPrI[[#This Row],[Verks]]="Programövergripande",DATAPrI[[#This Row],[Verks]],CONCATENATE(DATAPrI[[#This Row],[Kursansvarig inst]],TEXT(DATAPrI[[#This Row],[Verks]],9900000),1))</f>
        <v>OF99001021</v>
      </c>
      <c r="Z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">
        <f>IF(A88="Programövergripande","Programövergripande",VLOOKUP(C88,Verks!A:B,2,0))</f>
        <v>102</v>
      </c>
      <c r="AH88">
        <v>2023</v>
      </c>
      <c r="AL88" t="str">
        <f>VLOOKUP(B88,Inst!A:B,2,0)</f>
        <v>OF</v>
      </c>
    </row>
    <row r="89" spans="1:38" x14ac:dyDescent="0.35">
      <c r="A89" t="s">
        <v>47</v>
      </c>
      <c r="B89" t="s">
        <v>39</v>
      </c>
      <c r="C89" t="s">
        <v>115</v>
      </c>
      <c r="D89" t="s">
        <v>115</v>
      </c>
      <c r="E89" t="s">
        <v>48</v>
      </c>
      <c r="G89" t="s">
        <v>43</v>
      </c>
      <c r="H89" t="s">
        <v>191</v>
      </c>
      <c r="I89" t="s">
        <v>192</v>
      </c>
      <c r="J89">
        <v>1</v>
      </c>
      <c r="L89" t="s">
        <v>58</v>
      </c>
      <c r="M89" t="s">
        <v>50</v>
      </c>
      <c r="N89">
        <v>6</v>
      </c>
      <c r="O89">
        <v>79</v>
      </c>
      <c r="P89">
        <v>3</v>
      </c>
      <c r="Q89" s="48">
        <v>92.67</v>
      </c>
      <c r="R89" s="48">
        <f t="shared" si="6"/>
        <v>3.95</v>
      </c>
      <c r="S89" s="48">
        <f t="shared" si="7"/>
        <v>366.04650000000004</v>
      </c>
      <c r="T89" s="48"/>
      <c r="U89" s="48">
        <f t="shared" si="8"/>
        <v>366.04650000000004</v>
      </c>
      <c r="V89" s="138">
        <f t="shared" si="9"/>
        <v>366046.50000000006</v>
      </c>
      <c r="W89" s="138">
        <f t="shared" si="10"/>
        <v>30503.875000000004</v>
      </c>
      <c r="X89" t="str">
        <f>IF(DATAPrI[[#This Row],[Verks]]="Programövergripande",DATAPrI[[#This Row],[Verks]],CONCATENATE(DATAPrI[[#This Row],[PN/Pri kod]],TEXT(DATAPrI[[#This Row],[Verks]],9900000),1))</f>
        <v>OF99001021</v>
      </c>
      <c r="Y89" t="str">
        <f>IF(DATAPrI[[#This Row],[Verks]]="Programövergripande",DATAPrI[[#This Row],[Verks]],CONCATENATE(DATAPrI[[#This Row],[Kursansvarig inst]],TEXT(DATAPrI[[#This Row],[Verks]],9900000),1))</f>
        <v>OF99001021</v>
      </c>
      <c r="Z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9">
        <f>IF(A89="Programövergripande","Programövergripande",VLOOKUP(C89,Verks!A:B,2,0))</f>
        <v>102</v>
      </c>
      <c r="AH89">
        <v>2023</v>
      </c>
      <c r="AL89" t="str">
        <f>VLOOKUP(B89,Inst!A:B,2,0)</f>
        <v>OF</v>
      </c>
    </row>
    <row r="90" spans="1:38" x14ac:dyDescent="0.35">
      <c r="A90" t="s">
        <v>47</v>
      </c>
      <c r="B90" t="s">
        <v>39</v>
      </c>
      <c r="C90" t="s">
        <v>115</v>
      </c>
      <c r="D90" t="s">
        <v>115</v>
      </c>
      <c r="E90" t="s">
        <v>48</v>
      </c>
      <c r="G90" t="s">
        <v>43</v>
      </c>
      <c r="H90" t="s">
        <v>193</v>
      </c>
      <c r="I90" t="s">
        <v>194</v>
      </c>
      <c r="J90">
        <v>1</v>
      </c>
      <c r="L90" t="s">
        <v>58</v>
      </c>
      <c r="M90" t="s">
        <v>50</v>
      </c>
      <c r="N90">
        <v>6</v>
      </c>
      <c r="O90">
        <v>79</v>
      </c>
      <c r="P90">
        <v>4</v>
      </c>
      <c r="Q90" s="48">
        <v>92.67</v>
      </c>
      <c r="R90" s="48">
        <f t="shared" si="6"/>
        <v>5.2666666666666666</v>
      </c>
      <c r="S90" s="48">
        <f t="shared" si="7"/>
        <v>488.06200000000001</v>
      </c>
      <c r="T90" s="48"/>
      <c r="U90" s="48">
        <f t="shared" si="8"/>
        <v>488.06200000000001</v>
      </c>
      <c r="V90" s="138">
        <f t="shared" si="9"/>
        <v>488062</v>
      </c>
      <c r="W90" s="138">
        <f t="shared" si="10"/>
        <v>40671.833333333336</v>
      </c>
      <c r="X90" t="str">
        <f>IF(DATAPrI[[#This Row],[Verks]]="Programövergripande",DATAPrI[[#This Row],[Verks]],CONCATENATE(DATAPrI[[#This Row],[PN/Pri kod]],TEXT(DATAPrI[[#This Row],[Verks]],9900000),1))</f>
        <v>OF99001021</v>
      </c>
      <c r="Y90" t="str">
        <f>IF(DATAPrI[[#This Row],[Verks]]="Programövergripande",DATAPrI[[#This Row],[Verks]],CONCATENATE(DATAPrI[[#This Row],[Kursansvarig inst]],TEXT(DATAPrI[[#This Row],[Verks]],9900000),1))</f>
        <v>OF99001021</v>
      </c>
      <c r="Z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0">
        <f>IF(A90="Programövergripande","Programövergripande",VLOOKUP(C90,Verks!A:B,2,0))</f>
        <v>102</v>
      </c>
      <c r="AH90">
        <v>2023</v>
      </c>
      <c r="AL90" t="str">
        <f>VLOOKUP(B90,Inst!A:B,2,0)</f>
        <v>OF</v>
      </c>
    </row>
    <row r="91" spans="1:38" x14ac:dyDescent="0.35">
      <c r="A91" t="s">
        <v>47</v>
      </c>
      <c r="B91" t="s">
        <v>39</v>
      </c>
      <c r="C91" t="s">
        <v>115</v>
      </c>
      <c r="D91" t="s">
        <v>115</v>
      </c>
      <c r="E91" t="s">
        <v>48</v>
      </c>
      <c r="G91" t="s">
        <v>43</v>
      </c>
      <c r="H91" t="s">
        <v>195</v>
      </c>
      <c r="I91" t="s">
        <v>196</v>
      </c>
      <c r="J91">
        <v>1</v>
      </c>
      <c r="L91" t="s">
        <v>58</v>
      </c>
      <c r="M91" t="s">
        <v>50</v>
      </c>
      <c r="N91">
        <v>6</v>
      </c>
      <c r="O91">
        <v>79</v>
      </c>
      <c r="P91">
        <v>1.5</v>
      </c>
      <c r="Q91" s="48">
        <v>92.67</v>
      </c>
      <c r="R91" s="48">
        <f t="shared" si="6"/>
        <v>1.9750000000000001</v>
      </c>
      <c r="S91" s="48">
        <f t="shared" si="7"/>
        <v>183.02325000000002</v>
      </c>
      <c r="T91" s="48"/>
      <c r="U91" s="48">
        <f t="shared" si="8"/>
        <v>183.02325000000002</v>
      </c>
      <c r="V91" s="138">
        <f t="shared" si="9"/>
        <v>183023.25000000003</v>
      </c>
      <c r="W91" s="138">
        <f t="shared" si="10"/>
        <v>15251.937500000002</v>
      </c>
      <c r="X91" t="str">
        <f>IF(DATAPrI[[#This Row],[Verks]]="Programövergripande",DATAPrI[[#This Row],[Verks]],CONCATENATE(DATAPrI[[#This Row],[PN/Pri kod]],TEXT(DATAPrI[[#This Row],[Verks]],9900000),1))</f>
        <v>OF99001021</v>
      </c>
      <c r="Y91" t="str">
        <f>IF(DATAPrI[[#This Row],[Verks]]="Programövergripande",DATAPrI[[#This Row],[Verks]],CONCATENATE(DATAPrI[[#This Row],[Kursansvarig inst]],TEXT(DATAPrI[[#This Row],[Verks]],9900000),1))</f>
        <v>OF99001021</v>
      </c>
      <c r="Z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1">
        <f>IF(A91="Programövergripande","Programövergripande",VLOOKUP(C91,Verks!A:B,2,0))</f>
        <v>102</v>
      </c>
      <c r="AH91">
        <v>2023</v>
      </c>
      <c r="AL91" t="str">
        <f>VLOOKUP(B91,Inst!A:B,2,0)</f>
        <v>OF</v>
      </c>
    </row>
    <row r="92" spans="1:38" x14ac:dyDescent="0.35">
      <c r="A92" t="s">
        <v>47</v>
      </c>
      <c r="B92" t="s">
        <v>39</v>
      </c>
      <c r="C92" t="s">
        <v>115</v>
      </c>
      <c r="D92" t="s">
        <v>115</v>
      </c>
      <c r="E92" t="s">
        <v>48</v>
      </c>
      <c r="G92" t="s">
        <v>43</v>
      </c>
      <c r="H92" t="s">
        <v>197</v>
      </c>
      <c r="I92" t="s">
        <v>198</v>
      </c>
      <c r="J92">
        <v>1</v>
      </c>
      <c r="L92" t="s">
        <v>58</v>
      </c>
      <c r="M92" t="s">
        <v>50</v>
      </c>
      <c r="N92">
        <v>6</v>
      </c>
      <c r="O92">
        <v>79</v>
      </c>
      <c r="P92">
        <v>1.5</v>
      </c>
      <c r="Q92" s="48">
        <v>92.67</v>
      </c>
      <c r="R92" s="48">
        <f t="shared" si="6"/>
        <v>1.9750000000000001</v>
      </c>
      <c r="S92" s="48">
        <f t="shared" si="7"/>
        <v>183.02325000000002</v>
      </c>
      <c r="T92" s="48"/>
      <c r="U92" s="48">
        <f t="shared" si="8"/>
        <v>183.02325000000002</v>
      </c>
      <c r="V92" s="138">
        <f t="shared" si="9"/>
        <v>183023.25000000003</v>
      </c>
      <c r="W92" s="138">
        <f t="shared" si="10"/>
        <v>15251.937500000002</v>
      </c>
      <c r="X92" t="str">
        <f>IF(DATAPrI[[#This Row],[Verks]]="Programövergripande",DATAPrI[[#This Row],[Verks]],CONCATENATE(DATAPrI[[#This Row],[PN/Pri kod]],TEXT(DATAPrI[[#This Row],[Verks]],9900000),1))</f>
        <v>OF99001021</v>
      </c>
      <c r="Y92" t="str">
        <f>IF(DATAPrI[[#This Row],[Verks]]="Programövergripande",DATAPrI[[#This Row],[Verks]],CONCATENATE(DATAPrI[[#This Row],[Kursansvarig inst]],TEXT(DATAPrI[[#This Row],[Verks]],9900000),1))</f>
        <v>OF99001021</v>
      </c>
      <c r="Z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">
        <f>IF(A92="Programövergripande","Programövergripande",VLOOKUP(C92,Verks!A:B,2,0))</f>
        <v>102</v>
      </c>
      <c r="AH92">
        <v>2023</v>
      </c>
      <c r="AL92" t="str">
        <f>VLOOKUP(B92,Inst!A:B,2,0)</f>
        <v>OF</v>
      </c>
    </row>
    <row r="93" spans="1:38" x14ac:dyDescent="0.35">
      <c r="A93" t="s">
        <v>47</v>
      </c>
      <c r="B93" t="s">
        <v>39</v>
      </c>
      <c r="C93" t="s">
        <v>115</v>
      </c>
      <c r="D93" t="s">
        <v>115</v>
      </c>
      <c r="E93" t="s">
        <v>48</v>
      </c>
      <c r="G93" t="s">
        <v>43</v>
      </c>
      <c r="H93" t="s">
        <v>199</v>
      </c>
      <c r="I93" t="s">
        <v>200</v>
      </c>
      <c r="J93">
        <v>1</v>
      </c>
      <c r="L93" t="s">
        <v>58</v>
      </c>
      <c r="M93" t="s">
        <v>50</v>
      </c>
      <c r="N93">
        <v>6</v>
      </c>
      <c r="O93">
        <v>79</v>
      </c>
      <c r="P93">
        <v>1.5</v>
      </c>
      <c r="Q93" s="48">
        <v>92.67</v>
      </c>
      <c r="R93" s="48">
        <f t="shared" si="6"/>
        <v>1.9750000000000001</v>
      </c>
      <c r="S93" s="48">
        <f t="shared" si="7"/>
        <v>183.02325000000002</v>
      </c>
      <c r="T93" s="48"/>
      <c r="U93" s="48">
        <f t="shared" si="8"/>
        <v>183.02325000000002</v>
      </c>
      <c r="V93" s="138">
        <f t="shared" si="9"/>
        <v>183023.25000000003</v>
      </c>
      <c r="W93" s="138">
        <f t="shared" si="10"/>
        <v>15251.937500000002</v>
      </c>
      <c r="X93" t="str">
        <f>IF(DATAPrI[[#This Row],[Verks]]="Programövergripande",DATAPrI[[#This Row],[Verks]],CONCATENATE(DATAPrI[[#This Row],[PN/Pri kod]],TEXT(DATAPrI[[#This Row],[Verks]],9900000),1))</f>
        <v>OF99001021</v>
      </c>
      <c r="Y93" t="str">
        <f>IF(DATAPrI[[#This Row],[Verks]]="Programövergripande",DATAPrI[[#This Row],[Verks]],CONCATENATE(DATAPrI[[#This Row],[Kursansvarig inst]],TEXT(DATAPrI[[#This Row],[Verks]],9900000),1))</f>
        <v>OF99001021</v>
      </c>
      <c r="Z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3">
        <f>IF(A93="Programövergripande","Programövergripande",VLOOKUP(C93,Verks!A:B,2,0))</f>
        <v>102</v>
      </c>
      <c r="AH93">
        <v>2023</v>
      </c>
      <c r="AL93" t="str">
        <f>VLOOKUP(B93,Inst!A:B,2,0)</f>
        <v>OF</v>
      </c>
    </row>
    <row r="94" spans="1:38" x14ac:dyDescent="0.35">
      <c r="A94" t="s">
        <v>47</v>
      </c>
      <c r="B94" t="s">
        <v>39</v>
      </c>
      <c r="C94" t="s">
        <v>115</v>
      </c>
      <c r="D94" t="s">
        <v>115</v>
      </c>
      <c r="E94" t="s">
        <v>48</v>
      </c>
      <c r="G94" t="s">
        <v>43</v>
      </c>
      <c r="H94" t="s">
        <v>201</v>
      </c>
      <c r="I94" t="s">
        <v>202</v>
      </c>
      <c r="J94">
        <v>1</v>
      </c>
      <c r="L94" t="s">
        <v>58</v>
      </c>
      <c r="M94" t="s">
        <v>49</v>
      </c>
      <c r="N94">
        <v>7</v>
      </c>
      <c r="O94">
        <v>73</v>
      </c>
      <c r="P94">
        <v>3</v>
      </c>
      <c r="Q94" s="48">
        <v>92.67</v>
      </c>
      <c r="R94" s="48">
        <f t="shared" si="6"/>
        <v>3.65</v>
      </c>
      <c r="S94" s="48">
        <f t="shared" si="7"/>
        <v>338.24549999999999</v>
      </c>
      <c r="T94" s="48"/>
      <c r="U94" s="48">
        <f t="shared" si="8"/>
        <v>338.24549999999999</v>
      </c>
      <c r="V94" s="138">
        <f t="shared" si="9"/>
        <v>338245.5</v>
      </c>
      <c r="W94" s="138">
        <f t="shared" si="10"/>
        <v>28187.125</v>
      </c>
      <c r="X94" t="str">
        <f>IF(DATAPrI[[#This Row],[Verks]]="Programövergripande",DATAPrI[[#This Row],[Verks]],CONCATENATE(DATAPrI[[#This Row],[PN/Pri kod]],TEXT(DATAPrI[[#This Row],[Verks]],9900000),1))</f>
        <v>OF99001021</v>
      </c>
      <c r="Y94" t="str">
        <f>IF(DATAPrI[[#This Row],[Verks]]="Programövergripande",DATAPrI[[#This Row],[Verks]],CONCATENATE(DATAPrI[[#This Row],[Kursansvarig inst]],TEXT(DATAPrI[[#This Row],[Verks]],9900000),1))</f>
        <v>OF99001021</v>
      </c>
      <c r="Z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">
        <f>IF(A94="Programövergripande","Programövergripande",VLOOKUP(C94,Verks!A:B,2,0))</f>
        <v>102</v>
      </c>
      <c r="AH94">
        <v>2023</v>
      </c>
      <c r="AL94" t="str">
        <f>VLOOKUP(B94,Inst!A:B,2,0)</f>
        <v>OF</v>
      </c>
    </row>
    <row r="95" spans="1:38" x14ac:dyDescent="0.35">
      <c r="A95" t="s">
        <v>47</v>
      </c>
      <c r="B95" t="s">
        <v>39</v>
      </c>
      <c r="C95" t="s">
        <v>115</v>
      </c>
      <c r="D95" t="s">
        <v>115</v>
      </c>
      <c r="E95" t="s">
        <v>48</v>
      </c>
      <c r="G95" t="s">
        <v>43</v>
      </c>
      <c r="H95" t="s">
        <v>203</v>
      </c>
      <c r="I95" s="44" t="s">
        <v>204</v>
      </c>
      <c r="J95">
        <v>1</v>
      </c>
      <c r="L95" t="s">
        <v>58</v>
      </c>
      <c r="M95" t="s">
        <v>49</v>
      </c>
      <c r="N95">
        <v>7</v>
      </c>
      <c r="O95">
        <v>73</v>
      </c>
      <c r="P95">
        <v>3</v>
      </c>
      <c r="Q95" s="48">
        <v>92.67</v>
      </c>
      <c r="R95" s="48">
        <f t="shared" si="6"/>
        <v>3.65</v>
      </c>
      <c r="S95" s="48">
        <f t="shared" si="7"/>
        <v>338.24549999999999</v>
      </c>
      <c r="T95" s="48"/>
      <c r="U95" s="48">
        <f t="shared" si="8"/>
        <v>338.24549999999999</v>
      </c>
      <c r="V95" s="138">
        <f t="shared" si="9"/>
        <v>338245.5</v>
      </c>
      <c r="W95" s="138">
        <f t="shared" si="10"/>
        <v>28187.125</v>
      </c>
      <c r="X95" t="str">
        <f>IF(DATAPrI[[#This Row],[Verks]]="Programövergripande",DATAPrI[[#This Row],[Verks]],CONCATENATE(DATAPrI[[#This Row],[PN/Pri kod]],TEXT(DATAPrI[[#This Row],[Verks]],9900000),1))</f>
        <v>OF99001021</v>
      </c>
      <c r="Y95" t="str">
        <f>IF(DATAPrI[[#This Row],[Verks]]="Programövergripande",DATAPrI[[#This Row],[Verks]],CONCATENATE(DATAPrI[[#This Row],[Kursansvarig inst]],TEXT(DATAPrI[[#This Row],[Verks]],9900000),1))</f>
        <v>OF99001021</v>
      </c>
      <c r="Z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5">
        <f>IF(A95="Programövergripande","Programövergripande",VLOOKUP(C95,Verks!A:B,2,0))</f>
        <v>102</v>
      </c>
      <c r="AH95">
        <v>2023</v>
      </c>
      <c r="AL95" t="str">
        <f>VLOOKUP(B95,Inst!A:B,2,0)</f>
        <v>OF</v>
      </c>
    </row>
    <row r="96" spans="1:38" x14ac:dyDescent="0.35">
      <c r="A96" t="s">
        <v>47</v>
      </c>
      <c r="B96" t="s">
        <v>39</v>
      </c>
      <c r="C96" t="s">
        <v>115</v>
      </c>
      <c r="D96" t="s">
        <v>115</v>
      </c>
      <c r="E96" t="s">
        <v>48</v>
      </c>
      <c r="G96" t="s">
        <v>43</v>
      </c>
      <c r="H96" t="s">
        <v>205</v>
      </c>
      <c r="I96" t="s">
        <v>206</v>
      </c>
      <c r="J96">
        <v>1</v>
      </c>
      <c r="L96" t="s">
        <v>58</v>
      </c>
      <c r="M96" t="s">
        <v>49</v>
      </c>
      <c r="N96">
        <v>7</v>
      </c>
      <c r="O96">
        <v>73</v>
      </c>
      <c r="P96">
        <v>1.5</v>
      </c>
      <c r="Q96" s="48">
        <v>92.67</v>
      </c>
      <c r="R96" s="48">
        <f t="shared" si="6"/>
        <v>1.825</v>
      </c>
      <c r="S96" s="48">
        <f t="shared" si="7"/>
        <v>169.12275</v>
      </c>
      <c r="T96" s="48"/>
      <c r="U96" s="48">
        <f t="shared" si="8"/>
        <v>169.12275</v>
      </c>
      <c r="V96" s="138">
        <f t="shared" si="9"/>
        <v>169122.75</v>
      </c>
      <c r="W96" s="138">
        <f t="shared" si="10"/>
        <v>14093.5625</v>
      </c>
      <c r="X96" t="str">
        <f>IF(DATAPrI[[#This Row],[Verks]]="Programövergripande",DATAPrI[[#This Row],[Verks]],CONCATENATE(DATAPrI[[#This Row],[PN/Pri kod]],TEXT(DATAPrI[[#This Row],[Verks]],9900000),1))</f>
        <v>OF99001021</v>
      </c>
      <c r="Y96" t="str">
        <f>IF(DATAPrI[[#This Row],[Verks]]="Programövergripande",DATAPrI[[#This Row],[Verks]],CONCATENATE(DATAPrI[[#This Row],[Kursansvarig inst]],TEXT(DATAPrI[[#This Row],[Verks]],9900000),1))</f>
        <v>OF99001021</v>
      </c>
      <c r="Z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">
        <f>IF(A96="Programövergripande","Programövergripande",VLOOKUP(C96,Verks!A:B,2,0))</f>
        <v>102</v>
      </c>
      <c r="AH96">
        <v>2023</v>
      </c>
      <c r="AL96" t="str">
        <f>VLOOKUP(B96,Inst!A:B,2,0)</f>
        <v>OF</v>
      </c>
    </row>
    <row r="97" spans="1:38" x14ac:dyDescent="0.35">
      <c r="A97" t="s">
        <v>47</v>
      </c>
      <c r="B97" t="s">
        <v>39</v>
      </c>
      <c r="C97" t="s">
        <v>115</v>
      </c>
      <c r="D97" t="s">
        <v>115</v>
      </c>
      <c r="E97" t="s">
        <v>48</v>
      </c>
      <c r="G97" t="s">
        <v>43</v>
      </c>
      <c r="H97" t="s">
        <v>207</v>
      </c>
      <c r="I97" t="s">
        <v>208</v>
      </c>
      <c r="J97">
        <v>1</v>
      </c>
      <c r="L97" t="s">
        <v>58</v>
      </c>
      <c r="M97" t="s">
        <v>49</v>
      </c>
      <c r="N97">
        <v>7</v>
      </c>
      <c r="O97">
        <v>73</v>
      </c>
      <c r="P97">
        <v>12</v>
      </c>
      <c r="Q97" s="48">
        <v>92.67</v>
      </c>
      <c r="R97" s="48">
        <f t="shared" si="6"/>
        <v>14.6</v>
      </c>
      <c r="S97" s="48">
        <f t="shared" si="7"/>
        <v>1352.982</v>
      </c>
      <c r="T97" s="48"/>
      <c r="U97" s="48">
        <f t="shared" si="8"/>
        <v>1352.982</v>
      </c>
      <c r="V97" s="138">
        <f t="shared" si="9"/>
        <v>1352982</v>
      </c>
      <c r="W97" s="138">
        <f t="shared" si="10"/>
        <v>112748.5</v>
      </c>
      <c r="X97" t="str">
        <f>IF(DATAPrI[[#This Row],[Verks]]="Programövergripande",DATAPrI[[#This Row],[Verks]],CONCATENATE(DATAPrI[[#This Row],[PN/Pri kod]],TEXT(DATAPrI[[#This Row],[Verks]],9900000),1))</f>
        <v>OF99001021</v>
      </c>
      <c r="Y97" t="str">
        <f>IF(DATAPrI[[#This Row],[Verks]]="Programövergripande",DATAPrI[[#This Row],[Verks]],CONCATENATE(DATAPrI[[#This Row],[Kursansvarig inst]],TEXT(DATAPrI[[#This Row],[Verks]],9900000),1))</f>
        <v>OF99001021</v>
      </c>
      <c r="Z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">
        <f>IF(A97="Programövergripande","Programövergripande",VLOOKUP(C97,Verks!A:B,2,0))</f>
        <v>102</v>
      </c>
      <c r="AH97">
        <v>2023</v>
      </c>
      <c r="AL97" t="str">
        <f>VLOOKUP(B97,Inst!A:B,2,0)</f>
        <v>OF</v>
      </c>
    </row>
    <row r="98" spans="1:38" x14ac:dyDescent="0.35">
      <c r="A98" t="s">
        <v>47</v>
      </c>
      <c r="B98" t="s">
        <v>39</v>
      </c>
      <c r="C98" t="s">
        <v>115</v>
      </c>
      <c r="D98" t="s">
        <v>115</v>
      </c>
      <c r="E98" t="s">
        <v>48</v>
      </c>
      <c r="G98" t="s">
        <v>43</v>
      </c>
      <c r="H98" t="s">
        <v>209</v>
      </c>
      <c r="I98" t="s">
        <v>210</v>
      </c>
      <c r="J98">
        <v>1</v>
      </c>
      <c r="L98" t="s">
        <v>58</v>
      </c>
      <c r="M98" t="s">
        <v>49</v>
      </c>
      <c r="N98">
        <v>7</v>
      </c>
      <c r="O98">
        <v>73</v>
      </c>
      <c r="P98">
        <v>3</v>
      </c>
      <c r="Q98" s="48">
        <v>92.67</v>
      </c>
      <c r="R98" s="48">
        <f t="shared" si="6"/>
        <v>3.65</v>
      </c>
      <c r="S98" s="48">
        <f t="shared" ref="S98:S129" si="11">Q98*R98</f>
        <v>338.24549999999999</v>
      </c>
      <c r="T98" s="48"/>
      <c r="U98" s="48">
        <f t="shared" si="8"/>
        <v>338.24549999999999</v>
      </c>
      <c r="V98" s="138">
        <f t="shared" si="9"/>
        <v>338245.5</v>
      </c>
      <c r="W98" s="138">
        <f t="shared" si="10"/>
        <v>28187.125</v>
      </c>
      <c r="X98" t="str">
        <f>IF(DATAPrI[[#This Row],[Verks]]="Programövergripande",DATAPrI[[#This Row],[Verks]],CONCATENATE(DATAPrI[[#This Row],[PN/Pri kod]],TEXT(DATAPrI[[#This Row],[Verks]],9900000),1))</f>
        <v>OF99001021</v>
      </c>
      <c r="Y98" t="str">
        <f>IF(DATAPrI[[#This Row],[Verks]]="Programövergripande",DATAPrI[[#This Row],[Verks]],CONCATENATE(DATAPrI[[#This Row],[Kursansvarig inst]],TEXT(DATAPrI[[#This Row],[Verks]],9900000),1))</f>
        <v>OF99001021</v>
      </c>
      <c r="Z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">
        <f>IF(A98="Programövergripande","Programövergripande",VLOOKUP(C98,Verks!A:B,2,0))</f>
        <v>102</v>
      </c>
      <c r="AH98">
        <v>2023</v>
      </c>
      <c r="AL98" t="str">
        <f>VLOOKUP(B98,Inst!A:B,2,0)</f>
        <v>OF</v>
      </c>
    </row>
    <row r="99" spans="1:38" x14ac:dyDescent="0.35">
      <c r="A99" t="s">
        <v>47</v>
      </c>
      <c r="B99" t="s">
        <v>39</v>
      </c>
      <c r="C99" t="s">
        <v>115</v>
      </c>
      <c r="D99" t="s">
        <v>115</v>
      </c>
      <c r="E99" t="s">
        <v>48</v>
      </c>
      <c r="G99" t="s">
        <v>43</v>
      </c>
      <c r="H99" t="s">
        <v>211</v>
      </c>
      <c r="I99" t="s">
        <v>212</v>
      </c>
      <c r="J99">
        <v>1</v>
      </c>
      <c r="L99" t="s">
        <v>58</v>
      </c>
      <c r="M99" t="s">
        <v>49</v>
      </c>
      <c r="N99">
        <v>7</v>
      </c>
      <c r="O99">
        <v>73</v>
      </c>
      <c r="P99">
        <v>1.5</v>
      </c>
      <c r="Q99" s="48">
        <v>92.67</v>
      </c>
      <c r="R99" s="48">
        <f t="shared" si="6"/>
        <v>1.825</v>
      </c>
      <c r="S99" s="48">
        <f t="shared" si="11"/>
        <v>169.12275</v>
      </c>
      <c r="T99" s="48"/>
      <c r="U99" s="48">
        <f t="shared" si="8"/>
        <v>169.12275</v>
      </c>
      <c r="V99" s="138">
        <f t="shared" si="9"/>
        <v>169122.75</v>
      </c>
      <c r="W99" s="138">
        <f t="shared" si="10"/>
        <v>14093.5625</v>
      </c>
      <c r="X99" t="str">
        <f>IF(DATAPrI[[#This Row],[Verks]]="Programövergripande",DATAPrI[[#This Row],[Verks]],CONCATENATE(DATAPrI[[#This Row],[PN/Pri kod]],TEXT(DATAPrI[[#This Row],[Verks]],9900000),1))</f>
        <v>OF99001021</v>
      </c>
      <c r="Y99" t="str">
        <f>IF(DATAPrI[[#This Row],[Verks]]="Programövergripande",DATAPrI[[#This Row],[Verks]],CONCATENATE(DATAPrI[[#This Row],[Kursansvarig inst]],TEXT(DATAPrI[[#This Row],[Verks]],9900000),1))</f>
        <v>OF99001021</v>
      </c>
      <c r="Z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">
        <f>IF(A99="Programövergripande","Programövergripande",VLOOKUP(C99,Verks!A:B,2,0))</f>
        <v>102</v>
      </c>
      <c r="AH99">
        <v>2023</v>
      </c>
      <c r="AL99" t="str">
        <f>VLOOKUP(B99,Inst!A:B,2,0)</f>
        <v>OF</v>
      </c>
    </row>
    <row r="100" spans="1:38" x14ac:dyDescent="0.35">
      <c r="A100" t="s">
        <v>47</v>
      </c>
      <c r="B100" t="s">
        <v>39</v>
      </c>
      <c r="C100" t="s">
        <v>115</v>
      </c>
      <c r="D100" t="s">
        <v>115</v>
      </c>
      <c r="E100" t="s">
        <v>48</v>
      </c>
      <c r="G100" t="s">
        <v>43</v>
      </c>
      <c r="H100" t="s">
        <v>213</v>
      </c>
      <c r="I100" t="s">
        <v>214</v>
      </c>
      <c r="J100">
        <v>1</v>
      </c>
      <c r="L100" t="s">
        <v>58</v>
      </c>
      <c r="M100" t="s">
        <v>49</v>
      </c>
      <c r="N100">
        <v>7</v>
      </c>
      <c r="O100">
        <v>73</v>
      </c>
      <c r="P100">
        <v>6</v>
      </c>
      <c r="Q100" s="48">
        <v>92.67</v>
      </c>
      <c r="R100" s="48">
        <f t="shared" si="6"/>
        <v>7.3</v>
      </c>
      <c r="S100" s="48">
        <f t="shared" si="11"/>
        <v>676.49099999999999</v>
      </c>
      <c r="T100" s="48"/>
      <c r="U100" s="48">
        <f t="shared" si="8"/>
        <v>676.49099999999999</v>
      </c>
      <c r="V100" s="138">
        <f t="shared" si="9"/>
        <v>676491</v>
      </c>
      <c r="W100" s="138">
        <f t="shared" si="10"/>
        <v>56374.25</v>
      </c>
      <c r="X100" t="str">
        <f>IF(DATAPrI[[#This Row],[Verks]]="Programövergripande",DATAPrI[[#This Row],[Verks]],CONCATENATE(DATAPrI[[#This Row],[PN/Pri kod]],TEXT(DATAPrI[[#This Row],[Verks]],9900000),1))</f>
        <v>OF99001021</v>
      </c>
      <c r="Y100" t="str">
        <f>IF(DATAPrI[[#This Row],[Verks]]="Programövergripande",DATAPrI[[#This Row],[Verks]],CONCATENATE(DATAPrI[[#This Row],[Kursansvarig inst]],TEXT(DATAPrI[[#This Row],[Verks]],9900000),1))</f>
        <v>OF99001021</v>
      </c>
      <c r="Z1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">
        <f>IF(A100="Programövergripande","Programövergripande",VLOOKUP(C100,Verks!A:B,2,0))</f>
        <v>102</v>
      </c>
      <c r="AH100">
        <v>2023</v>
      </c>
      <c r="AL100" t="str">
        <f>VLOOKUP(B100,Inst!A:B,2,0)</f>
        <v>OF</v>
      </c>
    </row>
    <row r="101" spans="1:38" x14ac:dyDescent="0.35">
      <c r="A101" t="s">
        <v>47</v>
      </c>
      <c r="B101" t="s">
        <v>39</v>
      </c>
      <c r="C101" t="s">
        <v>115</v>
      </c>
      <c r="D101" t="s">
        <v>115</v>
      </c>
      <c r="E101" t="s">
        <v>48</v>
      </c>
      <c r="G101" t="s">
        <v>43</v>
      </c>
      <c r="H101" t="s">
        <v>211</v>
      </c>
      <c r="I101" t="s">
        <v>212</v>
      </c>
      <c r="J101">
        <v>1</v>
      </c>
      <c r="L101" t="s">
        <v>58</v>
      </c>
      <c r="M101" t="s">
        <v>50</v>
      </c>
      <c r="N101">
        <v>8</v>
      </c>
      <c r="O101">
        <v>70</v>
      </c>
      <c r="P101">
        <v>1.5</v>
      </c>
      <c r="Q101" s="48">
        <v>92.67</v>
      </c>
      <c r="R101" s="48">
        <f t="shared" si="6"/>
        <v>1.75</v>
      </c>
      <c r="S101" s="48">
        <f t="shared" si="11"/>
        <v>162.17250000000001</v>
      </c>
      <c r="T101" s="48"/>
      <c r="U101" s="48">
        <f t="shared" si="8"/>
        <v>162.17250000000001</v>
      </c>
      <c r="V101" s="138">
        <f t="shared" si="9"/>
        <v>162172.5</v>
      </c>
      <c r="W101" s="138">
        <f t="shared" ref="W101" si="12">V101/12</f>
        <v>13514.375</v>
      </c>
      <c r="X101" t="str">
        <f>IF(DATAPrI[[#This Row],[Verks]]="Programövergripande",DATAPrI[[#This Row],[Verks]],CONCATENATE(DATAPrI[[#This Row],[PN/Pri kod]],TEXT(DATAPrI[[#This Row],[Verks]],9900000),1))</f>
        <v>OF99001021</v>
      </c>
      <c r="Y101" t="str">
        <f>IF(DATAPrI[[#This Row],[Verks]]="Programövergripande",DATAPrI[[#This Row],[Verks]],CONCATENATE(DATAPrI[[#This Row],[Kursansvarig inst]],TEXT(DATAPrI[[#This Row],[Verks]],9900000),1))</f>
        <v>OF99001021</v>
      </c>
      <c r="Z1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1">
        <f>IF(A101="Programövergripande","Programövergripande",VLOOKUP(C101,Verks!A:B,2,0))</f>
        <v>102</v>
      </c>
      <c r="AH101">
        <v>2023</v>
      </c>
      <c r="AL101" t="str">
        <f>VLOOKUP(B101,Inst!A:B,2,0)</f>
        <v>OF</v>
      </c>
    </row>
    <row r="102" spans="1:38" x14ac:dyDescent="0.35">
      <c r="A102" t="s">
        <v>47</v>
      </c>
      <c r="B102" t="s">
        <v>39</v>
      </c>
      <c r="C102" t="s">
        <v>115</v>
      </c>
      <c r="D102" t="s">
        <v>115</v>
      </c>
      <c r="E102" t="s">
        <v>48</v>
      </c>
      <c r="G102" t="s">
        <v>43</v>
      </c>
      <c r="H102" t="s">
        <v>215</v>
      </c>
      <c r="I102" t="s">
        <v>216</v>
      </c>
      <c r="J102">
        <v>1</v>
      </c>
      <c r="L102" t="s">
        <v>58</v>
      </c>
      <c r="M102" t="s">
        <v>50</v>
      </c>
      <c r="N102">
        <v>8</v>
      </c>
      <c r="O102">
        <v>70</v>
      </c>
      <c r="P102">
        <v>6</v>
      </c>
      <c r="Q102" s="48">
        <v>92.67</v>
      </c>
      <c r="R102" s="48">
        <f t="shared" si="6"/>
        <v>7</v>
      </c>
      <c r="S102" s="48">
        <f t="shared" si="11"/>
        <v>648.69000000000005</v>
      </c>
      <c r="T102" s="48">
        <v>0</v>
      </c>
      <c r="U102" s="48">
        <f t="shared" si="8"/>
        <v>648.69000000000005</v>
      </c>
      <c r="V102" s="138">
        <f t="shared" si="9"/>
        <v>648690</v>
      </c>
      <c r="W102" s="138">
        <f t="shared" si="10"/>
        <v>54057.5</v>
      </c>
      <c r="X102" t="str">
        <f>IF(DATAPrI[[#This Row],[Verks]]="Programövergripande",DATAPrI[[#This Row],[Verks]],CONCATENATE(DATAPrI[[#This Row],[PN/Pri kod]],TEXT(DATAPrI[[#This Row],[Verks]],9900000),1))</f>
        <v>OF99001021</v>
      </c>
      <c r="Y102" t="str">
        <f>IF(DATAPrI[[#This Row],[Verks]]="Programövergripande",DATAPrI[[#This Row],[Verks]],CONCATENATE(DATAPrI[[#This Row],[Kursansvarig inst]],TEXT(DATAPrI[[#This Row],[Verks]],9900000),1))</f>
        <v>OF99001021</v>
      </c>
      <c r="Z1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">
        <f>IF(A102="Programövergripande","Programövergripande",VLOOKUP(C102,Verks!A:B,2,0))</f>
        <v>102</v>
      </c>
      <c r="AH102">
        <v>2023</v>
      </c>
      <c r="AL102" t="str">
        <f>VLOOKUP(B102,Inst!A:B,2,0)</f>
        <v>OF</v>
      </c>
    </row>
    <row r="103" spans="1:38" x14ac:dyDescent="0.35">
      <c r="A103" t="s">
        <v>47</v>
      </c>
      <c r="B103" t="s">
        <v>39</v>
      </c>
      <c r="C103" t="s">
        <v>115</v>
      </c>
      <c r="D103" t="s">
        <v>115</v>
      </c>
      <c r="E103" t="s">
        <v>48</v>
      </c>
      <c r="G103" t="s">
        <v>43</v>
      </c>
      <c r="H103" t="s">
        <v>217</v>
      </c>
      <c r="I103" t="s">
        <v>218</v>
      </c>
      <c r="J103">
        <v>1</v>
      </c>
      <c r="L103" t="s">
        <v>58</v>
      </c>
      <c r="M103" t="s">
        <v>50</v>
      </c>
      <c r="N103">
        <v>8</v>
      </c>
      <c r="O103">
        <v>70</v>
      </c>
      <c r="P103">
        <v>4</v>
      </c>
      <c r="Q103" s="48">
        <v>92.67</v>
      </c>
      <c r="R103" s="48">
        <f t="shared" si="6"/>
        <v>4.666666666666667</v>
      </c>
      <c r="S103" s="48">
        <f t="shared" si="11"/>
        <v>432.46000000000004</v>
      </c>
      <c r="T103" s="48">
        <v>0</v>
      </c>
      <c r="U103" s="48">
        <f t="shared" si="8"/>
        <v>432.46000000000004</v>
      </c>
      <c r="V103" s="138">
        <f t="shared" si="9"/>
        <v>432460.00000000006</v>
      </c>
      <c r="W103" s="138">
        <f t="shared" si="10"/>
        <v>36038.333333333336</v>
      </c>
      <c r="X103" t="str">
        <f>IF(DATAPrI[[#This Row],[Verks]]="Programövergripande",DATAPrI[[#This Row],[Verks]],CONCATENATE(DATAPrI[[#This Row],[PN/Pri kod]],TEXT(DATAPrI[[#This Row],[Verks]],9900000),1))</f>
        <v>OF99001021</v>
      </c>
      <c r="Y103" t="str">
        <f>IF(DATAPrI[[#This Row],[Verks]]="Programövergripande",DATAPrI[[#This Row],[Verks]],CONCATENATE(DATAPrI[[#This Row],[Kursansvarig inst]],TEXT(DATAPrI[[#This Row],[Verks]],9900000),1))</f>
        <v>OF99001021</v>
      </c>
      <c r="Z1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">
        <f>IF(A103="Programövergripande","Programövergripande",VLOOKUP(C103,Verks!A:B,2,0))</f>
        <v>102</v>
      </c>
      <c r="AH103">
        <v>2023</v>
      </c>
      <c r="AL103" t="str">
        <f>VLOOKUP(B103,Inst!A:B,2,0)</f>
        <v>OF</v>
      </c>
    </row>
    <row r="104" spans="1:38" x14ac:dyDescent="0.35">
      <c r="A104" t="s">
        <v>47</v>
      </c>
      <c r="B104" t="s">
        <v>39</v>
      </c>
      <c r="C104" t="s">
        <v>115</v>
      </c>
      <c r="D104" t="s">
        <v>115</v>
      </c>
      <c r="E104" t="s">
        <v>48</v>
      </c>
      <c r="G104" t="s">
        <v>43</v>
      </c>
      <c r="H104" t="s">
        <v>219</v>
      </c>
      <c r="I104" t="s">
        <v>220</v>
      </c>
      <c r="J104">
        <v>1</v>
      </c>
      <c r="L104" t="s">
        <v>58</v>
      </c>
      <c r="M104" t="s">
        <v>50</v>
      </c>
      <c r="N104">
        <v>8</v>
      </c>
      <c r="O104">
        <v>70</v>
      </c>
      <c r="P104">
        <v>9.5</v>
      </c>
      <c r="Q104" s="48">
        <v>92.67</v>
      </c>
      <c r="R104" s="48">
        <f t="shared" si="6"/>
        <v>11.083333333333334</v>
      </c>
      <c r="S104" s="48">
        <f t="shared" si="11"/>
        <v>1027.0925</v>
      </c>
      <c r="T104" s="48">
        <v>0</v>
      </c>
      <c r="U104" s="48">
        <f t="shared" si="8"/>
        <v>1027.0925</v>
      </c>
      <c r="V104" s="138">
        <f t="shared" si="9"/>
        <v>1027092.5</v>
      </c>
      <c r="W104" s="138">
        <f t="shared" si="10"/>
        <v>85591.041666666672</v>
      </c>
      <c r="X104" t="str">
        <f>IF(DATAPrI[[#This Row],[Verks]]="Programövergripande",DATAPrI[[#This Row],[Verks]],CONCATENATE(DATAPrI[[#This Row],[PN/Pri kod]],TEXT(DATAPrI[[#This Row],[Verks]],9900000),1))</f>
        <v>OF99001021</v>
      </c>
      <c r="Y104" t="str">
        <f>IF(DATAPrI[[#This Row],[Verks]]="Programövergripande",DATAPrI[[#This Row],[Verks]],CONCATENATE(DATAPrI[[#This Row],[Kursansvarig inst]],TEXT(DATAPrI[[#This Row],[Verks]],9900000),1))</f>
        <v>OF99001021</v>
      </c>
      <c r="Z1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">
        <f>IF(A104="Programövergripande","Programövergripande",VLOOKUP(C104,Verks!A:B,2,0))</f>
        <v>102</v>
      </c>
      <c r="AH104">
        <v>2023</v>
      </c>
      <c r="AL104" t="str">
        <f>VLOOKUP(B104,Inst!A:B,2,0)</f>
        <v>OF</v>
      </c>
    </row>
    <row r="105" spans="1:38" x14ac:dyDescent="0.35">
      <c r="A105" t="s">
        <v>47</v>
      </c>
      <c r="B105" t="s">
        <v>39</v>
      </c>
      <c r="C105" t="s">
        <v>115</v>
      </c>
      <c r="D105" t="s">
        <v>115</v>
      </c>
      <c r="E105" t="s">
        <v>48</v>
      </c>
      <c r="G105" t="s">
        <v>43</v>
      </c>
      <c r="H105" t="s">
        <v>221</v>
      </c>
      <c r="I105" t="s">
        <v>222</v>
      </c>
      <c r="J105">
        <v>1</v>
      </c>
      <c r="L105" t="s">
        <v>58</v>
      </c>
      <c r="M105" t="s">
        <v>50</v>
      </c>
      <c r="N105">
        <v>8</v>
      </c>
      <c r="O105">
        <v>70</v>
      </c>
      <c r="P105">
        <v>7.5</v>
      </c>
      <c r="Q105" s="48">
        <v>92.67</v>
      </c>
      <c r="R105" s="48">
        <f t="shared" si="6"/>
        <v>8.75</v>
      </c>
      <c r="S105" s="48">
        <f t="shared" si="11"/>
        <v>810.86250000000007</v>
      </c>
      <c r="T105" s="48">
        <v>0</v>
      </c>
      <c r="U105" s="48">
        <f t="shared" si="8"/>
        <v>810.86250000000007</v>
      </c>
      <c r="V105" s="138">
        <f t="shared" si="9"/>
        <v>810862.50000000012</v>
      </c>
      <c r="W105" s="138">
        <f t="shared" si="10"/>
        <v>67571.875000000015</v>
      </c>
      <c r="X105" t="str">
        <f>IF(DATAPrI[[#This Row],[Verks]]="Programövergripande",DATAPrI[[#This Row],[Verks]],CONCATENATE(DATAPrI[[#This Row],[PN/Pri kod]],TEXT(DATAPrI[[#This Row],[Verks]],9900000),1))</f>
        <v>OF99001021</v>
      </c>
      <c r="Y105" t="str">
        <f>IF(DATAPrI[[#This Row],[Verks]]="Programövergripande",DATAPrI[[#This Row],[Verks]],CONCATENATE(DATAPrI[[#This Row],[Kursansvarig inst]],TEXT(DATAPrI[[#This Row],[Verks]],9900000),1))</f>
        <v>OF99001021</v>
      </c>
      <c r="Z1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">
        <f>IF(A105="Programövergripande","Programövergripande",VLOOKUP(C105,Verks!A:B,2,0))</f>
        <v>102</v>
      </c>
      <c r="AH105">
        <v>2023</v>
      </c>
      <c r="AL105" t="str">
        <f>VLOOKUP(B105,Inst!A:B,2,0)</f>
        <v>OF</v>
      </c>
    </row>
    <row r="106" spans="1:38" x14ac:dyDescent="0.35">
      <c r="A106" t="s">
        <v>47</v>
      </c>
      <c r="B106" t="s">
        <v>39</v>
      </c>
      <c r="C106" t="s">
        <v>115</v>
      </c>
      <c r="D106" t="s">
        <v>115</v>
      </c>
      <c r="E106" t="s">
        <v>48</v>
      </c>
      <c r="G106" t="s">
        <v>43</v>
      </c>
      <c r="H106" t="s">
        <v>223</v>
      </c>
      <c r="I106" t="s">
        <v>224</v>
      </c>
      <c r="J106">
        <v>1</v>
      </c>
      <c r="L106" t="s">
        <v>58</v>
      </c>
      <c r="M106" t="s">
        <v>50</v>
      </c>
      <c r="N106">
        <v>8</v>
      </c>
      <c r="O106">
        <v>70</v>
      </c>
      <c r="P106">
        <v>1.5</v>
      </c>
      <c r="Q106" s="48">
        <v>92.67</v>
      </c>
      <c r="R106" s="48">
        <f t="shared" si="6"/>
        <v>1.75</v>
      </c>
      <c r="S106" s="48">
        <f t="shared" si="11"/>
        <v>162.17250000000001</v>
      </c>
      <c r="T106" s="48">
        <v>0</v>
      </c>
      <c r="U106" s="48">
        <f t="shared" si="8"/>
        <v>162.17250000000001</v>
      </c>
      <c r="V106" s="138">
        <f t="shared" si="9"/>
        <v>162172.5</v>
      </c>
      <c r="W106" s="138">
        <f t="shared" si="10"/>
        <v>13514.375</v>
      </c>
      <c r="X106" t="str">
        <f>IF(DATAPrI[[#This Row],[Verks]]="Programövergripande",DATAPrI[[#This Row],[Verks]],CONCATENATE(DATAPrI[[#This Row],[PN/Pri kod]],TEXT(DATAPrI[[#This Row],[Verks]],9900000),1))</f>
        <v>OF99001021</v>
      </c>
      <c r="Y106" t="str">
        <f>IF(DATAPrI[[#This Row],[Verks]]="Programövergripande",DATAPrI[[#This Row],[Verks]],CONCATENATE(DATAPrI[[#This Row],[Kursansvarig inst]],TEXT(DATAPrI[[#This Row],[Verks]],9900000),1))</f>
        <v>OF99001021</v>
      </c>
      <c r="Z1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">
        <f>IF(A106="Programövergripande","Programövergripande",VLOOKUP(C106,Verks!A:B,2,0))</f>
        <v>102</v>
      </c>
      <c r="AH106">
        <v>2023</v>
      </c>
      <c r="AL106" t="str">
        <f>VLOOKUP(B106,Inst!A:B,2,0)</f>
        <v>OF</v>
      </c>
    </row>
    <row r="107" spans="1:38" x14ac:dyDescent="0.35">
      <c r="A107" t="s">
        <v>47</v>
      </c>
      <c r="B107" t="s">
        <v>39</v>
      </c>
      <c r="C107" t="s">
        <v>115</v>
      </c>
      <c r="D107" t="s">
        <v>115</v>
      </c>
      <c r="E107" t="s">
        <v>48</v>
      </c>
      <c r="G107" t="s">
        <v>43</v>
      </c>
      <c r="H107" t="s">
        <v>225</v>
      </c>
      <c r="I107" t="s">
        <v>226</v>
      </c>
      <c r="J107">
        <v>1</v>
      </c>
      <c r="L107" t="s">
        <v>58</v>
      </c>
      <c r="M107" t="s">
        <v>49</v>
      </c>
      <c r="N107">
        <v>9</v>
      </c>
      <c r="O107">
        <v>65</v>
      </c>
      <c r="P107">
        <v>2</v>
      </c>
      <c r="Q107" s="48">
        <v>92.67</v>
      </c>
      <c r="R107" s="48">
        <f t="shared" si="6"/>
        <v>2.1666666666666665</v>
      </c>
      <c r="S107" s="48">
        <f t="shared" si="11"/>
        <v>200.785</v>
      </c>
      <c r="T107" s="48">
        <v>0</v>
      </c>
      <c r="U107" s="48">
        <f t="shared" si="8"/>
        <v>200.785</v>
      </c>
      <c r="V107" s="138">
        <f t="shared" si="9"/>
        <v>200785</v>
      </c>
      <c r="W107" s="138">
        <f t="shared" si="10"/>
        <v>16732.083333333332</v>
      </c>
      <c r="X107" t="str">
        <f>IF(DATAPrI[[#This Row],[Verks]]="Programövergripande",DATAPrI[[#This Row],[Verks]],CONCATENATE(DATAPrI[[#This Row],[PN/Pri kod]],TEXT(DATAPrI[[#This Row],[Verks]],9900000),1))</f>
        <v>OF99001021</v>
      </c>
      <c r="Y107" t="str">
        <f>IF(DATAPrI[[#This Row],[Verks]]="Programövergripande",DATAPrI[[#This Row],[Verks]],CONCATENATE(DATAPrI[[#This Row],[Kursansvarig inst]],TEXT(DATAPrI[[#This Row],[Verks]],9900000),1))</f>
        <v>OF99001021</v>
      </c>
      <c r="Z1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">
        <f>IF(A107="Programövergripande","Programövergripande",VLOOKUP(C107,Verks!A:B,2,0))</f>
        <v>102</v>
      </c>
      <c r="AH107">
        <v>2023</v>
      </c>
      <c r="AL107" t="str">
        <f>VLOOKUP(B107,Inst!A:B,2,0)</f>
        <v>OF</v>
      </c>
    </row>
    <row r="108" spans="1:38" x14ac:dyDescent="0.35">
      <c r="A108" t="s">
        <v>47</v>
      </c>
      <c r="B108" t="s">
        <v>39</v>
      </c>
      <c r="C108" t="s">
        <v>115</v>
      </c>
      <c r="D108" t="s">
        <v>115</v>
      </c>
      <c r="E108" t="s">
        <v>48</v>
      </c>
      <c r="G108" t="s">
        <v>43</v>
      </c>
      <c r="H108" t="s">
        <v>227</v>
      </c>
      <c r="I108" t="s">
        <v>228</v>
      </c>
      <c r="J108">
        <v>1</v>
      </c>
      <c r="L108" t="s">
        <v>58</v>
      </c>
      <c r="M108" t="s">
        <v>49</v>
      </c>
      <c r="N108">
        <v>9</v>
      </c>
      <c r="O108">
        <v>65</v>
      </c>
      <c r="P108">
        <v>3</v>
      </c>
      <c r="Q108" s="48">
        <v>92.67</v>
      </c>
      <c r="R108" s="48">
        <f t="shared" si="6"/>
        <v>3.25</v>
      </c>
      <c r="S108" s="48">
        <f t="shared" si="11"/>
        <v>301.17750000000001</v>
      </c>
      <c r="T108" s="48">
        <v>0</v>
      </c>
      <c r="U108" s="48">
        <f t="shared" si="8"/>
        <v>301.17750000000001</v>
      </c>
      <c r="V108" s="138">
        <f t="shared" si="9"/>
        <v>301177.5</v>
      </c>
      <c r="W108" s="138">
        <f t="shared" si="10"/>
        <v>25098.125</v>
      </c>
      <c r="X108" t="str">
        <f>IF(DATAPrI[[#This Row],[Verks]]="Programövergripande",DATAPrI[[#This Row],[Verks]],CONCATENATE(DATAPrI[[#This Row],[PN/Pri kod]],TEXT(DATAPrI[[#This Row],[Verks]],9900000),1))</f>
        <v>OF99001021</v>
      </c>
      <c r="Y108" t="str">
        <f>IF(DATAPrI[[#This Row],[Verks]]="Programövergripande",DATAPrI[[#This Row],[Verks]],CONCATENATE(DATAPrI[[#This Row],[Kursansvarig inst]],TEXT(DATAPrI[[#This Row],[Verks]],9900000),1))</f>
        <v>OF99001021</v>
      </c>
      <c r="Z1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">
        <f>IF(A108="Programövergripande","Programövergripande",VLOOKUP(C108,Verks!A:B,2,0))</f>
        <v>102</v>
      </c>
      <c r="AH108">
        <v>2023</v>
      </c>
      <c r="AL108" t="str">
        <f>VLOOKUP(B108,Inst!A:B,2,0)</f>
        <v>OF</v>
      </c>
    </row>
    <row r="109" spans="1:38" x14ac:dyDescent="0.35">
      <c r="A109" t="s">
        <v>47</v>
      </c>
      <c r="B109" t="s">
        <v>39</v>
      </c>
      <c r="C109" t="s">
        <v>115</v>
      </c>
      <c r="D109" t="s">
        <v>115</v>
      </c>
      <c r="E109" t="s">
        <v>48</v>
      </c>
      <c r="G109" t="s">
        <v>43</v>
      </c>
      <c r="H109" t="s">
        <v>229</v>
      </c>
      <c r="I109" t="s">
        <v>230</v>
      </c>
      <c r="J109">
        <v>1</v>
      </c>
      <c r="L109" t="s">
        <v>58</v>
      </c>
      <c r="M109" t="s">
        <v>49</v>
      </c>
      <c r="N109">
        <v>9</v>
      </c>
      <c r="O109">
        <v>65</v>
      </c>
      <c r="P109">
        <v>4</v>
      </c>
      <c r="Q109" s="48">
        <v>92.67</v>
      </c>
      <c r="R109" s="48">
        <f t="shared" si="6"/>
        <v>4.333333333333333</v>
      </c>
      <c r="S109" s="48">
        <f t="shared" si="11"/>
        <v>401.57</v>
      </c>
      <c r="T109" s="48">
        <v>0</v>
      </c>
      <c r="U109" s="48">
        <f t="shared" si="8"/>
        <v>401.57</v>
      </c>
      <c r="V109" s="138">
        <f t="shared" si="9"/>
        <v>401570</v>
      </c>
      <c r="W109" s="138">
        <f t="shared" si="10"/>
        <v>33464.166666666664</v>
      </c>
      <c r="X109" t="str">
        <f>IF(DATAPrI[[#This Row],[Verks]]="Programövergripande",DATAPrI[[#This Row],[Verks]],CONCATENATE(DATAPrI[[#This Row],[PN/Pri kod]],TEXT(DATAPrI[[#This Row],[Verks]],9900000),1))</f>
        <v>OF99001021</v>
      </c>
      <c r="Y109" t="str">
        <f>IF(DATAPrI[[#This Row],[Verks]]="Programövergripande",DATAPrI[[#This Row],[Verks]],CONCATENATE(DATAPrI[[#This Row],[Kursansvarig inst]],TEXT(DATAPrI[[#This Row],[Verks]],9900000),1))</f>
        <v>OF99001021</v>
      </c>
      <c r="Z1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">
        <f>IF(A109="Programövergripande","Programövergripande",VLOOKUP(C109,Verks!A:B,2,0))</f>
        <v>102</v>
      </c>
      <c r="AH109">
        <v>2023</v>
      </c>
      <c r="AL109" t="str">
        <f>VLOOKUP(B109,Inst!A:B,2,0)</f>
        <v>OF</v>
      </c>
    </row>
    <row r="110" spans="1:38" x14ac:dyDescent="0.35">
      <c r="A110" t="s">
        <v>47</v>
      </c>
      <c r="B110" t="s">
        <v>39</v>
      </c>
      <c r="C110" t="s">
        <v>115</v>
      </c>
      <c r="D110" t="s">
        <v>115</v>
      </c>
      <c r="E110" t="s">
        <v>48</v>
      </c>
      <c r="G110" t="s">
        <v>43</v>
      </c>
      <c r="H110" t="s">
        <v>231</v>
      </c>
      <c r="I110" t="s">
        <v>232</v>
      </c>
      <c r="J110">
        <v>1</v>
      </c>
      <c r="L110" t="s">
        <v>58</v>
      </c>
      <c r="M110" t="s">
        <v>49</v>
      </c>
      <c r="N110">
        <v>9</v>
      </c>
      <c r="O110">
        <v>65</v>
      </c>
      <c r="P110">
        <v>1.5</v>
      </c>
      <c r="Q110" s="48">
        <v>92.67</v>
      </c>
      <c r="R110" s="48">
        <f t="shared" si="6"/>
        <v>1.625</v>
      </c>
      <c r="S110" s="48">
        <f t="shared" si="11"/>
        <v>150.58875</v>
      </c>
      <c r="T110" s="48">
        <v>0</v>
      </c>
      <c r="U110" s="48">
        <f t="shared" si="8"/>
        <v>150.58875</v>
      </c>
      <c r="V110" s="138">
        <f t="shared" si="9"/>
        <v>150588.75</v>
      </c>
      <c r="W110" s="138">
        <f t="shared" si="10"/>
        <v>12549.0625</v>
      </c>
      <c r="X110" t="str">
        <f>IF(DATAPrI[[#This Row],[Verks]]="Programövergripande",DATAPrI[[#This Row],[Verks]],CONCATENATE(DATAPrI[[#This Row],[PN/Pri kod]],TEXT(DATAPrI[[#This Row],[Verks]],9900000),1))</f>
        <v>OF99001021</v>
      </c>
      <c r="Y110" t="str">
        <f>IF(DATAPrI[[#This Row],[Verks]]="Programövergripande",DATAPrI[[#This Row],[Verks]],CONCATENATE(DATAPrI[[#This Row],[Kursansvarig inst]],TEXT(DATAPrI[[#This Row],[Verks]],9900000),1))</f>
        <v>OF99001021</v>
      </c>
      <c r="Z1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0">
        <f>IF(A110="Programövergripande","Programövergripande",VLOOKUP(C110,Verks!A:B,2,0))</f>
        <v>102</v>
      </c>
      <c r="AH110">
        <v>2023</v>
      </c>
      <c r="AL110" t="str">
        <f>VLOOKUP(B110,Inst!A:B,2,0)</f>
        <v>OF</v>
      </c>
    </row>
    <row r="111" spans="1:38" x14ac:dyDescent="0.35">
      <c r="A111" t="s">
        <v>47</v>
      </c>
      <c r="B111" t="s">
        <v>39</v>
      </c>
      <c r="C111" t="s">
        <v>115</v>
      </c>
      <c r="D111" t="s">
        <v>115</v>
      </c>
      <c r="E111" t="s">
        <v>48</v>
      </c>
      <c r="G111" t="s">
        <v>43</v>
      </c>
      <c r="H111" t="s">
        <v>213</v>
      </c>
      <c r="I111" t="s">
        <v>214</v>
      </c>
      <c r="J111">
        <v>1</v>
      </c>
      <c r="L111" t="s">
        <v>58</v>
      </c>
      <c r="M111" t="s">
        <v>49</v>
      </c>
      <c r="N111">
        <v>9</v>
      </c>
      <c r="O111">
        <v>65</v>
      </c>
      <c r="P111">
        <v>19.5</v>
      </c>
      <c r="Q111" s="48">
        <v>92.67</v>
      </c>
      <c r="R111" s="48">
        <f t="shared" si="6"/>
        <v>21.125</v>
      </c>
      <c r="S111" s="48">
        <f t="shared" si="11"/>
        <v>1957.6537499999999</v>
      </c>
      <c r="T111" s="48">
        <v>0</v>
      </c>
      <c r="U111" s="48">
        <f t="shared" si="8"/>
        <v>1957.6537499999999</v>
      </c>
      <c r="V111" s="138">
        <f t="shared" si="9"/>
        <v>1957653.75</v>
      </c>
      <c r="W111" s="138">
        <f t="shared" si="10"/>
        <v>163137.8125</v>
      </c>
      <c r="X111" t="str">
        <f>IF(DATAPrI[[#This Row],[Verks]]="Programövergripande",DATAPrI[[#This Row],[Verks]],CONCATENATE(DATAPrI[[#This Row],[PN/Pri kod]],TEXT(DATAPrI[[#This Row],[Verks]],9900000),1))</f>
        <v>OF99001021</v>
      </c>
      <c r="Y111" t="str">
        <f>IF(DATAPrI[[#This Row],[Verks]]="Programövergripande",DATAPrI[[#This Row],[Verks]],CONCATENATE(DATAPrI[[#This Row],[Kursansvarig inst]],TEXT(DATAPrI[[#This Row],[Verks]],9900000),1))</f>
        <v>OF99001021</v>
      </c>
      <c r="Z1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1">
        <f>IF(A111="Programövergripande","Programövergripande",VLOOKUP(C111,Verks!A:B,2,0))</f>
        <v>102</v>
      </c>
      <c r="AH111">
        <v>2023</v>
      </c>
      <c r="AL111" t="str">
        <f>VLOOKUP(B111,Inst!A:B,2,0)</f>
        <v>OF</v>
      </c>
    </row>
    <row r="112" spans="1:38" x14ac:dyDescent="0.35">
      <c r="A112" t="s">
        <v>47</v>
      </c>
      <c r="B112" t="s">
        <v>39</v>
      </c>
      <c r="C112" t="s">
        <v>115</v>
      </c>
      <c r="D112" t="s">
        <v>115</v>
      </c>
      <c r="E112" t="s">
        <v>48</v>
      </c>
      <c r="G112" t="s">
        <v>43</v>
      </c>
      <c r="H112" t="s">
        <v>233</v>
      </c>
      <c r="I112" t="s">
        <v>234</v>
      </c>
      <c r="J112">
        <v>1</v>
      </c>
      <c r="L112" t="s">
        <v>58</v>
      </c>
      <c r="M112" t="s">
        <v>50</v>
      </c>
      <c r="N112">
        <v>10</v>
      </c>
      <c r="O112">
        <v>96</v>
      </c>
      <c r="P112">
        <v>2</v>
      </c>
      <c r="Q112" s="48">
        <v>92.67</v>
      </c>
      <c r="R112" s="48">
        <f t="shared" si="6"/>
        <v>3.2</v>
      </c>
      <c r="S112" s="48">
        <f t="shared" si="11"/>
        <v>296.54400000000004</v>
      </c>
      <c r="T112" s="48">
        <v>0</v>
      </c>
      <c r="U112" s="48">
        <f t="shared" si="8"/>
        <v>296.54400000000004</v>
      </c>
      <c r="V112" s="138">
        <f t="shared" si="9"/>
        <v>296544.00000000006</v>
      </c>
      <c r="W112" s="138">
        <f t="shared" si="10"/>
        <v>24712.000000000004</v>
      </c>
      <c r="X112" t="str">
        <f>IF(DATAPrI[[#This Row],[Verks]]="Programövergripande",DATAPrI[[#This Row],[Verks]],CONCATENATE(DATAPrI[[#This Row],[PN/Pri kod]],TEXT(DATAPrI[[#This Row],[Verks]],9900000),1))</f>
        <v>OF99001021</v>
      </c>
      <c r="Y112" t="str">
        <f>IF(DATAPrI[[#This Row],[Verks]]="Programövergripande",DATAPrI[[#This Row],[Verks]],CONCATENATE(DATAPrI[[#This Row],[Kursansvarig inst]],TEXT(DATAPrI[[#This Row],[Verks]],9900000),1))</f>
        <v>OF99001021</v>
      </c>
      <c r="Z1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2">
        <f>IF(A112="Programövergripande","Programövergripande",VLOOKUP(C112,Verks!A:B,2,0))</f>
        <v>102</v>
      </c>
      <c r="AH112">
        <v>2023</v>
      </c>
      <c r="AL112" t="str">
        <f>VLOOKUP(B112,Inst!A:B,2,0)</f>
        <v>OF</v>
      </c>
    </row>
    <row r="113" spans="1:38" x14ac:dyDescent="0.35">
      <c r="A113" t="s">
        <v>47</v>
      </c>
      <c r="B113" t="s">
        <v>39</v>
      </c>
      <c r="C113" t="s">
        <v>115</v>
      </c>
      <c r="D113" t="s">
        <v>115</v>
      </c>
      <c r="E113" t="s">
        <v>48</v>
      </c>
      <c r="G113" t="s">
        <v>43</v>
      </c>
      <c r="H113" t="s">
        <v>235</v>
      </c>
      <c r="I113" t="s">
        <v>236</v>
      </c>
      <c r="J113">
        <v>1</v>
      </c>
      <c r="L113" t="s">
        <v>58</v>
      </c>
      <c r="M113" t="s">
        <v>50</v>
      </c>
      <c r="N113">
        <v>10</v>
      </c>
      <c r="O113">
        <v>96</v>
      </c>
      <c r="P113">
        <v>2</v>
      </c>
      <c r="Q113" s="48">
        <v>92.67</v>
      </c>
      <c r="R113" s="48">
        <f t="shared" si="6"/>
        <v>3.2</v>
      </c>
      <c r="S113" s="48">
        <f t="shared" si="11"/>
        <v>296.54400000000004</v>
      </c>
      <c r="T113" s="48">
        <v>0</v>
      </c>
      <c r="U113" s="48">
        <f t="shared" si="8"/>
        <v>296.54400000000004</v>
      </c>
      <c r="V113" s="138">
        <f t="shared" si="9"/>
        <v>296544.00000000006</v>
      </c>
      <c r="W113" s="138">
        <f t="shared" si="10"/>
        <v>24712.000000000004</v>
      </c>
      <c r="X113" t="str">
        <f>IF(DATAPrI[[#This Row],[Verks]]="Programövergripande",DATAPrI[[#This Row],[Verks]],CONCATENATE(DATAPrI[[#This Row],[PN/Pri kod]],TEXT(DATAPrI[[#This Row],[Verks]],9900000),1))</f>
        <v>OF99001021</v>
      </c>
      <c r="Y113" t="str">
        <f>IF(DATAPrI[[#This Row],[Verks]]="Programövergripande",DATAPrI[[#This Row],[Verks]],CONCATENATE(DATAPrI[[#This Row],[Kursansvarig inst]],TEXT(DATAPrI[[#This Row],[Verks]],9900000),1))</f>
        <v>OF99001021</v>
      </c>
      <c r="Z1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3">
        <f>IF(A113="Programövergripande","Programövergripande",VLOOKUP(C113,Verks!A:B,2,0))</f>
        <v>102</v>
      </c>
      <c r="AH113">
        <v>2023</v>
      </c>
      <c r="AL113" t="str">
        <f>VLOOKUP(B113,Inst!A:B,2,0)</f>
        <v>OF</v>
      </c>
    </row>
    <row r="114" spans="1:38" x14ac:dyDescent="0.35">
      <c r="A114" t="s">
        <v>47</v>
      </c>
      <c r="B114" t="s">
        <v>39</v>
      </c>
      <c r="C114" t="s">
        <v>115</v>
      </c>
      <c r="D114" t="s">
        <v>115</v>
      </c>
      <c r="E114" t="s">
        <v>48</v>
      </c>
      <c r="G114" t="s">
        <v>43</v>
      </c>
      <c r="H114" t="s">
        <v>237</v>
      </c>
      <c r="I114" t="s">
        <v>238</v>
      </c>
      <c r="J114">
        <v>1</v>
      </c>
      <c r="L114" t="s">
        <v>58</v>
      </c>
      <c r="M114" t="s">
        <v>50</v>
      </c>
      <c r="N114">
        <v>10</v>
      </c>
      <c r="O114">
        <v>96</v>
      </c>
      <c r="P114">
        <v>12.5</v>
      </c>
      <c r="Q114" s="48">
        <v>92.67</v>
      </c>
      <c r="R114" s="48">
        <f t="shared" si="6"/>
        <v>20</v>
      </c>
      <c r="S114" s="48">
        <f t="shared" si="11"/>
        <v>1853.4</v>
      </c>
      <c r="T114" s="48">
        <v>0</v>
      </c>
      <c r="U114" s="48">
        <f t="shared" si="8"/>
        <v>1853.4</v>
      </c>
      <c r="V114" s="138">
        <f t="shared" si="9"/>
        <v>1853400</v>
      </c>
      <c r="W114" s="138">
        <f t="shared" si="10"/>
        <v>154450</v>
      </c>
      <c r="X114" t="str">
        <f>IF(DATAPrI[[#This Row],[Verks]]="Programövergripande",DATAPrI[[#This Row],[Verks]],CONCATENATE(DATAPrI[[#This Row],[PN/Pri kod]],TEXT(DATAPrI[[#This Row],[Verks]],9900000),1))</f>
        <v>OF99001021</v>
      </c>
      <c r="Y114" t="str">
        <f>IF(DATAPrI[[#This Row],[Verks]]="Programövergripande",DATAPrI[[#This Row],[Verks]],CONCATENATE(DATAPrI[[#This Row],[Kursansvarig inst]],TEXT(DATAPrI[[#This Row],[Verks]],9900000),1))</f>
        <v>OF99001021</v>
      </c>
      <c r="Z1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4">
        <f>IF(A114="Programövergripande","Programövergripande",VLOOKUP(C114,Verks!A:B,2,0))</f>
        <v>102</v>
      </c>
      <c r="AH114">
        <v>2023</v>
      </c>
      <c r="AL114" t="str">
        <f>VLOOKUP(B114,Inst!A:B,2,0)</f>
        <v>OF</v>
      </c>
    </row>
    <row r="115" spans="1:38" x14ac:dyDescent="0.35">
      <c r="A115" t="s">
        <v>47</v>
      </c>
      <c r="B115" t="s">
        <v>39</v>
      </c>
      <c r="C115" t="s">
        <v>115</v>
      </c>
      <c r="D115" t="s">
        <v>115</v>
      </c>
      <c r="E115" t="s">
        <v>48</v>
      </c>
      <c r="G115" t="s">
        <v>239</v>
      </c>
      <c r="H115" t="s">
        <v>240</v>
      </c>
      <c r="I115" t="s">
        <v>241</v>
      </c>
      <c r="J115">
        <v>1</v>
      </c>
      <c r="L115" t="s">
        <v>58</v>
      </c>
      <c r="M115" t="s">
        <v>50</v>
      </c>
      <c r="N115">
        <v>10</v>
      </c>
      <c r="O115">
        <v>96</v>
      </c>
      <c r="P115">
        <v>1.5</v>
      </c>
      <c r="Q115" s="48">
        <v>75</v>
      </c>
      <c r="R115" s="48">
        <f t="shared" si="6"/>
        <v>2.4</v>
      </c>
      <c r="S115" s="48">
        <f t="shared" si="11"/>
        <v>180</v>
      </c>
      <c r="T115" s="48">
        <v>0</v>
      </c>
      <c r="U115" s="48">
        <f t="shared" si="8"/>
        <v>180</v>
      </c>
      <c r="V115" s="138">
        <f t="shared" si="9"/>
        <v>180000</v>
      </c>
      <c r="W115" s="138">
        <f t="shared" si="10"/>
        <v>15000</v>
      </c>
      <c r="X115" t="str">
        <f>IF(DATAPrI[[#This Row],[Verks]]="Programövergripande",DATAPrI[[#This Row],[Verks]],CONCATENATE(DATAPrI[[#This Row],[PN/Pri kod]],TEXT(DATAPrI[[#This Row],[Verks]],9900000),1))</f>
        <v>OF99001021</v>
      </c>
      <c r="Y115" t="str">
        <f>IF(DATAPrI[[#This Row],[Verks]]="Programövergripande",DATAPrI[[#This Row],[Verks]],CONCATENATE(DATAPrI[[#This Row],[Kursansvarig inst]],TEXT(DATAPrI[[#This Row],[Verks]],9900000),1))</f>
        <v>H999001021</v>
      </c>
      <c r="Z1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5">
        <f>IF(A115="Programövergripande","Programövergripande",VLOOKUP(C115,Verks!A:B,2,0))</f>
        <v>102</v>
      </c>
      <c r="AH115">
        <v>2023</v>
      </c>
      <c r="AL115" t="str">
        <f>VLOOKUP(B115,Inst!A:B,2,0)</f>
        <v>OF</v>
      </c>
    </row>
    <row r="116" spans="1:38" x14ac:dyDescent="0.35">
      <c r="A116" t="s">
        <v>47</v>
      </c>
      <c r="B116" t="s">
        <v>39</v>
      </c>
      <c r="C116" t="s">
        <v>115</v>
      </c>
      <c r="D116" t="s">
        <v>115</v>
      </c>
      <c r="E116" t="s">
        <v>48</v>
      </c>
      <c r="G116" t="s">
        <v>239</v>
      </c>
      <c r="H116" t="s">
        <v>242</v>
      </c>
      <c r="I116" t="s">
        <v>243</v>
      </c>
      <c r="J116">
        <v>1</v>
      </c>
      <c r="L116" t="s">
        <v>58</v>
      </c>
      <c r="M116" t="s">
        <v>50</v>
      </c>
      <c r="N116">
        <v>10</v>
      </c>
      <c r="O116">
        <v>96</v>
      </c>
      <c r="P116">
        <v>1.5</v>
      </c>
      <c r="Q116" s="48">
        <v>75</v>
      </c>
      <c r="R116" s="48">
        <f t="shared" si="6"/>
        <v>2.4</v>
      </c>
      <c r="S116" s="48">
        <f t="shared" si="11"/>
        <v>180</v>
      </c>
      <c r="T116" s="48">
        <v>0</v>
      </c>
      <c r="U116" s="48">
        <f t="shared" si="8"/>
        <v>180</v>
      </c>
      <c r="V116" s="138">
        <f t="shared" si="9"/>
        <v>180000</v>
      </c>
      <c r="W116" s="138">
        <f t="shared" si="10"/>
        <v>15000</v>
      </c>
      <c r="X116" t="str">
        <f>IF(DATAPrI[[#This Row],[Verks]]="Programövergripande",DATAPrI[[#This Row],[Verks]],CONCATENATE(DATAPrI[[#This Row],[PN/Pri kod]],TEXT(DATAPrI[[#This Row],[Verks]],9900000),1))</f>
        <v>OF99001021</v>
      </c>
      <c r="Y116" t="str">
        <f>IF(DATAPrI[[#This Row],[Verks]]="Programövergripande",DATAPrI[[#This Row],[Verks]],CONCATENATE(DATAPrI[[#This Row],[Kursansvarig inst]],TEXT(DATAPrI[[#This Row],[Verks]],9900000),1))</f>
        <v>H999001021</v>
      </c>
      <c r="Z1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6">
        <f>IF(A116="Programövergripande","Programövergripande",VLOOKUP(C116,Verks!A:B,2,0))</f>
        <v>102</v>
      </c>
      <c r="AH116">
        <v>2023</v>
      </c>
      <c r="AL116" t="str">
        <f>VLOOKUP(B116,Inst!A:B,2,0)</f>
        <v>OF</v>
      </c>
    </row>
    <row r="117" spans="1:38" x14ac:dyDescent="0.35">
      <c r="A117" t="s">
        <v>47</v>
      </c>
      <c r="B117" t="s">
        <v>39</v>
      </c>
      <c r="C117" t="s">
        <v>115</v>
      </c>
      <c r="D117" t="s">
        <v>115</v>
      </c>
      <c r="E117" t="s">
        <v>48</v>
      </c>
      <c r="G117" t="s">
        <v>43</v>
      </c>
      <c r="H117" t="s">
        <v>244</v>
      </c>
      <c r="I117" t="s">
        <v>245</v>
      </c>
      <c r="J117">
        <v>1</v>
      </c>
      <c r="L117" t="s">
        <v>58</v>
      </c>
      <c r="M117" t="s">
        <v>50</v>
      </c>
      <c r="N117">
        <v>10</v>
      </c>
      <c r="O117">
        <v>96</v>
      </c>
      <c r="P117">
        <v>3</v>
      </c>
      <c r="Q117" s="48">
        <v>92.67</v>
      </c>
      <c r="R117" s="48">
        <f t="shared" si="6"/>
        <v>4.8</v>
      </c>
      <c r="S117" s="48">
        <f t="shared" si="11"/>
        <v>444.81599999999997</v>
      </c>
      <c r="T117" s="48">
        <v>0</v>
      </c>
      <c r="U117" s="48">
        <f t="shared" si="8"/>
        <v>444.81599999999997</v>
      </c>
      <c r="V117" s="138">
        <f t="shared" si="9"/>
        <v>444816</v>
      </c>
      <c r="W117" s="138">
        <f t="shared" si="10"/>
        <v>37068</v>
      </c>
      <c r="X117" t="str">
        <f>IF(DATAPrI[[#This Row],[Verks]]="Programövergripande",DATAPrI[[#This Row],[Verks]],CONCATENATE(DATAPrI[[#This Row],[PN/Pri kod]],TEXT(DATAPrI[[#This Row],[Verks]],9900000),1))</f>
        <v>OF99001021</v>
      </c>
      <c r="Y117" t="str">
        <f>IF(DATAPrI[[#This Row],[Verks]]="Programövergripande",DATAPrI[[#This Row],[Verks]],CONCATENATE(DATAPrI[[#This Row],[Kursansvarig inst]],TEXT(DATAPrI[[#This Row],[Verks]],9900000),1))</f>
        <v>OF99001021</v>
      </c>
      <c r="Z1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7">
        <f>IF(A117="Programövergripande","Programövergripande",VLOOKUP(C117,Verks!A:B,2,0))</f>
        <v>102</v>
      </c>
      <c r="AH117">
        <v>2023</v>
      </c>
      <c r="AL117" t="str">
        <f>VLOOKUP(B117,Inst!A:B,2,0)</f>
        <v>OF</v>
      </c>
    </row>
    <row r="118" spans="1:38" x14ac:dyDescent="0.35">
      <c r="A118" t="s">
        <v>47</v>
      </c>
      <c r="B118" t="s">
        <v>39</v>
      </c>
      <c r="C118" t="s">
        <v>115</v>
      </c>
      <c r="D118" t="s">
        <v>115</v>
      </c>
      <c r="E118" t="s">
        <v>48</v>
      </c>
      <c r="G118" t="s">
        <v>43</v>
      </c>
      <c r="H118" t="s">
        <v>213</v>
      </c>
      <c r="I118" t="s">
        <v>246</v>
      </c>
      <c r="J118">
        <v>1</v>
      </c>
      <c r="L118" t="s">
        <v>58</v>
      </c>
      <c r="M118" t="s">
        <v>50</v>
      </c>
      <c r="N118">
        <v>10</v>
      </c>
      <c r="O118">
        <v>96</v>
      </c>
      <c r="P118">
        <v>7.5</v>
      </c>
      <c r="Q118" s="48">
        <v>92.67</v>
      </c>
      <c r="R118" s="48">
        <f t="shared" si="6"/>
        <v>12</v>
      </c>
      <c r="S118" s="48">
        <f t="shared" si="11"/>
        <v>1112.04</v>
      </c>
      <c r="T118" s="48">
        <v>0</v>
      </c>
      <c r="U118" s="48">
        <f t="shared" si="8"/>
        <v>1112.04</v>
      </c>
      <c r="V118" s="138">
        <f t="shared" si="9"/>
        <v>1112040</v>
      </c>
      <c r="W118" s="138">
        <f t="shared" si="10"/>
        <v>92670</v>
      </c>
      <c r="X118" t="str">
        <f>IF(DATAPrI[[#This Row],[Verks]]="Programövergripande",DATAPrI[[#This Row],[Verks]],CONCATENATE(DATAPrI[[#This Row],[PN/Pri kod]],TEXT(DATAPrI[[#This Row],[Verks]],9900000),1))</f>
        <v>OF99001021</v>
      </c>
      <c r="Y118" t="str">
        <f>IF(DATAPrI[[#This Row],[Verks]]="Programövergripande",DATAPrI[[#This Row],[Verks]],CONCATENATE(DATAPrI[[#This Row],[Kursansvarig inst]],TEXT(DATAPrI[[#This Row],[Verks]],9900000),1))</f>
        <v>OF99001021</v>
      </c>
      <c r="Z1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8">
        <f>IF(A118="Programövergripande","Programövergripande",VLOOKUP(C118,Verks!A:B,2,0))</f>
        <v>102</v>
      </c>
      <c r="AH118">
        <v>2023</v>
      </c>
      <c r="AL118" t="str">
        <f>VLOOKUP(B118,Inst!A:B,2,0)</f>
        <v>OF</v>
      </c>
    </row>
    <row r="119" spans="1:38" x14ac:dyDescent="0.35">
      <c r="A119" t="s">
        <v>47</v>
      </c>
      <c r="B119" t="s">
        <v>39</v>
      </c>
      <c r="C119" t="s">
        <v>115</v>
      </c>
      <c r="D119" t="s">
        <v>115</v>
      </c>
      <c r="E119" t="s">
        <v>48</v>
      </c>
      <c r="G119" t="s">
        <v>43</v>
      </c>
      <c r="H119" t="s">
        <v>65</v>
      </c>
      <c r="I119" t="s">
        <v>42</v>
      </c>
      <c r="J119">
        <v>1</v>
      </c>
      <c r="L119" t="s">
        <v>66</v>
      </c>
      <c r="M119" t="s">
        <v>42</v>
      </c>
      <c r="O119">
        <v>0</v>
      </c>
      <c r="P119">
        <v>60</v>
      </c>
      <c r="Q119" s="48">
        <v>92.67</v>
      </c>
      <c r="R119" s="48">
        <f t="shared" si="6"/>
        <v>0</v>
      </c>
      <c r="S119" s="48">
        <f t="shared" si="11"/>
        <v>0</v>
      </c>
      <c r="T119" s="48">
        <v>0</v>
      </c>
      <c r="U119" s="48">
        <f t="shared" si="8"/>
        <v>0</v>
      </c>
      <c r="V119" s="138">
        <f t="shared" si="9"/>
        <v>0</v>
      </c>
      <c r="W119" s="138">
        <f t="shared" si="10"/>
        <v>0</v>
      </c>
      <c r="X119" t="str">
        <f>IF(DATAPrI[[#This Row],[Verks]]="Programövergripande",DATAPrI[[#This Row],[Verks]],CONCATENATE(DATAPrI[[#This Row],[PN/Pri kod]],TEXT(DATAPrI[[#This Row],[Verks]],9900000),1))</f>
        <v>OF99001021</v>
      </c>
      <c r="Y119" t="str">
        <f>IF(DATAPrI[[#This Row],[Verks]]="Programövergripande",DATAPrI[[#This Row],[Verks]],CONCATENATE(DATAPrI[[#This Row],[Kursansvarig inst]],TEXT(DATAPrI[[#This Row],[Verks]],9900000),1))</f>
        <v>OF99001021</v>
      </c>
      <c r="Z1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19">
        <f>IF(A119="Programövergripande","Programövergripande",VLOOKUP(C119,Verks!A:B,2,0))</f>
        <v>102</v>
      </c>
      <c r="AH119">
        <v>2023</v>
      </c>
      <c r="AL119" t="str">
        <f>VLOOKUP(B119,Inst!A:B,2,0)</f>
        <v>OF</v>
      </c>
    </row>
    <row r="120" spans="1:38" x14ac:dyDescent="0.35">
      <c r="A120" t="s">
        <v>47</v>
      </c>
      <c r="B120" t="s">
        <v>501</v>
      </c>
      <c r="C120" t="s">
        <v>297</v>
      </c>
      <c r="D120" t="s">
        <v>297</v>
      </c>
      <c r="E120" t="s">
        <v>48</v>
      </c>
      <c r="G120" t="s">
        <v>502</v>
      </c>
      <c r="H120" t="s">
        <v>503</v>
      </c>
      <c r="I120" t="s">
        <v>504</v>
      </c>
      <c r="J120">
        <v>0.5</v>
      </c>
      <c r="L120" t="s">
        <v>58</v>
      </c>
      <c r="M120" t="s">
        <v>50</v>
      </c>
      <c r="N120">
        <v>2</v>
      </c>
      <c r="O120">
        <v>1</v>
      </c>
      <c r="P120">
        <v>30</v>
      </c>
      <c r="Q120" s="48">
        <v>91.577100000000002</v>
      </c>
      <c r="R120" s="48">
        <f t="shared" ref="R120:R183" si="13">O120*P120/60*J120</f>
        <v>0.25</v>
      </c>
      <c r="S120" s="48">
        <f t="shared" si="11"/>
        <v>22.894275</v>
      </c>
      <c r="T120" s="48"/>
      <c r="U120" s="48">
        <f t="shared" si="8"/>
        <v>22.894275</v>
      </c>
      <c r="V120" s="138">
        <f t="shared" si="9"/>
        <v>22894.275000000001</v>
      </c>
      <c r="W120" s="138">
        <f t="shared" ref="W120:W183" si="14">V120/12</f>
        <v>1907.85625</v>
      </c>
      <c r="X120" t="str">
        <f>IF(DATAPrI[[#This Row],[Verks]]="Programövergripande",DATAPrI[[#This Row],[Verks]],CONCATENATE(DATAPrI[[#This Row],[PN/Pri kod]],TEXT(DATAPrI[[#This Row],[Verks]],9900000),1))</f>
        <v>H299001291</v>
      </c>
      <c r="Y120" t="str">
        <f>IF(DATAPrI[[#This Row],[Verks]]="Programövergripande",DATAPrI[[#This Row],[Verks]],CONCATENATE(DATAPrI[[#This Row],[Kursansvarig inst]],TEXT(DATAPrI[[#This Row],[Verks]],9900000),1))</f>
        <v>H299001291</v>
      </c>
      <c r="Z1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0">
        <f>IF(A120="Programövergripande","Programövergripande",VLOOKUP(C120,Verks!A:B,2,0))</f>
        <v>129</v>
      </c>
      <c r="AH120">
        <v>2023</v>
      </c>
      <c r="AL120" t="str">
        <f>VLOOKUP(B120,Inst!A:B,2,0)</f>
        <v>H2</v>
      </c>
    </row>
    <row r="121" spans="1:38" x14ac:dyDescent="0.35">
      <c r="A121" t="s">
        <v>47</v>
      </c>
      <c r="B121" t="s">
        <v>501</v>
      </c>
      <c r="C121" t="s">
        <v>297</v>
      </c>
      <c r="D121" t="s">
        <v>297</v>
      </c>
      <c r="E121" t="s">
        <v>505</v>
      </c>
      <c r="G121" t="s">
        <v>502</v>
      </c>
      <c r="H121" t="s">
        <v>503</v>
      </c>
      <c r="I121" t="s">
        <v>504</v>
      </c>
      <c r="J121">
        <v>0.5</v>
      </c>
      <c r="L121" t="s">
        <v>58</v>
      </c>
      <c r="M121" t="s">
        <v>50</v>
      </c>
      <c r="N121">
        <v>2</v>
      </c>
      <c r="O121">
        <v>0</v>
      </c>
      <c r="P121">
        <v>30</v>
      </c>
      <c r="Q121" s="48">
        <v>91.577100000000002</v>
      </c>
      <c r="R121" s="48">
        <f t="shared" si="13"/>
        <v>0</v>
      </c>
      <c r="S121" s="48">
        <f t="shared" si="11"/>
        <v>0</v>
      </c>
      <c r="T121" s="48"/>
      <c r="U121" s="48">
        <f t="shared" si="8"/>
        <v>0</v>
      </c>
      <c r="V121" s="138">
        <f t="shared" si="9"/>
        <v>0</v>
      </c>
      <c r="W121" s="138">
        <f t="shared" si="14"/>
        <v>0</v>
      </c>
      <c r="X121" t="str">
        <f>IF(DATAPrI[[#This Row],[Verks]]="Programövergripande",DATAPrI[[#This Row],[Verks]],CONCATENATE(DATAPrI[[#This Row],[PN/Pri kod]],TEXT(DATAPrI[[#This Row],[Verks]],9900000),1))</f>
        <v>H299001291</v>
      </c>
      <c r="Y121" t="str">
        <f>IF(DATAPrI[[#This Row],[Verks]]="Programövergripande",DATAPrI[[#This Row],[Verks]],CONCATENATE(DATAPrI[[#This Row],[Kursansvarig inst]],TEXT(DATAPrI[[#This Row],[Verks]],9900000),1))</f>
        <v>H299001291</v>
      </c>
      <c r="Z1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1">
        <f>IF(A121="Programövergripande","Programövergripande",VLOOKUP(C121,Verks!A:B,2,0))</f>
        <v>129</v>
      </c>
      <c r="AH121">
        <v>2023</v>
      </c>
      <c r="AL121" t="str">
        <f>VLOOKUP(B121,Inst!A:B,2,0)</f>
        <v>H2</v>
      </c>
    </row>
    <row r="122" spans="1:38" x14ac:dyDescent="0.35">
      <c r="A122" t="s">
        <v>38</v>
      </c>
      <c r="B122" t="s">
        <v>501</v>
      </c>
      <c r="C122" t="s">
        <v>297</v>
      </c>
      <c r="D122" t="s">
        <v>297</v>
      </c>
      <c r="E122" t="s">
        <v>42</v>
      </c>
      <c r="G122" t="s">
        <v>502</v>
      </c>
      <c r="H122" t="s">
        <v>44</v>
      </c>
      <c r="I122" t="s">
        <v>42</v>
      </c>
      <c r="J122">
        <v>1</v>
      </c>
      <c r="L122" t="s">
        <v>53</v>
      </c>
      <c r="Q122" s="48"/>
      <c r="R122" s="48">
        <f t="shared" si="13"/>
        <v>0</v>
      </c>
      <c r="S122" s="48">
        <f t="shared" si="11"/>
        <v>0</v>
      </c>
      <c r="T122" s="48">
        <v>33</v>
      </c>
      <c r="U122" s="48">
        <f t="shared" si="8"/>
        <v>33</v>
      </c>
      <c r="V122" s="138">
        <f t="shared" si="9"/>
        <v>33000</v>
      </c>
      <c r="W122" s="138">
        <f t="shared" si="14"/>
        <v>2750</v>
      </c>
      <c r="X122" t="str">
        <f>IF(DATAPrI[[#This Row],[Verks]]="Programövergripande",DATAPrI[[#This Row],[Verks]],CONCATENATE(DATAPrI[[#This Row],[PN/Pri kod]],TEXT(DATAPrI[[#This Row],[Verks]],9900000),1))</f>
        <v>Programövergripande</v>
      </c>
      <c r="Y122" t="str">
        <f>IF(DATAPrI[[#This Row],[Verks]]="Programövergripande",DATAPrI[[#This Row],[Verks]],CONCATENATE(DATAPrI[[#This Row],[Kursansvarig inst]],TEXT(DATAPrI[[#This Row],[Verks]],9900000),1))</f>
        <v>Programövergripande</v>
      </c>
      <c r="Z1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22" t="str">
        <f>IF(A122="Programövergripande","Programövergripande",VLOOKUP(C122,Verks!A:B,2,0))</f>
        <v>Programövergripande</v>
      </c>
      <c r="AH122">
        <v>2023</v>
      </c>
      <c r="AL122" t="str">
        <f>VLOOKUP(B122,Inst!A:B,2,0)</f>
        <v>H2</v>
      </c>
    </row>
    <row r="123" spans="1:38" x14ac:dyDescent="0.35">
      <c r="A123" t="s">
        <v>38</v>
      </c>
      <c r="B123" t="s">
        <v>501</v>
      </c>
      <c r="C123" t="s">
        <v>297</v>
      </c>
      <c r="D123" t="s">
        <v>297</v>
      </c>
      <c r="E123" t="s">
        <v>42</v>
      </c>
      <c r="G123" t="s">
        <v>502</v>
      </c>
      <c r="H123" t="s">
        <v>54</v>
      </c>
      <c r="I123" t="s">
        <v>42</v>
      </c>
      <c r="J123">
        <v>1</v>
      </c>
      <c r="L123" t="s">
        <v>53</v>
      </c>
      <c r="Q123" s="48"/>
      <c r="R123" s="48">
        <f t="shared" si="13"/>
        <v>0</v>
      </c>
      <c r="S123" s="48">
        <f t="shared" si="11"/>
        <v>0</v>
      </c>
      <c r="T123" s="48">
        <v>303.66500000000002</v>
      </c>
      <c r="U123" s="48">
        <f t="shared" si="8"/>
        <v>303.66500000000002</v>
      </c>
      <c r="V123" s="138">
        <f t="shared" si="9"/>
        <v>303665</v>
      </c>
      <c r="W123" s="138">
        <f t="shared" si="14"/>
        <v>25305.416666666668</v>
      </c>
      <c r="X123" t="str">
        <f>IF(DATAPrI[[#This Row],[Verks]]="Programövergripande",DATAPrI[[#This Row],[Verks]],CONCATENATE(DATAPrI[[#This Row],[PN/Pri kod]],TEXT(DATAPrI[[#This Row],[Verks]],9900000),1))</f>
        <v>Programövergripande</v>
      </c>
      <c r="Y123" t="str">
        <f>IF(DATAPrI[[#This Row],[Verks]]="Programövergripande",DATAPrI[[#This Row],[Verks]],CONCATENATE(DATAPrI[[#This Row],[Kursansvarig inst]],TEXT(DATAPrI[[#This Row],[Verks]],9900000),1))</f>
        <v>Programövergripande</v>
      </c>
      <c r="Z1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23" t="str">
        <f>IF(A123="Programövergripande","Programövergripande",VLOOKUP(C123,Verks!A:B,2,0))</f>
        <v>Programövergripande</v>
      </c>
      <c r="AH123">
        <v>2023</v>
      </c>
      <c r="AL123" t="str">
        <f>VLOOKUP(B123,Inst!A:B,2,0)</f>
        <v>H2</v>
      </c>
    </row>
    <row r="124" spans="1:38" x14ac:dyDescent="0.35">
      <c r="A124" t="s">
        <v>38</v>
      </c>
      <c r="B124" t="s">
        <v>501</v>
      </c>
      <c r="C124" t="s">
        <v>297</v>
      </c>
      <c r="D124" t="s">
        <v>297</v>
      </c>
      <c r="E124" t="s">
        <v>42</v>
      </c>
      <c r="G124" t="s">
        <v>502</v>
      </c>
      <c r="H124" t="s">
        <v>55</v>
      </c>
      <c r="I124" t="s">
        <v>42</v>
      </c>
      <c r="J124">
        <v>1</v>
      </c>
      <c r="L124" t="s">
        <v>53</v>
      </c>
      <c r="Q124" s="48"/>
      <c r="R124" s="48">
        <f t="shared" si="13"/>
        <v>0</v>
      </c>
      <c r="S124" s="48">
        <f t="shared" si="11"/>
        <v>0</v>
      </c>
      <c r="T124" s="48">
        <v>6.12</v>
      </c>
      <c r="U124" s="48">
        <f t="shared" si="8"/>
        <v>6.12</v>
      </c>
      <c r="V124" s="138">
        <f t="shared" si="9"/>
        <v>6120</v>
      </c>
      <c r="W124" s="138">
        <f t="shared" si="14"/>
        <v>510</v>
      </c>
      <c r="X124" t="str">
        <f>IF(DATAPrI[[#This Row],[Verks]]="Programövergripande",DATAPrI[[#This Row],[Verks]],CONCATENATE(DATAPrI[[#This Row],[PN/Pri kod]],TEXT(DATAPrI[[#This Row],[Verks]],9900000),1))</f>
        <v>Programövergripande</v>
      </c>
      <c r="Y124" t="str">
        <f>IF(DATAPrI[[#This Row],[Verks]]="Programövergripande",DATAPrI[[#This Row],[Verks]],CONCATENATE(DATAPrI[[#This Row],[Kursansvarig inst]],TEXT(DATAPrI[[#This Row],[Verks]],9900000),1))</f>
        <v>Programövergripande</v>
      </c>
      <c r="Z1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24" t="str">
        <f>IF(A124="Programövergripande","Programövergripande",VLOOKUP(C124,Verks!A:B,2,0))</f>
        <v>Programövergripande</v>
      </c>
      <c r="AH124">
        <v>2023</v>
      </c>
      <c r="AL124" t="str">
        <f>VLOOKUP(B124,Inst!A:B,2,0)</f>
        <v>H2</v>
      </c>
    </row>
    <row r="125" spans="1:38" x14ac:dyDescent="0.35">
      <c r="A125" t="s">
        <v>38</v>
      </c>
      <c r="B125" t="s">
        <v>501</v>
      </c>
      <c r="C125" t="s">
        <v>297</v>
      </c>
      <c r="D125" t="s">
        <v>297</v>
      </c>
      <c r="E125" t="s">
        <v>42</v>
      </c>
      <c r="G125" t="s">
        <v>502</v>
      </c>
      <c r="H125" t="s">
        <v>52</v>
      </c>
      <c r="I125" t="s">
        <v>42</v>
      </c>
      <c r="J125">
        <v>1</v>
      </c>
      <c r="L125" t="s">
        <v>53</v>
      </c>
      <c r="Q125" s="48"/>
      <c r="R125" s="48">
        <f t="shared" si="13"/>
        <v>0</v>
      </c>
      <c r="S125" s="48">
        <f t="shared" si="11"/>
        <v>0</v>
      </c>
      <c r="T125" s="48">
        <v>436.00400000000002</v>
      </c>
      <c r="U125" s="48">
        <f t="shared" si="8"/>
        <v>436.00400000000002</v>
      </c>
      <c r="V125" s="138">
        <f t="shared" si="9"/>
        <v>436004</v>
      </c>
      <c r="W125" s="138">
        <f t="shared" si="14"/>
        <v>36333.666666666664</v>
      </c>
      <c r="X125" t="str">
        <f>IF(DATAPrI[[#This Row],[Verks]]="Programövergripande",DATAPrI[[#This Row],[Verks]],CONCATENATE(DATAPrI[[#This Row],[PN/Pri kod]],TEXT(DATAPrI[[#This Row],[Verks]],9900000),1))</f>
        <v>Programövergripande</v>
      </c>
      <c r="Y125" t="str">
        <f>IF(DATAPrI[[#This Row],[Verks]]="Programövergripande",DATAPrI[[#This Row],[Verks]],CONCATENATE(DATAPrI[[#This Row],[Kursansvarig inst]],TEXT(DATAPrI[[#This Row],[Verks]],9900000),1))</f>
        <v>Programövergripande</v>
      </c>
      <c r="Z1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25" t="str">
        <f>IF(A125="Programövergripande","Programövergripande",VLOOKUP(C125,Verks!A:B,2,0))</f>
        <v>Programövergripande</v>
      </c>
      <c r="AH125">
        <v>2023</v>
      </c>
      <c r="AL125" t="str">
        <f>VLOOKUP(B125,Inst!A:B,2,0)</f>
        <v>H2</v>
      </c>
    </row>
    <row r="126" spans="1:38" x14ac:dyDescent="0.35">
      <c r="A126" t="s">
        <v>47</v>
      </c>
      <c r="B126" t="s">
        <v>501</v>
      </c>
      <c r="C126" t="s">
        <v>297</v>
      </c>
      <c r="D126" t="s">
        <v>297</v>
      </c>
      <c r="E126" t="s">
        <v>48</v>
      </c>
      <c r="G126" t="s">
        <v>502</v>
      </c>
      <c r="H126" t="s">
        <v>506</v>
      </c>
      <c r="I126" t="s">
        <v>507</v>
      </c>
      <c r="J126">
        <v>1</v>
      </c>
      <c r="L126" t="s">
        <v>58</v>
      </c>
      <c r="M126" t="s">
        <v>50</v>
      </c>
      <c r="N126">
        <v>2</v>
      </c>
      <c r="O126">
        <v>26</v>
      </c>
      <c r="P126">
        <v>15</v>
      </c>
      <c r="Q126" s="48">
        <v>91.577100000000002</v>
      </c>
      <c r="R126" s="48">
        <f t="shared" si="13"/>
        <v>6.5</v>
      </c>
      <c r="S126" s="48">
        <f t="shared" si="11"/>
        <v>595.25115000000005</v>
      </c>
      <c r="T126" s="48"/>
      <c r="U126" s="48">
        <f t="shared" si="8"/>
        <v>595.25115000000005</v>
      </c>
      <c r="V126" s="138">
        <f t="shared" si="9"/>
        <v>595251.15</v>
      </c>
      <c r="W126" s="138">
        <f t="shared" si="14"/>
        <v>49604.262500000004</v>
      </c>
      <c r="X126" t="str">
        <f>IF(DATAPrI[[#This Row],[Verks]]="Programövergripande",DATAPrI[[#This Row],[Verks]],CONCATENATE(DATAPrI[[#This Row],[PN/Pri kod]],TEXT(DATAPrI[[#This Row],[Verks]],9900000),1))</f>
        <v>H299001291</v>
      </c>
      <c r="Y126" t="str">
        <f>IF(DATAPrI[[#This Row],[Verks]]="Programövergripande",DATAPrI[[#This Row],[Verks]],CONCATENATE(DATAPrI[[#This Row],[Kursansvarig inst]],TEXT(DATAPrI[[#This Row],[Verks]],9900000),1))</f>
        <v>H299001291</v>
      </c>
      <c r="Z1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6">
        <f>IF(A126="Programövergripande","Programövergripande",VLOOKUP(C126,Verks!A:B,2,0))</f>
        <v>129</v>
      </c>
      <c r="AH126">
        <v>2023</v>
      </c>
      <c r="AL126" t="str">
        <f>VLOOKUP(B126,Inst!A:B,2,0)</f>
        <v>H2</v>
      </c>
    </row>
    <row r="127" spans="1:38" x14ac:dyDescent="0.35">
      <c r="A127" t="s">
        <v>47</v>
      </c>
      <c r="B127" t="s">
        <v>501</v>
      </c>
      <c r="C127" t="s">
        <v>297</v>
      </c>
      <c r="D127" t="s">
        <v>297</v>
      </c>
      <c r="E127" t="s">
        <v>48</v>
      </c>
      <c r="G127" t="s">
        <v>502</v>
      </c>
      <c r="H127" t="s">
        <v>508</v>
      </c>
      <c r="I127" t="s">
        <v>509</v>
      </c>
      <c r="J127">
        <v>1</v>
      </c>
      <c r="L127" t="s">
        <v>58</v>
      </c>
      <c r="M127" t="s">
        <v>50</v>
      </c>
      <c r="N127">
        <v>2</v>
      </c>
      <c r="O127">
        <v>26</v>
      </c>
      <c r="P127">
        <v>10</v>
      </c>
      <c r="Q127" s="48">
        <v>91.577100000000002</v>
      </c>
      <c r="R127" s="48">
        <f t="shared" si="13"/>
        <v>4.333333333333333</v>
      </c>
      <c r="S127" s="48">
        <f t="shared" si="11"/>
        <v>396.83409999999998</v>
      </c>
      <c r="T127" s="48"/>
      <c r="U127" s="48">
        <f t="shared" si="8"/>
        <v>396.83409999999998</v>
      </c>
      <c r="V127" s="138">
        <f t="shared" si="9"/>
        <v>396834.1</v>
      </c>
      <c r="W127" s="138">
        <f t="shared" si="14"/>
        <v>33069.508333333331</v>
      </c>
      <c r="X127" t="str">
        <f>IF(DATAPrI[[#This Row],[Verks]]="Programövergripande",DATAPrI[[#This Row],[Verks]],CONCATENATE(DATAPrI[[#This Row],[PN/Pri kod]],TEXT(DATAPrI[[#This Row],[Verks]],9900000),1))</f>
        <v>H299001291</v>
      </c>
      <c r="Y127" t="str">
        <f>IF(DATAPrI[[#This Row],[Verks]]="Programövergripande",DATAPrI[[#This Row],[Verks]],CONCATENATE(DATAPrI[[#This Row],[Kursansvarig inst]],TEXT(DATAPrI[[#This Row],[Verks]],9900000),1))</f>
        <v>H299001291</v>
      </c>
      <c r="Z1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7">
        <f>IF(A127="Programövergripande","Programövergripande",VLOOKUP(C127,Verks!A:B,2,0))</f>
        <v>129</v>
      </c>
      <c r="AH127">
        <v>2023</v>
      </c>
      <c r="AL127" t="str">
        <f>VLOOKUP(B127,Inst!A:B,2,0)</f>
        <v>H2</v>
      </c>
    </row>
    <row r="128" spans="1:38" x14ac:dyDescent="0.35">
      <c r="A128" t="s">
        <v>47</v>
      </c>
      <c r="B128" t="s">
        <v>501</v>
      </c>
      <c r="C128" t="s">
        <v>297</v>
      </c>
      <c r="D128" t="s">
        <v>297</v>
      </c>
      <c r="E128" t="s">
        <v>48</v>
      </c>
      <c r="G128" t="s">
        <v>502</v>
      </c>
      <c r="H128" t="s">
        <v>510</v>
      </c>
      <c r="I128" t="s">
        <v>511</v>
      </c>
      <c r="J128">
        <v>1</v>
      </c>
      <c r="L128" t="s">
        <v>58</v>
      </c>
      <c r="M128" t="s">
        <v>50</v>
      </c>
      <c r="N128">
        <v>2</v>
      </c>
      <c r="O128">
        <v>26</v>
      </c>
      <c r="P128">
        <v>5</v>
      </c>
      <c r="Q128" s="48">
        <v>91.577100000000002</v>
      </c>
      <c r="R128" s="48">
        <f t="shared" si="13"/>
        <v>2.1666666666666665</v>
      </c>
      <c r="S128" s="48">
        <f t="shared" si="11"/>
        <v>198.41704999999999</v>
      </c>
      <c r="T128" s="48"/>
      <c r="U128" s="48">
        <f t="shared" si="8"/>
        <v>198.41704999999999</v>
      </c>
      <c r="V128" s="138">
        <f t="shared" si="9"/>
        <v>198417.05</v>
      </c>
      <c r="W128" s="138">
        <f t="shared" si="14"/>
        <v>16534.754166666666</v>
      </c>
      <c r="X128" t="str">
        <f>IF(DATAPrI[[#This Row],[Verks]]="Programövergripande",DATAPrI[[#This Row],[Verks]],CONCATENATE(DATAPrI[[#This Row],[PN/Pri kod]],TEXT(DATAPrI[[#This Row],[Verks]],9900000),1))</f>
        <v>H299001291</v>
      </c>
      <c r="Y128" t="str">
        <f>IF(DATAPrI[[#This Row],[Verks]]="Programövergripande",DATAPrI[[#This Row],[Verks]],CONCATENATE(DATAPrI[[#This Row],[Kursansvarig inst]],TEXT(DATAPrI[[#This Row],[Verks]],9900000),1))</f>
        <v>H299001291</v>
      </c>
      <c r="Z1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8">
        <f>IF(A128="Programövergripande","Programövergripande",VLOOKUP(C128,Verks!A:B,2,0))</f>
        <v>129</v>
      </c>
      <c r="AH128">
        <v>2023</v>
      </c>
      <c r="AL128" t="str">
        <f>VLOOKUP(B128,Inst!A:B,2,0)</f>
        <v>H2</v>
      </c>
    </row>
    <row r="129" spans="1:38" x14ac:dyDescent="0.35">
      <c r="A129" t="s">
        <v>47</v>
      </c>
      <c r="B129" t="s">
        <v>501</v>
      </c>
      <c r="C129" t="s">
        <v>297</v>
      </c>
      <c r="D129" t="s">
        <v>297</v>
      </c>
      <c r="E129" t="s">
        <v>48</v>
      </c>
      <c r="G129" t="s">
        <v>502</v>
      </c>
      <c r="H129" t="s">
        <v>512</v>
      </c>
      <c r="I129" t="s">
        <v>513</v>
      </c>
      <c r="J129">
        <v>1</v>
      </c>
      <c r="L129" t="s">
        <v>58</v>
      </c>
      <c r="M129" t="s">
        <v>49</v>
      </c>
      <c r="N129">
        <v>1</v>
      </c>
      <c r="O129">
        <v>22</v>
      </c>
      <c r="P129">
        <v>10</v>
      </c>
      <c r="Q129" s="48">
        <v>91.577100000000002</v>
      </c>
      <c r="R129" s="48">
        <f t="shared" si="13"/>
        <v>3.6666666666666665</v>
      </c>
      <c r="S129" s="48">
        <f t="shared" si="11"/>
        <v>335.78269999999998</v>
      </c>
      <c r="T129" s="48"/>
      <c r="U129" s="48">
        <f t="shared" si="8"/>
        <v>335.78269999999998</v>
      </c>
      <c r="V129" s="138">
        <f t="shared" si="9"/>
        <v>335782.69999999995</v>
      </c>
      <c r="W129" s="138">
        <f t="shared" si="14"/>
        <v>27981.891666666663</v>
      </c>
      <c r="X129" t="str">
        <f>IF(DATAPrI[[#This Row],[Verks]]="Programövergripande",DATAPrI[[#This Row],[Verks]],CONCATENATE(DATAPrI[[#This Row],[PN/Pri kod]],TEXT(DATAPrI[[#This Row],[Verks]],9900000),1))</f>
        <v>H299001291</v>
      </c>
      <c r="Y129" t="str">
        <f>IF(DATAPrI[[#This Row],[Verks]]="Programövergripande",DATAPrI[[#This Row],[Verks]],CONCATENATE(DATAPrI[[#This Row],[Kursansvarig inst]],TEXT(DATAPrI[[#This Row],[Verks]],9900000),1))</f>
        <v>H299001291</v>
      </c>
      <c r="Z1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29">
        <f>IF(A129="Programövergripande","Programövergripande",VLOOKUP(C129,Verks!A:B,2,0))</f>
        <v>129</v>
      </c>
      <c r="AH129">
        <v>2023</v>
      </c>
      <c r="AL129" t="str">
        <f>VLOOKUP(B129,Inst!A:B,2,0)</f>
        <v>H2</v>
      </c>
    </row>
    <row r="130" spans="1:38" x14ac:dyDescent="0.35">
      <c r="A130" t="s">
        <v>47</v>
      </c>
      <c r="B130" t="s">
        <v>501</v>
      </c>
      <c r="C130" t="s">
        <v>297</v>
      </c>
      <c r="D130" t="s">
        <v>297</v>
      </c>
      <c r="E130" t="s">
        <v>48</v>
      </c>
      <c r="G130" t="s">
        <v>502</v>
      </c>
      <c r="H130" t="s">
        <v>514</v>
      </c>
      <c r="I130" t="s">
        <v>515</v>
      </c>
      <c r="J130">
        <v>1</v>
      </c>
      <c r="L130" t="s">
        <v>58</v>
      </c>
      <c r="M130" t="s">
        <v>49</v>
      </c>
      <c r="N130">
        <v>1</v>
      </c>
      <c r="O130">
        <v>22</v>
      </c>
      <c r="P130">
        <v>10</v>
      </c>
      <c r="Q130" s="48">
        <v>91.577100000000002</v>
      </c>
      <c r="R130" s="48">
        <f t="shared" si="13"/>
        <v>3.6666666666666665</v>
      </c>
      <c r="S130" s="48">
        <f t="shared" ref="S130:S161" si="15">Q130*R130</f>
        <v>335.78269999999998</v>
      </c>
      <c r="T130" s="48"/>
      <c r="U130" s="48">
        <f t="shared" ref="U130:U193" si="16">S130+T130</f>
        <v>335.78269999999998</v>
      </c>
      <c r="V130" s="138">
        <f t="shared" ref="V130:V193" si="17">U130*1000</f>
        <v>335782.69999999995</v>
      </c>
      <c r="W130" s="138">
        <f t="shared" si="14"/>
        <v>27981.891666666663</v>
      </c>
      <c r="X130" t="str">
        <f>IF(DATAPrI[[#This Row],[Verks]]="Programövergripande",DATAPrI[[#This Row],[Verks]],CONCATENATE(DATAPrI[[#This Row],[PN/Pri kod]],TEXT(DATAPrI[[#This Row],[Verks]],9900000),1))</f>
        <v>H299001291</v>
      </c>
      <c r="Y130" t="str">
        <f>IF(DATAPrI[[#This Row],[Verks]]="Programövergripande",DATAPrI[[#This Row],[Verks]],CONCATENATE(DATAPrI[[#This Row],[Kursansvarig inst]],TEXT(DATAPrI[[#This Row],[Verks]],9900000),1))</f>
        <v>H299001291</v>
      </c>
      <c r="Z1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0">
        <f>IF(A130="Programövergripande","Programövergripande",VLOOKUP(C130,Verks!A:B,2,0))</f>
        <v>129</v>
      </c>
      <c r="AH130">
        <v>2023</v>
      </c>
      <c r="AL130" t="str">
        <f>VLOOKUP(B130,Inst!A:B,2,0)</f>
        <v>H2</v>
      </c>
    </row>
    <row r="131" spans="1:38" x14ac:dyDescent="0.35">
      <c r="A131" t="s">
        <v>47</v>
      </c>
      <c r="B131" t="s">
        <v>501</v>
      </c>
      <c r="C131" t="s">
        <v>297</v>
      </c>
      <c r="D131" t="s">
        <v>297</v>
      </c>
      <c r="E131" t="s">
        <v>48</v>
      </c>
      <c r="G131" t="s">
        <v>502</v>
      </c>
      <c r="H131" t="s">
        <v>516</v>
      </c>
      <c r="I131" t="s">
        <v>517</v>
      </c>
      <c r="J131">
        <v>1</v>
      </c>
      <c r="L131" t="s">
        <v>58</v>
      </c>
      <c r="M131" t="s">
        <v>49</v>
      </c>
      <c r="N131">
        <v>1</v>
      </c>
      <c r="O131">
        <v>22</v>
      </c>
      <c r="P131">
        <v>10</v>
      </c>
      <c r="Q131" s="48">
        <v>91.577100000000002</v>
      </c>
      <c r="R131" s="48">
        <f t="shared" si="13"/>
        <v>3.6666666666666665</v>
      </c>
      <c r="S131" s="48">
        <f t="shared" si="15"/>
        <v>335.78269999999998</v>
      </c>
      <c r="T131" s="48"/>
      <c r="U131" s="48">
        <f t="shared" si="16"/>
        <v>335.78269999999998</v>
      </c>
      <c r="V131" s="138">
        <f t="shared" si="17"/>
        <v>335782.69999999995</v>
      </c>
      <c r="W131" s="138">
        <f t="shared" si="14"/>
        <v>27981.891666666663</v>
      </c>
      <c r="X131" t="str">
        <f>IF(DATAPrI[[#This Row],[Verks]]="Programövergripande",DATAPrI[[#This Row],[Verks]],CONCATENATE(DATAPrI[[#This Row],[PN/Pri kod]],TEXT(DATAPrI[[#This Row],[Verks]],9900000),1))</f>
        <v>H299001291</v>
      </c>
      <c r="Y131" t="str">
        <f>IF(DATAPrI[[#This Row],[Verks]]="Programövergripande",DATAPrI[[#This Row],[Verks]],CONCATENATE(DATAPrI[[#This Row],[Kursansvarig inst]],TEXT(DATAPrI[[#This Row],[Verks]],9900000),1))</f>
        <v>H299001291</v>
      </c>
      <c r="Z1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1">
        <f>IF(A131="Programövergripande","Programövergripande",VLOOKUP(C131,Verks!A:B,2,0))</f>
        <v>129</v>
      </c>
      <c r="AH131">
        <v>2023</v>
      </c>
      <c r="AL131" t="str">
        <f>VLOOKUP(B131,Inst!A:B,2,0)</f>
        <v>H2</v>
      </c>
    </row>
    <row r="132" spans="1:38" x14ac:dyDescent="0.35">
      <c r="A132" t="s">
        <v>47</v>
      </c>
      <c r="B132" t="s">
        <v>501</v>
      </c>
      <c r="C132" t="s">
        <v>297</v>
      </c>
      <c r="D132" t="s">
        <v>297</v>
      </c>
      <c r="E132" t="s">
        <v>48</v>
      </c>
      <c r="G132" t="s">
        <v>502</v>
      </c>
      <c r="H132" t="s">
        <v>349</v>
      </c>
      <c r="J132">
        <v>1</v>
      </c>
      <c r="L132" t="s">
        <v>58</v>
      </c>
      <c r="M132" t="s">
        <v>49</v>
      </c>
      <c r="N132">
        <v>3</v>
      </c>
      <c r="O132">
        <v>26</v>
      </c>
      <c r="P132">
        <v>30</v>
      </c>
      <c r="Q132" s="48">
        <v>91.577100000000002</v>
      </c>
      <c r="R132" s="48">
        <f t="shared" si="13"/>
        <v>13</v>
      </c>
      <c r="S132" s="48">
        <f t="shared" si="15"/>
        <v>1190.5023000000001</v>
      </c>
      <c r="T132" s="48"/>
      <c r="U132" s="48">
        <f t="shared" si="16"/>
        <v>1190.5023000000001</v>
      </c>
      <c r="V132" s="138">
        <f t="shared" si="17"/>
        <v>1190502.3</v>
      </c>
      <c r="W132" s="138">
        <f t="shared" si="14"/>
        <v>99208.525000000009</v>
      </c>
      <c r="X132" t="str">
        <f>IF(DATAPrI[[#This Row],[Verks]]="Programövergripande",DATAPrI[[#This Row],[Verks]],CONCATENATE(DATAPrI[[#This Row],[PN/Pri kod]],TEXT(DATAPrI[[#This Row],[Verks]],9900000),1))</f>
        <v>H299001291</v>
      </c>
      <c r="Y132" t="str">
        <f>IF(DATAPrI[[#This Row],[Verks]]="Programövergripande",DATAPrI[[#This Row],[Verks]],CONCATENATE(DATAPrI[[#This Row],[Kursansvarig inst]],TEXT(DATAPrI[[#This Row],[Verks]],9900000),1))</f>
        <v>H299001291</v>
      </c>
      <c r="Z1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2">
        <f>IF(A132="Programövergripande","Programövergripande",VLOOKUP(C132,Verks!A:B,2,0))</f>
        <v>129</v>
      </c>
      <c r="AH132">
        <v>2023</v>
      </c>
      <c r="AL132" t="str">
        <f>VLOOKUP(B132,Inst!A:B,2,0)</f>
        <v>H2</v>
      </c>
    </row>
    <row r="133" spans="1:38" x14ac:dyDescent="0.35">
      <c r="A133" t="s">
        <v>47</v>
      </c>
      <c r="B133" t="s">
        <v>501</v>
      </c>
      <c r="C133" t="s">
        <v>297</v>
      </c>
      <c r="D133" t="s">
        <v>297</v>
      </c>
      <c r="E133" t="s">
        <v>505</v>
      </c>
      <c r="G133" t="s">
        <v>502</v>
      </c>
      <c r="H133" t="s">
        <v>506</v>
      </c>
      <c r="I133" t="s">
        <v>507</v>
      </c>
      <c r="J133">
        <v>1</v>
      </c>
      <c r="L133" t="s">
        <v>58</v>
      </c>
      <c r="M133" t="s">
        <v>50</v>
      </c>
      <c r="N133">
        <v>2</v>
      </c>
      <c r="O133">
        <v>7</v>
      </c>
      <c r="P133">
        <v>15</v>
      </c>
      <c r="Q133" s="48">
        <v>91.577100000000002</v>
      </c>
      <c r="R133" s="48">
        <f t="shared" si="13"/>
        <v>1.75</v>
      </c>
      <c r="S133" s="48">
        <f t="shared" si="15"/>
        <v>160.25992500000001</v>
      </c>
      <c r="T133" s="48"/>
      <c r="U133" s="48">
        <f t="shared" si="16"/>
        <v>160.25992500000001</v>
      </c>
      <c r="V133" s="138">
        <f t="shared" si="17"/>
        <v>160259.92500000002</v>
      </c>
      <c r="W133" s="138">
        <f t="shared" si="14"/>
        <v>13354.993750000001</v>
      </c>
      <c r="X133" t="str">
        <f>IF(DATAPrI[[#This Row],[Verks]]="Programövergripande",DATAPrI[[#This Row],[Verks]],CONCATENATE(DATAPrI[[#This Row],[PN/Pri kod]],TEXT(DATAPrI[[#This Row],[Verks]],9900000),1))</f>
        <v>H299001291</v>
      </c>
      <c r="Y133" t="str">
        <f>IF(DATAPrI[[#This Row],[Verks]]="Programövergripande",DATAPrI[[#This Row],[Verks]],CONCATENATE(DATAPrI[[#This Row],[Kursansvarig inst]],TEXT(DATAPrI[[#This Row],[Verks]],9900000),1))</f>
        <v>H299001291</v>
      </c>
      <c r="Z1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3">
        <f>IF(A133="Programövergripande","Programövergripande",VLOOKUP(C133,Verks!A:B,2,0))</f>
        <v>129</v>
      </c>
      <c r="AH133">
        <v>2023</v>
      </c>
      <c r="AL133" t="str">
        <f>VLOOKUP(B133,Inst!A:B,2,0)</f>
        <v>H2</v>
      </c>
    </row>
    <row r="134" spans="1:38" x14ac:dyDescent="0.35">
      <c r="A134" t="s">
        <v>47</v>
      </c>
      <c r="B134" t="s">
        <v>501</v>
      </c>
      <c r="C134" t="s">
        <v>297</v>
      </c>
      <c r="D134" t="s">
        <v>297</v>
      </c>
      <c r="E134" t="s">
        <v>505</v>
      </c>
      <c r="G134" t="s">
        <v>502</v>
      </c>
      <c r="H134" t="s">
        <v>508</v>
      </c>
      <c r="I134" t="s">
        <v>509</v>
      </c>
      <c r="J134">
        <v>1</v>
      </c>
      <c r="L134" t="s">
        <v>58</v>
      </c>
      <c r="M134" t="s">
        <v>50</v>
      </c>
      <c r="N134">
        <v>2</v>
      </c>
      <c r="O134">
        <v>7</v>
      </c>
      <c r="P134">
        <v>10</v>
      </c>
      <c r="Q134" s="48">
        <v>91.577100000000002</v>
      </c>
      <c r="R134" s="48">
        <f t="shared" si="13"/>
        <v>1.1666666666666667</v>
      </c>
      <c r="S134" s="48">
        <f t="shared" si="15"/>
        <v>106.83995</v>
      </c>
      <c r="T134" s="48"/>
      <c r="U134" s="48">
        <f t="shared" si="16"/>
        <v>106.83995</v>
      </c>
      <c r="V134" s="138">
        <f t="shared" si="17"/>
        <v>106839.95</v>
      </c>
      <c r="W134" s="138">
        <f t="shared" si="14"/>
        <v>8903.3291666666664</v>
      </c>
      <c r="X134" t="str">
        <f>IF(DATAPrI[[#This Row],[Verks]]="Programövergripande",DATAPrI[[#This Row],[Verks]],CONCATENATE(DATAPrI[[#This Row],[PN/Pri kod]],TEXT(DATAPrI[[#This Row],[Verks]],9900000),1))</f>
        <v>H299001291</v>
      </c>
      <c r="Y134" t="str">
        <f>IF(DATAPrI[[#This Row],[Verks]]="Programövergripande",DATAPrI[[#This Row],[Verks]],CONCATENATE(DATAPrI[[#This Row],[Kursansvarig inst]],TEXT(DATAPrI[[#This Row],[Verks]],9900000),1))</f>
        <v>H299001291</v>
      </c>
      <c r="Z1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4">
        <f>IF(A134="Programövergripande","Programövergripande",VLOOKUP(C134,Verks!A:B,2,0))</f>
        <v>129</v>
      </c>
      <c r="AH134">
        <v>2023</v>
      </c>
      <c r="AL134" t="str">
        <f>VLOOKUP(B134,Inst!A:B,2,0)</f>
        <v>H2</v>
      </c>
    </row>
    <row r="135" spans="1:38" x14ac:dyDescent="0.35">
      <c r="A135" t="s">
        <v>47</v>
      </c>
      <c r="B135" t="s">
        <v>501</v>
      </c>
      <c r="C135" t="s">
        <v>297</v>
      </c>
      <c r="D135" t="s">
        <v>297</v>
      </c>
      <c r="E135" t="s">
        <v>505</v>
      </c>
      <c r="G135" t="s">
        <v>502</v>
      </c>
      <c r="H135" t="s">
        <v>510</v>
      </c>
      <c r="I135" t="s">
        <v>511</v>
      </c>
      <c r="J135">
        <v>1</v>
      </c>
      <c r="L135" t="s">
        <v>58</v>
      </c>
      <c r="M135" t="s">
        <v>50</v>
      </c>
      <c r="N135">
        <v>2</v>
      </c>
      <c r="O135">
        <v>7</v>
      </c>
      <c r="P135">
        <v>5</v>
      </c>
      <c r="Q135" s="48">
        <v>91.577100000000002</v>
      </c>
      <c r="R135" s="48">
        <f t="shared" si="13"/>
        <v>0.58333333333333337</v>
      </c>
      <c r="S135" s="48">
        <f t="shared" si="15"/>
        <v>53.419975000000001</v>
      </c>
      <c r="T135" s="48"/>
      <c r="U135" s="48">
        <f t="shared" si="16"/>
        <v>53.419975000000001</v>
      </c>
      <c r="V135" s="138">
        <f t="shared" si="17"/>
        <v>53419.974999999999</v>
      </c>
      <c r="W135" s="138">
        <f t="shared" si="14"/>
        <v>4451.6645833333332</v>
      </c>
      <c r="X135" t="str">
        <f>IF(DATAPrI[[#This Row],[Verks]]="Programövergripande",DATAPrI[[#This Row],[Verks]],CONCATENATE(DATAPrI[[#This Row],[PN/Pri kod]],TEXT(DATAPrI[[#This Row],[Verks]],9900000),1))</f>
        <v>H299001291</v>
      </c>
      <c r="Y135" t="str">
        <f>IF(DATAPrI[[#This Row],[Verks]]="Programövergripande",DATAPrI[[#This Row],[Verks]],CONCATENATE(DATAPrI[[#This Row],[Kursansvarig inst]],TEXT(DATAPrI[[#This Row],[Verks]],9900000),1))</f>
        <v>H299001291</v>
      </c>
      <c r="Z1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5">
        <f>IF(A135="Programövergripande","Programövergripande",VLOOKUP(C135,Verks!A:B,2,0))</f>
        <v>129</v>
      </c>
      <c r="AH135">
        <v>2023</v>
      </c>
      <c r="AL135" t="str">
        <f>VLOOKUP(B135,Inst!A:B,2,0)</f>
        <v>H2</v>
      </c>
    </row>
    <row r="136" spans="1:38" x14ac:dyDescent="0.35">
      <c r="A136" t="s">
        <v>47</v>
      </c>
      <c r="B136" t="s">
        <v>501</v>
      </c>
      <c r="C136" t="s">
        <v>297</v>
      </c>
      <c r="D136" t="s">
        <v>297</v>
      </c>
      <c r="E136" t="s">
        <v>505</v>
      </c>
      <c r="G136" t="s">
        <v>502</v>
      </c>
      <c r="H136" t="s">
        <v>512</v>
      </c>
      <c r="I136" t="s">
        <v>513</v>
      </c>
      <c r="J136">
        <v>1</v>
      </c>
      <c r="L136" t="s">
        <v>58</v>
      </c>
      <c r="M136" t="s">
        <v>49</v>
      </c>
      <c r="N136">
        <v>1</v>
      </c>
      <c r="O136">
        <v>8</v>
      </c>
      <c r="P136">
        <v>10</v>
      </c>
      <c r="Q136" s="48">
        <v>91.577100000000002</v>
      </c>
      <c r="R136" s="48">
        <f t="shared" si="13"/>
        <v>1.3333333333333333</v>
      </c>
      <c r="S136" s="48">
        <f t="shared" si="15"/>
        <v>122.1028</v>
      </c>
      <c r="T136" s="48"/>
      <c r="U136" s="48">
        <f t="shared" si="16"/>
        <v>122.1028</v>
      </c>
      <c r="V136" s="138">
        <f t="shared" si="17"/>
        <v>122102.8</v>
      </c>
      <c r="W136" s="138">
        <f t="shared" si="14"/>
        <v>10175.233333333334</v>
      </c>
      <c r="X136" t="str">
        <f>IF(DATAPrI[[#This Row],[Verks]]="Programövergripande",DATAPrI[[#This Row],[Verks]],CONCATENATE(DATAPrI[[#This Row],[PN/Pri kod]],TEXT(DATAPrI[[#This Row],[Verks]],9900000),1))</f>
        <v>H299001291</v>
      </c>
      <c r="Y136" t="str">
        <f>IF(DATAPrI[[#This Row],[Verks]]="Programövergripande",DATAPrI[[#This Row],[Verks]],CONCATENATE(DATAPrI[[#This Row],[Kursansvarig inst]],TEXT(DATAPrI[[#This Row],[Verks]],9900000),1))</f>
        <v>H299001291</v>
      </c>
      <c r="Z1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6">
        <f>IF(A136="Programövergripande","Programövergripande",VLOOKUP(C136,Verks!A:B,2,0))</f>
        <v>129</v>
      </c>
      <c r="AH136">
        <v>2023</v>
      </c>
      <c r="AL136" t="str">
        <f>VLOOKUP(B136,Inst!A:B,2,0)</f>
        <v>H2</v>
      </c>
    </row>
    <row r="137" spans="1:38" x14ac:dyDescent="0.35">
      <c r="A137" t="s">
        <v>47</v>
      </c>
      <c r="B137" t="s">
        <v>501</v>
      </c>
      <c r="C137" t="s">
        <v>297</v>
      </c>
      <c r="D137" t="s">
        <v>297</v>
      </c>
      <c r="E137" t="s">
        <v>505</v>
      </c>
      <c r="G137" t="s">
        <v>502</v>
      </c>
      <c r="H137" t="s">
        <v>514</v>
      </c>
      <c r="I137" t="s">
        <v>515</v>
      </c>
      <c r="J137">
        <v>1</v>
      </c>
      <c r="L137" t="s">
        <v>58</v>
      </c>
      <c r="M137" t="s">
        <v>49</v>
      </c>
      <c r="N137">
        <v>1</v>
      </c>
      <c r="O137">
        <v>8</v>
      </c>
      <c r="P137">
        <v>10</v>
      </c>
      <c r="Q137" s="48">
        <v>91.577100000000002</v>
      </c>
      <c r="R137" s="48">
        <f t="shared" si="13"/>
        <v>1.3333333333333333</v>
      </c>
      <c r="S137" s="48">
        <f t="shared" si="15"/>
        <v>122.1028</v>
      </c>
      <c r="T137" s="48"/>
      <c r="U137" s="48">
        <f t="shared" si="16"/>
        <v>122.1028</v>
      </c>
      <c r="V137" s="138">
        <f t="shared" si="17"/>
        <v>122102.8</v>
      </c>
      <c r="W137" s="138">
        <f t="shared" si="14"/>
        <v>10175.233333333334</v>
      </c>
      <c r="X137" t="str">
        <f>IF(DATAPrI[[#This Row],[Verks]]="Programövergripande",DATAPrI[[#This Row],[Verks]],CONCATENATE(DATAPrI[[#This Row],[PN/Pri kod]],TEXT(DATAPrI[[#This Row],[Verks]],9900000),1))</f>
        <v>H299001291</v>
      </c>
      <c r="Y137" t="str">
        <f>IF(DATAPrI[[#This Row],[Verks]]="Programövergripande",DATAPrI[[#This Row],[Verks]],CONCATENATE(DATAPrI[[#This Row],[Kursansvarig inst]],TEXT(DATAPrI[[#This Row],[Verks]],9900000),1))</f>
        <v>H299001291</v>
      </c>
      <c r="Z1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7">
        <f>IF(A137="Programövergripande","Programövergripande",VLOOKUP(C137,Verks!A:B,2,0))</f>
        <v>129</v>
      </c>
      <c r="AH137">
        <v>2023</v>
      </c>
      <c r="AL137" t="str">
        <f>VLOOKUP(B137,Inst!A:B,2,0)</f>
        <v>H2</v>
      </c>
    </row>
    <row r="138" spans="1:38" x14ac:dyDescent="0.35">
      <c r="A138" t="s">
        <v>47</v>
      </c>
      <c r="B138" t="s">
        <v>501</v>
      </c>
      <c r="C138" t="s">
        <v>297</v>
      </c>
      <c r="D138" t="s">
        <v>297</v>
      </c>
      <c r="E138" t="s">
        <v>505</v>
      </c>
      <c r="G138" t="s">
        <v>502</v>
      </c>
      <c r="H138" t="s">
        <v>516</v>
      </c>
      <c r="I138" t="s">
        <v>517</v>
      </c>
      <c r="J138">
        <v>1</v>
      </c>
      <c r="L138" t="s">
        <v>58</v>
      </c>
      <c r="M138" t="s">
        <v>49</v>
      </c>
      <c r="N138">
        <v>1</v>
      </c>
      <c r="O138">
        <v>8</v>
      </c>
      <c r="P138">
        <v>10</v>
      </c>
      <c r="Q138" s="48">
        <v>91.577100000000002</v>
      </c>
      <c r="R138" s="48">
        <f t="shared" si="13"/>
        <v>1.3333333333333333</v>
      </c>
      <c r="S138" s="48">
        <f t="shared" si="15"/>
        <v>122.1028</v>
      </c>
      <c r="T138" s="48"/>
      <c r="U138" s="48">
        <f t="shared" si="16"/>
        <v>122.1028</v>
      </c>
      <c r="V138" s="138">
        <f t="shared" si="17"/>
        <v>122102.8</v>
      </c>
      <c r="W138" s="138">
        <f t="shared" si="14"/>
        <v>10175.233333333334</v>
      </c>
      <c r="X138" t="str">
        <f>IF(DATAPrI[[#This Row],[Verks]]="Programövergripande",DATAPrI[[#This Row],[Verks]],CONCATENATE(DATAPrI[[#This Row],[PN/Pri kod]],TEXT(DATAPrI[[#This Row],[Verks]],9900000),1))</f>
        <v>H299001291</v>
      </c>
      <c r="Y138" t="str">
        <f>IF(DATAPrI[[#This Row],[Verks]]="Programövergripande",DATAPrI[[#This Row],[Verks]],CONCATENATE(DATAPrI[[#This Row],[Kursansvarig inst]],TEXT(DATAPrI[[#This Row],[Verks]],9900000),1))</f>
        <v>H299001291</v>
      </c>
      <c r="Z1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8">
        <f>IF(A138="Programövergripande","Programövergripande",VLOOKUP(C138,Verks!A:B,2,0))</f>
        <v>129</v>
      </c>
      <c r="AH138">
        <v>2023</v>
      </c>
      <c r="AL138" t="str">
        <f>VLOOKUP(B138,Inst!A:B,2,0)</f>
        <v>H2</v>
      </c>
    </row>
    <row r="139" spans="1:38" x14ac:dyDescent="0.35">
      <c r="A139" t="s">
        <v>47</v>
      </c>
      <c r="B139" t="s">
        <v>501</v>
      </c>
      <c r="C139" t="s">
        <v>297</v>
      </c>
      <c r="D139" t="s">
        <v>297</v>
      </c>
      <c r="E139" t="s">
        <v>505</v>
      </c>
      <c r="G139" t="s">
        <v>502</v>
      </c>
      <c r="H139" t="s">
        <v>349</v>
      </c>
      <c r="J139">
        <v>1</v>
      </c>
      <c r="L139" t="s">
        <v>58</v>
      </c>
      <c r="M139" t="s">
        <v>49</v>
      </c>
      <c r="N139">
        <v>3</v>
      </c>
      <c r="O139">
        <v>7</v>
      </c>
      <c r="P139">
        <v>30</v>
      </c>
      <c r="Q139" s="48">
        <v>91.577100000000002</v>
      </c>
      <c r="R139" s="48">
        <f t="shared" si="13"/>
        <v>3.5</v>
      </c>
      <c r="S139" s="48">
        <f t="shared" si="15"/>
        <v>320.51985000000002</v>
      </c>
      <c r="T139" s="48"/>
      <c r="U139" s="48">
        <f t="shared" si="16"/>
        <v>320.51985000000002</v>
      </c>
      <c r="V139" s="138">
        <f t="shared" si="17"/>
        <v>320519.85000000003</v>
      </c>
      <c r="W139" s="138">
        <f t="shared" si="14"/>
        <v>26709.987500000003</v>
      </c>
      <c r="X139" t="str">
        <f>IF(DATAPrI[[#This Row],[Verks]]="Programövergripande",DATAPrI[[#This Row],[Verks]],CONCATENATE(DATAPrI[[#This Row],[PN/Pri kod]],TEXT(DATAPrI[[#This Row],[Verks]],9900000),1))</f>
        <v>H299001291</v>
      </c>
      <c r="Y139" t="str">
        <f>IF(DATAPrI[[#This Row],[Verks]]="Programövergripande",DATAPrI[[#This Row],[Verks]],CONCATENATE(DATAPrI[[#This Row],[Kursansvarig inst]],TEXT(DATAPrI[[#This Row],[Verks]],9900000),1))</f>
        <v>H299001291</v>
      </c>
      <c r="Z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39">
        <f>IF(A139="Programövergripande","Programövergripande",VLOOKUP(C139,Verks!A:B,2,0))</f>
        <v>129</v>
      </c>
      <c r="AH139">
        <v>2023</v>
      </c>
      <c r="AL139" t="str">
        <f>VLOOKUP(B139,Inst!A:B,2,0)</f>
        <v>H2</v>
      </c>
    </row>
    <row r="140" spans="1:38" x14ac:dyDescent="0.35">
      <c r="A140" t="s">
        <v>38</v>
      </c>
      <c r="B140" t="s">
        <v>532</v>
      </c>
      <c r="C140" t="s">
        <v>278</v>
      </c>
      <c r="D140" t="s">
        <v>278</v>
      </c>
      <c r="E140" t="s">
        <v>42</v>
      </c>
      <c r="G140" t="s">
        <v>533</v>
      </c>
      <c r="H140" t="s">
        <v>307</v>
      </c>
      <c r="I140" t="s">
        <v>42</v>
      </c>
      <c r="J140">
        <v>1</v>
      </c>
      <c r="L140" t="s">
        <v>53</v>
      </c>
      <c r="M140" t="s">
        <v>42</v>
      </c>
      <c r="Q140" s="48">
        <v>0</v>
      </c>
      <c r="R140" s="48">
        <f t="shared" si="13"/>
        <v>0</v>
      </c>
      <c r="S140" s="48">
        <f t="shared" si="15"/>
        <v>0</v>
      </c>
      <c r="T140" s="48">
        <v>38</v>
      </c>
      <c r="U140" s="48">
        <f t="shared" si="16"/>
        <v>38</v>
      </c>
      <c r="V140" s="138">
        <f t="shared" si="17"/>
        <v>38000</v>
      </c>
      <c r="W140" s="138">
        <f t="shared" si="14"/>
        <v>3166.6666666666665</v>
      </c>
      <c r="X140" t="str">
        <f>IF(DATAPrI[[#This Row],[Verks]]="Programövergripande",DATAPrI[[#This Row],[Verks]],CONCATENATE(DATAPrI[[#This Row],[PN/Pri kod]],TEXT(DATAPrI[[#This Row],[Verks]],9900000),1))</f>
        <v>Programövergripande</v>
      </c>
      <c r="Y140" t="str">
        <f>IF(DATAPrI[[#This Row],[Verks]]="Programövergripande",DATAPrI[[#This Row],[Verks]],CONCATENATE(DATAPrI[[#This Row],[Kursansvarig inst]],TEXT(DATAPrI[[#This Row],[Verks]],9900000),1))</f>
        <v>Programövergripande</v>
      </c>
      <c r="Z14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40" t="s">
        <v>42</v>
      </c>
      <c r="AC140" t="s">
        <v>42</v>
      </c>
      <c r="AD140" t="s">
        <v>42</v>
      </c>
      <c r="AE140" t="s">
        <v>42</v>
      </c>
      <c r="AF140" t="str">
        <f>IF(A140="Programövergripande","Programövergripande",VLOOKUP(C140,Verks!A:B,2,0))</f>
        <v>Programövergripande</v>
      </c>
      <c r="AH140">
        <v>2023</v>
      </c>
      <c r="AI140" t="s">
        <v>534</v>
      </c>
      <c r="AL140" t="str">
        <f>VLOOKUP(B140,Inst!A:B,2,0)</f>
        <v>K6</v>
      </c>
    </row>
    <row r="141" spans="1:38" x14ac:dyDescent="0.35">
      <c r="A141" t="s">
        <v>38</v>
      </c>
      <c r="B141" t="s">
        <v>532</v>
      </c>
      <c r="C141" t="s">
        <v>278</v>
      </c>
      <c r="D141" t="s">
        <v>278</v>
      </c>
      <c r="E141" t="s">
        <v>42</v>
      </c>
      <c r="G141" t="s">
        <v>533</v>
      </c>
      <c r="H141" t="s">
        <v>44</v>
      </c>
      <c r="I141" t="s">
        <v>42</v>
      </c>
      <c r="J141">
        <v>1</v>
      </c>
      <c r="L141" t="s">
        <v>53</v>
      </c>
      <c r="M141" t="s">
        <v>42</v>
      </c>
      <c r="Q141" s="48">
        <v>0</v>
      </c>
      <c r="R141" s="48">
        <f t="shared" si="13"/>
        <v>0</v>
      </c>
      <c r="S141" s="48">
        <f t="shared" si="15"/>
        <v>0</v>
      </c>
      <c r="T141" s="48">
        <v>115</v>
      </c>
      <c r="U141" s="48">
        <f t="shared" si="16"/>
        <v>115</v>
      </c>
      <c r="V141" s="138">
        <f t="shared" si="17"/>
        <v>115000</v>
      </c>
      <c r="W141" s="138">
        <f t="shared" si="14"/>
        <v>9583.3333333333339</v>
      </c>
      <c r="X141" t="str">
        <f>IF(DATAPrI[[#This Row],[Verks]]="Programövergripande",DATAPrI[[#This Row],[Verks]],CONCATENATE(DATAPrI[[#This Row],[PN/Pri kod]],TEXT(DATAPrI[[#This Row],[Verks]],9900000),1))</f>
        <v>Programövergripande</v>
      </c>
      <c r="Y141" t="str">
        <f>IF(DATAPrI[[#This Row],[Verks]]="Programövergripande",DATAPrI[[#This Row],[Verks]],CONCATENATE(DATAPrI[[#This Row],[Kursansvarig inst]],TEXT(DATAPrI[[#This Row],[Verks]],9900000),1))</f>
        <v>Programövergripande</v>
      </c>
      <c r="Z14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41" t="s">
        <v>42</v>
      </c>
      <c r="AC141" t="s">
        <v>42</v>
      </c>
      <c r="AD141" t="s">
        <v>42</v>
      </c>
      <c r="AE141" t="s">
        <v>42</v>
      </c>
      <c r="AF141" t="str">
        <f>IF(A141="Programövergripande","Programövergripande",VLOOKUP(C141,Verks!A:B,2,0))</f>
        <v>Programövergripande</v>
      </c>
      <c r="AH141">
        <v>2023</v>
      </c>
      <c r="AL141" t="str">
        <f>VLOOKUP(B141,Inst!A:B,2,0)</f>
        <v>K6</v>
      </c>
    </row>
    <row r="142" spans="1:38" x14ac:dyDescent="0.35">
      <c r="A142" t="s">
        <v>38</v>
      </c>
      <c r="B142" t="s">
        <v>532</v>
      </c>
      <c r="C142" t="s">
        <v>278</v>
      </c>
      <c r="D142" t="s">
        <v>278</v>
      </c>
      <c r="E142" t="s">
        <v>42</v>
      </c>
      <c r="G142" t="s">
        <v>533</v>
      </c>
      <c r="H142" t="s">
        <v>54</v>
      </c>
      <c r="I142" t="s">
        <v>42</v>
      </c>
      <c r="J142">
        <v>1</v>
      </c>
      <c r="L142" t="s">
        <v>53</v>
      </c>
      <c r="M142" t="s">
        <v>42</v>
      </c>
      <c r="Q142" s="48">
        <v>0</v>
      </c>
      <c r="R142" s="48">
        <f t="shared" si="13"/>
        <v>0</v>
      </c>
      <c r="S142" s="48">
        <f t="shared" si="15"/>
        <v>0</v>
      </c>
      <c r="T142" s="48">
        <v>332.5</v>
      </c>
      <c r="U142" s="48">
        <f t="shared" si="16"/>
        <v>332.5</v>
      </c>
      <c r="V142" s="138">
        <f t="shared" si="17"/>
        <v>332500</v>
      </c>
      <c r="W142" s="138">
        <f t="shared" si="14"/>
        <v>27708.333333333332</v>
      </c>
      <c r="X142" t="str">
        <f>IF(DATAPrI[[#This Row],[Verks]]="Programövergripande",DATAPrI[[#This Row],[Verks]],CONCATENATE(DATAPrI[[#This Row],[PN/Pri kod]],TEXT(DATAPrI[[#This Row],[Verks]],9900000),1))</f>
        <v>Programövergripande</v>
      </c>
      <c r="Y142" t="str">
        <f>IF(DATAPrI[[#This Row],[Verks]]="Programövergripande",DATAPrI[[#This Row],[Verks]],CONCATENATE(DATAPrI[[#This Row],[Kursansvarig inst]],TEXT(DATAPrI[[#This Row],[Verks]],9900000),1))</f>
        <v>Programövergripande</v>
      </c>
      <c r="Z1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42" t="s">
        <v>42</v>
      </c>
      <c r="AC142" t="s">
        <v>42</v>
      </c>
      <c r="AD142" t="s">
        <v>42</v>
      </c>
      <c r="AE142" t="s">
        <v>42</v>
      </c>
      <c r="AF142" t="str">
        <f>IF(A142="Programövergripande","Programövergripande",VLOOKUP(C142,Verks!A:B,2,0))</f>
        <v>Programövergripande</v>
      </c>
      <c r="AH142">
        <v>2023</v>
      </c>
      <c r="AL142" t="str">
        <f>VLOOKUP(B142,Inst!A:B,2,0)</f>
        <v>K6</v>
      </c>
    </row>
    <row r="143" spans="1:38" x14ac:dyDescent="0.35">
      <c r="A143" t="s">
        <v>38</v>
      </c>
      <c r="B143" t="s">
        <v>532</v>
      </c>
      <c r="C143" t="s">
        <v>278</v>
      </c>
      <c r="D143" t="s">
        <v>278</v>
      </c>
      <c r="E143" t="s">
        <v>42</v>
      </c>
      <c r="G143" t="s">
        <v>533</v>
      </c>
      <c r="H143" t="s">
        <v>52</v>
      </c>
      <c r="I143" t="s">
        <v>42</v>
      </c>
      <c r="J143">
        <v>1</v>
      </c>
      <c r="L143" t="s">
        <v>53</v>
      </c>
      <c r="Q143" s="48">
        <v>0</v>
      </c>
      <c r="R143" s="48">
        <f t="shared" si="13"/>
        <v>0</v>
      </c>
      <c r="S143" s="48">
        <f t="shared" si="15"/>
        <v>0</v>
      </c>
      <c r="T143" s="48">
        <v>301.39999999999998</v>
      </c>
      <c r="U143" s="48">
        <f t="shared" si="16"/>
        <v>301.39999999999998</v>
      </c>
      <c r="V143" s="138">
        <f t="shared" si="17"/>
        <v>301400</v>
      </c>
      <c r="W143" s="138">
        <f t="shared" si="14"/>
        <v>25116.666666666668</v>
      </c>
      <c r="X143" t="str">
        <f>IF(DATAPrI[[#This Row],[Verks]]="Programövergripande",DATAPrI[[#This Row],[Verks]],CONCATENATE(DATAPrI[[#This Row],[PN/Pri kod]],TEXT(DATAPrI[[#This Row],[Verks]],9900000),1))</f>
        <v>Programövergripande</v>
      </c>
      <c r="Y143" t="str">
        <f>IF(DATAPrI[[#This Row],[Verks]]="Programövergripande",DATAPrI[[#This Row],[Verks]],CONCATENATE(DATAPrI[[#This Row],[Kursansvarig inst]],TEXT(DATAPrI[[#This Row],[Verks]],9900000),1))</f>
        <v>Programövergripande</v>
      </c>
      <c r="Z14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43" t="s">
        <v>42</v>
      </c>
      <c r="AC143" t="s">
        <v>42</v>
      </c>
      <c r="AD143" t="s">
        <v>42</v>
      </c>
      <c r="AE143" t="s">
        <v>42</v>
      </c>
      <c r="AF143" t="str">
        <f>IF(A143="Programövergripande","Programövergripande",VLOOKUP(C143,Verks!A:B,2,0))</f>
        <v>Programövergripande</v>
      </c>
      <c r="AH143">
        <v>2023</v>
      </c>
      <c r="AL143" t="str">
        <f>VLOOKUP(B143,Inst!A:B,2,0)</f>
        <v>K6</v>
      </c>
    </row>
    <row r="144" spans="1:38" x14ac:dyDescent="0.35">
      <c r="A144" t="s">
        <v>38</v>
      </c>
      <c r="B144" t="s">
        <v>532</v>
      </c>
      <c r="C144" t="s">
        <v>278</v>
      </c>
      <c r="D144" t="s">
        <v>278</v>
      </c>
      <c r="G144" t="s">
        <v>533</v>
      </c>
      <c r="H144" t="s">
        <v>535</v>
      </c>
      <c r="J144">
        <v>1</v>
      </c>
      <c r="L144" t="s">
        <v>53</v>
      </c>
      <c r="Q144" s="48">
        <v>0</v>
      </c>
      <c r="R144" s="48">
        <f t="shared" si="13"/>
        <v>0</v>
      </c>
      <c r="S144" s="48">
        <f t="shared" si="15"/>
        <v>0</v>
      </c>
      <c r="T144" s="48">
        <v>229.2</v>
      </c>
      <c r="U144" s="48">
        <f t="shared" si="16"/>
        <v>229.2</v>
      </c>
      <c r="V144" s="138">
        <f t="shared" si="17"/>
        <v>229200</v>
      </c>
      <c r="W144" s="138">
        <f t="shared" si="14"/>
        <v>19100</v>
      </c>
      <c r="X144" t="str">
        <f>IF(DATAPrI[[#This Row],[Verks]]="Programövergripande",DATAPrI[[#This Row],[Verks]],CONCATENATE(DATAPrI[[#This Row],[PN/Pri kod]],TEXT(DATAPrI[[#This Row],[Verks]],9900000),1))</f>
        <v>Programövergripande</v>
      </c>
      <c r="Y144" t="str">
        <f>IF(DATAPrI[[#This Row],[Verks]]="Programövergripande",DATAPrI[[#This Row],[Verks]],CONCATENATE(DATAPrI[[#This Row],[Kursansvarig inst]],TEXT(DATAPrI[[#This Row],[Verks]],9900000),1))</f>
        <v>Programövergripande</v>
      </c>
      <c r="Z1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44" t="str">
        <f>IF(A144="Programövergripande","Programövergripande",VLOOKUP(C144,Verks!A:B,2,0))</f>
        <v>Programövergripande</v>
      </c>
      <c r="AH144">
        <v>2023</v>
      </c>
      <c r="AL144" t="str">
        <f>VLOOKUP(B144,Inst!A:B,2,0)</f>
        <v>K6</v>
      </c>
    </row>
    <row r="145" spans="1:38" x14ac:dyDescent="0.35">
      <c r="A145" t="s">
        <v>38</v>
      </c>
      <c r="B145" t="s">
        <v>532</v>
      </c>
      <c r="C145" t="s">
        <v>278</v>
      </c>
      <c r="D145" t="s">
        <v>278</v>
      </c>
      <c r="G145" t="s">
        <v>533</v>
      </c>
      <c r="H145" t="s">
        <v>536</v>
      </c>
      <c r="J145">
        <v>1</v>
      </c>
      <c r="L145" t="s">
        <v>53</v>
      </c>
      <c r="Q145" s="48">
        <v>0</v>
      </c>
      <c r="R145" s="48">
        <f t="shared" si="13"/>
        <v>0</v>
      </c>
      <c r="S145" s="48">
        <f t="shared" si="15"/>
        <v>0</v>
      </c>
      <c r="T145" s="48">
        <v>874.1</v>
      </c>
      <c r="U145" s="48">
        <f t="shared" si="16"/>
        <v>874.1</v>
      </c>
      <c r="V145" s="138">
        <f t="shared" si="17"/>
        <v>874100</v>
      </c>
      <c r="W145" s="138">
        <f t="shared" si="14"/>
        <v>72841.666666666672</v>
      </c>
      <c r="X145" t="str">
        <f>IF(DATAPrI[[#This Row],[Verks]]="Programövergripande",DATAPrI[[#This Row],[Verks]],CONCATENATE(DATAPrI[[#This Row],[PN/Pri kod]],TEXT(DATAPrI[[#This Row],[Verks]],9900000),1))</f>
        <v>Programövergripande</v>
      </c>
      <c r="Y145" t="str">
        <f>IF(DATAPrI[[#This Row],[Verks]]="Programövergripande",DATAPrI[[#This Row],[Verks]],CONCATENATE(DATAPrI[[#This Row],[Kursansvarig inst]],TEXT(DATAPrI[[#This Row],[Verks]],9900000),1))</f>
        <v>Programövergripande</v>
      </c>
      <c r="Z1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45" t="str">
        <f>IF(A145="Programövergripande","Programövergripande",VLOOKUP(C145,Verks!A:B,2,0))</f>
        <v>Programövergripande</v>
      </c>
      <c r="AH145">
        <v>2023</v>
      </c>
      <c r="AL145" t="str">
        <f>VLOOKUP(B145,Inst!A:B,2,0)</f>
        <v>K6</v>
      </c>
    </row>
    <row r="146" spans="1:38" x14ac:dyDescent="0.35">
      <c r="A146" t="s">
        <v>47</v>
      </c>
      <c r="B146" t="s">
        <v>532</v>
      </c>
      <c r="C146" t="s">
        <v>278</v>
      </c>
      <c r="D146" t="s">
        <v>278</v>
      </c>
      <c r="E146" t="s">
        <v>48</v>
      </c>
      <c r="G146" t="s">
        <v>533</v>
      </c>
      <c r="H146" t="s">
        <v>537</v>
      </c>
      <c r="I146" t="s">
        <v>538</v>
      </c>
      <c r="J146">
        <v>1</v>
      </c>
      <c r="L146" t="s">
        <v>58</v>
      </c>
      <c r="M146" t="s">
        <v>49</v>
      </c>
      <c r="N146">
        <v>1</v>
      </c>
      <c r="O146">
        <v>44</v>
      </c>
      <c r="P146">
        <v>12</v>
      </c>
      <c r="Q146" s="48">
        <v>61.757983000000003</v>
      </c>
      <c r="R146" s="48">
        <f t="shared" si="13"/>
        <v>8.8000000000000007</v>
      </c>
      <c r="S146" s="48">
        <f t="shared" si="15"/>
        <v>543.47025040000005</v>
      </c>
      <c r="T146" s="48"/>
      <c r="U146" s="48">
        <f t="shared" si="16"/>
        <v>543.47025040000005</v>
      </c>
      <c r="V146" s="138">
        <f t="shared" si="17"/>
        <v>543470.25040000002</v>
      </c>
      <c r="W146" s="138">
        <f t="shared" si="14"/>
        <v>45289.187533333337</v>
      </c>
      <c r="X146" t="str">
        <f>IF(DATAPrI[[#This Row],[Verks]]="Programövergripande",DATAPrI[[#This Row],[Verks]],CONCATENATE(DATAPrI[[#This Row],[PN/Pri kod]],TEXT(DATAPrI[[#This Row],[Verks]],9900000),1))</f>
        <v>K699001361</v>
      </c>
      <c r="Y146" t="str">
        <f>IF(DATAPrI[[#This Row],[Verks]]="Programövergripande",DATAPrI[[#This Row],[Verks]],CONCATENATE(DATAPrI[[#This Row],[Kursansvarig inst]],TEXT(DATAPrI[[#This Row],[Verks]],9900000),1))</f>
        <v>K699001361</v>
      </c>
      <c r="Z1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46">
        <f>IF(A146="Programövergripande","Programövergripande",VLOOKUP(C146,Verks!A:B,2,0))</f>
        <v>136</v>
      </c>
      <c r="AH146">
        <v>2023</v>
      </c>
      <c r="AL146" t="str">
        <f>VLOOKUP(B146,Inst!A:B,2,0)</f>
        <v>K6</v>
      </c>
    </row>
    <row r="147" spans="1:38" x14ac:dyDescent="0.35">
      <c r="A147" t="s">
        <v>47</v>
      </c>
      <c r="B147" t="s">
        <v>532</v>
      </c>
      <c r="C147" t="s">
        <v>278</v>
      </c>
      <c r="D147" t="s">
        <v>278</v>
      </c>
      <c r="E147" t="s">
        <v>48</v>
      </c>
      <c r="G147" t="s">
        <v>533</v>
      </c>
      <c r="H147" t="s">
        <v>539</v>
      </c>
      <c r="I147" t="s">
        <v>540</v>
      </c>
      <c r="J147">
        <v>1</v>
      </c>
      <c r="L147" t="s">
        <v>58</v>
      </c>
      <c r="M147" t="s">
        <v>49</v>
      </c>
      <c r="N147">
        <v>1</v>
      </c>
      <c r="O147">
        <v>44</v>
      </c>
      <c r="P147">
        <v>3</v>
      </c>
      <c r="Q147" s="48">
        <v>61.757983000000003</v>
      </c>
      <c r="R147" s="48">
        <f t="shared" si="13"/>
        <v>2.2000000000000002</v>
      </c>
      <c r="S147" s="48">
        <f t="shared" si="15"/>
        <v>135.86756260000001</v>
      </c>
      <c r="T147" s="48"/>
      <c r="U147" s="48">
        <f t="shared" si="16"/>
        <v>135.86756260000001</v>
      </c>
      <c r="V147" s="138">
        <f t="shared" si="17"/>
        <v>135867.5626</v>
      </c>
      <c r="W147" s="138">
        <f t="shared" si="14"/>
        <v>11322.296883333334</v>
      </c>
      <c r="X147" t="str">
        <f>IF(DATAPrI[[#This Row],[Verks]]="Programövergripande",DATAPrI[[#This Row],[Verks]],CONCATENATE(DATAPrI[[#This Row],[PN/Pri kod]],TEXT(DATAPrI[[#This Row],[Verks]],9900000),1))</f>
        <v>K699001361</v>
      </c>
      <c r="Y147" t="str">
        <f>IF(DATAPrI[[#This Row],[Verks]]="Programövergripande",DATAPrI[[#This Row],[Verks]],CONCATENATE(DATAPrI[[#This Row],[Kursansvarig inst]],TEXT(DATAPrI[[#This Row],[Verks]],9900000),1))</f>
        <v>K699001361</v>
      </c>
      <c r="Z1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47">
        <f>IF(A147="Programövergripande","Programövergripande",VLOOKUP(C147,Verks!A:B,2,0))</f>
        <v>136</v>
      </c>
      <c r="AH147">
        <v>2023</v>
      </c>
      <c r="AL147" t="str">
        <f>VLOOKUP(B147,Inst!A:B,2,0)</f>
        <v>K6</v>
      </c>
    </row>
    <row r="148" spans="1:38" x14ac:dyDescent="0.35">
      <c r="A148" t="s">
        <v>47</v>
      </c>
      <c r="B148" t="s">
        <v>532</v>
      </c>
      <c r="C148" t="s">
        <v>278</v>
      </c>
      <c r="D148" t="s">
        <v>278</v>
      </c>
      <c r="E148" t="s">
        <v>48</v>
      </c>
      <c r="G148" t="s">
        <v>533</v>
      </c>
      <c r="H148" t="s">
        <v>541</v>
      </c>
      <c r="I148" t="s">
        <v>542</v>
      </c>
      <c r="J148">
        <v>1</v>
      </c>
      <c r="L148" t="s">
        <v>58</v>
      </c>
      <c r="M148" t="s">
        <v>49</v>
      </c>
      <c r="N148">
        <v>1</v>
      </c>
      <c r="O148">
        <v>44</v>
      </c>
      <c r="P148">
        <v>10.5</v>
      </c>
      <c r="Q148" s="48">
        <v>61.757983000000003</v>
      </c>
      <c r="R148" s="48">
        <f t="shared" si="13"/>
        <v>7.7</v>
      </c>
      <c r="S148" s="48">
        <f t="shared" si="15"/>
        <v>475.53646910000003</v>
      </c>
      <c r="T148" s="48"/>
      <c r="U148" s="48">
        <f t="shared" si="16"/>
        <v>475.53646910000003</v>
      </c>
      <c r="V148" s="138">
        <f t="shared" si="17"/>
        <v>475536.46910000005</v>
      </c>
      <c r="W148" s="138">
        <f t="shared" si="14"/>
        <v>39628.039091666673</v>
      </c>
      <c r="X148" t="str">
        <f>IF(DATAPrI[[#This Row],[Verks]]="Programövergripande",DATAPrI[[#This Row],[Verks]],CONCATENATE(DATAPrI[[#This Row],[PN/Pri kod]],TEXT(DATAPrI[[#This Row],[Verks]],9900000),1))</f>
        <v>K699001361</v>
      </c>
      <c r="Y148" t="str">
        <f>IF(DATAPrI[[#This Row],[Verks]]="Programövergripande",DATAPrI[[#This Row],[Verks]],CONCATENATE(DATAPrI[[#This Row],[Kursansvarig inst]],TEXT(DATAPrI[[#This Row],[Verks]],9900000),1))</f>
        <v>K699001361</v>
      </c>
      <c r="Z1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48">
        <f>IF(A148="Programövergripande","Programövergripande",VLOOKUP(C148,Verks!A:B,2,0))</f>
        <v>136</v>
      </c>
      <c r="AH148">
        <v>2023</v>
      </c>
      <c r="AL148" t="str">
        <f>VLOOKUP(B148,Inst!A:B,2,0)</f>
        <v>K6</v>
      </c>
    </row>
    <row r="149" spans="1:38" x14ac:dyDescent="0.35">
      <c r="A149" t="s">
        <v>47</v>
      </c>
      <c r="B149" t="s">
        <v>532</v>
      </c>
      <c r="C149" t="s">
        <v>278</v>
      </c>
      <c r="D149" t="s">
        <v>278</v>
      </c>
      <c r="E149" t="s">
        <v>48</v>
      </c>
      <c r="G149" t="s">
        <v>533</v>
      </c>
      <c r="H149" t="s">
        <v>543</v>
      </c>
      <c r="I149" t="s">
        <v>544</v>
      </c>
      <c r="J149">
        <v>1</v>
      </c>
      <c r="L149" t="s">
        <v>58</v>
      </c>
      <c r="M149" t="s">
        <v>49</v>
      </c>
      <c r="N149">
        <v>1</v>
      </c>
      <c r="O149">
        <v>44</v>
      </c>
      <c r="P149">
        <v>4.5</v>
      </c>
      <c r="Q149" s="48">
        <v>61.757983000000003</v>
      </c>
      <c r="R149" s="48">
        <f t="shared" si="13"/>
        <v>3.3</v>
      </c>
      <c r="S149" s="48">
        <f t="shared" si="15"/>
        <v>203.80134390000001</v>
      </c>
      <c r="T149" s="48"/>
      <c r="U149" s="48">
        <f t="shared" si="16"/>
        <v>203.80134390000001</v>
      </c>
      <c r="V149" s="138">
        <f t="shared" si="17"/>
        <v>203801.34390000001</v>
      </c>
      <c r="W149" s="138">
        <f t="shared" si="14"/>
        <v>16983.445325000001</v>
      </c>
      <c r="X149" t="str">
        <f>IF(DATAPrI[[#This Row],[Verks]]="Programövergripande",DATAPrI[[#This Row],[Verks]],CONCATENATE(DATAPrI[[#This Row],[PN/Pri kod]],TEXT(DATAPrI[[#This Row],[Verks]],9900000),1))</f>
        <v>K699001361</v>
      </c>
      <c r="Y149" t="str">
        <f>IF(DATAPrI[[#This Row],[Verks]]="Programövergripande",DATAPrI[[#This Row],[Verks]],CONCATENATE(DATAPrI[[#This Row],[Kursansvarig inst]],TEXT(DATAPrI[[#This Row],[Verks]],9900000),1))</f>
        <v>K699001361</v>
      </c>
      <c r="Z1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49">
        <f>IF(A149="Programövergripande","Programövergripande",VLOOKUP(C149,Verks!A:B,2,0))</f>
        <v>136</v>
      </c>
      <c r="AH149">
        <v>2023</v>
      </c>
      <c r="AL149" t="str">
        <f>VLOOKUP(B149,Inst!A:B,2,0)</f>
        <v>K6</v>
      </c>
    </row>
    <row r="150" spans="1:38" x14ac:dyDescent="0.35">
      <c r="A150" t="s">
        <v>47</v>
      </c>
      <c r="B150" t="s">
        <v>532</v>
      </c>
      <c r="C150" t="s">
        <v>278</v>
      </c>
      <c r="D150" t="s">
        <v>278</v>
      </c>
      <c r="E150" t="s">
        <v>48</v>
      </c>
      <c r="G150" t="s">
        <v>533</v>
      </c>
      <c r="H150" t="s">
        <v>537</v>
      </c>
      <c r="I150" t="s">
        <v>538</v>
      </c>
      <c r="J150">
        <v>1</v>
      </c>
      <c r="L150" t="s">
        <v>58</v>
      </c>
      <c r="M150" t="s">
        <v>50</v>
      </c>
      <c r="N150">
        <v>1</v>
      </c>
      <c r="O150">
        <v>44</v>
      </c>
      <c r="P150">
        <v>12</v>
      </c>
      <c r="Q150" s="48">
        <v>61.757983000000003</v>
      </c>
      <c r="R150" s="48">
        <f t="shared" si="13"/>
        <v>8.8000000000000007</v>
      </c>
      <c r="S150" s="48">
        <f t="shared" si="15"/>
        <v>543.47025040000005</v>
      </c>
      <c r="T150" s="48"/>
      <c r="U150" s="48">
        <f t="shared" si="16"/>
        <v>543.47025040000005</v>
      </c>
      <c r="V150" s="138">
        <f t="shared" si="17"/>
        <v>543470.25040000002</v>
      </c>
      <c r="W150" s="138">
        <f t="shared" si="14"/>
        <v>45289.187533333337</v>
      </c>
      <c r="X150" t="str">
        <f>IF(DATAPrI[[#This Row],[Verks]]="Programövergripande",DATAPrI[[#This Row],[Verks]],CONCATENATE(DATAPrI[[#This Row],[PN/Pri kod]],TEXT(DATAPrI[[#This Row],[Verks]],9900000),1))</f>
        <v>K699001361</v>
      </c>
      <c r="Y150" t="str">
        <f>IF(DATAPrI[[#This Row],[Verks]]="Programövergripande",DATAPrI[[#This Row],[Verks]],CONCATENATE(DATAPrI[[#This Row],[Kursansvarig inst]],TEXT(DATAPrI[[#This Row],[Verks]],9900000),1))</f>
        <v>K699001361</v>
      </c>
      <c r="Z1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0">
        <f>IF(A150="Programövergripande","Programövergripande",VLOOKUP(C150,Verks!A:B,2,0))</f>
        <v>136</v>
      </c>
      <c r="AH150">
        <v>2023</v>
      </c>
      <c r="AL150" t="str">
        <f>VLOOKUP(B150,Inst!A:B,2,0)</f>
        <v>K6</v>
      </c>
    </row>
    <row r="151" spans="1:38" x14ac:dyDescent="0.35">
      <c r="A151" t="s">
        <v>47</v>
      </c>
      <c r="B151" t="s">
        <v>532</v>
      </c>
      <c r="C151" t="s">
        <v>278</v>
      </c>
      <c r="D151" t="s">
        <v>278</v>
      </c>
      <c r="E151" t="s">
        <v>48</v>
      </c>
      <c r="G151" t="s">
        <v>533</v>
      </c>
      <c r="H151" t="s">
        <v>539</v>
      </c>
      <c r="I151" t="s">
        <v>540</v>
      </c>
      <c r="J151">
        <v>1</v>
      </c>
      <c r="L151" t="s">
        <v>58</v>
      </c>
      <c r="M151" t="s">
        <v>50</v>
      </c>
      <c r="N151">
        <v>1</v>
      </c>
      <c r="O151">
        <v>44</v>
      </c>
      <c r="P151">
        <v>3</v>
      </c>
      <c r="Q151" s="48">
        <v>61.757983000000003</v>
      </c>
      <c r="R151" s="48">
        <f t="shared" si="13"/>
        <v>2.2000000000000002</v>
      </c>
      <c r="S151" s="48">
        <f t="shared" si="15"/>
        <v>135.86756260000001</v>
      </c>
      <c r="T151" s="48"/>
      <c r="U151" s="48">
        <f t="shared" si="16"/>
        <v>135.86756260000001</v>
      </c>
      <c r="V151" s="138">
        <f t="shared" si="17"/>
        <v>135867.5626</v>
      </c>
      <c r="W151" s="138">
        <f t="shared" si="14"/>
        <v>11322.296883333334</v>
      </c>
      <c r="X151" t="str">
        <f>IF(DATAPrI[[#This Row],[Verks]]="Programövergripande",DATAPrI[[#This Row],[Verks]],CONCATENATE(DATAPrI[[#This Row],[PN/Pri kod]],TEXT(DATAPrI[[#This Row],[Verks]],9900000),1))</f>
        <v>K699001361</v>
      </c>
      <c r="Y151" t="str">
        <f>IF(DATAPrI[[#This Row],[Verks]]="Programövergripande",DATAPrI[[#This Row],[Verks]],CONCATENATE(DATAPrI[[#This Row],[Kursansvarig inst]],TEXT(DATAPrI[[#This Row],[Verks]],9900000),1))</f>
        <v>K699001361</v>
      </c>
      <c r="Z1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1">
        <f>IF(A151="Programövergripande","Programövergripande",VLOOKUP(C151,Verks!A:B,2,0))</f>
        <v>136</v>
      </c>
      <c r="AH151">
        <v>2023</v>
      </c>
      <c r="AL151" t="str">
        <f>VLOOKUP(B151,Inst!A:B,2,0)</f>
        <v>K6</v>
      </c>
    </row>
    <row r="152" spans="1:38" x14ac:dyDescent="0.35">
      <c r="A152" t="s">
        <v>47</v>
      </c>
      <c r="B152" t="s">
        <v>532</v>
      </c>
      <c r="C152" t="s">
        <v>278</v>
      </c>
      <c r="D152" t="s">
        <v>278</v>
      </c>
      <c r="E152" t="s">
        <v>48</v>
      </c>
      <c r="G152" t="s">
        <v>533</v>
      </c>
      <c r="H152" t="s">
        <v>541</v>
      </c>
      <c r="I152" t="s">
        <v>542</v>
      </c>
      <c r="J152">
        <v>1</v>
      </c>
      <c r="L152" t="s">
        <v>58</v>
      </c>
      <c r="M152" t="s">
        <v>50</v>
      </c>
      <c r="N152">
        <v>1</v>
      </c>
      <c r="O152">
        <v>44</v>
      </c>
      <c r="P152">
        <v>10.5</v>
      </c>
      <c r="Q152" s="48">
        <v>61.757983000000003</v>
      </c>
      <c r="R152" s="48">
        <f t="shared" si="13"/>
        <v>7.7</v>
      </c>
      <c r="S152" s="48">
        <f t="shared" si="15"/>
        <v>475.53646910000003</v>
      </c>
      <c r="T152" s="48"/>
      <c r="U152" s="48">
        <f t="shared" si="16"/>
        <v>475.53646910000003</v>
      </c>
      <c r="V152" s="138">
        <f t="shared" si="17"/>
        <v>475536.46910000005</v>
      </c>
      <c r="W152" s="138">
        <f t="shared" si="14"/>
        <v>39628.039091666673</v>
      </c>
      <c r="X152" t="str">
        <f>IF(DATAPrI[[#This Row],[Verks]]="Programövergripande",DATAPrI[[#This Row],[Verks]],CONCATENATE(DATAPrI[[#This Row],[PN/Pri kod]],TEXT(DATAPrI[[#This Row],[Verks]],9900000),1))</f>
        <v>K699001361</v>
      </c>
      <c r="Y152" t="str">
        <f>IF(DATAPrI[[#This Row],[Verks]]="Programövergripande",DATAPrI[[#This Row],[Verks]],CONCATENATE(DATAPrI[[#This Row],[Kursansvarig inst]],TEXT(DATAPrI[[#This Row],[Verks]],9900000),1))</f>
        <v>K699001361</v>
      </c>
      <c r="Z1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2">
        <f>IF(A152="Programövergripande","Programövergripande",VLOOKUP(C152,Verks!A:B,2,0))</f>
        <v>136</v>
      </c>
      <c r="AH152">
        <v>2023</v>
      </c>
      <c r="AL152" t="str">
        <f>VLOOKUP(B152,Inst!A:B,2,0)</f>
        <v>K6</v>
      </c>
    </row>
    <row r="153" spans="1:38" x14ac:dyDescent="0.35">
      <c r="A153" t="s">
        <v>47</v>
      </c>
      <c r="B153" t="s">
        <v>532</v>
      </c>
      <c r="C153" t="s">
        <v>278</v>
      </c>
      <c r="D153" t="s">
        <v>278</v>
      </c>
      <c r="E153" t="s">
        <v>48</v>
      </c>
      <c r="G153" t="s">
        <v>533</v>
      </c>
      <c r="H153" t="s">
        <v>543</v>
      </c>
      <c r="I153" t="s">
        <v>544</v>
      </c>
      <c r="J153">
        <v>1</v>
      </c>
      <c r="L153" t="s">
        <v>58</v>
      </c>
      <c r="M153" t="s">
        <v>50</v>
      </c>
      <c r="N153">
        <v>1</v>
      </c>
      <c r="O153">
        <v>44</v>
      </c>
      <c r="P153">
        <v>4.5</v>
      </c>
      <c r="Q153" s="48">
        <v>61.757983000000003</v>
      </c>
      <c r="R153" s="48">
        <f t="shared" si="13"/>
        <v>3.3</v>
      </c>
      <c r="S153" s="48">
        <f t="shared" si="15"/>
        <v>203.80134390000001</v>
      </c>
      <c r="T153" s="48"/>
      <c r="U153" s="48">
        <f t="shared" si="16"/>
        <v>203.80134390000001</v>
      </c>
      <c r="V153" s="138">
        <f t="shared" si="17"/>
        <v>203801.34390000001</v>
      </c>
      <c r="W153" s="138">
        <f t="shared" si="14"/>
        <v>16983.445325000001</v>
      </c>
      <c r="X153" t="str">
        <f>IF(DATAPrI[[#This Row],[Verks]]="Programövergripande",DATAPrI[[#This Row],[Verks]],CONCATENATE(DATAPrI[[#This Row],[PN/Pri kod]],TEXT(DATAPrI[[#This Row],[Verks]],9900000),1))</f>
        <v>K699001361</v>
      </c>
      <c r="Y153" t="str">
        <f>IF(DATAPrI[[#This Row],[Verks]]="Programövergripande",DATAPrI[[#This Row],[Verks]],CONCATENATE(DATAPrI[[#This Row],[Kursansvarig inst]],TEXT(DATAPrI[[#This Row],[Verks]],9900000),1))</f>
        <v>K699001361</v>
      </c>
      <c r="Z1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3">
        <f>IF(A153="Programövergripande","Programövergripande",VLOOKUP(C153,Verks!A:B,2,0))</f>
        <v>136</v>
      </c>
      <c r="AH153">
        <v>2023</v>
      </c>
      <c r="AL153" t="str">
        <f>VLOOKUP(B153,Inst!A:B,2,0)</f>
        <v>K6</v>
      </c>
    </row>
    <row r="154" spans="1:38" x14ac:dyDescent="0.35">
      <c r="A154" t="s">
        <v>47</v>
      </c>
      <c r="B154" t="s">
        <v>532</v>
      </c>
      <c r="C154" t="s">
        <v>278</v>
      </c>
      <c r="D154" t="s">
        <v>278</v>
      </c>
      <c r="E154" t="s">
        <v>48</v>
      </c>
      <c r="G154" t="s">
        <v>533</v>
      </c>
      <c r="H154" t="s">
        <v>545</v>
      </c>
      <c r="I154" t="s">
        <v>546</v>
      </c>
      <c r="J154">
        <v>1</v>
      </c>
      <c r="L154" t="s">
        <v>58</v>
      </c>
      <c r="M154" t="s">
        <v>49</v>
      </c>
      <c r="N154">
        <v>2</v>
      </c>
      <c r="O154">
        <v>41</v>
      </c>
      <c r="P154">
        <v>15</v>
      </c>
      <c r="Q154" s="48">
        <v>61.757983000000003</v>
      </c>
      <c r="R154" s="48">
        <f t="shared" si="13"/>
        <v>10.25</v>
      </c>
      <c r="S154" s="48">
        <f t="shared" si="15"/>
        <v>633.01932575000001</v>
      </c>
      <c r="T154" s="48"/>
      <c r="U154" s="48">
        <f t="shared" si="16"/>
        <v>633.01932575000001</v>
      </c>
      <c r="V154" s="138">
        <f t="shared" si="17"/>
        <v>633019.32574999996</v>
      </c>
      <c r="W154" s="138">
        <f t="shared" si="14"/>
        <v>52751.610479166666</v>
      </c>
      <c r="X154" t="str">
        <f>IF(DATAPrI[[#This Row],[Verks]]="Programövergripande",DATAPrI[[#This Row],[Verks]],CONCATENATE(DATAPrI[[#This Row],[PN/Pri kod]],TEXT(DATAPrI[[#This Row],[Verks]],9900000),1))</f>
        <v>K699001361</v>
      </c>
      <c r="Y154" t="str">
        <f>IF(DATAPrI[[#This Row],[Verks]]="Programövergripande",DATAPrI[[#This Row],[Verks]],CONCATENATE(DATAPrI[[#This Row],[Kursansvarig inst]],TEXT(DATAPrI[[#This Row],[Verks]],9900000),1))</f>
        <v>K699001361</v>
      </c>
      <c r="Z1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4">
        <f>IF(A154="Programövergripande","Programövergripande",VLOOKUP(C154,Verks!A:B,2,0))</f>
        <v>136</v>
      </c>
      <c r="AH154">
        <v>2023</v>
      </c>
      <c r="AL154" t="str">
        <f>VLOOKUP(B154,Inst!A:B,2,0)</f>
        <v>K6</v>
      </c>
    </row>
    <row r="155" spans="1:38" x14ac:dyDescent="0.35">
      <c r="A155" t="s">
        <v>47</v>
      </c>
      <c r="B155" t="s">
        <v>532</v>
      </c>
      <c r="C155" t="s">
        <v>278</v>
      </c>
      <c r="D155" t="s">
        <v>278</v>
      </c>
      <c r="E155" t="s">
        <v>48</v>
      </c>
      <c r="G155" t="s">
        <v>533</v>
      </c>
      <c r="H155" t="s">
        <v>547</v>
      </c>
      <c r="I155" t="s">
        <v>548</v>
      </c>
      <c r="J155">
        <v>1</v>
      </c>
      <c r="L155" t="s">
        <v>58</v>
      </c>
      <c r="M155" t="s">
        <v>49</v>
      </c>
      <c r="N155">
        <v>2</v>
      </c>
      <c r="O155">
        <v>41</v>
      </c>
      <c r="P155">
        <v>15</v>
      </c>
      <c r="Q155" s="48">
        <v>61.757983000000003</v>
      </c>
      <c r="R155" s="48">
        <f t="shared" si="13"/>
        <v>10.25</v>
      </c>
      <c r="S155" s="48">
        <f t="shared" si="15"/>
        <v>633.01932575000001</v>
      </c>
      <c r="T155" s="48"/>
      <c r="U155" s="48">
        <f t="shared" si="16"/>
        <v>633.01932575000001</v>
      </c>
      <c r="V155" s="138">
        <f t="shared" si="17"/>
        <v>633019.32574999996</v>
      </c>
      <c r="W155" s="138">
        <f t="shared" si="14"/>
        <v>52751.610479166666</v>
      </c>
      <c r="X155" t="str">
        <f>IF(DATAPrI[[#This Row],[Verks]]="Programövergripande",DATAPrI[[#This Row],[Verks]],CONCATENATE(DATAPrI[[#This Row],[PN/Pri kod]],TEXT(DATAPrI[[#This Row],[Verks]],9900000),1))</f>
        <v>K699001361</v>
      </c>
      <c r="Y155" t="str">
        <f>IF(DATAPrI[[#This Row],[Verks]]="Programövergripande",DATAPrI[[#This Row],[Verks]],CONCATENATE(DATAPrI[[#This Row],[Kursansvarig inst]],TEXT(DATAPrI[[#This Row],[Verks]],9900000),1))</f>
        <v>K699001361</v>
      </c>
      <c r="Z1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5">
        <f>IF(A155="Programövergripande","Programövergripande",VLOOKUP(C155,Verks!A:B,2,0))</f>
        <v>136</v>
      </c>
      <c r="AH155">
        <v>2023</v>
      </c>
      <c r="AL155" t="str">
        <f>VLOOKUP(B155,Inst!A:B,2,0)</f>
        <v>K6</v>
      </c>
    </row>
    <row r="156" spans="1:38" x14ac:dyDescent="0.35">
      <c r="A156" t="s">
        <v>47</v>
      </c>
      <c r="B156" t="s">
        <v>532</v>
      </c>
      <c r="C156" t="s">
        <v>278</v>
      </c>
      <c r="D156" t="s">
        <v>278</v>
      </c>
      <c r="E156" t="s">
        <v>48</v>
      </c>
      <c r="G156" t="s">
        <v>533</v>
      </c>
      <c r="H156" t="s">
        <v>545</v>
      </c>
      <c r="I156" t="s">
        <v>546</v>
      </c>
      <c r="J156">
        <v>1</v>
      </c>
      <c r="L156" t="s">
        <v>58</v>
      </c>
      <c r="M156" t="s">
        <v>50</v>
      </c>
      <c r="N156">
        <v>2</v>
      </c>
      <c r="O156">
        <v>38</v>
      </c>
      <c r="P156">
        <v>15</v>
      </c>
      <c r="Q156" s="48">
        <v>61.757983000000003</v>
      </c>
      <c r="R156" s="48">
        <f t="shared" si="13"/>
        <v>9.5</v>
      </c>
      <c r="S156" s="48">
        <f t="shared" si="15"/>
        <v>586.70083850000003</v>
      </c>
      <c r="T156" s="48"/>
      <c r="U156" s="48">
        <f t="shared" si="16"/>
        <v>586.70083850000003</v>
      </c>
      <c r="V156" s="138">
        <f t="shared" si="17"/>
        <v>586700.83850000007</v>
      </c>
      <c r="W156" s="138">
        <f t="shared" si="14"/>
        <v>48891.736541666673</v>
      </c>
      <c r="X156" t="str">
        <f>IF(DATAPrI[[#This Row],[Verks]]="Programövergripande",DATAPrI[[#This Row],[Verks]],CONCATENATE(DATAPrI[[#This Row],[PN/Pri kod]],TEXT(DATAPrI[[#This Row],[Verks]],9900000),1))</f>
        <v>K699001361</v>
      </c>
      <c r="Y156" t="str">
        <f>IF(DATAPrI[[#This Row],[Verks]]="Programövergripande",DATAPrI[[#This Row],[Verks]],CONCATENATE(DATAPrI[[#This Row],[Kursansvarig inst]],TEXT(DATAPrI[[#This Row],[Verks]],9900000),1))</f>
        <v>K699001361</v>
      </c>
      <c r="Z1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6">
        <f>IF(A156="Programövergripande","Programövergripande",VLOOKUP(C156,Verks!A:B,2,0))</f>
        <v>136</v>
      </c>
      <c r="AH156">
        <v>2023</v>
      </c>
      <c r="AL156" t="str">
        <f>VLOOKUP(B156,Inst!A:B,2,0)</f>
        <v>K6</v>
      </c>
    </row>
    <row r="157" spans="1:38" x14ac:dyDescent="0.35">
      <c r="A157" t="s">
        <v>47</v>
      </c>
      <c r="B157" t="s">
        <v>532</v>
      </c>
      <c r="C157" t="s">
        <v>278</v>
      </c>
      <c r="D157" t="s">
        <v>278</v>
      </c>
      <c r="E157" t="s">
        <v>48</v>
      </c>
      <c r="G157" t="s">
        <v>533</v>
      </c>
      <c r="H157" t="s">
        <v>547</v>
      </c>
      <c r="I157" t="s">
        <v>548</v>
      </c>
      <c r="J157">
        <v>1</v>
      </c>
      <c r="L157" t="s">
        <v>58</v>
      </c>
      <c r="M157" t="s">
        <v>50</v>
      </c>
      <c r="N157">
        <v>2</v>
      </c>
      <c r="O157">
        <v>38</v>
      </c>
      <c r="P157">
        <v>15</v>
      </c>
      <c r="Q157" s="48">
        <v>61.757983000000003</v>
      </c>
      <c r="R157" s="48">
        <f t="shared" si="13"/>
        <v>9.5</v>
      </c>
      <c r="S157" s="48">
        <f t="shared" si="15"/>
        <v>586.70083850000003</v>
      </c>
      <c r="T157" s="48"/>
      <c r="U157" s="48">
        <f t="shared" si="16"/>
        <v>586.70083850000003</v>
      </c>
      <c r="V157" s="138">
        <f t="shared" si="17"/>
        <v>586700.83850000007</v>
      </c>
      <c r="W157" s="138">
        <f t="shared" si="14"/>
        <v>48891.736541666673</v>
      </c>
      <c r="X157" t="str">
        <f>IF(DATAPrI[[#This Row],[Verks]]="Programövergripande",DATAPrI[[#This Row],[Verks]],CONCATENATE(DATAPrI[[#This Row],[PN/Pri kod]],TEXT(DATAPrI[[#This Row],[Verks]],9900000),1))</f>
        <v>K699001361</v>
      </c>
      <c r="Y157" t="str">
        <f>IF(DATAPrI[[#This Row],[Verks]]="Programövergripande",DATAPrI[[#This Row],[Verks]],CONCATENATE(DATAPrI[[#This Row],[Kursansvarig inst]],TEXT(DATAPrI[[#This Row],[Verks]],9900000),1))</f>
        <v>K699001361</v>
      </c>
      <c r="Z1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7">
        <f>IF(A157="Programövergripande","Programövergripande",VLOOKUP(C157,Verks!A:B,2,0))</f>
        <v>136</v>
      </c>
      <c r="AH157">
        <v>2023</v>
      </c>
      <c r="AL157" t="str">
        <f>VLOOKUP(B157,Inst!A:B,2,0)</f>
        <v>K6</v>
      </c>
    </row>
    <row r="158" spans="1:38" x14ac:dyDescent="0.35">
      <c r="A158" t="s">
        <v>47</v>
      </c>
      <c r="B158" t="s">
        <v>532</v>
      </c>
      <c r="C158" t="s">
        <v>278</v>
      </c>
      <c r="D158" t="s">
        <v>278</v>
      </c>
      <c r="E158" t="s">
        <v>48</v>
      </c>
      <c r="G158" t="s">
        <v>533</v>
      </c>
      <c r="H158" t="s">
        <v>549</v>
      </c>
      <c r="I158" t="s">
        <v>550</v>
      </c>
      <c r="J158">
        <v>1</v>
      </c>
      <c r="L158" t="s">
        <v>58</v>
      </c>
      <c r="M158" t="s">
        <v>49</v>
      </c>
      <c r="N158">
        <v>3</v>
      </c>
      <c r="O158">
        <v>37</v>
      </c>
      <c r="P158">
        <v>15</v>
      </c>
      <c r="Q158" s="48">
        <v>61.757983000000003</v>
      </c>
      <c r="R158" s="48">
        <f t="shared" si="13"/>
        <v>9.25</v>
      </c>
      <c r="S158" s="48">
        <f t="shared" si="15"/>
        <v>571.26134275000004</v>
      </c>
      <c r="T158" s="48">
        <v>0</v>
      </c>
      <c r="U158" s="48">
        <f t="shared" si="16"/>
        <v>571.26134275000004</v>
      </c>
      <c r="V158" s="138">
        <f t="shared" si="17"/>
        <v>571261.34275000007</v>
      </c>
      <c r="W158" s="138">
        <f t="shared" si="14"/>
        <v>47605.111895833339</v>
      </c>
      <c r="X158" t="str">
        <f>IF(DATAPrI[[#This Row],[Verks]]="Programövergripande",DATAPrI[[#This Row],[Verks]],CONCATENATE(DATAPrI[[#This Row],[PN/Pri kod]],TEXT(DATAPrI[[#This Row],[Verks]],9900000),1))</f>
        <v>K699001361</v>
      </c>
      <c r="Y158" t="str">
        <f>IF(DATAPrI[[#This Row],[Verks]]="Programövergripande",DATAPrI[[#This Row],[Verks]],CONCATENATE(DATAPrI[[#This Row],[Kursansvarig inst]],TEXT(DATAPrI[[#This Row],[Verks]],9900000),1))</f>
        <v>K699001361</v>
      </c>
      <c r="Z1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58" t="s">
        <v>42</v>
      </c>
      <c r="AC158" t="s">
        <v>42</v>
      </c>
      <c r="AD158" t="s">
        <v>42</v>
      </c>
      <c r="AE158" t="s">
        <v>42</v>
      </c>
      <c r="AF158">
        <f>IF(A158="Programövergripande","Programövergripande",VLOOKUP(C158,Verks!A:B,2,0))</f>
        <v>136</v>
      </c>
      <c r="AH158">
        <v>2023</v>
      </c>
      <c r="AL158" t="str">
        <f>VLOOKUP(B158,Inst!A:B,2,0)</f>
        <v>K6</v>
      </c>
    </row>
    <row r="159" spans="1:38" x14ac:dyDescent="0.35">
      <c r="A159" t="s">
        <v>47</v>
      </c>
      <c r="B159" t="s">
        <v>532</v>
      </c>
      <c r="C159" t="s">
        <v>278</v>
      </c>
      <c r="D159" t="s">
        <v>278</v>
      </c>
      <c r="E159" t="s">
        <v>48</v>
      </c>
      <c r="G159" t="s">
        <v>533</v>
      </c>
      <c r="H159" t="s">
        <v>551</v>
      </c>
      <c r="I159" t="s">
        <v>552</v>
      </c>
      <c r="J159">
        <v>1</v>
      </c>
      <c r="L159" t="s">
        <v>58</v>
      </c>
      <c r="M159" t="s">
        <v>49</v>
      </c>
      <c r="N159">
        <v>3</v>
      </c>
      <c r="O159">
        <v>37</v>
      </c>
      <c r="P159">
        <v>15</v>
      </c>
      <c r="Q159" s="48">
        <v>61.757983000000003</v>
      </c>
      <c r="R159" s="48">
        <f t="shared" si="13"/>
        <v>9.25</v>
      </c>
      <c r="S159" s="48">
        <f t="shared" si="15"/>
        <v>571.26134275000004</v>
      </c>
      <c r="T159" s="48"/>
      <c r="U159" s="48">
        <f t="shared" si="16"/>
        <v>571.26134275000004</v>
      </c>
      <c r="V159" s="138">
        <f t="shared" si="17"/>
        <v>571261.34275000007</v>
      </c>
      <c r="W159" s="138">
        <f t="shared" si="14"/>
        <v>47605.111895833339</v>
      </c>
      <c r="X159" t="str">
        <f>IF(DATAPrI[[#This Row],[Verks]]="Programövergripande",DATAPrI[[#This Row],[Verks]],CONCATENATE(DATAPrI[[#This Row],[PN/Pri kod]],TEXT(DATAPrI[[#This Row],[Verks]],9900000),1))</f>
        <v>K699001361</v>
      </c>
      <c r="Y159" t="str">
        <f>IF(DATAPrI[[#This Row],[Verks]]="Programövergripande",DATAPrI[[#This Row],[Verks]],CONCATENATE(DATAPrI[[#This Row],[Kursansvarig inst]],TEXT(DATAPrI[[#This Row],[Verks]],9900000),1))</f>
        <v>K699001361</v>
      </c>
      <c r="Z1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59">
        <f>IF(A159="Programövergripande","Programövergripande",VLOOKUP(C159,Verks!A:B,2,0))</f>
        <v>136</v>
      </c>
      <c r="AH159">
        <v>2023</v>
      </c>
      <c r="AL159" t="str">
        <f>VLOOKUP(B159,Inst!A:B,2,0)</f>
        <v>K6</v>
      </c>
    </row>
    <row r="160" spans="1:38" x14ac:dyDescent="0.35">
      <c r="A160" t="s">
        <v>47</v>
      </c>
      <c r="B160" t="s">
        <v>532</v>
      </c>
      <c r="C160" t="s">
        <v>278</v>
      </c>
      <c r="D160" t="s">
        <v>278</v>
      </c>
      <c r="E160" t="s">
        <v>48</v>
      </c>
      <c r="G160" t="s">
        <v>533</v>
      </c>
      <c r="H160" t="s">
        <v>549</v>
      </c>
      <c r="I160" t="s">
        <v>550</v>
      </c>
      <c r="J160">
        <v>1</v>
      </c>
      <c r="L160" t="s">
        <v>58</v>
      </c>
      <c r="M160" t="s">
        <v>50</v>
      </c>
      <c r="N160">
        <v>3</v>
      </c>
      <c r="O160">
        <v>34</v>
      </c>
      <c r="P160">
        <v>15</v>
      </c>
      <c r="Q160" s="48">
        <v>61.757983000000003</v>
      </c>
      <c r="R160" s="48">
        <f t="shared" si="13"/>
        <v>8.5</v>
      </c>
      <c r="S160" s="48">
        <f t="shared" si="15"/>
        <v>524.94285550000006</v>
      </c>
      <c r="T160" s="48">
        <v>0</v>
      </c>
      <c r="U160" s="48">
        <f t="shared" si="16"/>
        <v>524.94285550000006</v>
      </c>
      <c r="V160" s="138">
        <f t="shared" si="17"/>
        <v>524942.85550000006</v>
      </c>
      <c r="W160" s="138">
        <f t="shared" si="14"/>
        <v>43745.237958333339</v>
      </c>
      <c r="X160" t="str">
        <f>IF(DATAPrI[[#This Row],[Verks]]="Programövergripande",DATAPrI[[#This Row],[Verks]],CONCATENATE(DATAPrI[[#This Row],[PN/Pri kod]],TEXT(DATAPrI[[#This Row],[Verks]],9900000),1))</f>
        <v>K699001361</v>
      </c>
      <c r="Y160" t="str">
        <f>IF(DATAPrI[[#This Row],[Verks]]="Programövergripande",DATAPrI[[#This Row],[Verks]],CONCATENATE(DATAPrI[[#This Row],[Kursansvarig inst]],TEXT(DATAPrI[[#This Row],[Verks]],9900000),1))</f>
        <v>K699001361</v>
      </c>
      <c r="Z1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60" t="s">
        <v>42</v>
      </c>
      <c r="AC160" t="s">
        <v>42</v>
      </c>
      <c r="AD160" t="s">
        <v>42</v>
      </c>
      <c r="AE160" t="s">
        <v>42</v>
      </c>
      <c r="AF160">
        <f>IF(A160="Programövergripande","Programövergripande",VLOOKUP(C160,Verks!A:B,2,0))</f>
        <v>136</v>
      </c>
      <c r="AH160">
        <v>2023</v>
      </c>
      <c r="AL160" t="str">
        <f>VLOOKUP(B160,Inst!A:B,2,0)</f>
        <v>K6</v>
      </c>
    </row>
    <row r="161" spans="1:38" x14ac:dyDescent="0.35">
      <c r="A161" t="s">
        <v>47</v>
      </c>
      <c r="B161" t="s">
        <v>532</v>
      </c>
      <c r="C161" t="s">
        <v>278</v>
      </c>
      <c r="D161" t="s">
        <v>278</v>
      </c>
      <c r="E161" t="s">
        <v>48</v>
      </c>
      <c r="G161" t="s">
        <v>533</v>
      </c>
      <c r="H161" t="s">
        <v>551</v>
      </c>
      <c r="I161" t="s">
        <v>552</v>
      </c>
      <c r="J161">
        <v>1</v>
      </c>
      <c r="L161" t="s">
        <v>58</v>
      </c>
      <c r="M161" t="s">
        <v>50</v>
      </c>
      <c r="N161">
        <v>3</v>
      </c>
      <c r="O161">
        <v>34</v>
      </c>
      <c r="P161">
        <v>15</v>
      </c>
      <c r="Q161" s="48">
        <v>61.757983000000003</v>
      </c>
      <c r="R161" s="48">
        <f t="shared" si="13"/>
        <v>8.5</v>
      </c>
      <c r="S161" s="48">
        <f t="shared" si="15"/>
        <v>524.94285550000006</v>
      </c>
      <c r="T161" s="48"/>
      <c r="U161" s="48">
        <f t="shared" si="16"/>
        <v>524.94285550000006</v>
      </c>
      <c r="V161" s="138">
        <f t="shared" si="17"/>
        <v>524942.85550000006</v>
      </c>
      <c r="W161" s="138">
        <f t="shared" si="14"/>
        <v>43745.237958333339</v>
      </c>
      <c r="X161" t="str">
        <f>IF(DATAPrI[[#This Row],[Verks]]="Programövergripande",DATAPrI[[#This Row],[Verks]],CONCATENATE(DATAPrI[[#This Row],[PN/Pri kod]],TEXT(DATAPrI[[#This Row],[Verks]],9900000),1))</f>
        <v>K699001361</v>
      </c>
      <c r="Y161" t="str">
        <f>IF(DATAPrI[[#This Row],[Verks]]="Programövergripande",DATAPrI[[#This Row],[Verks]],CONCATENATE(DATAPrI[[#This Row],[Kursansvarig inst]],TEXT(DATAPrI[[#This Row],[Verks]],9900000),1))</f>
        <v>K699001361</v>
      </c>
      <c r="Z1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61">
        <f>IF(A161="Programövergripande","Programövergripande",VLOOKUP(C161,Verks!A:B,2,0))</f>
        <v>136</v>
      </c>
      <c r="AH161">
        <v>2023</v>
      </c>
      <c r="AL161" t="str">
        <f>VLOOKUP(B161,Inst!A:B,2,0)</f>
        <v>K6</v>
      </c>
    </row>
    <row r="162" spans="1:38" x14ac:dyDescent="0.35">
      <c r="A162" t="s">
        <v>47</v>
      </c>
      <c r="B162" t="s">
        <v>532</v>
      </c>
      <c r="C162" t="s">
        <v>278</v>
      </c>
      <c r="D162" t="s">
        <v>278</v>
      </c>
      <c r="E162" t="s">
        <v>48</v>
      </c>
      <c r="G162" t="s">
        <v>533</v>
      </c>
      <c r="H162" t="s">
        <v>490</v>
      </c>
      <c r="I162" t="s">
        <v>42</v>
      </c>
      <c r="J162">
        <v>1</v>
      </c>
      <c r="L162" t="s">
        <v>553</v>
      </c>
      <c r="M162" t="s">
        <v>42</v>
      </c>
      <c r="Q162" s="48">
        <v>0</v>
      </c>
      <c r="R162" s="48">
        <f t="shared" si="13"/>
        <v>0</v>
      </c>
      <c r="S162" s="48">
        <v>3500</v>
      </c>
      <c r="T162" s="48">
        <v>376.09999999999991</v>
      </c>
      <c r="U162" s="48">
        <f t="shared" si="16"/>
        <v>3876.1</v>
      </c>
      <c r="V162" s="138">
        <f t="shared" si="17"/>
        <v>3876100</v>
      </c>
      <c r="W162" s="138">
        <f t="shared" si="14"/>
        <v>323008.33333333331</v>
      </c>
      <c r="X162" t="str">
        <f>IF(DATAPrI[[#This Row],[Verks]]="Programövergripande",DATAPrI[[#This Row],[Verks]],CONCATENATE(DATAPrI[[#This Row],[PN/Pri kod]],TEXT(DATAPrI[[#This Row],[Verks]],9900000),1))</f>
        <v>K699001361</v>
      </c>
      <c r="Y162" t="str">
        <f>IF(DATAPrI[[#This Row],[Verks]]="Programövergripande",DATAPrI[[#This Row],[Verks]],CONCATENATE(DATAPrI[[#This Row],[Kursansvarig inst]],TEXT(DATAPrI[[#This Row],[Verks]],9900000),1))</f>
        <v>K699001361</v>
      </c>
      <c r="Z1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62" t="s">
        <v>42</v>
      </c>
      <c r="AC162" t="s">
        <v>42</v>
      </c>
      <c r="AD162" t="s">
        <v>42</v>
      </c>
      <c r="AE162" t="s">
        <v>42</v>
      </c>
      <c r="AF162">
        <f>IF(A162="Programövergripande","Programövergripande",VLOOKUP(C162,Verks!A:B,2,0))</f>
        <v>136</v>
      </c>
      <c r="AH162">
        <v>2023</v>
      </c>
      <c r="AL162" t="str">
        <f>VLOOKUP(B162,Inst!A:B,2,0)</f>
        <v>K6</v>
      </c>
    </row>
    <row r="163" spans="1:38" x14ac:dyDescent="0.35">
      <c r="A163" t="s">
        <v>47</v>
      </c>
      <c r="B163" t="s">
        <v>532</v>
      </c>
      <c r="C163" t="s">
        <v>278</v>
      </c>
      <c r="D163" t="s">
        <v>278</v>
      </c>
      <c r="E163" t="s">
        <v>48</v>
      </c>
      <c r="G163" t="s">
        <v>533</v>
      </c>
      <c r="H163" t="s">
        <v>65</v>
      </c>
      <c r="I163" t="s">
        <v>42</v>
      </c>
      <c r="J163">
        <v>1</v>
      </c>
      <c r="L163" t="s">
        <v>66</v>
      </c>
      <c r="M163" t="s">
        <v>42</v>
      </c>
      <c r="O163">
        <v>1</v>
      </c>
      <c r="P163">
        <v>60</v>
      </c>
      <c r="Q163" s="48">
        <v>66.7</v>
      </c>
      <c r="R163" s="48">
        <f t="shared" si="13"/>
        <v>1</v>
      </c>
      <c r="S163" s="48">
        <f t="shared" ref="S163:S226" si="18">Q163*R163</f>
        <v>66.7</v>
      </c>
      <c r="T163" s="48">
        <v>0</v>
      </c>
      <c r="U163" s="48">
        <f t="shared" si="16"/>
        <v>66.7</v>
      </c>
      <c r="V163" s="138">
        <f t="shared" si="17"/>
        <v>66700</v>
      </c>
      <c r="W163" s="138">
        <f t="shared" si="14"/>
        <v>5558.333333333333</v>
      </c>
      <c r="X163" t="str">
        <f>IF(DATAPrI[[#This Row],[Verks]]="Programövergripande",DATAPrI[[#This Row],[Verks]],CONCATENATE(DATAPrI[[#This Row],[PN/Pri kod]],TEXT(DATAPrI[[#This Row],[Verks]],9900000),1))</f>
        <v>K699001361</v>
      </c>
      <c r="Y163" t="str">
        <f>IF(DATAPrI[[#This Row],[Verks]]="Programövergripande",DATAPrI[[#This Row],[Verks]],CONCATENATE(DATAPrI[[#This Row],[Kursansvarig inst]],TEXT(DATAPrI[[#This Row],[Verks]],9900000),1))</f>
        <v>K699001361</v>
      </c>
      <c r="Z1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63" t="s">
        <v>42</v>
      </c>
      <c r="AC163" t="s">
        <v>42</v>
      </c>
      <c r="AD163" t="s">
        <v>42</v>
      </c>
      <c r="AE163" t="s">
        <v>42</v>
      </c>
      <c r="AF163">
        <f>IF(A163="Programövergripande","Programövergripande",VLOOKUP(C163,Verks!A:B,2,0))</f>
        <v>136</v>
      </c>
      <c r="AH163">
        <v>2023</v>
      </c>
      <c r="AL163" t="str">
        <f>VLOOKUP(B163,Inst!A:B,2,0)</f>
        <v>K6</v>
      </c>
    </row>
    <row r="164" spans="1:38" x14ac:dyDescent="0.35">
      <c r="A164" t="s">
        <v>38</v>
      </c>
      <c r="B164" t="s">
        <v>532</v>
      </c>
      <c r="C164" t="s">
        <v>40</v>
      </c>
      <c r="D164" t="s">
        <v>554</v>
      </c>
      <c r="E164" t="s">
        <v>42</v>
      </c>
      <c r="G164" t="s">
        <v>533</v>
      </c>
      <c r="H164" t="s">
        <v>44</v>
      </c>
      <c r="I164" t="s">
        <v>42</v>
      </c>
      <c r="J164">
        <v>1</v>
      </c>
      <c r="L164" t="s">
        <v>45</v>
      </c>
      <c r="Q164" s="48"/>
      <c r="R164" s="48">
        <f t="shared" si="13"/>
        <v>0</v>
      </c>
      <c r="S164" s="48">
        <f t="shared" si="18"/>
        <v>0</v>
      </c>
      <c r="T164" s="48">
        <v>40</v>
      </c>
      <c r="U164" s="48">
        <f t="shared" si="16"/>
        <v>40</v>
      </c>
      <c r="V164" s="138">
        <f t="shared" si="17"/>
        <v>40000</v>
      </c>
      <c r="W164" s="138">
        <f t="shared" si="14"/>
        <v>3333.3333333333335</v>
      </c>
      <c r="X164" t="str">
        <f>IF(DATAPrI[[#This Row],[Verks]]="Programövergripande",DATAPrI[[#This Row],[Verks]],CONCATENATE(DATAPrI[[#This Row],[PN/Pri kod]],TEXT(DATAPrI[[#This Row],[Verks]],9900000),1))</f>
        <v>Programövergripande</v>
      </c>
      <c r="Y164" t="str">
        <f>IF(DATAPrI[[#This Row],[Verks]]="Programövergripande",DATAPrI[[#This Row],[Verks]],CONCATENATE(DATAPrI[[#This Row],[Kursansvarig inst]],TEXT(DATAPrI[[#This Row],[Verks]],9900000),1))</f>
        <v>Programövergripande</v>
      </c>
      <c r="Z16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6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C164" t="s">
        <v>555</v>
      </c>
      <c r="AF164" t="str">
        <f>IF(A164="Programövergripande","Programövergripande",VLOOKUP(C164,Verks!A:B,2,0))</f>
        <v>Programövergripande</v>
      </c>
      <c r="AH164">
        <v>2023</v>
      </c>
      <c r="AL164" t="str">
        <f>VLOOKUP(B164,Inst!A:B,2,0)</f>
        <v>K6</v>
      </c>
    </row>
    <row r="165" spans="1:38" x14ac:dyDescent="0.35">
      <c r="A165" t="s">
        <v>38</v>
      </c>
      <c r="B165" t="s">
        <v>532</v>
      </c>
      <c r="C165" t="s">
        <v>40</v>
      </c>
      <c r="D165" t="s">
        <v>554</v>
      </c>
      <c r="E165" t="s">
        <v>42</v>
      </c>
      <c r="G165" t="s">
        <v>533</v>
      </c>
      <c r="H165" t="s">
        <v>556</v>
      </c>
      <c r="I165" t="s">
        <v>42</v>
      </c>
      <c r="J165">
        <v>1</v>
      </c>
      <c r="L165" t="s">
        <v>45</v>
      </c>
      <c r="Q165" s="48"/>
      <c r="R165" s="48">
        <f t="shared" si="13"/>
        <v>0</v>
      </c>
      <c r="S165" s="48">
        <f t="shared" si="18"/>
        <v>0</v>
      </c>
      <c r="T165" s="48">
        <v>142.5</v>
      </c>
      <c r="U165" s="48">
        <f t="shared" si="16"/>
        <v>142.5</v>
      </c>
      <c r="V165" s="138">
        <f t="shared" si="17"/>
        <v>142500</v>
      </c>
      <c r="W165" s="138">
        <f t="shared" si="14"/>
        <v>11875</v>
      </c>
      <c r="X165" t="str">
        <f>IF(DATAPrI[[#This Row],[Verks]]="Programövergripande",DATAPrI[[#This Row],[Verks]],CONCATENATE(DATAPrI[[#This Row],[PN/Pri kod]],TEXT(DATAPrI[[#This Row],[Verks]],9900000),1))</f>
        <v>Programövergripande</v>
      </c>
      <c r="Y165" t="str">
        <f>IF(DATAPrI[[#This Row],[Verks]]="Programövergripande",DATAPrI[[#This Row],[Verks]],CONCATENATE(DATAPrI[[#This Row],[Kursansvarig inst]],TEXT(DATAPrI[[#This Row],[Verks]],9900000),1))</f>
        <v>Programövergripande</v>
      </c>
      <c r="Z16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6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C165" t="s">
        <v>555</v>
      </c>
      <c r="AF165" t="str">
        <f>IF(A165="Programövergripande","Programövergripande",VLOOKUP(C165,Verks!A:B,2,0))</f>
        <v>Programövergripande</v>
      </c>
      <c r="AH165">
        <v>2023</v>
      </c>
      <c r="AL165" t="str">
        <f>VLOOKUP(B165,Inst!A:B,2,0)</f>
        <v>K6</v>
      </c>
    </row>
    <row r="166" spans="1:38" x14ac:dyDescent="0.35">
      <c r="A166" t="s">
        <v>38</v>
      </c>
      <c r="B166" t="s">
        <v>532</v>
      </c>
      <c r="C166" t="s">
        <v>40</v>
      </c>
      <c r="D166" t="s">
        <v>554</v>
      </c>
      <c r="G166" t="s">
        <v>533</v>
      </c>
      <c r="H166" t="s">
        <v>557</v>
      </c>
      <c r="J166">
        <v>1</v>
      </c>
      <c r="L166" t="s">
        <v>45</v>
      </c>
      <c r="Q166" s="48"/>
      <c r="R166" s="48">
        <f t="shared" si="13"/>
        <v>0</v>
      </c>
      <c r="S166" s="48">
        <f t="shared" si="18"/>
        <v>0</v>
      </c>
      <c r="T166" s="48">
        <v>75.349999999999994</v>
      </c>
      <c r="U166" s="48">
        <f t="shared" si="16"/>
        <v>75.349999999999994</v>
      </c>
      <c r="V166" s="138">
        <f t="shared" si="17"/>
        <v>75350</v>
      </c>
      <c r="W166" s="138">
        <f t="shared" si="14"/>
        <v>6279.166666666667</v>
      </c>
      <c r="X166" t="str">
        <f>IF(DATAPrI[[#This Row],[Verks]]="Programövergripande",DATAPrI[[#This Row],[Verks]],CONCATENATE(DATAPrI[[#This Row],[PN/Pri kod]],TEXT(DATAPrI[[#This Row],[Verks]],9900000),1))</f>
        <v>Programövergripande</v>
      </c>
      <c r="Y166" t="str">
        <f>IF(DATAPrI[[#This Row],[Verks]]="Programövergripande",DATAPrI[[#This Row],[Verks]],CONCATENATE(DATAPrI[[#This Row],[Kursansvarig inst]],TEXT(DATAPrI[[#This Row],[Verks]],9900000),1))</f>
        <v>Programövergripande</v>
      </c>
      <c r="Z16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6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C166" t="s">
        <v>555</v>
      </c>
      <c r="AF166" t="str">
        <f>IF(A166="Programövergripande","Programövergripande",VLOOKUP(C166,Verks!A:B,2,0))</f>
        <v>Programövergripande</v>
      </c>
      <c r="AH166">
        <v>2023</v>
      </c>
      <c r="AL166" t="str">
        <f>VLOOKUP(B166,Inst!A:B,2,0)</f>
        <v>K6</v>
      </c>
    </row>
    <row r="167" spans="1:38" x14ac:dyDescent="0.35">
      <c r="A167" t="s">
        <v>38</v>
      </c>
      <c r="B167" t="s">
        <v>532</v>
      </c>
      <c r="C167" t="s">
        <v>40</v>
      </c>
      <c r="D167" t="s">
        <v>554</v>
      </c>
      <c r="E167" t="s">
        <v>42</v>
      </c>
      <c r="G167" t="s">
        <v>533</v>
      </c>
      <c r="H167" t="s">
        <v>536</v>
      </c>
      <c r="I167" t="s">
        <v>42</v>
      </c>
      <c r="J167">
        <v>1</v>
      </c>
      <c r="L167" t="s">
        <v>45</v>
      </c>
      <c r="Q167" s="48"/>
      <c r="R167" s="48">
        <f t="shared" si="13"/>
        <v>0</v>
      </c>
      <c r="S167" s="48">
        <f t="shared" si="18"/>
        <v>0</v>
      </c>
      <c r="T167" s="48">
        <v>143.19999999999999</v>
      </c>
      <c r="U167" s="48">
        <f t="shared" si="16"/>
        <v>143.19999999999999</v>
      </c>
      <c r="V167" s="138">
        <f t="shared" si="17"/>
        <v>143200</v>
      </c>
      <c r="W167" s="138">
        <f t="shared" si="14"/>
        <v>11933.333333333334</v>
      </c>
      <c r="X167" t="str">
        <f>IF(DATAPrI[[#This Row],[Verks]]="Programövergripande",DATAPrI[[#This Row],[Verks]],CONCATENATE(DATAPrI[[#This Row],[PN/Pri kod]],TEXT(DATAPrI[[#This Row],[Verks]],9900000),1))</f>
        <v>Programövergripande</v>
      </c>
      <c r="Y167" t="str">
        <f>IF(DATAPrI[[#This Row],[Verks]]="Programövergripande",DATAPrI[[#This Row],[Verks]],CONCATENATE(DATAPrI[[#This Row],[Kursansvarig inst]],TEXT(DATAPrI[[#This Row],[Verks]],9900000),1))</f>
        <v>Programövergripande</v>
      </c>
      <c r="Z16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6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C167" t="s">
        <v>555</v>
      </c>
      <c r="AF167" t="str">
        <f>IF(A167="Programövergripande","Programövergripande",VLOOKUP(C167,Verks!A:B,2,0))</f>
        <v>Programövergripande</v>
      </c>
      <c r="AH167">
        <v>2023</v>
      </c>
      <c r="AL167" t="str">
        <f>VLOOKUP(B167,Inst!A:B,2,0)</f>
        <v>K6</v>
      </c>
    </row>
    <row r="168" spans="1:38" x14ac:dyDescent="0.35">
      <c r="A168" t="s">
        <v>47</v>
      </c>
      <c r="B168" t="s">
        <v>532</v>
      </c>
      <c r="C168" t="s">
        <v>40</v>
      </c>
      <c r="D168" t="s">
        <v>554</v>
      </c>
      <c r="E168" t="s">
        <v>48</v>
      </c>
      <c r="G168" t="s">
        <v>533</v>
      </c>
      <c r="H168" t="s">
        <v>558</v>
      </c>
      <c r="I168" t="s">
        <v>559</v>
      </c>
      <c r="J168">
        <v>1</v>
      </c>
      <c r="L168" t="s">
        <v>45</v>
      </c>
      <c r="M168" t="s">
        <v>50</v>
      </c>
      <c r="N168">
        <v>1</v>
      </c>
      <c r="O168">
        <v>9</v>
      </c>
      <c r="P168">
        <v>15</v>
      </c>
      <c r="Q168" s="48">
        <v>52.4</v>
      </c>
      <c r="R168" s="48">
        <f t="shared" si="13"/>
        <v>2.25</v>
      </c>
      <c r="S168" s="48">
        <f t="shared" si="18"/>
        <v>117.89999999999999</v>
      </c>
      <c r="T168" s="48"/>
      <c r="U168" s="48">
        <f t="shared" si="16"/>
        <v>117.89999999999999</v>
      </c>
      <c r="V168" s="138">
        <f t="shared" si="17"/>
        <v>117899.99999999999</v>
      </c>
      <c r="W168" s="138">
        <f t="shared" si="14"/>
        <v>9824.9999999999982</v>
      </c>
      <c r="X168" t="str">
        <f>IF(DATAPrI[[#This Row],[Verks]]="Programövergripande",DATAPrI[[#This Row],[Verks]],CONCATENATE(DATAPrI[[#This Row],[PN/Pri kod]],TEXT(DATAPrI[[#This Row],[Verks]],9900000),1))</f>
        <v>K699000411</v>
      </c>
      <c r="Y168" t="str">
        <f>IF(DATAPrI[[#This Row],[Verks]]="Programövergripande",DATAPrI[[#This Row],[Verks]],CONCATENATE(DATAPrI[[#This Row],[Kursansvarig inst]],TEXT(DATAPrI[[#This Row],[Verks]],9900000),1))</f>
        <v>K699000411</v>
      </c>
      <c r="Z1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68" t="s">
        <v>555</v>
      </c>
      <c r="AF168">
        <f>IF(A168="Programövergripande","Programövergripande",VLOOKUP(C168,Verks!A:B,2,0))</f>
        <v>41</v>
      </c>
      <c r="AH168">
        <v>2023</v>
      </c>
      <c r="AL168" t="str">
        <f>VLOOKUP(B168,Inst!A:B,2,0)</f>
        <v>K6</v>
      </c>
    </row>
    <row r="169" spans="1:38" x14ac:dyDescent="0.35">
      <c r="A169" t="s">
        <v>47</v>
      </c>
      <c r="B169" t="s">
        <v>532</v>
      </c>
      <c r="C169" t="s">
        <v>40</v>
      </c>
      <c r="D169" t="s">
        <v>554</v>
      </c>
      <c r="E169" t="s">
        <v>48</v>
      </c>
      <c r="G169" t="s">
        <v>533</v>
      </c>
      <c r="H169" t="s">
        <v>560</v>
      </c>
      <c r="I169" t="s">
        <v>561</v>
      </c>
      <c r="J169">
        <v>1</v>
      </c>
      <c r="L169" t="s">
        <v>45</v>
      </c>
      <c r="M169" t="s">
        <v>50</v>
      </c>
      <c r="N169">
        <v>1</v>
      </c>
      <c r="O169">
        <v>9</v>
      </c>
      <c r="P169">
        <v>10.5</v>
      </c>
      <c r="Q169" s="48">
        <v>52.4</v>
      </c>
      <c r="R169" s="48">
        <f t="shared" si="13"/>
        <v>1.575</v>
      </c>
      <c r="S169" s="48">
        <f t="shared" si="18"/>
        <v>82.53</v>
      </c>
      <c r="T169" s="48"/>
      <c r="U169" s="48">
        <f t="shared" si="16"/>
        <v>82.53</v>
      </c>
      <c r="V169" s="138">
        <f t="shared" si="17"/>
        <v>82530</v>
      </c>
      <c r="W169" s="138">
        <f t="shared" si="14"/>
        <v>6877.5</v>
      </c>
      <c r="X169" t="str">
        <f>IF(DATAPrI[[#This Row],[Verks]]="Programövergripande",DATAPrI[[#This Row],[Verks]],CONCATENATE(DATAPrI[[#This Row],[PN/Pri kod]],TEXT(DATAPrI[[#This Row],[Verks]],9900000),1))</f>
        <v>K699000411</v>
      </c>
      <c r="Y169" t="str">
        <f>IF(DATAPrI[[#This Row],[Verks]]="Programövergripande",DATAPrI[[#This Row],[Verks]],CONCATENATE(DATAPrI[[#This Row],[Kursansvarig inst]],TEXT(DATAPrI[[#This Row],[Verks]],9900000),1))</f>
        <v>K699000411</v>
      </c>
      <c r="Z1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69" t="s">
        <v>555</v>
      </c>
      <c r="AF169">
        <f>IF(A169="Programövergripande","Programövergripande",VLOOKUP(C169,Verks!A:B,2,0))</f>
        <v>41</v>
      </c>
      <c r="AG169" t="s">
        <v>561</v>
      </c>
      <c r="AH169">
        <v>2023</v>
      </c>
      <c r="AL169" t="str">
        <f>VLOOKUP(B169,Inst!A:B,2,0)</f>
        <v>K6</v>
      </c>
    </row>
    <row r="170" spans="1:38" x14ac:dyDescent="0.35">
      <c r="A170" t="s">
        <v>47</v>
      </c>
      <c r="B170" t="s">
        <v>532</v>
      </c>
      <c r="C170" t="s">
        <v>40</v>
      </c>
      <c r="D170" t="s">
        <v>554</v>
      </c>
      <c r="E170" t="s">
        <v>48</v>
      </c>
      <c r="G170" t="s">
        <v>122</v>
      </c>
      <c r="H170" t="s">
        <v>454</v>
      </c>
      <c r="I170" t="s">
        <v>562</v>
      </c>
      <c r="J170">
        <v>1</v>
      </c>
      <c r="L170" t="s">
        <v>45</v>
      </c>
      <c r="M170" t="s">
        <v>50</v>
      </c>
      <c r="N170">
        <v>1</v>
      </c>
      <c r="O170">
        <v>9</v>
      </c>
      <c r="P170">
        <v>4.5</v>
      </c>
      <c r="Q170" s="48">
        <v>52.26</v>
      </c>
      <c r="R170" s="48">
        <f t="shared" si="13"/>
        <v>0.67500000000000004</v>
      </c>
      <c r="S170" s="48">
        <f t="shared" si="18"/>
        <v>35.275500000000001</v>
      </c>
      <c r="T170" s="48"/>
      <c r="U170" s="48">
        <f t="shared" si="16"/>
        <v>35.275500000000001</v>
      </c>
      <c r="V170" s="138">
        <f t="shared" si="17"/>
        <v>35275.5</v>
      </c>
      <c r="W170" s="138">
        <f t="shared" si="14"/>
        <v>2939.625</v>
      </c>
      <c r="X170" t="str">
        <f>IF(DATAPrI[[#This Row],[Verks]]="Programövergripande",DATAPrI[[#This Row],[Verks]],CONCATENATE(DATAPrI[[#This Row],[PN/Pri kod]],TEXT(DATAPrI[[#This Row],[Verks]],9900000),1))</f>
        <v>K699000411</v>
      </c>
      <c r="Y170" t="str">
        <f>IF(DATAPrI[[#This Row],[Verks]]="Programövergripande",DATAPrI[[#This Row],[Verks]],CONCATENATE(DATAPrI[[#This Row],[Kursansvarig inst]],TEXT(DATAPrI[[#This Row],[Verks]],9900000),1))</f>
        <v>H599000411</v>
      </c>
      <c r="Z1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70" t="s">
        <v>555</v>
      </c>
      <c r="AF170">
        <f>IF(A170="Programövergripande","Programövergripande",VLOOKUP(C170,Verks!A:B,2,0))</f>
        <v>41</v>
      </c>
      <c r="AG170" t="s">
        <v>563</v>
      </c>
      <c r="AH170">
        <v>2023</v>
      </c>
      <c r="AL170" t="str">
        <f>VLOOKUP(B170,Inst!A:B,2,0)</f>
        <v>K6</v>
      </c>
    </row>
    <row r="171" spans="1:38" x14ac:dyDescent="0.35">
      <c r="A171" t="s">
        <v>47</v>
      </c>
      <c r="B171" t="s">
        <v>532</v>
      </c>
      <c r="C171" t="s">
        <v>40</v>
      </c>
      <c r="D171" t="s">
        <v>554</v>
      </c>
      <c r="E171" t="s">
        <v>48</v>
      </c>
      <c r="G171" t="s">
        <v>533</v>
      </c>
      <c r="H171" t="s">
        <v>564</v>
      </c>
      <c r="I171" t="s">
        <v>565</v>
      </c>
      <c r="J171">
        <v>1</v>
      </c>
      <c r="L171" t="s">
        <v>45</v>
      </c>
      <c r="M171" t="s">
        <v>49</v>
      </c>
      <c r="N171">
        <v>2</v>
      </c>
      <c r="O171">
        <v>6</v>
      </c>
      <c r="P171">
        <v>15</v>
      </c>
      <c r="Q171" s="48">
        <v>52.4</v>
      </c>
      <c r="R171" s="48">
        <f t="shared" si="13"/>
        <v>1.5</v>
      </c>
      <c r="S171" s="48">
        <f t="shared" si="18"/>
        <v>78.599999999999994</v>
      </c>
      <c r="T171" s="48"/>
      <c r="U171" s="48">
        <f t="shared" si="16"/>
        <v>78.599999999999994</v>
      </c>
      <c r="V171" s="138">
        <f t="shared" si="17"/>
        <v>78600</v>
      </c>
      <c r="W171" s="138">
        <f t="shared" si="14"/>
        <v>6550</v>
      </c>
      <c r="X171" t="str">
        <f>IF(DATAPrI[[#This Row],[Verks]]="Programövergripande",DATAPrI[[#This Row],[Verks]],CONCATENATE(DATAPrI[[#This Row],[PN/Pri kod]],TEXT(DATAPrI[[#This Row],[Verks]],9900000),1))</f>
        <v>K699000411</v>
      </c>
      <c r="Y171" t="str">
        <f>IF(DATAPrI[[#This Row],[Verks]]="Programövergripande",DATAPrI[[#This Row],[Verks]],CONCATENATE(DATAPrI[[#This Row],[Kursansvarig inst]],TEXT(DATAPrI[[#This Row],[Verks]],9900000),1))</f>
        <v>K699000411</v>
      </c>
      <c r="Z1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71" t="s">
        <v>555</v>
      </c>
      <c r="AF171">
        <f>IF(A171="Programövergripande","Programövergripande",VLOOKUP(C171,Verks!A:B,2,0))</f>
        <v>41</v>
      </c>
      <c r="AH171">
        <v>2023</v>
      </c>
      <c r="AL171" t="str">
        <f>VLOOKUP(B171,Inst!A:B,2,0)</f>
        <v>K6</v>
      </c>
    </row>
    <row r="172" spans="1:38" x14ac:dyDescent="0.35">
      <c r="A172" t="s">
        <v>47</v>
      </c>
      <c r="B172" t="s">
        <v>532</v>
      </c>
      <c r="C172" t="s">
        <v>40</v>
      </c>
      <c r="D172" t="s">
        <v>554</v>
      </c>
      <c r="E172" t="s">
        <v>48</v>
      </c>
      <c r="G172" t="s">
        <v>533</v>
      </c>
      <c r="H172" t="s">
        <v>566</v>
      </c>
      <c r="I172" t="s">
        <v>567</v>
      </c>
      <c r="J172">
        <v>1</v>
      </c>
      <c r="L172" t="s">
        <v>45</v>
      </c>
      <c r="M172" t="s">
        <v>49</v>
      </c>
      <c r="N172">
        <v>2</v>
      </c>
      <c r="O172">
        <v>6</v>
      </c>
      <c r="P172">
        <v>15</v>
      </c>
      <c r="Q172" s="48">
        <v>52.4</v>
      </c>
      <c r="R172" s="48">
        <f t="shared" si="13"/>
        <v>1.5</v>
      </c>
      <c r="S172" s="48">
        <f t="shared" si="18"/>
        <v>78.599999999999994</v>
      </c>
      <c r="T172" s="48"/>
      <c r="U172" s="48">
        <f t="shared" si="16"/>
        <v>78.599999999999994</v>
      </c>
      <c r="V172" s="138">
        <f t="shared" si="17"/>
        <v>78600</v>
      </c>
      <c r="W172" s="138">
        <f t="shared" si="14"/>
        <v>6550</v>
      </c>
      <c r="X172" t="str">
        <f>IF(DATAPrI[[#This Row],[Verks]]="Programövergripande",DATAPrI[[#This Row],[Verks]],CONCATENATE(DATAPrI[[#This Row],[PN/Pri kod]],TEXT(DATAPrI[[#This Row],[Verks]],9900000),1))</f>
        <v>K699000411</v>
      </c>
      <c r="Y172" t="str">
        <f>IF(DATAPrI[[#This Row],[Verks]]="Programövergripande",DATAPrI[[#This Row],[Verks]],CONCATENATE(DATAPrI[[#This Row],[Kursansvarig inst]],TEXT(DATAPrI[[#This Row],[Verks]],9900000),1))</f>
        <v>K699000411</v>
      </c>
      <c r="Z1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72" t="s">
        <v>555</v>
      </c>
      <c r="AF172">
        <f>IF(A172="Programövergripande","Programövergripande",VLOOKUP(C172,Verks!A:B,2,0))</f>
        <v>41</v>
      </c>
      <c r="AH172">
        <v>2023</v>
      </c>
      <c r="AL172" t="str">
        <f>VLOOKUP(B172,Inst!A:B,2,0)</f>
        <v>K6</v>
      </c>
    </row>
    <row r="173" spans="1:38" x14ac:dyDescent="0.35">
      <c r="A173" t="s">
        <v>47</v>
      </c>
      <c r="B173" t="s">
        <v>532</v>
      </c>
      <c r="C173" t="s">
        <v>40</v>
      </c>
      <c r="D173" t="s">
        <v>554</v>
      </c>
      <c r="E173" t="s">
        <v>48</v>
      </c>
      <c r="G173" t="s">
        <v>533</v>
      </c>
      <c r="H173" t="s">
        <v>365</v>
      </c>
      <c r="J173">
        <v>1</v>
      </c>
      <c r="L173" t="s">
        <v>45</v>
      </c>
      <c r="O173">
        <v>0</v>
      </c>
      <c r="P173">
        <v>60</v>
      </c>
      <c r="Q173" s="48">
        <v>52.4</v>
      </c>
      <c r="R173" s="48">
        <f t="shared" si="13"/>
        <v>0</v>
      </c>
      <c r="S173" s="48">
        <f t="shared" si="18"/>
        <v>0</v>
      </c>
      <c r="T173" s="48"/>
      <c r="U173" s="48">
        <f t="shared" si="16"/>
        <v>0</v>
      </c>
      <c r="V173" s="138">
        <f t="shared" si="17"/>
        <v>0</v>
      </c>
      <c r="W173" s="138">
        <f t="shared" si="14"/>
        <v>0</v>
      </c>
      <c r="X173" t="str">
        <f>IF(DATAPrI[[#This Row],[Verks]]="Programövergripande",DATAPrI[[#This Row],[Verks]],CONCATENATE(DATAPrI[[#This Row],[PN/Pri kod]],TEXT(DATAPrI[[#This Row],[Verks]],9900000),1))</f>
        <v>K699000411</v>
      </c>
      <c r="Y173" t="str">
        <f>IF(DATAPrI[[#This Row],[Verks]]="Programövergripande",DATAPrI[[#This Row],[Verks]],CONCATENATE(DATAPrI[[#This Row],[Kursansvarig inst]],TEXT(DATAPrI[[#This Row],[Verks]],9900000),1))</f>
        <v>K699000411</v>
      </c>
      <c r="Z1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C173" t="s">
        <v>555</v>
      </c>
      <c r="AF173">
        <f>IF(A173="Programövergripande","Programövergripande",VLOOKUP(C173,Verks!A:B,2,0))</f>
        <v>41</v>
      </c>
      <c r="AH173">
        <v>2023</v>
      </c>
      <c r="AL173" t="str">
        <f>VLOOKUP(B173,Inst!A:B,2,0)</f>
        <v>K6</v>
      </c>
    </row>
    <row r="174" spans="1:38" x14ac:dyDescent="0.35">
      <c r="A174" t="s">
        <v>47</v>
      </c>
      <c r="B174" t="s">
        <v>532</v>
      </c>
      <c r="C174" t="s">
        <v>40</v>
      </c>
      <c r="D174" t="s">
        <v>554</v>
      </c>
      <c r="E174" t="s">
        <v>48</v>
      </c>
      <c r="G174" t="s">
        <v>533</v>
      </c>
      <c r="H174" t="s">
        <v>490</v>
      </c>
      <c r="I174" t="s">
        <v>42</v>
      </c>
      <c r="J174">
        <v>1</v>
      </c>
      <c r="L174" t="s">
        <v>45</v>
      </c>
      <c r="Q174" s="48"/>
      <c r="R174" s="48">
        <f t="shared" si="13"/>
        <v>0</v>
      </c>
      <c r="S174" s="48">
        <f t="shared" si="18"/>
        <v>0</v>
      </c>
      <c r="T174" s="48">
        <v>402.72</v>
      </c>
      <c r="U174" s="48">
        <f t="shared" si="16"/>
        <v>402.72</v>
      </c>
      <c r="V174" s="138">
        <f t="shared" si="17"/>
        <v>402720</v>
      </c>
      <c r="W174" s="138">
        <f t="shared" si="14"/>
        <v>33560</v>
      </c>
      <c r="X174" t="str">
        <f>IF(DATAPrI[[#This Row],[Verks]]="Programövergripande",DATAPrI[[#This Row],[Verks]],CONCATENATE(DATAPrI[[#This Row],[PN/Pri kod]],TEXT(DATAPrI[[#This Row],[Verks]],9900000),1))</f>
        <v>K699000411</v>
      </c>
      <c r="Y174" t="str">
        <f>IF(DATAPrI[[#This Row],[Verks]]="Programövergripande",DATAPrI[[#This Row],[Verks]],CONCATENATE(DATAPrI[[#This Row],[Kursansvarig inst]],TEXT(DATAPrI[[#This Row],[Verks]],9900000),1))</f>
        <v>K699000411</v>
      </c>
      <c r="Z1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1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174">
        <f>IF(A174="Programövergripande","Programövergripande",VLOOKUP(C174,Verks!A:B,2,0))</f>
        <v>41</v>
      </c>
      <c r="AH174">
        <v>2023</v>
      </c>
      <c r="AL174" t="str">
        <f>VLOOKUP(B174,Inst!A:B,2,0)</f>
        <v>K6</v>
      </c>
    </row>
    <row r="175" spans="1:38" x14ac:dyDescent="0.35">
      <c r="A175" t="s">
        <v>38</v>
      </c>
      <c r="B175" t="s">
        <v>578</v>
      </c>
      <c r="C175" t="s">
        <v>279</v>
      </c>
      <c r="D175" t="s">
        <v>279</v>
      </c>
      <c r="E175" t="s">
        <v>42</v>
      </c>
      <c r="G175" t="s">
        <v>122</v>
      </c>
      <c r="H175" t="s">
        <v>579</v>
      </c>
      <c r="I175" t="s">
        <v>42</v>
      </c>
      <c r="J175">
        <v>1</v>
      </c>
      <c r="L175" t="s">
        <v>53</v>
      </c>
      <c r="M175" t="s">
        <v>42</v>
      </c>
      <c r="Q175" s="48">
        <v>0</v>
      </c>
      <c r="R175" s="48">
        <f t="shared" si="13"/>
        <v>0</v>
      </c>
      <c r="S175" s="48">
        <f t="shared" si="18"/>
        <v>0</v>
      </c>
      <c r="T175" s="48">
        <v>835.2</v>
      </c>
      <c r="U175" s="48">
        <f t="shared" si="16"/>
        <v>835.2</v>
      </c>
      <c r="V175" s="138">
        <f t="shared" si="17"/>
        <v>835200</v>
      </c>
      <c r="W175" s="138">
        <f t="shared" si="14"/>
        <v>69600</v>
      </c>
      <c r="X175" t="str">
        <f>IF(DATAPrI[[#This Row],[Verks]]="Programövergripande",DATAPrI[[#This Row],[Verks]],CONCATENATE(DATAPrI[[#This Row],[PN/Pri kod]],TEXT(DATAPrI[[#This Row],[Verks]],9900000),1))</f>
        <v>Programövergripande</v>
      </c>
      <c r="Y175" t="str">
        <f>IF(DATAPrI[[#This Row],[Verks]]="Programövergripande",DATAPrI[[#This Row],[Verks]],CONCATENATE(DATAPrI[[#This Row],[Kursansvarig inst]],TEXT(DATAPrI[[#This Row],[Verks]],9900000),1))</f>
        <v>Programövergripande</v>
      </c>
      <c r="Z17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75" t="s">
        <v>42</v>
      </c>
      <c r="AC175" t="s">
        <v>42</v>
      </c>
      <c r="AD175" t="s">
        <v>42</v>
      </c>
      <c r="AE175" t="s">
        <v>42</v>
      </c>
      <c r="AF175" t="str">
        <f>IF(A175="Programövergripande","Programövergripande",VLOOKUP(C175,Verks!A:B,2,0))</f>
        <v>Programövergripande</v>
      </c>
      <c r="AH175">
        <v>2023</v>
      </c>
      <c r="AL175" t="str">
        <f>VLOOKUP(B175,Inst!A:B,2,0)</f>
        <v>H5</v>
      </c>
    </row>
    <row r="176" spans="1:38" x14ac:dyDescent="0.35">
      <c r="A176" t="s">
        <v>38</v>
      </c>
      <c r="B176" t="s">
        <v>578</v>
      </c>
      <c r="C176" t="s">
        <v>279</v>
      </c>
      <c r="D176" t="s">
        <v>279</v>
      </c>
      <c r="E176" t="s">
        <v>42</v>
      </c>
      <c r="G176" t="s">
        <v>122</v>
      </c>
      <c r="H176" t="s">
        <v>580</v>
      </c>
      <c r="I176" t="s">
        <v>42</v>
      </c>
      <c r="J176">
        <v>1</v>
      </c>
      <c r="L176" t="s">
        <v>53</v>
      </c>
      <c r="Q176" s="48">
        <v>0</v>
      </c>
      <c r="R176" s="48">
        <f t="shared" si="13"/>
        <v>0</v>
      </c>
      <c r="S176" s="48">
        <f t="shared" si="18"/>
        <v>0</v>
      </c>
      <c r="T176" s="48">
        <v>875</v>
      </c>
      <c r="U176" s="48">
        <f t="shared" si="16"/>
        <v>875</v>
      </c>
      <c r="V176" s="138">
        <f t="shared" si="17"/>
        <v>875000</v>
      </c>
      <c r="W176" s="138">
        <f t="shared" si="14"/>
        <v>72916.666666666672</v>
      </c>
      <c r="X176" t="str">
        <f>IF(DATAPrI[[#This Row],[Verks]]="Programövergripande",DATAPrI[[#This Row],[Verks]],CONCATENATE(DATAPrI[[#This Row],[PN/Pri kod]],TEXT(DATAPrI[[#This Row],[Verks]],9900000),1))</f>
        <v>Programövergripande</v>
      </c>
      <c r="Y176" t="str">
        <f>IF(DATAPrI[[#This Row],[Verks]]="Programövergripande",DATAPrI[[#This Row],[Verks]],CONCATENATE(DATAPrI[[#This Row],[Kursansvarig inst]],TEXT(DATAPrI[[#This Row],[Verks]],9900000),1))</f>
        <v>Programövergripande</v>
      </c>
      <c r="Z17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76" t="s">
        <v>42</v>
      </c>
      <c r="AC176" t="s">
        <v>42</v>
      </c>
      <c r="AD176" t="s">
        <v>42</v>
      </c>
      <c r="AE176" t="s">
        <v>42</v>
      </c>
      <c r="AF176" t="str">
        <f>IF(A176="Programövergripande","Programövergripande",VLOOKUP(C176,Verks!A:B,2,0))</f>
        <v>Programövergripande</v>
      </c>
      <c r="AH176">
        <v>2023</v>
      </c>
      <c r="AL176" t="str">
        <f>VLOOKUP(B176,Inst!A:B,2,0)</f>
        <v>H5</v>
      </c>
    </row>
    <row r="177" spans="1:38" x14ac:dyDescent="0.35">
      <c r="A177" t="s">
        <v>38</v>
      </c>
      <c r="B177" t="s">
        <v>578</v>
      </c>
      <c r="C177" t="s">
        <v>279</v>
      </c>
      <c r="D177" t="s">
        <v>279</v>
      </c>
      <c r="E177" t="s">
        <v>42</v>
      </c>
      <c r="G177" t="s">
        <v>122</v>
      </c>
      <c r="H177" t="s">
        <v>581</v>
      </c>
      <c r="I177" t="s">
        <v>42</v>
      </c>
      <c r="J177">
        <v>1</v>
      </c>
      <c r="L177" t="s">
        <v>53</v>
      </c>
      <c r="M177" t="s">
        <v>42</v>
      </c>
      <c r="Q177" s="48">
        <v>0</v>
      </c>
      <c r="R177" s="48">
        <f t="shared" si="13"/>
        <v>0</v>
      </c>
      <c r="S177" s="48">
        <f t="shared" si="18"/>
        <v>0</v>
      </c>
      <c r="T177" s="48">
        <v>150</v>
      </c>
      <c r="U177" s="48">
        <f t="shared" si="16"/>
        <v>150</v>
      </c>
      <c r="V177" s="138">
        <f t="shared" si="17"/>
        <v>150000</v>
      </c>
      <c r="W177" s="138">
        <f t="shared" si="14"/>
        <v>12500</v>
      </c>
      <c r="X177" t="str">
        <f>IF(DATAPrI[[#This Row],[Verks]]="Programövergripande",DATAPrI[[#This Row],[Verks]],CONCATENATE(DATAPrI[[#This Row],[PN/Pri kod]],TEXT(DATAPrI[[#This Row],[Verks]],9900000),1))</f>
        <v>Programövergripande</v>
      </c>
      <c r="Y177" t="str">
        <f>IF(DATAPrI[[#This Row],[Verks]]="Programövergripande",DATAPrI[[#This Row],[Verks]],CONCATENATE(DATAPrI[[#This Row],[Kursansvarig inst]],TEXT(DATAPrI[[#This Row],[Verks]],9900000),1))</f>
        <v>Programövergripande</v>
      </c>
      <c r="Z17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77" t="s">
        <v>42</v>
      </c>
      <c r="AC177" t="s">
        <v>42</v>
      </c>
      <c r="AD177" t="s">
        <v>42</v>
      </c>
      <c r="AE177" t="s">
        <v>42</v>
      </c>
      <c r="AF177" t="str">
        <f>IF(A177="Programövergripande","Programövergripande",VLOOKUP(C177,Verks!A:B,2,0))</f>
        <v>Programövergripande</v>
      </c>
      <c r="AH177">
        <v>2023</v>
      </c>
      <c r="AL177" t="str">
        <f>VLOOKUP(B177,Inst!A:B,2,0)</f>
        <v>H5</v>
      </c>
    </row>
    <row r="178" spans="1:38" x14ac:dyDescent="0.35">
      <c r="A178" t="s">
        <v>38</v>
      </c>
      <c r="B178" t="s">
        <v>578</v>
      </c>
      <c r="C178" t="s">
        <v>279</v>
      </c>
      <c r="D178" t="s">
        <v>279</v>
      </c>
      <c r="E178" t="s">
        <v>42</v>
      </c>
      <c r="G178" t="s">
        <v>122</v>
      </c>
      <c r="H178" t="s">
        <v>582</v>
      </c>
      <c r="I178" t="s">
        <v>42</v>
      </c>
      <c r="J178">
        <v>1</v>
      </c>
      <c r="L178" t="s">
        <v>53</v>
      </c>
      <c r="M178" t="s">
        <v>42</v>
      </c>
      <c r="Q178" s="48">
        <v>0</v>
      </c>
      <c r="R178" s="48">
        <f t="shared" si="13"/>
        <v>0</v>
      </c>
      <c r="S178" s="48">
        <f t="shared" si="18"/>
        <v>0</v>
      </c>
      <c r="T178" s="48">
        <v>18</v>
      </c>
      <c r="U178" s="48">
        <f t="shared" si="16"/>
        <v>18</v>
      </c>
      <c r="V178" s="138">
        <f t="shared" si="17"/>
        <v>18000</v>
      </c>
      <c r="W178" s="138">
        <f t="shared" si="14"/>
        <v>1500</v>
      </c>
      <c r="X178" t="str">
        <f>IF(DATAPrI[[#This Row],[Verks]]="Programövergripande",DATAPrI[[#This Row],[Verks]],CONCATENATE(DATAPrI[[#This Row],[PN/Pri kod]],TEXT(DATAPrI[[#This Row],[Verks]],9900000),1))</f>
        <v>Programövergripande</v>
      </c>
      <c r="Y178" t="str">
        <f>IF(DATAPrI[[#This Row],[Verks]]="Programövergripande",DATAPrI[[#This Row],[Verks]],CONCATENATE(DATAPrI[[#This Row],[Kursansvarig inst]],TEXT(DATAPrI[[#This Row],[Verks]],9900000),1))</f>
        <v>Programövergripande</v>
      </c>
      <c r="Z1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78" t="s">
        <v>42</v>
      </c>
      <c r="AC178" t="s">
        <v>42</v>
      </c>
      <c r="AD178" t="s">
        <v>42</v>
      </c>
      <c r="AE178" t="s">
        <v>42</v>
      </c>
      <c r="AF178" t="str">
        <f>IF(A178="Programövergripande","Programövergripande",VLOOKUP(C178,Verks!A:B,2,0))</f>
        <v>Programövergripande</v>
      </c>
      <c r="AH178">
        <v>2023</v>
      </c>
      <c r="AL178" t="str">
        <f>VLOOKUP(B178,Inst!A:B,2,0)</f>
        <v>H5</v>
      </c>
    </row>
    <row r="179" spans="1:38" x14ac:dyDescent="0.35">
      <c r="A179" t="s">
        <v>38</v>
      </c>
      <c r="B179" t="s">
        <v>578</v>
      </c>
      <c r="C179" t="s">
        <v>279</v>
      </c>
      <c r="D179" t="s">
        <v>279</v>
      </c>
      <c r="E179" t="s">
        <v>42</v>
      </c>
      <c r="G179" t="s">
        <v>122</v>
      </c>
      <c r="H179" t="s">
        <v>583</v>
      </c>
      <c r="I179" t="s">
        <v>42</v>
      </c>
      <c r="J179">
        <v>1</v>
      </c>
      <c r="L179" t="s">
        <v>53</v>
      </c>
      <c r="Q179" s="48">
        <v>0</v>
      </c>
      <c r="R179" s="48">
        <f t="shared" si="13"/>
        <v>0</v>
      </c>
      <c r="S179" s="48">
        <f t="shared" si="18"/>
        <v>0</v>
      </c>
      <c r="T179" s="48">
        <v>100</v>
      </c>
      <c r="U179" s="48">
        <f t="shared" si="16"/>
        <v>100</v>
      </c>
      <c r="V179" s="138">
        <f t="shared" si="17"/>
        <v>100000</v>
      </c>
      <c r="W179" s="138">
        <f t="shared" si="14"/>
        <v>8333.3333333333339</v>
      </c>
      <c r="X179" t="str">
        <f>IF(DATAPrI[[#This Row],[Verks]]="Programövergripande",DATAPrI[[#This Row],[Verks]],CONCATENATE(DATAPrI[[#This Row],[PN/Pri kod]],TEXT(DATAPrI[[#This Row],[Verks]],9900000),1))</f>
        <v>Programövergripande</v>
      </c>
      <c r="Y179" t="str">
        <f>IF(DATAPrI[[#This Row],[Verks]]="Programövergripande",DATAPrI[[#This Row],[Verks]],CONCATENATE(DATAPrI[[#This Row],[Kursansvarig inst]],TEXT(DATAPrI[[#This Row],[Verks]],9900000),1))</f>
        <v>Programövergripande</v>
      </c>
      <c r="Z1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79" t="s">
        <v>42</v>
      </c>
      <c r="AC179" t="s">
        <v>42</v>
      </c>
      <c r="AD179" t="s">
        <v>42</v>
      </c>
      <c r="AE179" t="s">
        <v>42</v>
      </c>
      <c r="AF179" t="str">
        <f>IF(A179="Programövergripande","Programövergripande",VLOOKUP(C179,Verks!A:B,2,0))</f>
        <v>Programövergripande</v>
      </c>
      <c r="AH179">
        <v>2023</v>
      </c>
      <c r="AL179" t="str">
        <f>VLOOKUP(B179,Inst!A:B,2,0)</f>
        <v>H5</v>
      </c>
    </row>
    <row r="180" spans="1:38" x14ac:dyDescent="0.35">
      <c r="A180" t="s">
        <v>38</v>
      </c>
      <c r="B180" t="s">
        <v>578</v>
      </c>
      <c r="C180" t="s">
        <v>279</v>
      </c>
      <c r="D180" t="s">
        <v>279</v>
      </c>
      <c r="E180" t="s">
        <v>42</v>
      </c>
      <c r="G180" t="s">
        <v>122</v>
      </c>
      <c r="H180" t="s">
        <v>584</v>
      </c>
      <c r="I180" t="s">
        <v>42</v>
      </c>
      <c r="J180">
        <v>1</v>
      </c>
      <c r="L180" t="s">
        <v>53</v>
      </c>
      <c r="Q180" s="48">
        <v>0</v>
      </c>
      <c r="R180" s="48">
        <f t="shared" si="13"/>
        <v>0</v>
      </c>
      <c r="S180" s="48">
        <f t="shared" si="18"/>
        <v>0</v>
      </c>
      <c r="T180" s="48">
        <v>85</v>
      </c>
      <c r="U180" s="48">
        <f t="shared" si="16"/>
        <v>85</v>
      </c>
      <c r="V180" s="138">
        <f t="shared" si="17"/>
        <v>85000</v>
      </c>
      <c r="W180" s="138">
        <f t="shared" si="14"/>
        <v>7083.333333333333</v>
      </c>
      <c r="X180" t="str">
        <f>IF(DATAPrI[[#This Row],[Verks]]="Programövergripande",DATAPrI[[#This Row],[Verks]],CONCATENATE(DATAPrI[[#This Row],[PN/Pri kod]],TEXT(DATAPrI[[#This Row],[Verks]],9900000),1))</f>
        <v>Programövergripande</v>
      </c>
      <c r="Y180" t="str">
        <f>IF(DATAPrI[[#This Row],[Verks]]="Programövergripande",DATAPrI[[#This Row],[Verks]],CONCATENATE(DATAPrI[[#This Row],[Kursansvarig inst]],TEXT(DATAPrI[[#This Row],[Verks]],9900000),1))</f>
        <v>Programövergripande</v>
      </c>
      <c r="Z1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180" t="s">
        <v>42</v>
      </c>
      <c r="AC180" t="s">
        <v>42</v>
      </c>
      <c r="AD180" t="s">
        <v>42</v>
      </c>
      <c r="AE180" t="s">
        <v>42</v>
      </c>
      <c r="AF180" t="str">
        <f>IF(A180="Programövergripande","Programövergripande",VLOOKUP(C180,Verks!A:B,2,0))</f>
        <v>Programövergripande</v>
      </c>
      <c r="AH180">
        <v>2023</v>
      </c>
      <c r="AL180" t="str">
        <f>VLOOKUP(B180,Inst!A:B,2,0)</f>
        <v>H5</v>
      </c>
    </row>
    <row r="181" spans="1:38" x14ac:dyDescent="0.35">
      <c r="A181" t="s">
        <v>38</v>
      </c>
      <c r="B181" t="s">
        <v>578</v>
      </c>
      <c r="C181" t="s">
        <v>279</v>
      </c>
      <c r="D181" t="s">
        <v>279</v>
      </c>
      <c r="E181" t="s">
        <v>42</v>
      </c>
      <c r="G181" t="s">
        <v>122</v>
      </c>
      <c r="H181" t="s">
        <v>585</v>
      </c>
      <c r="I181" t="s">
        <v>42</v>
      </c>
      <c r="J181">
        <v>1</v>
      </c>
      <c r="L181" t="s">
        <v>53</v>
      </c>
      <c r="Q181" s="48"/>
      <c r="R181" s="48">
        <f t="shared" si="13"/>
        <v>0</v>
      </c>
      <c r="S181" s="48">
        <f t="shared" si="18"/>
        <v>0</v>
      </c>
      <c r="T181" s="48">
        <v>590</v>
      </c>
      <c r="U181" s="48">
        <f t="shared" si="16"/>
        <v>590</v>
      </c>
      <c r="V181" s="138">
        <f t="shared" si="17"/>
        <v>590000</v>
      </c>
      <c r="W181" s="138">
        <f t="shared" si="14"/>
        <v>49166.666666666664</v>
      </c>
      <c r="X181" t="str">
        <f>IF(DATAPrI[[#This Row],[Verks]]="Programövergripande",DATAPrI[[#This Row],[Verks]],CONCATENATE(DATAPrI[[#This Row],[PN/Pri kod]],TEXT(DATAPrI[[#This Row],[Verks]],9900000),1))</f>
        <v>Programövergripande</v>
      </c>
      <c r="Y181" t="str">
        <f>IF(DATAPrI[[#This Row],[Verks]]="Programövergripande",DATAPrI[[#This Row],[Verks]],CONCATENATE(DATAPrI[[#This Row],[Kursansvarig inst]],TEXT(DATAPrI[[#This Row],[Verks]],9900000),1))</f>
        <v>Programövergripande</v>
      </c>
      <c r="Z1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81" t="str">
        <f>IF(A181="Programövergripande","Programövergripande",VLOOKUP(C181,Verks!A:B,2,0))</f>
        <v>Programövergripande</v>
      </c>
      <c r="AH181">
        <v>2023</v>
      </c>
      <c r="AL181" t="str">
        <f>VLOOKUP(B181,Inst!A:B,2,0)</f>
        <v>H5</v>
      </c>
    </row>
    <row r="182" spans="1:38" x14ac:dyDescent="0.35">
      <c r="A182" t="s">
        <v>38</v>
      </c>
      <c r="B182" t="s">
        <v>578</v>
      </c>
      <c r="C182" t="s">
        <v>279</v>
      </c>
      <c r="D182" t="s">
        <v>279</v>
      </c>
      <c r="E182" t="s">
        <v>42</v>
      </c>
      <c r="G182" t="s">
        <v>122</v>
      </c>
      <c r="H182" t="s">
        <v>586</v>
      </c>
      <c r="I182" t="s">
        <v>42</v>
      </c>
      <c r="J182">
        <v>1</v>
      </c>
      <c r="L182" t="s">
        <v>53</v>
      </c>
      <c r="Q182" s="48"/>
      <c r="R182" s="48">
        <f t="shared" si="13"/>
        <v>0</v>
      </c>
      <c r="S182" s="48">
        <f t="shared" si="18"/>
        <v>0</v>
      </c>
      <c r="T182" s="48">
        <v>180</v>
      </c>
      <c r="U182" s="48">
        <f t="shared" si="16"/>
        <v>180</v>
      </c>
      <c r="V182" s="138">
        <f t="shared" si="17"/>
        <v>180000</v>
      </c>
      <c r="W182" s="138">
        <f t="shared" si="14"/>
        <v>15000</v>
      </c>
      <c r="X182" t="str">
        <f>IF(DATAPrI[[#This Row],[Verks]]="Programövergripande",DATAPrI[[#This Row],[Verks]],CONCATENATE(DATAPrI[[#This Row],[PN/Pri kod]],TEXT(DATAPrI[[#This Row],[Verks]],9900000),1))</f>
        <v>Programövergripande</v>
      </c>
      <c r="Y182" t="str">
        <f>IF(DATAPrI[[#This Row],[Verks]]="Programövergripande",DATAPrI[[#This Row],[Verks]],CONCATENATE(DATAPrI[[#This Row],[Kursansvarig inst]],TEXT(DATAPrI[[#This Row],[Verks]],9900000),1))</f>
        <v>Programövergripande</v>
      </c>
      <c r="Z1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82" t="str">
        <f>IF(A182="Programövergripande","Programövergripande",VLOOKUP(C182,Verks!A:B,2,0))</f>
        <v>Programövergripande</v>
      </c>
      <c r="AH182">
        <v>2023</v>
      </c>
      <c r="AL182" t="str">
        <f>VLOOKUP(B182,Inst!A:B,2,0)</f>
        <v>H5</v>
      </c>
    </row>
    <row r="183" spans="1:38" x14ac:dyDescent="0.35">
      <c r="A183" t="s">
        <v>47</v>
      </c>
      <c r="B183" t="s">
        <v>578</v>
      </c>
      <c r="C183" t="s">
        <v>279</v>
      </c>
      <c r="D183" t="s">
        <v>279</v>
      </c>
      <c r="E183" t="s">
        <v>48</v>
      </c>
      <c r="G183" t="s">
        <v>122</v>
      </c>
      <c r="H183" t="s">
        <v>365</v>
      </c>
      <c r="J183">
        <v>1</v>
      </c>
      <c r="L183" t="s">
        <v>53</v>
      </c>
      <c r="O183">
        <v>0</v>
      </c>
      <c r="P183">
        <v>60</v>
      </c>
      <c r="Q183" s="48">
        <v>87.93</v>
      </c>
      <c r="R183" s="48">
        <f t="shared" si="13"/>
        <v>0</v>
      </c>
      <c r="S183" s="48">
        <f t="shared" si="18"/>
        <v>0</v>
      </c>
      <c r="T183" s="48"/>
      <c r="U183" s="48">
        <f t="shared" si="16"/>
        <v>0</v>
      </c>
      <c r="V183" s="138">
        <f t="shared" si="17"/>
        <v>0</v>
      </c>
      <c r="W183" s="138">
        <f t="shared" si="14"/>
        <v>0</v>
      </c>
      <c r="X183" t="str">
        <f>IF(DATAPrI[[#This Row],[Verks]]="Programövergripande",DATAPrI[[#This Row],[Verks]],CONCATENATE(DATAPrI[[#This Row],[PN/Pri kod]],TEXT(DATAPrI[[#This Row],[Verks]],9900000),1))</f>
        <v>H599001341</v>
      </c>
      <c r="Y183" t="str">
        <f>IF(DATAPrI[[#This Row],[Verks]]="Programövergripande",DATAPrI[[#This Row],[Verks]],CONCATENATE(DATAPrI[[#This Row],[Kursansvarig inst]],TEXT(DATAPrI[[#This Row],[Verks]],9900000),1))</f>
        <v>H599001341</v>
      </c>
      <c r="Z1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83">
        <f>IF(A183="Programövergripande","Programövergripande",VLOOKUP(C183,Verks!A:B,2,0))</f>
        <v>134</v>
      </c>
      <c r="AH183">
        <v>2023</v>
      </c>
      <c r="AL183" t="str">
        <f>VLOOKUP(B183,Inst!A:B,2,0)</f>
        <v>H5</v>
      </c>
    </row>
    <row r="184" spans="1:38" x14ac:dyDescent="0.35">
      <c r="A184" t="s">
        <v>47</v>
      </c>
      <c r="B184" t="s">
        <v>578</v>
      </c>
      <c r="C184" t="s">
        <v>279</v>
      </c>
      <c r="D184" t="s">
        <v>279</v>
      </c>
      <c r="E184" t="s">
        <v>48</v>
      </c>
      <c r="G184" t="s">
        <v>122</v>
      </c>
      <c r="H184" t="s">
        <v>65</v>
      </c>
      <c r="I184" t="s">
        <v>42</v>
      </c>
      <c r="J184">
        <v>1</v>
      </c>
      <c r="L184" t="s">
        <v>66</v>
      </c>
      <c r="M184" t="s">
        <v>42</v>
      </c>
      <c r="O184">
        <v>3</v>
      </c>
      <c r="P184">
        <v>60</v>
      </c>
      <c r="Q184" s="48">
        <v>87.93</v>
      </c>
      <c r="R184" s="48">
        <f t="shared" ref="R184:R247" si="19">O184*P184/60*J184</f>
        <v>3</v>
      </c>
      <c r="S184" s="48">
        <f t="shared" si="18"/>
        <v>263.79000000000002</v>
      </c>
      <c r="T184" s="48">
        <v>0</v>
      </c>
      <c r="U184" s="48">
        <f t="shared" si="16"/>
        <v>263.79000000000002</v>
      </c>
      <c r="V184" s="138">
        <f t="shared" si="17"/>
        <v>263790</v>
      </c>
      <c r="W184" s="138">
        <f t="shared" ref="W184:W247" si="20">V184/12</f>
        <v>21982.5</v>
      </c>
      <c r="X184" t="str">
        <f>IF(DATAPrI[[#This Row],[Verks]]="Programövergripande",DATAPrI[[#This Row],[Verks]],CONCATENATE(DATAPrI[[#This Row],[PN/Pri kod]],TEXT(DATAPrI[[#This Row],[Verks]],9900000),1))</f>
        <v>H599001341</v>
      </c>
      <c r="Y184" t="str">
        <f>IF(DATAPrI[[#This Row],[Verks]]="Programövergripande",DATAPrI[[#This Row],[Verks]],CONCATENATE(DATAPrI[[#This Row],[Kursansvarig inst]],TEXT(DATAPrI[[#This Row],[Verks]],9900000),1))</f>
        <v>H599001341</v>
      </c>
      <c r="Z1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4" t="s">
        <v>42</v>
      </c>
      <c r="AC184" t="s">
        <v>42</v>
      </c>
      <c r="AD184" t="s">
        <v>42</v>
      </c>
      <c r="AE184" t="s">
        <v>42</v>
      </c>
      <c r="AF184">
        <f>IF(A184="Programövergripande","Programövergripande",VLOOKUP(C184,Verks!A:B,2,0))</f>
        <v>134</v>
      </c>
      <c r="AH184">
        <v>2023</v>
      </c>
      <c r="AL184" t="str">
        <f>VLOOKUP(B184,Inst!A:B,2,0)</f>
        <v>H5</v>
      </c>
    </row>
    <row r="185" spans="1:38" x14ac:dyDescent="0.35">
      <c r="A185" t="s">
        <v>47</v>
      </c>
      <c r="B185" t="s">
        <v>578</v>
      </c>
      <c r="C185" t="s">
        <v>279</v>
      </c>
      <c r="D185" t="s">
        <v>279</v>
      </c>
      <c r="E185" t="s">
        <v>48</v>
      </c>
      <c r="G185" t="s">
        <v>122</v>
      </c>
      <c r="H185" t="s">
        <v>490</v>
      </c>
      <c r="I185" t="s">
        <v>42</v>
      </c>
      <c r="J185">
        <v>1</v>
      </c>
      <c r="L185" t="s">
        <v>53</v>
      </c>
      <c r="Q185" s="48">
        <v>0</v>
      </c>
      <c r="R185" s="48">
        <f t="shared" si="19"/>
        <v>0</v>
      </c>
      <c r="S185" s="48">
        <f t="shared" si="18"/>
        <v>0</v>
      </c>
      <c r="T185" s="48">
        <v>2500</v>
      </c>
      <c r="U185" s="48">
        <f t="shared" si="16"/>
        <v>2500</v>
      </c>
      <c r="V185" s="138">
        <f t="shared" si="17"/>
        <v>2500000</v>
      </c>
      <c r="W185" s="138">
        <f t="shared" si="20"/>
        <v>208333.33333333334</v>
      </c>
      <c r="X185" t="str">
        <f>IF(DATAPrI[[#This Row],[Verks]]="Programövergripande",DATAPrI[[#This Row],[Verks]],CONCATENATE(DATAPrI[[#This Row],[PN/Pri kod]],TEXT(DATAPrI[[#This Row],[Verks]],9900000),1))</f>
        <v>H599001341</v>
      </c>
      <c r="Y185" t="str">
        <f>IF(DATAPrI[[#This Row],[Verks]]="Programövergripande",DATAPrI[[#This Row],[Verks]],CONCATENATE(DATAPrI[[#This Row],[Kursansvarig inst]],TEXT(DATAPrI[[#This Row],[Verks]],9900000),1))</f>
        <v>H599001341</v>
      </c>
      <c r="Z1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5" t="s">
        <v>42</v>
      </c>
      <c r="AC185" t="s">
        <v>42</v>
      </c>
      <c r="AD185" t="s">
        <v>42</v>
      </c>
      <c r="AE185" t="s">
        <v>42</v>
      </c>
      <c r="AF185">
        <f>IF(A185="Programövergripande","Programövergripande",VLOOKUP(C185,Verks!A:B,2,0))</f>
        <v>134</v>
      </c>
      <c r="AH185">
        <v>2023</v>
      </c>
      <c r="AL185" t="str">
        <f>VLOOKUP(B185,Inst!A:B,2,0)</f>
        <v>H5</v>
      </c>
    </row>
    <row r="186" spans="1:38" x14ac:dyDescent="0.35">
      <c r="A186" t="s">
        <v>47</v>
      </c>
      <c r="B186" t="s">
        <v>578</v>
      </c>
      <c r="C186" t="s">
        <v>279</v>
      </c>
      <c r="D186" t="s">
        <v>687</v>
      </c>
      <c r="E186" t="s">
        <v>48</v>
      </c>
      <c r="G186" t="s">
        <v>122</v>
      </c>
      <c r="H186" t="s">
        <v>591</v>
      </c>
      <c r="I186" t="s">
        <v>590</v>
      </c>
      <c r="J186">
        <v>1</v>
      </c>
      <c r="L186" t="s">
        <v>58</v>
      </c>
      <c r="M186" t="s">
        <v>49</v>
      </c>
      <c r="N186">
        <v>1</v>
      </c>
      <c r="O186">
        <v>25</v>
      </c>
      <c r="P186">
        <v>3</v>
      </c>
      <c r="Q186" s="48">
        <v>87.93</v>
      </c>
      <c r="R186" s="48">
        <f t="shared" si="19"/>
        <v>1.25</v>
      </c>
      <c r="S186" s="48">
        <f t="shared" si="18"/>
        <v>109.91250000000001</v>
      </c>
      <c r="T186" s="48">
        <v>0</v>
      </c>
      <c r="U186" s="48">
        <f t="shared" si="16"/>
        <v>109.91250000000001</v>
      </c>
      <c r="V186" s="138">
        <f t="shared" si="17"/>
        <v>109912.50000000001</v>
      </c>
      <c r="W186" s="138">
        <f t="shared" si="20"/>
        <v>9159.3750000000018</v>
      </c>
      <c r="X186" t="str">
        <f>IF(DATAPrI[[#This Row],[Verks]]="Programövergripande",DATAPrI[[#This Row],[Verks]],CONCATENATE(DATAPrI[[#This Row],[PN/Pri kod]],TEXT(DATAPrI[[#This Row],[Verks]],9900000),1))</f>
        <v>H599001341</v>
      </c>
      <c r="Y186" t="str">
        <f>IF(DATAPrI[[#This Row],[Verks]]="Programövergripande",DATAPrI[[#This Row],[Verks]],CONCATENATE(DATAPrI[[#This Row],[Kursansvarig inst]],TEXT(DATAPrI[[#This Row],[Verks]],9900000),1))</f>
        <v>H599001341</v>
      </c>
      <c r="Z1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6" t="s">
        <v>42</v>
      </c>
      <c r="AC186" t="s">
        <v>42</v>
      </c>
      <c r="AD186" t="s">
        <v>42</v>
      </c>
      <c r="AE186" t="s">
        <v>42</v>
      </c>
      <c r="AF186">
        <f>IF(A186="Programövergripande","Programövergripande",VLOOKUP(C186,Verks!A:B,2,0))</f>
        <v>134</v>
      </c>
      <c r="AH186">
        <v>2023</v>
      </c>
      <c r="AL186" t="str">
        <f>VLOOKUP(B186,Inst!A:B,2,0)</f>
        <v>H5</v>
      </c>
    </row>
    <row r="187" spans="1:38" x14ac:dyDescent="0.35">
      <c r="A187" t="s">
        <v>47</v>
      </c>
      <c r="B187" t="s">
        <v>578</v>
      </c>
      <c r="C187" t="s">
        <v>279</v>
      </c>
      <c r="D187" t="s">
        <v>687</v>
      </c>
      <c r="E187" t="s">
        <v>48</v>
      </c>
      <c r="G187" t="s">
        <v>122</v>
      </c>
      <c r="H187" t="s">
        <v>595</v>
      </c>
      <c r="I187" t="s">
        <v>594</v>
      </c>
      <c r="J187">
        <v>1</v>
      </c>
      <c r="L187" t="s">
        <v>58</v>
      </c>
      <c r="M187" t="s">
        <v>49</v>
      </c>
      <c r="N187">
        <v>1</v>
      </c>
      <c r="O187">
        <v>25</v>
      </c>
      <c r="P187">
        <v>3</v>
      </c>
      <c r="Q187" s="48">
        <v>87.93</v>
      </c>
      <c r="R187" s="48">
        <f t="shared" si="19"/>
        <v>1.25</v>
      </c>
      <c r="S187" s="48">
        <f t="shared" si="18"/>
        <v>109.91250000000001</v>
      </c>
      <c r="T187" s="48">
        <v>0</v>
      </c>
      <c r="U187" s="48">
        <f t="shared" si="16"/>
        <v>109.91250000000001</v>
      </c>
      <c r="V187" s="138">
        <f t="shared" si="17"/>
        <v>109912.50000000001</v>
      </c>
      <c r="W187" s="138">
        <f t="shared" si="20"/>
        <v>9159.3750000000018</v>
      </c>
      <c r="X187" t="str">
        <f>IF(DATAPrI[[#This Row],[Verks]]="Programövergripande",DATAPrI[[#This Row],[Verks]],CONCATENATE(DATAPrI[[#This Row],[PN/Pri kod]],TEXT(DATAPrI[[#This Row],[Verks]],9900000),1))</f>
        <v>H599001341</v>
      </c>
      <c r="Y187" t="str">
        <f>IF(DATAPrI[[#This Row],[Verks]]="Programövergripande",DATAPrI[[#This Row],[Verks]],CONCATENATE(DATAPrI[[#This Row],[Kursansvarig inst]],TEXT(DATAPrI[[#This Row],[Verks]],9900000),1))</f>
        <v>H599001341</v>
      </c>
      <c r="Z1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7" t="s">
        <v>42</v>
      </c>
      <c r="AC187" t="s">
        <v>42</v>
      </c>
      <c r="AD187" t="s">
        <v>42</v>
      </c>
      <c r="AE187" t="s">
        <v>42</v>
      </c>
      <c r="AF187">
        <f>IF(A187="Programövergripande","Programövergripande",VLOOKUP(C187,Verks!A:B,2,0))</f>
        <v>134</v>
      </c>
      <c r="AH187">
        <v>2023</v>
      </c>
      <c r="AL187" t="str">
        <f>VLOOKUP(B187,Inst!A:B,2,0)</f>
        <v>H5</v>
      </c>
    </row>
    <row r="188" spans="1:38" x14ac:dyDescent="0.35">
      <c r="A188" t="s">
        <v>47</v>
      </c>
      <c r="B188" t="s">
        <v>578</v>
      </c>
      <c r="C188" t="s">
        <v>279</v>
      </c>
      <c r="D188" t="s">
        <v>687</v>
      </c>
      <c r="E188" t="s">
        <v>48</v>
      </c>
      <c r="G188" t="s">
        <v>122</v>
      </c>
      <c r="H188" t="s">
        <v>597</v>
      </c>
      <c r="I188" t="s">
        <v>596</v>
      </c>
      <c r="J188">
        <v>1</v>
      </c>
      <c r="L188" t="s">
        <v>58</v>
      </c>
      <c r="M188" t="s">
        <v>49</v>
      </c>
      <c r="N188">
        <v>1</v>
      </c>
      <c r="O188">
        <v>25</v>
      </c>
      <c r="P188">
        <v>16</v>
      </c>
      <c r="Q188" s="48">
        <v>87.93</v>
      </c>
      <c r="R188" s="48">
        <f t="shared" si="19"/>
        <v>6.666666666666667</v>
      </c>
      <c r="S188" s="48">
        <f t="shared" si="18"/>
        <v>586.20000000000005</v>
      </c>
      <c r="T188" s="48">
        <v>0</v>
      </c>
      <c r="U188" s="48">
        <f t="shared" si="16"/>
        <v>586.20000000000005</v>
      </c>
      <c r="V188" s="138">
        <f t="shared" si="17"/>
        <v>586200</v>
      </c>
      <c r="W188" s="138">
        <f t="shared" si="20"/>
        <v>48850</v>
      </c>
      <c r="X188" t="str">
        <f>IF(DATAPrI[[#This Row],[Verks]]="Programövergripande",DATAPrI[[#This Row],[Verks]],CONCATENATE(DATAPrI[[#This Row],[PN/Pri kod]],TEXT(DATAPrI[[#This Row],[Verks]],9900000),1))</f>
        <v>H599001341</v>
      </c>
      <c r="Y188" t="str">
        <f>IF(DATAPrI[[#This Row],[Verks]]="Programövergripande",DATAPrI[[#This Row],[Verks]],CONCATENATE(DATAPrI[[#This Row],[Kursansvarig inst]],TEXT(DATAPrI[[#This Row],[Verks]],9900000),1))</f>
        <v>H599001341</v>
      </c>
      <c r="Z1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8" t="s">
        <v>42</v>
      </c>
      <c r="AC188" t="s">
        <v>42</v>
      </c>
      <c r="AD188" t="s">
        <v>42</v>
      </c>
      <c r="AE188" t="s">
        <v>42</v>
      </c>
      <c r="AF188">
        <f>IF(A188="Programövergripande","Programövergripande",VLOOKUP(C188,Verks!A:B,2,0))</f>
        <v>134</v>
      </c>
      <c r="AH188">
        <v>2023</v>
      </c>
      <c r="AL188" t="str">
        <f>VLOOKUP(B188,Inst!A:B,2,0)</f>
        <v>H5</v>
      </c>
    </row>
    <row r="189" spans="1:38" x14ac:dyDescent="0.35">
      <c r="A189" t="s">
        <v>47</v>
      </c>
      <c r="B189" t="s">
        <v>578</v>
      </c>
      <c r="C189" t="s">
        <v>279</v>
      </c>
      <c r="D189" t="s">
        <v>687</v>
      </c>
      <c r="E189" t="s">
        <v>48</v>
      </c>
      <c r="G189" t="s">
        <v>122</v>
      </c>
      <c r="H189" t="s">
        <v>599</v>
      </c>
      <c r="I189" t="s">
        <v>598</v>
      </c>
      <c r="J189">
        <v>1</v>
      </c>
      <c r="L189" t="s">
        <v>58</v>
      </c>
      <c r="M189" t="s">
        <v>49</v>
      </c>
      <c r="N189">
        <v>1</v>
      </c>
      <c r="O189">
        <v>25</v>
      </c>
      <c r="P189">
        <v>8</v>
      </c>
      <c r="Q189" s="48">
        <v>87.93</v>
      </c>
      <c r="R189" s="48">
        <f t="shared" si="19"/>
        <v>3.3333333333333335</v>
      </c>
      <c r="S189" s="48">
        <f t="shared" si="18"/>
        <v>293.10000000000002</v>
      </c>
      <c r="T189" s="48">
        <v>0</v>
      </c>
      <c r="U189" s="48">
        <f t="shared" si="16"/>
        <v>293.10000000000002</v>
      </c>
      <c r="V189" s="138">
        <f t="shared" si="17"/>
        <v>293100</v>
      </c>
      <c r="W189" s="138">
        <f t="shared" si="20"/>
        <v>24425</v>
      </c>
      <c r="X189" t="str">
        <f>IF(DATAPrI[[#This Row],[Verks]]="Programövergripande",DATAPrI[[#This Row],[Verks]],CONCATENATE(DATAPrI[[#This Row],[PN/Pri kod]],TEXT(DATAPrI[[#This Row],[Verks]],9900000),1))</f>
        <v>H599001341</v>
      </c>
      <c r="Y189" t="str">
        <f>IF(DATAPrI[[#This Row],[Verks]]="Programövergripande",DATAPrI[[#This Row],[Verks]],CONCATENATE(DATAPrI[[#This Row],[Kursansvarig inst]],TEXT(DATAPrI[[#This Row],[Verks]],9900000),1))</f>
        <v>H599001341</v>
      </c>
      <c r="Z1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89" t="s">
        <v>42</v>
      </c>
      <c r="AC189" t="s">
        <v>42</v>
      </c>
      <c r="AD189" t="s">
        <v>42</v>
      </c>
      <c r="AE189" t="s">
        <v>42</v>
      </c>
      <c r="AF189">
        <f>IF(A189="Programövergripande","Programövergripande",VLOOKUP(C189,Verks!A:B,2,0))</f>
        <v>134</v>
      </c>
      <c r="AH189">
        <v>2023</v>
      </c>
      <c r="AL189" t="str">
        <f>VLOOKUP(B189,Inst!A:B,2,0)</f>
        <v>H5</v>
      </c>
    </row>
    <row r="190" spans="1:38" x14ac:dyDescent="0.35">
      <c r="A190" t="s">
        <v>47</v>
      </c>
      <c r="B190" t="s">
        <v>578</v>
      </c>
      <c r="C190" t="s">
        <v>279</v>
      </c>
      <c r="D190" t="s">
        <v>687</v>
      </c>
      <c r="E190" t="s">
        <v>48</v>
      </c>
      <c r="G190" t="s">
        <v>122</v>
      </c>
      <c r="H190" t="s">
        <v>603</v>
      </c>
      <c r="I190" t="s">
        <v>602</v>
      </c>
      <c r="J190">
        <v>1</v>
      </c>
      <c r="L190" t="s">
        <v>58</v>
      </c>
      <c r="M190" t="s">
        <v>50</v>
      </c>
      <c r="N190">
        <v>2</v>
      </c>
      <c r="O190">
        <v>22</v>
      </c>
      <c r="P190">
        <v>6</v>
      </c>
      <c r="Q190" s="48">
        <v>87.93</v>
      </c>
      <c r="R190" s="48">
        <f t="shared" si="19"/>
        <v>2.2000000000000002</v>
      </c>
      <c r="S190" s="48">
        <f t="shared" si="18"/>
        <v>193.44600000000003</v>
      </c>
      <c r="T190" s="48">
        <v>0</v>
      </c>
      <c r="U190" s="48">
        <f t="shared" si="16"/>
        <v>193.44600000000003</v>
      </c>
      <c r="V190" s="138">
        <f t="shared" si="17"/>
        <v>193446.00000000003</v>
      </c>
      <c r="W190" s="138">
        <f t="shared" si="20"/>
        <v>16120.500000000002</v>
      </c>
      <c r="X190" t="str">
        <f>IF(DATAPrI[[#This Row],[Verks]]="Programövergripande",DATAPrI[[#This Row],[Verks]],CONCATENATE(DATAPrI[[#This Row],[PN/Pri kod]],TEXT(DATAPrI[[#This Row],[Verks]],9900000),1))</f>
        <v>H599001341</v>
      </c>
      <c r="Y190" t="str">
        <f>IF(DATAPrI[[#This Row],[Verks]]="Programövergripande",DATAPrI[[#This Row],[Verks]],CONCATENATE(DATAPrI[[#This Row],[Kursansvarig inst]],TEXT(DATAPrI[[#This Row],[Verks]],9900000),1))</f>
        <v>H599001341</v>
      </c>
      <c r="Z1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0" t="s">
        <v>42</v>
      </c>
      <c r="AC190" t="s">
        <v>42</v>
      </c>
      <c r="AD190" t="s">
        <v>42</v>
      </c>
      <c r="AE190" t="s">
        <v>42</v>
      </c>
      <c r="AF190">
        <f>IF(A190="Programövergripande","Programövergripande",VLOOKUP(C190,Verks!A:B,2,0))</f>
        <v>134</v>
      </c>
      <c r="AH190">
        <v>2023</v>
      </c>
      <c r="AL190" t="str">
        <f>VLOOKUP(B190,Inst!A:B,2,0)</f>
        <v>H5</v>
      </c>
    </row>
    <row r="191" spans="1:38" x14ac:dyDescent="0.35">
      <c r="A191" t="s">
        <v>47</v>
      </c>
      <c r="B191" t="s">
        <v>578</v>
      </c>
      <c r="C191" t="s">
        <v>279</v>
      </c>
      <c r="D191" t="s">
        <v>687</v>
      </c>
      <c r="E191" t="s">
        <v>48</v>
      </c>
      <c r="G191" t="s">
        <v>122</v>
      </c>
      <c r="H191" t="s">
        <v>605</v>
      </c>
      <c r="I191" t="s">
        <v>604</v>
      </c>
      <c r="J191">
        <v>1</v>
      </c>
      <c r="L191" t="s">
        <v>58</v>
      </c>
      <c r="M191" t="s">
        <v>50</v>
      </c>
      <c r="N191">
        <v>2</v>
      </c>
      <c r="O191">
        <v>22</v>
      </c>
      <c r="P191">
        <v>8</v>
      </c>
      <c r="Q191" s="48">
        <v>87.93</v>
      </c>
      <c r="R191" s="48">
        <f t="shared" si="19"/>
        <v>2.9333333333333331</v>
      </c>
      <c r="S191" s="48">
        <f t="shared" si="18"/>
        <v>257.928</v>
      </c>
      <c r="T191" s="48">
        <v>0</v>
      </c>
      <c r="U191" s="48">
        <f t="shared" si="16"/>
        <v>257.928</v>
      </c>
      <c r="V191" s="138">
        <f t="shared" si="17"/>
        <v>257928</v>
      </c>
      <c r="W191" s="138">
        <f t="shared" si="20"/>
        <v>21494</v>
      </c>
      <c r="X191" t="str">
        <f>IF(DATAPrI[[#This Row],[Verks]]="Programövergripande",DATAPrI[[#This Row],[Verks]],CONCATENATE(DATAPrI[[#This Row],[PN/Pri kod]],TEXT(DATAPrI[[#This Row],[Verks]],9900000),1))</f>
        <v>H599001341</v>
      </c>
      <c r="Y191" t="str">
        <f>IF(DATAPrI[[#This Row],[Verks]]="Programövergripande",DATAPrI[[#This Row],[Verks]],CONCATENATE(DATAPrI[[#This Row],[Kursansvarig inst]],TEXT(DATAPrI[[#This Row],[Verks]],9900000),1))</f>
        <v>H599001341</v>
      </c>
      <c r="Z1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1" t="s">
        <v>42</v>
      </c>
      <c r="AC191" t="s">
        <v>42</v>
      </c>
      <c r="AD191" t="s">
        <v>42</v>
      </c>
      <c r="AE191" t="s">
        <v>42</v>
      </c>
      <c r="AF191">
        <f>IF(A191="Programövergripande","Programövergripande",VLOOKUP(C191,Verks!A:B,2,0))</f>
        <v>134</v>
      </c>
      <c r="AH191">
        <v>2023</v>
      </c>
      <c r="AL191" t="str">
        <f>VLOOKUP(B191,Inst!A:B,2,0)</f>
        <v>H5</v>
      </c>
    </row>
    <row r="192" spans="1:38" x14ac:dyDescent="0.35">
      <c r="A192" t="s">
        <v>47</v>
      </c>
      <c r="B192" t="s">
        <v>578</v>
      </c>
      <c r="C192" t="s">
        <v>279</v>
      </c>
      <c r="D192" t="s">
        <v>687</v>
      </c>
      <c r="E192" t="s">
        <v>48</v>
      </c>
      <c r="G192" t="s">
        <v>122</v>
      </c>
      <c r="H192" t="s">
        <v>609</v>
      </c>
      <c r="I192" t="s">
        <v>608</v>
      </c>
      <c r="J192">
        <v>1</v>
      </c>
      <c r="L192" t="s">
        <v>58</v>
      </c>
      <c r="M192" t="s">
        <v>50</v>
      </c>
      <c r="N192">
        <v>2</v>
      </c>
      <c r="O192">
        <v>22</v>
      </c>
      <c r="P192">
        <v>6</v>
      </c>
      <c r="Q192" s="48">
        <v>87.93</v>
      </c>
      <c r="R192" s="48">
        <f t="shared" si="19"/>
        <v>2.2000000000000002</v>
      </c>
      <c r="S192" s="48">
        <f t="shared" si="18"/>
        <v>193.44600000000003</v>
      </c>
      <c r="T192" s="48">
        <v>0</v>
      </c>
      <c r="U192" s="48">
        <f t="shared" si="16"/>
        <v>193.44600000000003</v>
      </c>
      <c r="V192" s="138">
        <f t="shared" si="17"/>
        <v>193446.00000000003</v>
      </c>
      <c r="W192" s="138">
        <f t="shared" si="20"/>
        <v>16120.500000000002</v>
      </c>
      <c r="X192" t="str">
        <f>IF(DATAPrI[[#This Row],[Verks]]="Programövergripande",DATAPrI[[#This Row],[Verks]],CONCATENATE(DATAPrI[[#This Row],[PN/Pri kod]],TEXT(DATAPrI[[#This Row],[Verks]],9900000),1))</f>
        <v>H599001341</v>
      </c>
      <c r="Y192" t="str">
        <f>IF(DATAPrI[[#This Row],[Verks]]="Programövergripande",DATAPrI[[#This Row],[Verks]],CONCATENATE(DATAPrI[[#This Row],[Kursansvarig inst]],TEXT(DATAPrI[[#This Row],[Verks]],9900000),1))</f>
        <v>H599001341</v>
      </c>
      <c r="Z1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2" t="s">
        <v>42</v>
      </c>
      <c r="AC192" t="s">
        <v>42</v>
      </c>
      <c r="AD192" t="s">
        <v>42</v>
      </c>
      <c r="AE192" t="s">
        <v>42</v>
      </c>
      <c r="AF192">
        <f>IF(A192="Programövergripande","Programövergripande",VLOOKUP(C192,Verks!A:B,2,0))</f>
        <v>134</v>
      </c>
      <c r="AH192">
        <v>2023</v>
      </c>
      <c r="AL192" t="str">
        <f>VLOOKUP(B192,Inst!A:B,2,0)</f>
        <v>H5</v>
      </c>
    </row>
    <row r="193" spans="1:38" x14ac:dyDescent="0.35">
      <c r="A193" t="s">
        <v>47</v>
      </c>
      <c r="B193" t="s">
        <v>578</v>
      </c>
      <c r="C193" t="s">
        <v>279</v>
      </c>
      <c r="D193" t="s">
        <v>687</v>
      </c>
      <c r="E193" t="s">
        <v>48</v>
      </c>
      <c r="G193" t="s">
        <v>122</v>
      </c>
      <c r="H193" t="s">
        <v>607</v>
      </c>
      <c r="I193" t="s">
        <v>606</v>
      </c>
      <c r="J193">
        <v>1</v>
      </c>
      <c r="L193" t="s">
        <v>58</v>
      </c>
      <c r="M193" t="s">
        <v>50</v>
      </c>
      <c r="N193">
        <v>2</v>
      </c>
      <c r="O193">
        <v>22</v>
      </c>
      <c r="P193">
        <v>10</v>
      </c>
      <c r="Q193" s="48">
        <v>87.93</v>
      </c>
      <c r="R193" s="48">
        <f t="shared" si="19"/>
        <v>3.6666666666666665</v>
      </c>
      <c r="S193" s="48">
        <f t="shared" si="18"/>
        <v>322.41000000000003</v>
      </c>
      <c r="T193" s="48">
        <v>0</v>
      </c>
      <c r="U193" s="48">
        <f t="shared" si="16"/>
        <v>322.41000000000003</v>
      </c>
      <c r="V193" s="138">
        <f t="shared" si="17"/>
        <v>322410</v>
      </c>
      <c r="W193" s="138">
        <f t="shared" si="20"/>
        <v>26867.5</v>
      </c>
      <c r="X193" t="str">
        <f>IF(DATAPrI[[#This Row],[Verks]]="Programövergripande",DATAPrI[[#This Row],[Verks]],CONCATENATE(DATAPrI[[#This Row],[PN/Pri kod]],TEXT(DATAPrI[[#This Row],[Verks]],9900000),1))</f>
        <v>H599001341</v>
      </c>
      <c r="Y193" t="str">
        <f>IF(DATAPrI[[#This Row],[Verks]]="Programövergripande",DATAPrI[[#This Row],[Verks]],CONCATENATE(DATAPrI[[#This Row],[Kursansvarig inst]],TEXT(DATAPrI[[#This Row],[Verks]],9900000),1))</f>
        <v>H599001341</v>
      </c>
      <c r="Z1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3" t="s">
        <v>42</v>
      </c>
      <c r="AC193" t="s">
        <v>42</v>
      </c>
      <c r="AD193" t="s">
        <v>42</v>
      </c>
      <c r="AE193" t="s">
        <v>42</v>
      </c>
      <c r="AF193">
        <f>IF(A193="Programövergripande","Programövergripande",VLOOKUP(C193,Verks!A:B,2,0))</f>
        <v>134</v>
      </c>
      <c r="AH193">
        <v>2023</v>
      </c>
      <c r="AL193" t="str">
        <f>VLOOKUP(B193,Inst!A:B,2,0)</f>
        <v>H5</v>
      </c>
    </row>
    <row r="194" spans="1:38" x14ac:dyDescent="0.35">
      <c r="A194" t="s">
        <v>47</v>
      </c>
      <c r="B194" t="s">
        <v>578</v>
      </c>
      <c r="C194" t="s">
        <v>279</v>
      </c>
      <c r="D194" t="s">
        <v>687</v>
      </c>
      <c r="E194" t="s">
        <v>48</v>
      </c>
      <c r="G194" t="s">
        <v>451</v>
      </c>
      <c r="H194" t="s">
        <v>588</v>
      </c>
      <c r="I194" t="s">
        <v>587</v>
      </c>
      <c r="J194">
        <v>1</v>
      </c>
      <c r="L194" t="s">
        <v>58</v>
      </c>
      <c r="M194" t="s">
        <v>49</v>
      </c>
      <c r="N194">
        <v>3</v>
      </c>
      <c r="O194">
        <v>19</v>
      </c>
      <c r="P194">
        <v>4.5</v>
      </c>
      <c r="Q194" s="48">
        <v>87.93</v>
      </c>
      <c r="R194" s="48">
        <f t="shared" si="19"/>
        <v>1.425</v>
      </c>
      <c r="S194" s="48">
        <f t="shared" si="18"/>
        <v>125.30025000000002</v>
      </c>
      <c r="T194" s="48">
        <v>0</v>
      </c>
      <c r="U194" s="48">
        <f t="shared" ref="U194:U257" si="21">S194+T194</f>
        <v>125.30025000000002</v>
      </c>
      <c r="V194" s="138">
        <f t="shared" ref="V194:V257" si="22">U194*1000</f>
        <v>125300.25000000001</v>
      </c>
      <c r="W194" s="138">
        <f t="shared" si="20"/>
        <v>10441.687500000002</v>
      </c>
      <c r="X194" t="str">
        <f>IF(DATAPrI[[#This Row],[Verks]]="Programövergripande",DATAPrI[[#This Row],[Verks]],CONCATENATE(DATAPrI[[#This Row],[PN/Pri kod]],TEXT(DATAPrI[[#This Row],[Verks]],9900000),1))</f>
        <v>H599001341</v>
      </c>
      <c r="Y194" t="str">
        <f>IF(DATAPrI[[#This Row],[Verks]]="Programövergripande",DATAPrI[[#This Row],[Verks]],CONCATENATE(DATAPrI[[#This Row],[Kursansvarig inst]],TEXT(DATAPrI[[#This Row],[Verks]],9900000),1))</f>
        <v>H199001341</v>
      </c>
      <c r="Z1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4" t="s">
        <v>42</v>
      </c>
      <c r="AC194" t="s">
        <v>42</v>
      </c>
      <c r="AD194" t="s">
        <v>42</v>
      </c>
      <c r="AE194" t="s">
        <v>42</v>
      </c>
      <c r="AF194">
        <f>IF(A194="Programövergripande","Programövergripande",VLOOKUP(C194,Verks!A:B,2,0))</f>
        <v>134</v>
      </c>
      <c r="AH194">
        <v>2023</v>
      </c>
      <c r="AL194" t="str">
        <f>VLOOKUP(B194,Inst!A:B,2,0)</f>
        <v>H5</v>
      </c>
    </row>
    <row r="195" spans="1:38" x14ac:dyDescent="0.35">
      <c r="A195" t="s">
        <v>47</v>
      </c>
      <c r="B195" t="s">
        <v>578</v>
      </c>
      <c r="C195" t="s">
        <v>279</v>
      </c>
      <c r="D195" t="s">
        <v>687</v>
      </c>
      <c r="E195" t="s">
        <v>48</v>
      </c>
      <c r="G195" t="s">
        <v>122</v>
      </c>
      <c r="H195" t="s">
        <v>613</v>
      </c>
      <c r="I195" t="s">
        <v>612</v>
      </c>
      <c r="J195">
        <v>1</v>
      </c>
      <c r="L195" t="s">
        <v>58</v>
      </c>
      <c r="M195" t="s">
        <v>49</v>
      </c>
      <c r="N195">
        <v>3</v>
      </c>
      <c r="O195">
        <v>19</v>
      </c>
      <c r="P195">
        <v>18</v>
      </c>
      <c r="Q195" s="48">
        <v>87.93</v>
      </c>
      <c r="R195" s="48">
        <f t="shared" si="19"/>
        <v>5.7</v>
      </c>
      <c r="S195" s="48">
        <f t="shared" si="18"/>
        <v>501.20100000000008</v>
      </c>
      <c r="T195" s="48">
        <v>0</v>
      </c>
      <c r="U195" s="48">
        <f t="shared" si="21"/>
        <v>501.20100000000008</v>
      </c>
      <c r="V195" s="138">
        <f t="shared" si="22"/>
        <v>501201.00000000006</v>
      </c>
      <c r="W195" s="138">
        <f t="shared" si="20"/>
        <v>41766.750000000007</v>
      </c>
      <c r="X195" t="str">
        <f>IF(DATAPrI[[#This Row],[Verks]]="Programövergripande",DATAPrI[[#This Row],[Verks]],CONCATENATE(DATAPrI[[#This Row],[PN/Pri kod]],TEXT(DATAPrI[[#This Row],[Verks]],9900000),1))</f>
        <v>H599001341</v>
      </c>
      <c r="Y195" t="str">
        <f>IF(DATAPrI[[#This Row],[Verks]]="Programövergripande",DATAPrI[[#This Row],[Verks]],CONCATENATE(DATAPrI[[#This Row],[Kursansvarig inst]],TEXT(DATAPrI[[#This Row],[Verks]],9900000),1))</f>
        <v>H599001341</v>
      </c>
      <c r="Z1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5" t="s">
        <v>42</v>
      </c>
      <c r="AC195" t="s">
        <v>42</v>
      </c>
      <c r="AD195" t="s">
        <v>42</v>
      </c>
      <c r="AE195" t="s">
        <v>42</v>
      </c>
      <c r="AF195">
        <f>IF(A195="Programövergripande","Programövergripande",VLOOKUP(C195,Verks!A:B,2,0))</f>
        <v>134</v>
      </c>
      <c r="AH195">
        <v>2023</v>
      </c>
      <c r="AL195" t="str">
        <f>VLOOKUP(B195,Inst!A:B,2,0)</f>
        <v>H5</v>
      </c>
    </row>
    <row r="196" spans="1:38" x14ac:dyDescent="0.35">
      <c r="A196" t="s">
        <v>47</v>
      </c>
      <c r="B196" t="s">
        <v>578</v>
      </c>
      <c r="C196" t="s">
        <v>279</v>
      </c>
      <c r="D196" t="s">
        <v>687</v>
      </c>
      <c r="E196" t="s">
        <v>48</v>
      </c>
      <c r="G196" t="s">
        <v>122</v>
      </c>
      <c r="H196" t="s">
        <v>617</v>
      </c>
      <c r="I196" t="s">
        <v>616</v>
      </c>
      <c r="J196">
        <v>1</v>
      </c>
      <c r="L196" t="s">
        <v>58</v>
      </c>
      <c r="M196" t="s">
        <v>49</v>
      </c>
      <c r="N196">
        <v>3</v>
      </c>
      <c r="O196">
        <v>19</v>
      </c>
      <c r="P196">
        <v>3</v>
      </c>
      <c r="Q196" s="48">
        <v>87.93</v>
      </c>
      <c r="R196" s="48">
        <f t="shared" si="19"/>
        <v>0.95</v>
      </c>
      <c r="S196" s="48">
        <f t="shared" si="18"/>
        <v>83.533500000000004</v>
      </c>
      <c r="T196" s="48">
        <v>0</v>
      </c>
      <c r="U196" s="48">
        <f t="shared" si="21"/>
        <v>83.533500000000004</v>
      </c>
      <c r="V196" s="138">
        <f t="shared" si="22"/>
        <v>83533.5</v>
      </c>
      <c r="W196" s="138">
        <f t="shared" si="20"/>
        <v>6961.125</v>
      </c>
      <c r="X196" t="str">
        <f>IF(DATAPrI[[#This Row],[Verks]]="Programövergripande",DATAPrI[[#This Row],[Verks]],CONCATENATE(DATAPrI[[#This Row],[PN/Pri kod]],TEXT(DATAPrI[[#This Row],[Verks]],9900000),1))</f>
        <v>H599001341</v>
      </c>
      <c r="Y196" t="str">
        <f>IF(DATAPrI[[#This Row],[Verks]]="Programövergripande",DATAPrI[[#This Row],[Verks]],CONCATENATE(DATAPrI[[#This Row],[Kursansvarig inst]],TEXT(DATAPrI[[#This Row],[Verks]],9900000),1))</f>
        <v>H599001341</v>
      </c>
      <c r="Z1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6" t="s">
        <v>42</v>
      </c>
      <c r="AC196" t="s">
        <v>42</v>
      </c>
      <c r="AD196" t="s">
        <v>42</v>
      </c>
      <c r="AE196" t="s">
        <v>42</v>
      </c>
      <c r="AF196">
        <f>IF(A196="Programövergripande","Programövergripande",VLOOKUP(C196,Verks!A:B,2,0))</f>
        <v>134</v>
      </c>
      <c r="AH196">
        <v>2023</v>
      </c>
      <c r="AL196" t="str">
        <f>VLOOKUP(B196,Inst!A:B,2,0)</f>
        <v>H5</v>
      </c>
    </row>
    <row r="197" spans="1:38" x14ac:dyDescent="0.35">
      <c r="A197" t="s">
        <v>47</v>
      </c>
      <c r="B197" t="s">
        <v>578</v>
      </c>
      <c r="C197" t="s">
        <v>279</v>
      </c>
      <c r="D197" t="s">
        <v>687</v>
      </c>
      <c r="E197" t="s">
        <v>48</v>
      </c>
      <c r="G197" t="s">
        <v>122</v>
      </c>
      <c r="H197" t="s">
        <v>615</v>
      </c>
      <c r="I197" t="s">
        <v>614</v>
      </c>
      <c r="J197">
        <v>1</v>
      </c>
      <c r="L197" t="s">
        <v>58</v>
      </c>
      <c r="M197" t="s">
        <v>49</v>
      </c>
      <c r="N197">
        <v>3</v>
      </c>
      <c r="O197">
        <v>19</v>
      </c>
      <c r="P197">
        <v>4.5</v>
      </c>
      <c r="Q197" s="48">
        <v>87.93</v>
      </c>
      <c r="R197" s="48">
        <f t="shared" si="19"/>
        <v>1.425</v>
      </c>
      <c r="S197" s="48">
        <f t="shared" si="18"/>
        <v>125.30025000000002</v>
      </c>
      <c r="T197" s="48">
        <v>0</v>
      </c>
      <c r="U197" s="48">
        <f t="shared" si="21"/>
        <v>125.30025000000002</v>
      </c>
      <c r="V197" s="138">
        <f t="shared" si="22"/>
        <v>125300.25000000001</v>
      </c>
      <c r="W197" s="138">
        <f t="shared" si="20"/>
        <v>10441.687500000002</v>
      </c>
      <c r="X197" t="str">
        <f>IF(DATAPrI[[#This Row],[Verks]]="Programövergripande",DATAPrI[[#This Row],[Verks]],CONCATENATE(DATAPrI[[#This Row],[PN/Pri kod]],TEXT(DATAPrI[[#This Row],[Verks]],9900000),1))</f>
        <v>H599001341</v>
      </c>
      <c r="Y197" t="str">
        <f>IF(DATAPrI[[#This Row],[Verks]]="Programövergripande",DATAPrI[[#This Row],[Verks]],CONCATENATE(DATAPrI[[#This Row],[Kursansvarig inst]],TEXT(DATAPrI[[#This Row],[Verks]],9900000),1))</f>
        <v>H599001341</v>
      </c>
      <c r="Z1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7" t="s">
        <v>42</v>
      </c>
      <c r="AC197" t="s">
        <v>42</v>
      </c>
      <c r="AD197" t="s">
        <v>42</v>
      </c>
      <c r="AE197" t="s">
        <v>42</v>
      </c>
      <c r="AF197">
        <f>IF(A197="Programövergripande","Programövergripande",VLOOKUP(C197,Verks!A:B,2,0))</f>
        <v>134</v>
      </c>
      <c r="AH197">
        <v>2023</v>
      </c>
      <c r="AL197" t="str">
        <f>VLOOKUP(B197,Inst!A:B,2,0)</f>
        <v>H5</v>
      </c>
    </row>
    <row r="198" spans="1:38" x14ac:dyDescent="0.35">
      <c r="A198" t="s">
        <v>47</v>
      </c>
      <c r="B198" t="s">
        <v>578</v>
      </c>
      <c r="C198" t="s">
        <v>279</v>
      </c>
      <c r="D198" t="s">
        <v>687</v>
      </c>
      <c r="E198" t="s">
        <v>48</v>
      </c>
      <c r="G198" t="s">
        <v>122</v>
      </c>
      <c r="H198" t="s">
        <v>637</v>
      </c>
      <c r="I198" t="s">
        <v>636</v>
      </c>
      <c r="J198">
        <v>1</v>
      </c>
      <c r="L198" t="s">
        <v>58</v>
      </c>
      <c r="M198" t="s">
        <v>50</v>
      </c>
      <c r="N198">
        <v>4</v>
      </c>
      <c r="O198">
        <v>16</v>
      </c>
      <c r="P198">
        <v>7.5</v>
      </c>
      <c r="Q198" s="48">
        <v>87.93</v>
      </c>
      <c r="R198" s="48">
        <f t="shared" si="19"/>
        <v>2</v>
      </c>
      <c r="S198" s="48">
        <f t="shared" si="18"/>
        <v>175.86</v>
      </c>
      <c r="T198" s="48">
        <v>0</v>
      </c>
      <c r="U198" s="48">
        <f t="shared" si="21"/>
        <v>175.86</v>
      </c>
      <c r="V198" s="138">
        <f t="shared" si="22"/>
        <v>175860</v>
      </c>
      <c r="W198" s="138">
        <f t="shared" si="20"/>
        <v>14655</v>
      </c>
      <c r="X198" t="str">
        <f>IF(DATAPrI[[#This Row],[Verks]]="Programövergripande",DATAPrI[[#This Row],[Verks]],CONCATENATE(DATAPrI[[#This Row],[PN/Pri kod]],TEXT(DATAPrI[[#This Row],[Verks]],9900000),1))</f>
        <v>H599001341</v>
      </c>
      <c r="Y198" t="str">
        <f>IF(DATAPrI[[#This Row],[Verks]]="Programövergripande",DATAPrI[[#This Row],[Verks]],CONCATENATE(DATAPrI[[#This Row],[Kursansvarig inst]],TEXT(DATAPrI[[#This Row],[Verks]],9900000),1))</f>
        <v>H599001341</v>
      </c>
      <c r="Z1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8" t="s">
        <v>42</v>
      </c>
      <c r="AC198" t="s">
        <v>42</v>
      </c>
      <c r="AD198" t="s">
        <v>42</v>
      </c>
      <c r="AE198" t="s">
        <v>42</v>
      </c>
      <c r="AF198">
        <f>IF(A198="Programövergripande","Programövergripande",VLOOKUP(C198,Verks!A:B,2,0))</f>
        <v>134</v>
      </c>
      <c r="AH198">
        <v>2023</v>
      </c>
      <c r="AL198" t="str">
        <f>VLOOKUP(B198,Inst!A:B,2,0)</f>
        <v>H5</v>
      </c>
    </row>
    <row r="199" spans="1:38" x14ac:dyDescent="0.35">
      <c r="A199" t="s">
        <v>47</v>
      </c>
      <c r="B199" t="s">
        <v>578</v>
      </c>
      <c r="C199" t="s">
        <v>279</v>
      </c>
      <c r="D199" t="s">
        <v>687</v>
      </c>
      <c r="E199" t="s">
        <v>48</v>
      </c>
      <c r="G199" t="s">
        <v>122</v>
      </c>
      <c r="H199" t="s">
        <v>639</v>
      </c>
      <c r="I199" t="s">
        <v>638</v>
      </c>
      <c r="J199">
        <v>1</v>
      </c>
      <c r="L199" t="s">
        <v>58</v>
      </c>
      <c r="M199" t="s">
        <v>50</v>
      </c>
      <c r="N199">
        <v>4</v>
      </c>
      <c r="O199">
        <v>16</v>
      </c>
      <c r="P199">
        <v>7.5</v>
      </c>
      <c r="Q199" s="48">
        <v>87.93</v>
      </c>
      <c r="R199" s="48">
        <f t="shared" si="19"/>
        <v>2</v>
      </c>
      <c r="S199" s="48">
        <f t="shared" si="18"/>
        <v>175.86</v>
      </c>
      <c r="T199" s="48">
        <v>0</v>
      </c>
      <c r="U199" s="48">
        <f t="shared" si="21"/>
        <v>175.86</v>
      </c>
      <c r="V199" s="138">
        <f t="shared" si="22"/>
        <v>175860</v>
      </c>
      <c r="W199" s="138">
        <f t="shared" si="20"/>
        <v>14655</v>
      </c>
      <c r="X199" t="str">
        <f>IF(DATAPrI[[#This Row],[Verks]]="Programövergripande",DATAPrI[[#This Row],[Verks]],CONCATENATE(DATAPrI[[#This Row],[PN/Pri kod]],TEXT(DATAPrI[[#This Row],[Verks]],9900000),1))</f>
        <v>H599001341</v>
      </c>
      <c r="Y199" t="str">
        <f>IF(DATAPrI[[#This Row],[Verks]]="Programövergripande",DATAPrI[[#This Row],[Verks]],CONCATENATE(DATAPrI[[#This Row],[Kursansvarig inst]],TEXT(DATAPrI[[#This Row],[Verks]],9900000),1))</f>
        <v>H599001341</v>
      </c>
      <c r="Z1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99" t="s">
        <v>42</v>
      </c>
      <c r="AC199" t="s">
        <v>42</v>
      </c>
      <c r="AD199" t="s">
        <v>42</v>
      </c>
      <c r="AE199" t="s">
        <v>42</v>
      </c>
      <c r="AF199">
        <f>IF(A199="Programövergripande","Programövergripande",VLOOKUP(C199,Verks!A:B,2,0))</f>
        <v>134</v>
      </c>
      <c r="AH199">
        <v>2023</v>
      </c>
      <c r="AL199" t="str">
        <f>VLOOKUP(B199,Inst!A:B,2,0)</f>
        <v>H5</v>
      </c>
    </row>
    <row r="200" spans="1:38" x14ac:dyDescent="0.35">
      <c r="A200" t="s">
        <v>47</v>
      </c>
      <c r="B200" t="s">
        <v>578</v>
      </c>
      <c r="C200" t="s">
        <v>279</v>
      </c>
      <c r="D200" t="s">
        <v>687</v>
      </c>
      <c r="E200" t="s">
        <v>48</v>
      </c>
      <c r="G200" t="s">
        <v>122</v>
      </c>
      <c r="H200" t="s">
        <v>635</v>
      </c>
      <c r="I200" t="s">
        <v>634</v>
      </c>
      <c r="J200">
        <v>1</v>
      </c>
      <c r="L200" t="s">
        <v>58</v>
      </c>
      <c r="M200" t="s">
        <v>50</v>
      </c>
      <c r="N200">
        <v>4</v>
      </c>
      <c r="O200">
        <v>16</v>
      </c>
      <c r="P200">
        <v>15</v>
      </c>
      <c r="Q200" s="48">
        <v>87.93</v>
      </c>
      <c r="R200" s="48">
        <f t="shared" si="19"/>
        <v>4</v>
      </c>
      <c r="S200" s="48">
        <f t="shared" si="18"/>
        <v>351.72</v>
      </c>
      <c r="T200" s="48">
        <v>0</v>
      </c>
      <c r="U200" s="48">
        <f t="shared" si="21"/>
        <v>351.72</v>
      </c>
      <c r="V200" s="138">
        <f t="shared" si="22"/>
        <v>351720</v>
      </c>
      <c r="W200" s="138">
        <f t="shared" si="20"/>
        <v>29310</v>
      </c>
      <c r="X200" t="str">
        <f>IF(DATAPrI[[#This Row],[Verks]]="Programövergripande",DATAPrI[[#This Row],[Verks]],CONCATENATE(DATAPrI[[#This Row],[PN/Pri kod]],TEXT(DATAPrI[[#This Row],[Verks]],9900000),1))</f>
        <v>H599001341</v>
      </c>
      <c r="Y200" t="str">
        <f>IF(DATAPrI[[#This Row],[Verks]]="Programövergripande",DATAPrI[[#This Row],[Verks]],CONCATENATE(DATAPrI[[#This Row],[Kursansvarig inst]],TEXT(DATAPrI[[#This Row],[Verks]],9900000),1))</f>
        <v>H599001341</v>
      </c>
      <c r="Z2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0" t="s">
        <v>42</v>
      </c>
      <c r="AC200" t="s">
        <v>42</v>
      </c>
      <c r="AD200" t="s">
        <v>42</v>
      </c>
      <c r="AE200" t="s">
        <v>42</v>
      </c>
      <c r="AF200">
        <f>IF(A200="Programövergripande","Programövergripande",VLOOKUP(C200,Verks!A:B,2,0))</f>
        <v>134</v>
      </c>
      <c r="AH200">
        <v>2023</v>
      </c>
      <c r="AL200" t="str">
        <f>VLOOKUP(B200,Inst!A:B,2,0)</f>
        <v>H5</v>
      </c>
    </row>
    <row r="201" spans="1:38" x14ac:dyDescent="0.35">
      <c r="A201" t="s">
        <v>47</v>
      </c>
      <c r="B201" t="s">
        <v>578</v>
      </c>
      <c r="C201" t="s">
        <v>279</v>
      </c>
      <c r="D201" t="s">
        <v>687</v>
      </c>
      <c r="E201" t="s">
        <v>48</v>
      </c>
      <c r="G201" t="s">
        <v>122</v>
      </c>
      <c r="H201" t="s">
        <v>649</v>
      </c>
      <c r="I201" t="s">
        <v>648</v>
      </c>
      <c r="J201">
        <v>1</v>
      </c>
      <c r="L201" t="s">
        <v>58</v>
      </c>
      <c r="M201" t="s">
        <v>49</v>
      </c>
      <c r="N201">
        <v>5</v>
      </c>
      <c r="O201">
        <v>15</v>
      </c>
      <c r="P201">
        <v>4.5</v>
      </c>
      <c r="Q201" s="48">
        <v>87.93</v>
      </c>
      <c r="R201" s="48">
        <f t="shared" si="19"/>
        <v>1.125</v>
      </c>
      <c r="S201" s="48">
        <f t="shared" si="18"/>
        <v>98.921250000000015</v>
      </c>
      <c r="T201" s="48">
        <v>0</v>
      </c>
      <c r="U201" s="48">
        <f t="shared" si="21"/>
        <v>98.921250000000015</v>
      </c>
      <c r="V201" s="138">
        <f t="shared" si="22"/>
        <v>98921.250000000015</v>
      </c>
      <c r="W201" s="138">
        <f t="shared" si="20"/>
        <v>8243.4375000000018</v>
      </c>
      <c r="X201" t="str">
        <f>IF(DATAPrI[[#This Row],[Verks]]="Programövergripande",DATAPrI[[#This Row],[Verks]],CONCATENATE(DATAPrI[[#This Row],[PN/Pri kod]],TEXT(DATAPrI[[#This Row],[Verks]],9900000),1))</f>
        <v>H599001341</v>
      </c>
      <c r="Y201" t="str">
        <f>IF(DATAPrI[[#This Row],[Verks]]="Programövergripande",DATAPrI[[#This Row],[Verks]],CONCATENATE(DATAPrI[[#This Row],[Kursansvarig inst]],TEXT(DATAPrI[[#This Row],[Verks]],9900000),1))</f>
        <v>H599001341</v>
      </c>
      <c r="Z2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1" t="s">
        <v>42</v>
      </c>
      <c r="AC201" t="s">
        <v>42</v>
      </c>
      <c r="AD201" t="s">
        <v>42</v>
      </c>
      <c r="AE201" t="s">
        <v>42</v>
      </c>
      <c r="AF201">
        <f>IF(A201="Programövergripande","Programövergripande",VLOOKUP(C201,Verks!A:B,2,0))</f>
        <v>134</v>
      </c>
      <c r="AH201">
        <v>2023</v>
      </c>
      <c r="AL201" t="str">
        <f>VLOOKUP(B201,Inst!A:B,2,0)</f>
        <v>H5</v>
      </c>
    </row>
    <row r="202" spans="1:38" x14ac:dyDescent="0.35">
      <c r="A202" t="s">
        <v>47</v>
      </c>
      <c r="B202" t="s">
        <v>578</v>
      </c>
      <c r="C202" t="s">
        <v>279</v>
      </c>
      <c r="D202" t="s">
        <v>687</v>
      </c>
      <c r="E202" t="s">
        <v>48</v>
      </c>
      <c r="G202" t="s">
        <v>122</v>
      </c>
      <c r="H202" t="s">
        <v>611</v>
      </c>
      <c r="I202" t="s">
        <v>610</v>
      </c>
      <c r="J202">
        <v>1</v>
      </c>
      <c r="L202" t="s">
        <v>58</v>
      </c>
      <c r="M202" t="s">
        <v>49</v>
      </c>
      <c r="N202">
        <v>5</v>
      </c>
      <c r="O202">
        <v>15</v>
      </c>
      <c r="P202">
        <v>1.5</v>
      </c>
      <c r="Q202" s="48">
        <v>87.93</v>
      </c>
      <c r="R202" s="48">
        <f t="shared" si="19"/>
        <v>0.375</v>
      </c>
      <c r="S202" s="48">
        <f t="shared" si="18"/>
        <v>32.973750000000003</v>
      </c>
      <c r="T202" s="48">
        <v>0</v>
      </c>
      <c r="U202" s="48">
        <f t="shared" si="21"/>
        <v>32.973750000000003</v>
      </c>
      <c r="V202" s="138">
        <f t="shared" si="22"/>
        <v>32973.75</v>
      </c>
      <c r="W202" s="138">
        <f t="shared" si="20"/>
        <v>2747.8125</v>
      </c>
      <c r="X202" t="str">
        <f>IF(DATAPrI[[#This Row],[Verks]]="Programövergripande",DATAPrI[[#This Row],[Verks]],CONCATENATE(DATAPrI[[#This Row],[PN/Pri kod]],TEXT(DATAPrI[[#This Row],[Verks]],9900000),1))</f>
        <v>H599001341</v>
      </c>
      <c r="Y202" t="str">
        <f>IF(DATAPrI[[#This Row],[Verks]]="Programövergripande",DATAPrI[[#This Row],[Verks]],CONCATENATE(DATAPrI[[#This Row],[Kursansvarig inst]],TEXT(DATAPrI[[#This Row],[Verks]],9900000),1))</f>
        <v>H599001341</v>
      </c>
      <c r="Z2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2" t="s">
        <v>42</v>
      </c>
      <c r="AC202" t="s">
        <v>42</v>
      </c>
      <c r="AD202" t="s">
        <v>42</v>
      </c>
      <c r="AE202" t="s">
        <v>42</v>
      </c>
      <c r="AF202">
        <f>IF(A202="Programövergripande","Programövergripande",VLOOKUP(C202,Verks!A:B,2,0))</f>
        <v>134</v>
      </c>
      <c r="AH202">
        <v>2023</v>
      </c>
      <c r="AL202" t="str">
        <f>VLOOKUP(B202,Inst!A:B,2,0)</f>
        <v>H5</v>
      </c>
    </row>
    <row r="203" spans="1:38" x14ac:dyDescent="0.35">
      <c r="A203" t="s">
        <v>47</v>
      </c>
      <c r="B203" t="s">
        <v>578</v>
      </c>
      <c r="C203" t="s">
        <v>279</v>
      </c>
      <c r="D203" t="s">
        <v>687</v>
      </c>
      <c r="E203" t="s">
        <v>48</v>
      </c>
      <c r="G203" t="s">
        <v>122</v>
      </c>
      <c r="H203" t="s">
        <v>627</v>
      </c>
      <c r="I203" t="s">
        <v>626</v>
      </c>
      <c r="J203">
        <v>1</v>
      </c>
      <c r="L203" t="s">
        <v>58</v>
      </c>
      <c r="M203" t="s">
        <v>49</v>
      </c>
      <c r="N203">
        <v>5</v>
      </c>
      <c r="O203">
        <v>15</v>
      </c>
      <c r="P203">
        <v>7.5</v>
      </c>
      <c r="Q203" s="48">
        <v>87.93</v>
      </c>
      <c r="R203" s="48">
        <f t="shared" si="19"/>
        <v>1.875</v>
      </c>
      <c r="S203" s="48">
        <f t="shared" si="18"/>
        <v>164.86875000000001</v>
      </c>
      <c r="T203" s="48">
        <v>0</v>
      </c>
      <c r="U203" s="48">
        <f t="shared" si="21"/>
        <v>164.86875000000001</v>
      </c>
      <c r="V203" s="138">
        <f t="shared" si="22"/>
        <v>164868.75</v>
      </c>
      <c r="W203" s="138">
        <f t="shared" si="20"/>
        <v>13739.0625</v>
      </c>
      <c r="X203" t="str">
        <f>IF(DATAPrI[[#This Row],[Verks]]="Programövergripande",DATAPrI[[#This Row],[Verks]],CONCATENATE(DATAPrI[[#This Row],[PN/Pri kod]],TEXT(DATAPrI[[#This Row],[Verks]],9900000),1))</f>
        <v>H599001341</v>
      </c>
      <c r="Y203" t="str">
        <f>IF(DATAPrI[[#This Row],[Verks]]="Programövergripande",DATAPrI[[#This Row],[Verks]],CONCATENATE(DATAPrI[[#This Row],[Kursansvarig inst]],TEXT(DATAPrI[[#This Row],[Verks]],9900000),1))</f>
        <v>H599001341</v>
      </c>
      <c r="Z2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3" t="s">
        <v>42</v>
      </c>
      <c r="AC203" t="s">
        <v>42</v>
      </c>
      <c r="AD203" t="s">
        <v>42</v>
      </c>
      <c r="AE203" t="s">
        <v>42</v>
      </c>
      <c r="AF203">
        <f>IF(A203="Programövergripande","Programövergripande",VLOOKUP(C203,Verks!A:B,2,0))</f>
        <v>134</v>
      </c>
      <c r="AH203">
        <v>2023</v>
      </c>
      <c r="AL203" t="str">
        <f>VLOOKUP(B203,Inst!A:B,2,0)</f>
        <v>H5</v>
      </c>
    </row>
    <row r="204" spans="1:38" x14ac:dyDescent="0.35">
      <c r="A204" t="s">
        <v>47</v>
      </c>
      <c r="B204" t="s">
        <v>578</v>
      </c>
      <c r="C204" t="s">
        <v>279</v>
      </c>
      <c r="D204" t="s">
        <v>687</v>
      </c>
      <c r="E204" t="s">
        <v>48</v>
      </c>
      <c r="G204" t="s">
        <v>122</v>
      </c>
      <c r="H204" t="s">
        <v>629</v>
      </c>
      <c r="I204" t="s">
        <v>628</v>
      </c>
      <c r="J204">
        <v>1</v>
      </c>
      <c r="L204" t="s">
        <v>58</v>
      </c>
      <c r="M204" t="s">
        <v>49</v>
      </c>
      <c r="N204">
        <v>5</v>
      </c>
      <c r="O204">
        <v>15</v>
      </c>
      <c r="P204">
        <v>9</v>
      </c>
      <c r="Q204" s="48">
        <v>87.93</v>
      </c>
      <c r="R204" s="48">
        <f t="shared" si="19"/>
        <v>2.25</v>
      </c>
      <c r="S204" s="48">
        <f t="shared" si="18"/>
        <v>197.84250000000003</v>
      </c>
      <c r="T204" s="48">
        <v>0</v>
      </c>
      <c r="U204" s="48">
        <f t="shared" si="21"/>
        <v>197.84250000000003</v>
      </c>
      <c r="V204" s="138">
        <f t="shared" si="22"/>
        <v>197842.50000000003</v>
      </c>
      <c r="W204" s="138">
        <f t="shared" si="20"/>
        <v>16486.875000000004</v>
      </c>
      <c r="X204" t="str">
        <f>IF(DATAPrI[[#This Row],[Verks]]="Programövergripande",DATAPrI[[#This Row],[Verks]],CONCATENATE(DATAPrI[[#This Row],[PN/Pri kod]],TEXT(DATAPrI[[#This Row],[Verks]],9900000),1))</f>
        <v>H599001341</v>
      </c>
      <c r="Y204" t="str">
        <f>IF(DATAPrI[[#This Row],[Verks]]="Programövergripande",DATAPrI[[#This Row],[Verks]],CONCATENATE(DATAPrI[[#This Row],[Kursansvarig inst]],TEXT(DATAPrI[[#This Row],[Verks]],9900000),1))</f>
        <v>H599001341</v>
      </c>
      <c r="Z2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4" t="s">
        <v>42</v>
      </c>
      <c r="AC204" t="s">
        <v>42</v>
      </c>
      <c r="AD204" t="s">
        <v>42</v>
      </c>
      <c r="AE204" t="s">
        <v>42</v>
      </c>
      <c r="AF204">
        <f>IF(A204="Programövergripande","Programövergripande",VLOOKUP(C204,Verks!A:B,2,0))</f>
        <v>134</v>
      </c>
      <c r="AH204">
        <v>2023</v>
      </c>
      <c r="AL204" t="str">
        <f>VLOOKUP(B204,Inst!A:B,2,0)</f>
        <v>H5</v>
      </c>
    </row>
    <row r="205" spans="1:38" x14ac:dyDescent="0.35">
      <c r="A205" t="s">
        <v>47</v>
      </c>
      <c r="B205" t="s">
        <v>578</v>
      </c>
      <c r="C205" t="s">
        <v>279</v>
      </c>
      <c r="D205" t="s">
        <v>687</v>
      </c>
      <c r="E205" t="s">
        <v>48</v>
      </c>
      <c r="G205" t="s">
        <v>122</v>
      </c>
      <c r="H205" t="s">
        <v>653</v>
      </c>
      <c r="I205" t="s">
        <v>652</v>
      </c>
      <c r="J205">
        <v>1</v>
      </c>
      <c r="L205" t="s">
        <v>58</v>
      </c>
      <c r="M205" t="s">
        <v>49</v>
      </c>
      <c r="N205">
        <v>5</v>
      </c>
      <c r="O205">
        <v>15</v>
      </c>
      <c r="P205">
        <v>7.5</v>
      </c>
      <c r="Q205" s="48">
        <v>87.93</v>
      </c>
      <c r="R205" s="48">
        <f t="shared" si="19"/>
        <v>1.875</v>
      </c>
      <c r="S205" s="48">
        <f t="shared" si="18"/>
        <v>164.86875000000001</v>
      </c>
      <c r="T205" s="48">
        <v>0</v>
      </c>
      <c r="U205" s="48">
        <f t="shared" si="21"/>
        <v>164.86875000000001</v>
      </c>
      <c r="V205" s="138">
        <f t="shared" si="22"/>
        <v>164868.75</v>
      </c>
      <c r="W205" s="138">
        <f t="shared" si="20"/>
        <v>13739.0625</v>
      </c>
      <c r="X205" t="str">
        <f>IF(DATAPrI[[#This Row],[Verks]]="Programövergripande",DATAPrI[[#This Row],[Verks]],CONCATENATE(DATAPrI[[#This Row],[PN/Pri kod]],TEXT(DATAPrI[[#This Row],[Verks]],9900000),1))</f>
        <v>H599001341</v>
      </c>
      <c r="Y205" t="str">
        <f>IF(DATAPrI[[#This Row],[Verks]]="Programövergripande",DATAPrI[[#This Row],[Verks]],CONCATENATE(DATAPrI[[#This Row],[Kursansvarig inst]],TEXT(DATAPrI[[#This Row],[Verks]],9900000),1))</f>
        <v>H599001341</v>
      </c>
      <c r="Z2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5" t="s">
        <v>42</v>
      </c>
      <c r="AC205" t="s">
        <v>42</v>
      </c>
      <c r="AD205" t="s">
        <v>42</v>
      </c>
      <c r="AE205" t="s">
        <v>42</v>
      </c>
      <c r="AF205">
        <f>IF(A205="Programövergripande","Programövergripande",VLOOKUP(C205,Verks!A:B,2,0))</f>
        <v>134</v>
      </c>
      <c r="AH205">
        <v>2023</v>
      </c>
      <c r="AL205" t="str">
        <f>VLOOKUP(B205,Inst!A:B,2,0)</f>
        <v>H5</v>
      </c>
    </row>
    <row r="206" spans="1:38" x14ac:dyDescent="0.35">
      <c r="A206" t="s">
        <v>47</v>
      </c>
      <c r="B206" t="s">
        <v>578</v>
      </c>
      <c r="C206" t="s">
        <v>279</v>
      </c>
      <c r="D206" t="s">
        <v>687</v>
      </c>
      <c r="E206" t="s">
        <v>48</v>
      </c>
      <c r="G206" t="s">
        <v>122</v>
      </c>
      <c r="H206" t="s">
        <v>349</v>
      </c>
      <c r="I206" t="s">
        <v>42</v>
      </c>
      <c r="J206">
        <v>1</v>
      </c>
      <c r="L206" t="s">
        <v>66</v>
      </c>
      <c r="M206" t="s">
        <v>50</v>
      </c>
      <c r="N206">
        <v>6</v>
      </c>
      <c r="O206">
        <v>23</v>
      </c>
      <c r="P206">
        <v>7.5</v>
      </c>
      <c r="Q206" s="48">
        <v>87.93</v>
      </c>
      <c r="R206" s="48">
        <f t="shared" si="19"/>
        <v>2.875</v>
      </c>
      <c r="S206" s="48">
        <f t="shared" si="18"/>
        <v>252.79875000000001</v>
      </c>
      <c r="T206" s="48">
        <v>0</v>
      </c>
      <c r="U206" s="48">
        <f t="shared" si="21"/>
        <v>252.79875000000001</v>
      </c>
      <c r="V206" s="138">
        <f t="shared" si="22"/>
        <v>252798.75</v>
      </c>
      <c r="W206" s="138">
        <f t="shared" si="20"/>
        <v>21066.5625</v>
      </c>
      <c r="X206" t="str">
        <f>IF(DATAPrI[[#This Row],[Verks]]="Programövergripande",DATAPrI[[#This Row],[Verks]],CONCATENATE(DATAPrI[[#This Row],[PN/Pri kod]],TEXT(DATAPrI[[#This Row],[Verks]],9900000),1))</f>
        <v>H599001341</v>
      </c>
      <c r="Y206" t="str">
        <f>IF(DATAPrI[[#This Row],[Verks]]="Programövergripande",DATAPrI[[#This Row],[Verks]],CONCATENATE(DATAPrI[[#This Row],[Kursansvarig inst]],TEXT(DATAPrI[[#This Row],[Verks]],9900000),1))</f>
        <v>H599001341</v>
      </c>
      <c r="Z2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6" t="s">
        <v>42</v>
      </c>
      <c r="AC206" t="s">
        <v>42</v>
      </c>
      <c r="AD206" t="s">
        <v>42</v>
      </c>
      <c r="AE206" t="s">
        <v>42</v>
      </c>
      <c r="AF206">
        <f>IF(A206="Programövergripande","Programövergripande",VLOOKUP(C206,Verks!A:B,2,0))</f>
        <v>134</v>
      </c>
      <c r="AH206">
        <v>2023</v>
      </c>
      <c r="AL206" t="str">
        <f>VLOOKUP(B206,Inst!A:B,2,0)</f>
        <v>H5</v>
      </c>
    </row>
    <row r="207" spans="1:38" x14ac:dyDescent="0.35">
      <c r="A207" t="s">
        <v>47</v>
      </c>
      <c r="B207" t="s">
        <v>578</v>
      </c>
      <c r="C207" t="s">
        <v>279</v>
      </c>
      <c r="D207" t="s">
        <v>687</v>
      </c>
      <c r="E207" t="s">
        <v>48</v>
      </c>
      <c r="G207" t="s">
        <v>122</v>
      </c>
      <c r="H207" t="s">
        <v>589</v>
      </c>
      <c r="I207" t="s">
        <v>42</v>
      </c>
      <c r="J207">
        <v>1</v>
      </c>
      <c r="L207" t="s">
        <v>66</v>
      </c>
      <c r="M207" t="s">
        <v>50</v>
      </c>
      <c r="N207">
        <v>6</v>
      </c>
      <c r="O207">
        <v>23</v>
      </c>
      <c r="P207">
        <v>7.5</v>
      </c>
      <c r="Q207" s="48">
        <v>87.93</v>
      </c>
      <c r="R207" s="48">
        <f t="shared" si="19"/>
        <v>2.875</v>
      </c>
      <c r="S207" s="48">
        <f t="shared" si="18"/>
        <v>252.79875000000001</v>
      </c>
      <c r="T207" s="48">
        <v>0</v>
      </c>
      <c r="U207" s="48">
        <f t="shared" si="21"/>
        <v>252.79875000000001</v>
      </c>
      <c r="V207" s="138">
        <f t="shared" si="22"/>
        <v>252798.75</v>
      </c>
      <c r="W207" s="138">
        <f t="shared" si="20"/>
        <v>21066.5625</v>
      </c>
      <c r="X207" t="str">
        <f>IF(DATAPrI[[#This Row],[Verks]]="Programövergripande",DATAPrI[[#This Row],[Verks]],CONCATENATE(DATAPrI[[#This Row],[PN/Pri kod]],TEXT(DATAPrI[[#This Row],[Verks]],9900000),1))</f>
        <v>H599001341</v>
      </c>
      <c r="Y207" t="str">
        <f>IF(DATAPrI[[#This Row],[Verks]]="Programövergripande",DATAPrI[[#This Row],[Verks]],CONCATENATE(DATAPrI[[#This Row],[Kursansvarig inst]],TEXT(DATAPrI[[#This Row],[Verks]],9900000),1))</f>
        <v>H599001341</v>
      </c>
      <c r="Z2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7" t="s">
        <v>42</v>
      </c>
      <c r="AC207" t="s">
        <v>42</v>
      </c>
      <c r="AD207" t="s">
        <v>42</v>
      </c>
      <c r="AE207" t="s">
        <v>42</v>
      </c>
      <c r="AF207">
        <f>IF(A207="Programövergripande","Programövergripande",VLOOKUP(C207,Verks!A:B,2,0))</f>
        <v>134</v>
      </c>
      <c r="AH207">
        <v>2023</v>
      </c>
      <c r="AL207" t="str">
        <f>VLOOKUP(B207,Inst!A:B,2,0)</f>
        <v>H5</v>
      </c>
    </row>
    <row r="208" spans="1:38" x14ac:dyDescent="0.35">
      <c r="A208" t="s">
        <v>47</v>
      </c>
      <c r="B208" t="s">
        <v>578</v>
      </c>
      <c r="C208" t="s">
        <v>279</v>
      </c>
      <c r="D208" t="s">
        <v>687</v>
      </c>
      <c r="E208" t="s">
        <v>48</v>
      </c>
      <c r="G208" t="s">
        <v>122</v>
      </c>
      <c r="H208" t="s">
        <v>651</v>
      </c>
      <c r="I208" t="s">
        <v>650</v>
      </c>
      <c r="J208">
        <v>1</v>
      </c>
      <c r="L208" t="s">
        <v>58</v>
      </c>
      <c r="M208" t="s">
        <v>50</v>
      </c>
      <c r="N208">
        <v>6</v>
      </c>
      <c r="O208">
        <v>23</v>
      </c>
      <c r="P208">
        <v>15</v>
      </c>
      <c r="Q208" s="48">
        <v>87.93</v>
      </c>
      <c r="R208" s="48">
        <f t="shared" si="19"/>
        <v>5.75</v>
      </c>
      <c r="S208" s="48">
        <f t="shared" si="18"/>
        <v>505.59750000000003</v>
      </c>
      <c r="T208" s="48">
        <v>0</v>
      </c>
      <c r="U208" s="48">
        <f t="shared" si="21"/>
        <v>505.59750000000003</v>
      </c>
      <c r="V208" s="138">
        <f t="shared" si="22"/>
        <v>505597.5</v>
      </c>
      <c r="W208" s="138">
        <f t="shared" si="20"/>
        <v>42133.125</v>
      </c>
      <c r="X208" t="str">
        <f>IF(DATAPrI[[#This Row],[Verks]]="Programövergripande",DATAPrI[[#This Row],[Verks]],CONCATENATE(DATAPrI[[#This Row],[PN/Pri kod]],TEXT(DATAPrI[[#This Row],[Verks]],9900000),1))</f>
        <v>H599001341</v>
      </c>
      <c r="Y208" t="str">
        <f>IF(DATAPrI[[#This Row],[Verks]]="Programövergripande",DATAPrI[[#This Row],[Verks]],CONCATENATE(DATAPrI[[#This Row],[Kursansvarig inst]],TEXT(DATAPrI[[#This Row],[Verks]],9900000),1))</f>
        <v>H599001341</v>
      </c>
      <c r="Z2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8" t="s">
        <v>42</v>
      </c>
      <c r="AC208" t="s">
        <v>42</v>
      </c>
      <c r="AD208" t="s">
        <v>42</v>
      </c>
      <c r="AE208" t="s">
        <v>42</v>
      </c>
      <c r="AF208">
        <f>IF(A208="Programövergripande","Programövergripande",VLOOKUP(C208,Verks!A:B,2,0))</f>
        <v>134</v>
      </c>
      <c r="AH208">
        <v>2023</v>
      </c>
      <c r="AL208" t="str">
        <f>VLOOKUP(B208,Inst!A:B,2,0)</f>
        <v>H5</v>
      </c>
    </row>
    <row r="209" spans="1:38" x14ac:dyDescent="0.35">
      <c r="A209" t="s">
        <v>47</v>
      </c>
      <c r="B209" t="s">
        <v>578</v>
      </c>
      <c r="C209" t="s">
        <v>279</v>
      </c>
      <c r="D209" t="s">
        <v>688</v>
      </c>
      <c r="E209" t="s">
        <v>48</v>
      </c>
      <c r="G209" t="s">
        <v>122</v>
      </c>
      <c r="H209" t="s">
        <v>591</v>
      </c>
      <c r="I209" t="s">
        <v>590</v>
      </c>
      <c r="J209">
        <v>1</v>
      </c>
      <c r="L209" t="s">
        <v>58</v>
      </c>
      <c r="M209" t="s">
        <v>49</v>
      </c>
      <c r="N209">
        <v>1</v>
      </c>
      <c r="O209">
        <v>68</v>
      </c>
      <c r="P209">
        <v>3</v>
      </c>
      <c r="Q209" s="48">
        <v>87.93</v>
      </c>
      <c r="R209" s="48">
        <f t="shared" si="19"/>
        <v>3.4</v>
      </c>
      <c r="S209" s="48">
        <f t="shared" si="18"/>
        <v>298.96199999999999</v>
      </c>
      <c r="T209" s="48">
        <v>0</v>
      </c>
      <c r="U209" s="48">
        <f t="shared" si="21"/>
        <v>298.96199999999999</v>
      </c>
      <c r="V209" s="138">
        <f t="shared" si="22"/>
        <v>298962</v>
      </c>
      <c r="W209" s="138">
        <f t="shared" si="20"/>
        <v>24913.5</v>
      </c>
      <c r="X209" t="str">
        <f>IF(DATAPrI[[#This Row],[Verks]]="Programövergripande",DATAPrI[[#This Row],[Verks]],CONCATENATE(DATAPrI[[#This Row],[PN/Pri kod]],TEXT(DATAPrI[[#This Row],[Verks]],9900000),1))</f>
        <v>H599001341</v>
      </c>
      <c r="Y209" t="str">
        <f>IF(DATAPrI[[#This Row],[Verks]]="Programövergripande",DATAPrI[[#This Row],[Verks]],CONCATENATE(DATAPrI[[#This Row],[Kursansvarig inst]],TEXT(DATAPrI[[#This Row],[Verks]],9900000),1))</f>
        <v>H599001341</v>
      </c>
      <c r="Z2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09" t="s">
        <v>42</v>
      </c>
      <c r="AC209" t="s">
        <v>42</v>
      </c>
      <c r="AD209" t="s">
        <v>42</v>
      </c>
      <c r="AE209" t="s">
        <v>42</v>
      </c>
      <c r="AF209">
        <f>IF(A209="Programövergripande","Programövergripande",VLOOKUP(C209,Verks!A:B,2,0))</f>
        <v>134</v>
      </c>
      <c r="AH209">
        <v>2023</v>
      </c>
      <c r="AL209" t="str">
        <f>VLOOKUP(B209,Inst!A:B,2,0)</f>
        <v>H5</v>
      </c>
    </row>
    <row r="210" spans="1:38" x14ac:dyDescent="0.35">
      <c r="A210" t="s">
        <v>47</v>
      </c>
      <c r="B210" t="s">
        <v>578</v>
      </c>
      <c r="C210" t="s">
        <v>279</v>
      </c>
      <c r="D210" t="s">
        <v>688</v>
      </c>
      <c r="E210" t="s">
        <v>48</v>
      </c>
      <c r="G210" t="s">
        <v>122</v>
      </c>
      <c r="H210" t="s">
        <v>595</v>
      </c>
      <c r="I210" t="s">
        <v>594</v>
      </c>
      <c r="J210">
        <v>1</v>
      </c>
      <c r="L210" t="s">
        <v>58</v>
      </c>
      <c r="M210" t="s">
        <v>49</v>
      </c>
      <c r="N210">
        <v>1</v>
      </c>
      <c r="O210">
        <v>68</v>
      </c>
      <c r="P210">
        <v>3</v>
      </c>
      <c r="Q210" s="48">
        <v>87.93</v>
      </c>
      <c r="R210" s="48">
        <f t="shared" si="19"/>
        <v>3.4</v>
      </c>
      <c r="S210" s="48">
        <f t="shared" si="18"/>
        <v>298.96199999999999</v>
      </c>
      <c r="T210" s="48">
        <v>0</v>
      </c>
      <c r="U210" s="48">
        <f t="shared" si="21"/>
        <v>298.96199999999999</v>
      </c>
      <c r="V210" s="138">
        <f t="shared" si="22"/>
        <v>298962</v>
      </c>
      <c r="W210" s="138">
        <f t="shared" si="20"/>
        <v>24913.5</v>
      </c>
      <c r="X210" t="str">
        <f>IF(DATAPrI[[#This Row],[Verks]]="Programövergripande",DATAPrI[[#This Row],[Verks]],CONCATENATE(DATAPrI[[#This Row],[PN/Pri kod]],TEXT(DATAPrI[[#This Row],[Verks]],9900000),1))</f>
        <v>H599001341</v>
      </c>
      <c r="Y210" t="str">
        <f>IF(DATAPrI[[#This Row],[Verks]]="Programövergripande",DATAPrI[[#This Row],[Verks]],CONCATENATE(DATAPrI[[#This Row],[Kursansvarig inst]],TEXT(DATAPrI[[#This Row],[Verks]],9900000),1))</f>
        <v>H599001341</v>
      </c>
      <c r="Z2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0" t="s">
        <v>42</v>
      </c>
      <c r="AC210" t="s">
        <v>42</v>
      </c>
      <c r="AD210" t="s">
        <v>42</v>
      </c>
      <c r="AE210" t="s">
        <v>42</v>
      </c>
      <c r="AF210">
        <f>IF(A210="Programövergripande","Programövergripande",VLOOKUP(C210,Verks!A:B,2,0))</f>
        <v>134</v>
      </c>
      <c r="AH210">
        <v>2023</v>
      </c>
      <c r="AL210" t="str">
        <f>VLOOKUP(B210,Inst!A:B,2,0)</f>
        <v>H5</v>
      </c>
    </row>
    <row r="211" spans="1:38" x14ac:dyDescent="0.35">
      <c r="A211" t="s">
        <v>47</v>
      </c>
      <c r="B211" t="s">
        <v>578</v>
      </c>
      <c r="C211" t="s">
        <v>279</v>
      </c>
      <c r="D211" t="s">
        <v>688</v>
      </c>
      <c r="E211" t="s">
        <v>48</v>
      </c>
      <c r="G211" t="s">
        <v>122</v>
      </c>
      <c r="H211" t="s">
        <v>597</v>
      </c>
      <c r="I211" t="s">
        <v>596</v>
      </c>
      <c r="J211">
        <v>1</v>
      </c>
      <c r="L211" t="s">
        <v>58</v>
      </c>
      <c r="M211" t="s">
        <v>49</v>
      </c>
      <c r="N211">
        <v>1</v>
      </c>
      <c r="O211">
        <v>68</v>
      </c>
      <c r="P211">
        <v>16</v>
      </c>
      <c r="Q211" s="48">
        <v>87.93</v>
      </c>
      <c r="R211" s="48">
        <f t="shared" si="19"/>
        <v>18.133333333333333</v>
      </c>
      <c r="S211" s="48">
        <f t="shared" si="18"/>
        <v>1594.4640000000002</v>
      </c>
      <c r="T211" s="48">
        <v>0</v>
      </c>
      <c r="U211" s="48">
        <f t="shared" si="21"/>
        <v>1594.4640000000002</v>
      </c>
      <c r="V211" s="138">
        <f t="shared" si="22"/>
        <v>1594464.0000000002</v>
      </c>
      <c r="W211" s="138">
        <f t="shared" si="20"/>
        <v>132872.00000000003</v>
      </c>
      <c r="X211" t="str">
        <f>IF(DATAPrI[[#This Row],[Verks]]="Programövergripande",DATAPrI[[#This Row],[Verks]],CONCATENATE(DATAPrI[[#This Row],[PN/Pri kod]],TEXT(DATAPrI[[#This Row],[Verks]],9900000),1))</f>
        <v>H599001341</v>
      </c>
      <c r="Y211" t="str">
        <f>IF(DATAPrI[[#This Row],[Verks]]="Programövergripande",DATAPrI[[#This Row],[Verks]],CONCATENATE(DATAPrI[[#This Row],[Kursansvarig inst]],TEXT(DATAPrI[[#This Row],[Verks]],9900000),1))</f>
        <v>H599001341</v>
      </c>
      <c r="Z2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1" t="s">
        <v>42</v>
      </c>
      <c r="AC211" t="s">
        <v>42</v>
      </c>
      <c r="AD211" t="s">
        <v>42</v>
      </c>
      <c r="AE211" t="s">
        <v>42</v>
      </c>
      <c r="AF211">
        <f>IF(A211="Programövergripande","Programövergripande",VLOOKUP(C211,Verks!A:B,2,0))</f>
        <v>134</v>
      </c>
      <c r="AH211">
        <v>2023</v>
      </c>
      <c r="AL211" t="str">
        <f>VLOOKUP(B211,Inst!A:B,2,0)</f>
        <v>H5</v>
      </c>
    </row>
    <row r="212" spans="1:38" x14ac:dyDescent="0.35">
      <c r="A212" t="s">
        <v>47</v>
      </c>
      <c r="B212" t="s">
        <v>578</v>
      </c>
      <c r="C212" t="s">
        <v>279</v>
      </c>
      <c r="D212" t="s">
        <v>688</v>
      </c>
      <c r="E212" t="s">
        <v>48</v>
      </c>
      <c r="G212" t="s">
        <v>122</v>
      </c>
      <c r="H212" t="s">
        <v>599</v>
      </c>
      <c r="I212" t="s">
        <v>598</v>
      </c>
      <c r="J212">
        <v>1</v>
      </c>
      <c r="L212" t="s">
        <v>58</v>
      </c>
      <c r="M212" t="s">
        <v>49</v>
      </c>
      <c r="N212">
        <v>1</v>
      </c>
      <c r="O212">
        <v>68</v>
      </c>
      <c r="P212">
        <v>8</v>
      </c>
      <c r="Q212" s="48">
        <v>87.93</v>
      </c>
      <c r="R212" s="48">
        <f t="shared" si="19"/>
        <v>9.0666666666666664</v>
      </c>
      <c r="S212" s="48">
        <f t="shared" si="18"/>
        <v>797.23200000000008</v>
      </c>
      <c r="T212" s="48">
        <v>0</v>
      </c>
      <c r="U212" s="48">
        <f t="shared" si="21"/>
        <v>797.23200000000008</v>
      </c>
      <c r="V212" s="138">
        <f t="shared" si="22"/>
        <v>797232.00000000012</v>
      </c>
      <c r="W212" s="138">
        <f t="shared" si="20"/>
        <v>66436.000000000015</v>
      </c>
      <c r="X212" t="str">
        <f>IF(DATAPrI[[#This Row],[Verks]]="Programövergripande",DATAPrI[[#This Row],[Verks]],CONCATENATE(DATAPrI[[#This Row],[PN/Pri kod]],TEXT(DATAPrI[[#This Row],[Verks]],9900000),1))</f>
        <v>H599001341</v>
      </c>
      <c r="Y212" t="str">
        <f>IF(DATAPrI[[#This Row],[Verks]]="Programövergripande",DATAPrI[[#This Row],[Verks]],CONCATENATE(DATAPrI[[#This Row],[Kursansvarig inst]],TEXT(DATAPrI[[#This Row],[Verks]],9900000),1))</f>
        <v>H599001341</v>
      </c>
      <c r="Z2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2" t="s">
        <v>42</v>
      </c>
      <c r="AC212" t="s">
        <v>42</v>
      </c>
      <c r="AD212" t="s">
        <v>42</v>
      </c>
      <c r="AE212" t="s">
        <v>42</v>
      </c>
      <c r="AF212">
        <f>IF(A212="Programövergripande","Programövergripande",VLOOKUP(C212,Verks!A:B,2,0))</f>
        <v>134</v>
      </c>
      <c r="AH212">
        <v>2023</v>
      </c>
      <c r="AL212" t="str">
        <f>VLOOKUP(B212,Inst!A:B,2,0)</f>
        <v>H5</v>
      </c>
    </row>
    <row r="213" spans="1:38" x14ac:dyDescent="0.35">
      <c r="A213" t="s">
        <v>47</v>
      </c>
      <c r="B213" t="s">
        <v>578</v>
      </c>
      <c r="C213" t="s">
        <v>279</v>
      </c>
      <c r="D213" t="s">
        <v>688</v>
      </c>
      <c r="E213" t="s">
        <v>48</v>
      </c>
      <c r="G213" t="s">
        <v>122</v>
      </c>
      <c r="H213" t="s">
        <v>603</v>
      </c>
      <c r="I213" t="s">
        <v>602</v>
      </c>
      <c r="J213">
        <v>1</v>
      </c>
      <c r="L213" t="s">
        <v>58</v>
      </c>
      <c r="M213" t="s">
        <v>50</v>
      </c>
      <c r="N213">
        <v>2</v>
      </c>
      <c r="O213">
        <v>58</v>
      </c>
      <c r="P213">
        <v>6</v>
      </c>
      <c r="Q213" s="48">
        <v>87.93</v>
      </c>
      <c r="R213" s="48">
        <f t="shared" si="19"/>
        <v>5.8</v>
      </c>
      <c r="S213" s="48">
        <f t="shared" si="18"/>
        <v>509.99400000000003</v>
      </c>
      <c r="T213" s="48">
        <v>0</v>
      </c>
      <c r="U213" s="48">
        <f t="shared" si="21"/>
        <v>509.99400000000003</v>
      </c>
      <c r="V213" s="138">
        <f t="shared" si="22"/>
        <v>509994</v>
      </c>
      <c r="W213" s="138">
        <f t="shared" si="20"/>
        <v>42499.5</v>
      </c>
      <c r="X213" t="str">
        <f>IF(DATAPrI[[#This Row],[Verks]]="Programövergripande",DATAPrI[[#This Row],[Verks]],CONCATENATE(DATAPrI[[#This Row],[PN/Pri kod]],TEXT(DATAPrI[[#This Row],[Verks]],9900000),1))</f>
        <v>H599001341</v>
      </c>
      <c r="Y213" t="str">
        <f>IF(DATAPrI[[#This Row],[Verks]]="Programövergripande",DATAPrI[[#This Row],[Verks]],CONCATENATE(DATAPrI[[#This Row],[Kursansvarig inst]],TEXT(DATAPrI[[#This Row],[Verks]],9900000),1))</f>
        <v>H599001341</v>
      </c>
      <c r="Z2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3" t="s">
        <v>42</v>
      </c>
      <c r="AC213" t="s">
        <v>42</v>
      </c>
      <c r="AD213" t="s">
        <v>42</v>
      </c>
      <c r="AE213" t="s">
        <v>42</v>
      </c>
      <c r="AF213">
        <f>IF(A213="Programövergripande","Programövergripande",VLOOKUP(C213,Verks!A:B,2,0))</f>
        <v>134</v>
      </c>
      <c r="AH213">
        <v>2023</v>
      </c>
      <c r="AL213" t="str">
        <f>VLOOKUP(B213,Inst!A:B,2,0)</f>
        <v>H5</v>
      </c>
    </row>
    <row r="214" spans="1:38" x14ac:dyDescent="0.35">
      <c r="A214" t="s">
        <v>47</v>
      </c>
      <c r="B214" t="s">
        <v>578</v>
      </c>
      <c r="C214" t="s">
        <v>279</v>
      </c>
      <c r="D214" t="s">
        <v>688</v>
      </c>
      <c r="E214" t="s">
        <v>48</v>
      </c>
      <c r="G214" t="s">
        <v>122</v>
      </c>
      <c r="H214" t="s">
        <v>605</v>
      </c>
      <c r="I214" t="s">
        <v>604</v>
      </c>
      <c r="J214">
        <v>1</v>
      </c>
      <c r="L214" t="s">
        <v>58</v>
      </c>
      <c r="M214" t="s">
        <v>50</v>
      </c>
      <c r="N214">
        <v>2</v>
      </c>
      <c r="O214">
        <v>58</v>
      </c>
      <c r="P214">
        <v>8</v>
      </c>
      <c r="Q214" s="48">
        <v>87.93</v>
      </c>
      <c r="R214" s="48">
        <f t="shared" si="19"/>
        <v>7.7333333333333334</v>
      </c>
      <c r="S214" s="48">
        <f t="shared" si="18"/>
        <v>679.99200000000008</v>
      </c>
      <c r="T214" s="48">
        <v>0</v>
      </c>
      <c r="U214" s="48">
        <f t="shared" si="21"/>
        <v>679.99200000000008</v>
      </c>
      <c r="V214" s="138">
        <f t="shared" si="22"/>
        <v>679992.00000000012</v>
      </c>
      <c r="W214" s="138">
        <f t="shared" si="20"/>
        <v>56666.000000000007</v>
      </c>
      <c r="X214" t="str">
        <f>IF(DATAPrI[[#This Row],[Verks]]="Programövergripande",DATAPrI[[#This Row],[Verks]],CONCATENATE(DATAPrI[[#This Row],[PN/Pri kod]],TEXT(DATAPrI[[#This Row],[Verks]],9900000),1))</f>
        <v>H599001341</v>
      </c>
      <c r="Y214" t="str">
        <f>IF(DATAPrI[[#This Row],[Verks]]="Programövergripande",DATAPrI[[#This Row],[Verks]],CONCATENATE(DATAPrI[[#This Row],[Kursansvarig inst]],TEXT(DATAPrI[[#This Row],[Verks]],9900000),1))</f>
        <v>H599001341</v>
      </c>
      <c r="Z2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4" t="s">
        <v>42</v>
      </c>
      <c r="AC214" t="s">
        <v>42</v>
      </c>
      <c r="AD214" t="s">
        <v>42</v>
      </c>
      <c r="AE214" t="s">
        <v>42</v>
      </c>
      <c r="AF214">
        <f>IF(A214="Programövergripande","Programövergripande",VLOOKUP(C214,Verks!A:B,2,0))</f>
        <v>134</v>
      </c>
      <c r="AH214">
        <v>2023</v>
      </c>
      <c r="AL214" t="str">
        <f>VLOOKUP(B214,Inst!A:B,2,0)</f>
        <v>H5</v>
      </c>
    </row>
    <row r="215" spans="1:38" x14ac:dyDescent="0.35">
      <c r="A215" t="s">
        <v>47</v>
      </c>
      <c r="B215" t="s">
        <v>578</v>
      </c>
      <c r="C215" t="s">
        <v>279</v>
      </c>
      <c r="D215" t="s">
        <v>688</v>
      </c>
      <c r="E215" t="s">
        <v>48</v>
      </c>
      <c r="G215" t="s">
        <v>122</v>
      </c>
      <c r="H215" t="s">
        <v>609</v>
      </c>
      <c r="I215" t="s">
        <v>608</v>
      </c>
      <c r="J215">
        <v>1</v>
      </c>
      <c r="L215" t="s">
        <v>58</v>
      </c>
      <c r="M215" t="s">
        <v>50</v>
      </c>
      <c r="N215">
        <v>2</v>
      </c>
      <c r="O215">
        <v>58</v>
      </c>
      <c r="P215">
        <v>6</v>
      </c>
      <c r="Q215" s="48">
        <v>87.93</v>
      </c>
      <c r="R215" s="48">
        <f t="shared" si="19"/>
        <v>5.8</v>
      </c>
      <c r="S215" s="48">
        <f t="shared" si="18"/>
        <v>509.99400000000003</v>
      </c>
      <c r="T215" s="48">
        <v>0</v>
      </c>
      <c r="U215" s="48">
        <f t="shared" si="21"/>
        <v>509.99400000000003</v>
      </c>
      <c r="V215" s="138">
        <f t="shared" si="22"/>
        <v>509994</v>
      </c>
      <c r="W215" s="138">
        <f t="shared" si="20"/>
        <v>42499.5</v>
      </c>
      <c r="X215" t="str">
        <f>IF(DATAPrI[[#This Row],[Verks]]="Programövergripande",DATAPrI[[#This Row],[Verks]],CONCATENATE(DATAPrI[[#This Row],[PN/Pri kod]],TEXT(DATAPrI[[#This Row],[Verks]],9900000),1))</f>
        <v>H599001341</v>
      </c>
      <c r="Y215" t="str">
        <f>IF(DATAPrI[[#This Row],[Verks]]="Programövergripande",DATAPrI[[#This Row],[Verks]],CONCATENATE(DATAPrI[[#This Row],[Kursansvarig inst]],TEXT(DATAPrI[[#This Row],[Verks]],9900000),1))</f>
        <v>H599001341</v>
      </c>
      <c r="Z2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5" t="s">
        <v>42</v>
      </c>
      <c r="AC215" t="s">
        <v>42</v>
      </c>
      <c r="AD215" t="s">
        <v>42</v>
      </c>
      <c r="AE215" t="s">
        <v>42</v>
      </c>
      <c r="AF215">
        <f>IF(A215="Programövergripande","Programövergripande",VLOOKUP(C215,Verks!A:B,2,0))</f>
        <v>134</v>
      </c>
      <c r="AH215">
        <v>2023</v>
      </c>
      <c r="AL215" t="str">
        <f>VLOOKUP(B215,Inst!A:B,2,0)</f>
        <v>H5</v>
      </c>
    </row>
    <row r="216" spans="1:38" x14ac:dyDescent="0.35">
      <c r="A216" t="s">
        <v>47</v>
      </c>
      <c r="B216" t="s">
        <v>578</v>
      </c>
      <c r="C216" t="s">
        <v>279</v>
      </c>
      <c r="D216" t="s">
        <v>688</v>
      </c>
      <c r="E216" t="s">
        <v>48</v>
      </c>
      <c r="G216" t="s">
        <v>122</v>
      </c>
      <c r="H216" t="s">
        <v>607</v>
      </c>
      <c r="I216" t="s">
        <v>606</v>
      </c>
      <c r="J216">
        <v>1</v>
      </c>
      <c r="L216" t="s">
        <v>58</v>
      </c>
      <c r="M216" t="s">
        <v>50</v>
      </c>
      <c r="N216">
        <v>2</v>
      </c>
      <c r="O216">
        <v>58</v>
      </c>
      <c r="P216">
        <v>10</v>
      </c>
      <c r="Q216" s="48">
        <v>87.93</v>
      </c>
      <c r="R216" s="48">
        <f t="shared" si="19"/>
        <v>9.6666666666666661</v>
      </c>
      <c r="S216" s="48">
        <f t="shared" si="18"/>
        <v>849.99</v>
      </c>
      <c r="T216" s="48">
        <v>0</v>
      </c>
      <c r="U216" s="48">
        <f t="shared" si="21"/>
        <v>849.99</v>
      </c>
      <c r="V216" s="138">
        <f t="shared" si="22"/>
        <v>849990</v>
      </c>
      <c r="W216" s="138">
        <f t="shared" si="20"/>
        <v>70832.5</v>
      </c>
      <c r="X216" t="str">
        <f>IF(DATAPrI[[#This Row],[Verks]]="Programövergripande",DATAPrI[[#This Row],[Verks]],CONCATENATE(DATAPrI[[#This Row],[PN/Pri kod]],TEXT(DATAPrI[[#This Row],[Verks]],9900000),1))</f>
        <v>H599001341</v>
      </c>
      <c r="Y216" t="str">
        <f>IF(DATAPrI[[#This Row],[Verks]]="Programövergripande",DATAPrI[[#This Row],[Verks]],CONCATENATE(DATAPrI[[#This Row],[Kursansvarig inst]],TEXT(DATAPrI[[#This Row],[Verks]],9900000),1))</f>
        <v>H599001341</v>
      </c>
      <c r="Z2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6" t="s">
        <v>42</v>
      </c>
      <c r="AC216" t="s">
        <v>42</v>
      </c>
      <c r="AD216" t="s">
        <v>42</v>
      </c>
      <c r="AE216" t="s">
        <v>42</v>
      </c>
      <c r="AF216">
        <f>IF(A216="Programövergripande","Programövergripande",VLOOKUP(C216,Verks!A:B,2,0))</f>
        <v>134</v>
      </c>
      <c r="AH216">
        <v>2023</v>
      </c>
      <c r="AL216" t="str">
        <f>VLOOKUP(B216,Inst!A:B,2,0)</f>
        <v>H5</v>
      </c>
    </row>
    <row r="217" spans="1:38" x14ac:dyDescent="0.35">
      <c r="A217" t="s">
        <v>47</v>
      </c>
      <c r="B217" t="s">
        <v>578</v>
      </c>
      <c r="C217" t="s">
        <v>279</v>
      </c>
      <c r="D217" t="s">
        <v>688</v>
      </c>
      <c r="E217" t="s">
        <v>48</v>
      </c>
      <c r="G217" t="s">
        <v>122</v>
      </c>
      <c r="H217" t="s">
        <v>625</v>
      </c>
      <c r="I217" t="s">
        <v>624</v>
      </c>
      <c r="J217">
        <v>1</v>
      </c>
      <c r="L217" t="s">
        <v>58</v>
      </c>
      <c r="M217" t="s">
        <v>49</v>
      </c>
      <c r="N217">
        <v>3</v>
      </c>
      <c r="O217">
        <v>46</v>
      </c>
      <c r="P217">
        <v>4.5</v>
      </c>
      <c r="Q217" s="48">
        <v>87.93</v>
      </c>
      <c r="R217" s="48">
        <f t="shared" si="19"/>
        <v>3.45</v>
      </c>
      <c r="S217" s="48">
        <f t="shared" si="18"/>
        <v>303.35850000000005</v>
      </c>
      <c r="T217" s="48">
        <v>0</v>
      </c>
      <c r="U217" s="48">
        <f t="shared" si="21"/>
        <v>303.35850000000005</v>
      </c>
      <c r="V217" s="138">
        <f t="shared" si="22"/>
        <v>303358.50000000006</v>
      </c>
      <c r="W217" s="138">
        <f t="shared" si="20"/>
        <v>25279.875000000004</v>
      </c>
      <c r="X217" t="str">
        <f>IF(DATAPrI[[#This Row],[Verks]]="Programövergripande",DATAPrI[[#This Row],[Verks]],CONCATENATE(DATAPrI[[#This Row],[PN/Pri kod]],TEXT(DATAPrI[[#This Row],[Verks]],9900000),1))</f>
        <v>H599001341</v>
      </c>
      <c r="Y217" t="str">
        <f>IF(DATAPrI[[#This Row],[Verks]]="Programövergripande",DATAPrI[[#This Row],[Verks]],CONCATENATE(DATAPrI[[#This Row],[Kursansvarig inst]],TEXT(DATAPrI[[#This Row],[Verks]],9900000),1))</f>
        <v>H599001341</v>
      </c>
      <c r="Z2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7" t="s">
        <v>42</v>
      </c>
      <c r="AC217" t="s">
        <v>42</v>
      </c>
      <c r="AD217" t="s">
        <v>42</v>
      </c>
      <c r="AE217" t="s">
        <v>42</v>
      </c>
      <c r="AF217">
        <f>IF(A217="Programövergripande","Programövergripande",VLOOKUP(C217,Verks!A:B,2,0))</f>
        <v>134</v>
      </c>
      <c r="AH217">
        <v>2023</v>
      </c>
      <c r="AL217" t="str">
        <f>VLOOKUP(B217,Inst!A:B,2,0)</f>
        <v>H5</v>
      </c>
    </row>
    <row r="218" spans="1:38" x14ac:dyDescent="0.35">
      <c r="A218" t="s">
        <v>47</v>
      </c>
      <c r="B218" t="s">
        <v>578</v>
      </c>
      <c r="C218" t="s">
        <v>279</v>
      </c>
      <c r="D218" t="s">
        <v>688</v>
      </c>
      <c r="E218" t="s">
        <v>48</v>
      </c>
      <c r="G218" t="s">
        <v>122</v>
      </c>
      <c r="H218" t="s">
        <v>623</v>
      </c>
      <c r="I218" t="s">
        <v>622</v>
      </c>
      <c r="J218">
        <v>1</v>
      </c>
      <c r="L218" t="s">
        <v>58</v>
      </c>
      <c r="M218" t="s">
        <v>49</v>
      </c>
      <c r="N218">
        <v>3</v>
      </c>
      <c r="O218">
        <v>46</v>
      </c>
      <c r="P218">
        <v>12</v>
      </c>
      <c r="Q218" s="48">
        <v>87.93</v>
      </c>
      <c r="R218" s="48">
        <f t="shared" si="19"/>
        <v>9.1999999999999993</v>
      </c>
      <c r="S218" s="48">
        <f t="shared" si="18"/>
        <v>808.95600000000002</v>
      </c>
      <c r="T218" s="48">
        <v>0</v>
      </c>
      <c r="U218" s="48">
        <f t="shared" si="21"/>
        <v>808.95600000000002</v>
      </c>
      <c r="V218" s="138">
        <f t="shared" si="22"/>
        <v>808956</v>
      </c>
      <c r="W218" s="138">
        <f t="shared" si="20"/>
        <v>67413</v>
      </c>
      <c r="X218" t="str">
        <f>IF(DATAPrI[[#This Row],[Verks]]="Programövergripande",DATAPrI[[#This Row],[Verks]],CONCATENATE(DATAPrI[[#This Row],[PN/Pri kod]],TEXT(DATAPrI[[#This Row],[Verks]],9900000),1))</f>
        <v>H599001341</v>
      </c>
      <c r="Y218" t="str">
        <f>IF(DATAPrI[[#This Row],[Verks]]="Programövergripande",DATAPrI[[#This Row],[Verks]],CONCATENATE(DATAPrI[[#This Row],[Kursansvarig inst]],TEXT(DATAPrI[[#This Row],[Verks]],9900000),1))</f>
        <v>H599001341</v>
      </c>
      <c r="Z2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8" t="s">
        <v>42</v>
      </c>
      <c r="AC218" t="s">
        <v>42</v>
      </c>
      <c r="AD218" t="s">
        <v>42</v>
      </c>
      <c r="AE218" t="s">
        <v>42</v>
      </c>
      <c r="AF218">
        <f>IF(A218="Programövergripande","Programövergripande",VLOOKUP(C218,Verks!A:B,2,0))</f>
        <v>134</v>
      </c>
      <c r="AH218">
        <v>2023</v>
      </c>
      <c r="AL218" t="str">
        <f>VLOOKUP(B218,Inst!A:B,2,0)</f>
        <v>H5</v>
      </c>
    </row>
    <row r="219" spans="1:38" x14ac:dyDescent="0.35">
      <c r="A219" t="s">
        <v>47</v>
      </c>
      <c r="B219" t="s">
        <v>578</v>
      </c>
      <c r="C219" t="s">
        <v>279</v>
      </c>
      <c r="D219" t="s">
        <v>688</v>
      </c>
      <c r="E219" t="s">
        <v>48</v>
      </c>
      <c r="G219" t="s">
        <v>122</v>
      </c>
      <c r="H219" t="s">
        <v>621</v>
      </c>
      <c r="I219" t="s">
        <v>620</v>
      </c>
      <c r="J219">
        <v>1</v>
      </c>
      <c r="L219" t="s">
        <v>58</v>
      </c>
      <c r="M219" t="s">
        <v>49</v>
      </c>
      <c r="N219">
        <v>3</v>
      </c>
      <c r="O219">
        <v>46</v>
      </c>
      <c r="P219">
        <v>9</v>
      </c>
      <c r="Q219" s="48">
        <v>87.93</v>
      </c>
      <c r="R219" s="48">
        <f t="shared" si="19"/>
        <v>6.9</v>
      </c>
      <c r="S219" s="48">
        <f t="shared" si="18"/>
        <v>606.7170000000001</v>
      </c>
      <c r="T219" s="48">
        <v>0</v>
      </c>
      <c r="U219" s="48">
        <f t="shared" si="21"/>
        <v>606.7170000000001</v>
      </c>
      <c r="V219" s="138">
        <f t="shared" si="22"/>
        <v>606717.00000000012</v>
      </c>
      <c r="W219" s="138">
        <f t="shared" si="20"/>
        <v>50559.750000000007</v>
      </c>
      <c r="X219" t="str">
        <f>IF(DATAPrI[[#This Row],[Verks]]="Programövergripande",DATAPrI[[#This Row],[Verks]],CONCATENATE(DATAPrI[[#This Row],[PN/Pri kod]],TEXT(DATAPrI[[#This Row],[Verks]],9900000),1))</f>
        <v>H599001341</v>
      </c>
      <c r="Y219" t="str">
        <f>IF(DATAPrI[[#This Row],[Verks]]="Programövergripande",DATAPrI[[#This Row],[Verks]],CONCATENATE(DATAPrI[[#This Row],[Kursansvarig inst]],TEXT(DATAPrI[[#This Row],[Verks]],9900000),1))</f>
        <v>H599001341</v>
      </c>
      <c r="Z2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19" t="s">
        <v>42</v>
      </c>
      <c r="AC219" t="s">
        <v>42</v>
      </c>
      <c r="AD219" t="s">
        <v>42</v>
      </c>
      <c r="AE219" t="s">
        <v>42</v>
      </c>
      <c r="AF219">
        <f>IF(A219="Programövergripande","Programövergripande",VLOOKUP(C219,Verks!A:B,2,0))</f>
        <v>134</v>
      </c>
      <c r="AH219">
        <v>2023</v>
      </c>
      <c r="AL219" t="str">
        <f>VLOOKUP(B219,Inst!A:B,2,0)</f>
        <v>H5</v>
      </c>
    </row>
    <row r="220" spans="1:38" x14ac:dyDescent="0.35">
      <c r="A220" t="s">
        <v>47</v>
      </c>
      <c r="B220" t="s">
        <v>578</v>
      </c>
      <c r="C220" t="s">
        <v>279</v>
      </c>
      <c r="D220" t="s">
        <v>688</v>
      </c>
      <c r="E220" t="s">
        <v>48</v>
      </c>
      <c r="G220" t="s">
        <v>122</v>
      </c>
      <c r="H220" t="s">
        <v>619</v>
      </c>
      <c r="I220" t="s">
        <v>618</v>
      </c>
      <c r="J220">
        <v>1</v>
      </c>
      <c r="L220" t="s">
        <v>58</v>
      </c>
      <c r="M220" t="s">
        <v>49</v>
      </c>
      <c r="N220">
        <v>3</v>
      </c>
      <c r="O220">
        <v>46</v>
      </c>
      <c r="P220">
        <v>4.5</v>
      </c>
      <c r="Q220" s="48">
        <v>87.93</v>
      </c>
      <c r="R220" s="48">
        <f t="shared" si="19"/>
        <v>3.45</v>
      </c>
      <c r="S220" s="48">
        <f t="shared" si="18"/>
        <v>303.35850000000005</v>
      </c>
      <c r="T220" s="48">
        <v>0</v>
      </c>
      <c r="U220" s="48">
        <f t="shared" si="21"/>
        <v>303.35850000000005</v>
      </c>
      <c r="V220" s="138">
        <f t="shared" si="22"/>
        <v>303358.50000000006</v>
      </c>
      <c r="W220" s="138">
        <f t="shared" si="20"/>
        <v>25279.875000000004</v>
      </c>
      <c r="X220" t="str">
        <f>IF(DATAPrI[[#This Row],[Verks]]="Programövergripande",DATAPrI[[#This Row],[Verks]],CONCATENATE(DATAPrI[[#This Row],[PN/Pri kod]],TEXT(DATAPrI[[#This Row],[Verks]],9900000),1))</f>
        <v>H599001341</v>
      </c>
      <c r="Y220" t="str">
        <f>IF(DATAPrI[[#This Row],[Verks]]="Programövergripande",DATAPrI[[#This Row],[Verks]],CONCATENATE(DATAPrI[[#This Row],[Kursansvarig inst]],TEXT(DATAPrI[[#This Row],[Verks]],9900000),1))</f>
        <v>H599001341</v>
      </c>
      <c r="Z2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0" t="s">
        <v>42</v>
      </c>
      <c r="AC220" t="s">
        <v>42</v>
      </c>
      <c r="AD220" t="s">
        <v>42</v>
      </c>
      <c r="AE220" t="s">
        <v>42</v>
      </c>
      <c r="AF220">
        <f>IF(A220="Programövergripande","Programövergripande",VLOOKUP(C220,Verks!A:B,2,0))</f>
        <v>134</v>
      </c>
      <c r="AH220">
        <v>2023</v>
      </c>
      <c r="AL220" t="str">
        <f>VLOOKUP(B220,Inst!A:B,2,0)</f>
        <v>H5</v>
      </c>
    </row>
    <row r="221" spans="1:38" x14ac:dyDescent="0.35">
      <c r="A221" t="s">
        <v>47</v>
      </c>
      <c r="B221" t="s">
        <v>578</v>
      </c>
      <c r="C221" t="s">
        <v>279</v>
      </c>
      <c r="D221" t="s">
        <v>688</v>
      </c>
      <c r="E221" t="s">
        <v>48</v>
      </c>
      <c r="G221" t="s">
        <v>122</v>
      </c>
      <c r="H221" t="s">
        <v>647</v>
      </c>
      <c r="I221" t="s">
        <v>646</v>
      </c>
      <c r="J221">
        <v>1</v>
      </c>
      <c r="L221" t="s">
        <v>58</v>
      </c>
      <c r="M221" t="s">
        <v>50</v>
      </c>
      <c r="N221">
        <v>4</v>
      </c>
      <c r="O221">
        <v>40</v>
      </c>
      <c r="P221">
        <v>5</v>
      </c>
      <c r="Q221" s="48">
        <v>87.93</v>
      </c>
      <c r="R221" s="48">
        <f t="shared" si="19"/>
        <v>3.3333333333333335</v>
      </c>
      <c r="S221" s="48">
        <f t="shared" si="18"/>
        <v>293.10000000000002</v>
      </c>
      <c r="T221" s="48">
        <v>0</v>
      </c>
      <c r="U221" s="48">
        <f t="shared" si="21"/>
        <v>293.10000000000002</v>
      </c>
      <c r="V221" s="138">
        <f t="shared" si="22"/>
        <v>293100</v>
      </c>
      <c r="W221" s="138">
        <f t="shared" si="20"/>
        <v>24425</v>
      </c>
      <c r="X221" t="str">
        <f>IF(DATAPrI[[#This Row],[Verks]]="Programövergripande",DATAPrI[[#This Row],[Verks]],CONCATENATE(DATAPrI[[#This Row],[PN/Pri kod]],TEXT(DATAPrI[[#This Row],[Verks]],9900000),1))</f>
        <v>H599001341</v>
      </c>
      <c r="Y221" t="str">
        <f>IF(DATAPrI[[#This Row],[Verks]]="Programövergripande",DATAPrI[[#This Row],[Verks]],CONCATENATE(DATAPrI[[#This Row],[Kursansvarig inst]],TEXT(DATAPrI[[#This Row],[Verks]],9900000),1))</f>
        <v>H599001341</v>
      </c>
      <c r="Z2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1" t="s">
        <v>42</v>
      </c>
      <c r="AC221" t="s">
        <v>42</v>
      </c>
      <c r="AD221" t="s">
        <v>42</v>
      </c>
      <c r="AE221" t="s">
        <v>42</v>
      </c>
      <c r="AF221">
        <f>IF(A221="Programövergripande","Programövergripande",VLOOKUP(C221,Verks!A:B,2,0))</f>
        <v>134</v>
      </c>
      <c r="AH221">
        <v>2023</v>
      </c>
      <c r="AL221" t="str">
        <f>VLOOKUP(B221,Inst!A:B,2,0)</f>
        <v>H5</v>
      </c>
    </row>
    <row r="222" spans="1:38" x14ac:dyDescent="0.35">
      <c r="A222" t="s">
        <v>47</v>
      </c>
      <c r="B222" t="s">
        <v>578</v>
      </c>
      <c r="C222" t="s">
        <v>279</v>
      </c>
      <c r="D222" t="s">
        <v>688</v>
      </c>
      <c r="E222" t="s">
        <v>48</v>
      </c>
      <c r="G222" t="s">
        <v>122</v>
      </c>
      <c r="H222" t="s">
        <v>643</v>
      </c>
      <c r="I222" t="s">
        <v>642</v>
      </c>
      <c r="J222">
        <v>1</v>
      </c>
      <c r="L222" t="s">
        <v>58</v>
      </c>
      <c r="M222" t="s">
        <v>50</v>
      </c>
      <c r="N222">
        <v>4</v>
      </c>
      <c r="O222">
        <v>40</v>
      </c>
      <c r="P222">
        <v>5</v>
      </c>
      <c r="Q222" s="48">
        <v>87.93</v>
      </c>
      <c r="R222" s="48">
        <f t="shared" si="19"/>
        <v>3.3333333333333335</v>
      </c>
      <c r="S222" s="48">
        <f t="shared" si="18"/>
        <v>293.10000000000002</v>
      </c>
      <c r="T222" s="48">
        <v>0</v>
      </c>
      <c r="U222" s="48">
        <f t="shared" si="21"/>
        <v>293.10000000000002</v>
      </c>
      <c r="V222" s="138">
        <f t="shared" si="22"/>
        <v>293100</v>
      </c>
      <c r="W222" s="138">
        <f t="shared" si="20"/>
        <v>24425</v>
      </c>
      <c r="X222" t="str">
        <f>IF(DATAPrI[[#This Row],[Verks]]="Programövergripande",DATAPrI[[#This Row],[Verks]],CONCATENATE(DATAPrI[[#This Row],[PN/Pri kod]],TEXT(DATAPrI[[#This Row],[Verks]],9900000),1))</f>
        <v>H599001341</v>
      </c>
      <c r="Y222" t="str">
        <f>IF(DATAPrI[[#This Row],[Verks]]="Programövergripande",DATAPrI[[#This Row],[Verks]],CONCATENATE(DATAPrI[[#This Row],[Kursansvarig inst]],TEXT(DATAPrI[[#This Row],[Verks]],9900000),1))</f>
        <v>H599001341</v>
      </c>
      <c r="Z2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2" t="s">
        <v>42</v>
      </c>
      <c r="AC222" t="s">
        <v>42</v>
      </c>
      <c r="AD222" t="s">
        <v>42</v>
      </c>
      <c r="AE222" t="s">
        <v>42</v>
      </c>
      <c r="AF222">
        <f>IF(A222="Programövergripande","Programövergripande",VLOOKUP(C222,Verks!A:B,2,0))</f>
        <v>134</v>
      </c>
      <c r="AH222">
        <v>2023</v>
      </c>
      <c r="AL222" t="str">
        <f>VLOOKUP(B222,Inst!A:B,2,0)</f>
        <v>H5</v>
      </c>
    </row>
    <row r="223" spans="1:38" x14ac:dyDescent="0.35">
      <c r="A223" t="s">
        <v>47</v>
      </c>
      <c r="B223" t="s">
        <v>578</v>
      </c>
      <c r="C223" t="s">
        <v>279</v>
      </c>
      <c r="D223" t="s">
        <v>688</v>
      </c>
      <c r="E223" t="s">
        <v>48</v>
      </c>
      <c r="G223" t="s">
        <v>122</v>
      </c>
      <c r="H223" t="s">
        <v>645</v>
      </c>
      <c r="I223" t="s">
        <v>644</v>
      </c>
      <c r="J223">
        <v>1</v>
      </c>
      <c r="L223" t="s">
        <v>58</v>
      </c>
      <c r="M223" t="s">
        <v>50</v>
      </c>
      <c r="N223">
        <v>4</v>
      </c>
      <c r="O223">
        <v>40</v>
      </c>
      <c r="P223">
        <v>5</v>
      </c>
      <c r="Q223" s="48">
        <v>87.93</v>
      </c>
      <c r="R223" s="48">
        <f t="shared" si="19"/>
        <v>3.3333333333333335</v>
      </c>
      <c r="S223" s="48">
        <f t="shared" si="18"/>
        <v>293.10000000000002</v>
      </c>
      <c r="T223" s="48">
        <v>0</v>
      </c>
      <c r="U223" s="48">
        <f t="shared" si="21"/>
        <v>293.10000000000002</v>
      </c>
      <c r="V223" s="138">
        <f t="shared" si="22"/>
        <v>293100</v>
      </c>
      <c r="W223" s="138">
        <f t="shared" si="20"/>
        <v>24425</v>
      </c>
      <c r="X223" t="str">
        <f>IF(DATAPrI[[#This Row],[Verks]]="Programövergripande",DATAPrI[[#This Row],[Verks]],CONCATENATE(DATAPrI[[#This Row],[PN/Pri kod]],TEXT(DATAPrI[[#This Row],[Verks]],9900000),1))</f>
        <v>H599001341</v>
      </c>
      <c r="Y223" t="str">
        <f>IF(DATAPrI[[#This Row],[Verks]]="Programövergripande",DATAPrI[[#This Row],[Verks]],CONCATENATE(DATAPrI[[#This Row],[Kursansvarig inst]],TEXT(DATAPrI[[#This Row],[Verks]],9900000),1))</f>
        <v>H599001341</v>
      </c>
      <c r="Z2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3" t="s">
        <v>42</v>
      </c>
      <c r="AC223" t="s">
        <v>42</v>
      </c>
      <c r="AD223" t="s">
        <v>42</v>
      </c>
      <c r="AE223" t="s">
        <v>42</v>
      </c>
      <c r="AF223">
        <f>IF(A223="Programövergripande","Programövergripande",VLOOKUP(C223,Verks!A:B,2,0))</f>
        <v>134</v>
      </c>
      <c r="AH223">
        <v>2023</v>
      </c>
      <c r="AL223" t="str">
        <f>VLOOKUP(B223,Inst!A:B,2,0)</f>
        <v>H5</v>
      </c>
    </row>
    <row r="224" spans="1:38" x14ac:dyDescent="0.35">
      <c r="A224" t="s">
        <v>47</v>
      </c>
      <c r="B224" t="s">
        <v>578</v>
      </c>
      <c r="C224" t="s">
        <v>279</v>
      </c>
      <c r="D224" t="s">
        <v>688</v>
      </c>
      <c r="E224" t="s">
        <v>48</v>
      </c>
      <c r="G224" t="s">
        <v>122</v>
      </c>
      <c r="H224" t="s">
        <v>641</v>
      </c>
      <c r="I224" t="s">
        <v>640</v>
      </c>
      <c r="J224">
        <v>1</v>
      </c>
      <c r="L224" t="s">
        <v>58</v>
      </c>
      <c r="M224" t="s">
        <v>50</v>
      </c>
      <c r="N224">
        <v>4</v>
      </c>
      <c r="O224">
        <v>40</v>
      </c>
      <c r="P224">
        <v>5</v>
      </c>
      <c r="Q224" s="48">
        <v>87.93</v>
      </c>
      <c r="R224" s="48">
        <f t="shared" si="19"/>
        <v>3.3333333333333335</v>
      </c>
      <c r="S224" s="48">
        <f t="shared" si="18"/>
        <v>293.10000000000002</v>
      </c>
      <c r="T224" s="48">
        <v>0</v>
      </c>
      <c r="U224" s="48">
        <f t="shared" si="21"/>
        <v>293.10000000000002</v>
      </c>
      <c r="V224" s="138">
        <f t="shared" si="22"/>
        <v>293100</v>
      </c>
      <c r="W224" s="138">
        <f t="shared" si="20"/>
        <v>24425</v>
      </c>
      <c r="X224" t="str">
        <f>IF(DATAPrI[[#This Row],[Verks]]="Programövergripande",DATAPrI[[#This Row],[Verks]],CONCATENATE(DATAPrI[[#This Row],[PN/Pri kod]],TEXT(DATAPrI[[#This Row],[Verks]],9900000),1))</f>
        <v>H599001341</v>
      </c>
      <c r="Y224" t="str">
        <f>IF(DATAPrI[[#This Row],[Verks]]="Programövergripande",DATAPrI[[#This Row],[Verks]],CONCATENATE(DATAPrI[[#This Row],[Kursansvarig inst]],TEXT(DATAPrI[[#This Row],[Verks]],9900000),1))</f>
        <v>H599001341</v>
      </c>
      <c r="Z2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4" t="s">
        <v>42</v>
      </c>
      <c r="AC224" t="s">
        <v>42</v>
      </c>
      <c r="AD224" t="s">
        <v>42</v>
      </c>
      <c r="AE224" t="s">
        <v>42</v>
      </c>
      <c r="AF224">
        <f>IF(A224="Programövergripande","Programövergripande",VLOOKUP(C224,Verks!A:B,2,0))</f>
        <v>134</v>
      </c>
      <c r="AH224">
        <v>2023</v>
      </c>
      <c r="AL224" t="str">
        <f>VLOOKUP(B224,Inst!A:B,2,0)</f>
        <v>H5</v>
      </c>
    </row>
    <row r="225" spans="1:38" x14ac:dyDescent="0.35">
      <c r="A225" t="s">
        <v>47</v>
      </c>
      <c r="B225" t="s">
        <v>578</v>
      </c>
      <c r="C225" t="s">
        <v>279</v>
      </c>
      <c r="D225" t="s">
        <v>688</v>
      </c>
      <c r="E225" t="s">
        <v>48</v>
      </c>
      <c r="G225" t="s">
        <v>122</v>
      </c>
      <c r="H225" t="s">
        <v>655</v>
      </c>
      <c r="I225" t="s">
        <v>654</v>
      </c>
      <c r="J225">
        <v>1</v>
      </c>
      <c r="L225" t="s">
        <v>58</v>
      </c>
      <c r="M225" t="s">
        <v>50</v>
      </c>
      <c r="N225">
        <v>4</v>
      </c>
      <c r="O225">
        <v>40</v>
      </c>
      <c r="P225">
        <v>10</v>
      </c>
      <c r="Q225" s="48">
        <v>87.93</v>
      </c>
      <c r="R225" s="48">
        <f t="shared" si="19"/>
        <v>6.666666666666667</v>
      </c>
      <c r="S225" s="48">
        <f t="shared" si="18"/>
        <v>586.20000000000005</v>
      </c>
      <c r="T225" s="48">
        <v>0</v>
      </c>
      <c r="U225" s="48">
        <f t="shared" si="21"/>
        <v>586.20000000000005</v>
      </c>
      <c r="V225" s="138">
        <f t="shared" si="22"/>
        <v>586200</v>
      </c>
      <c r="W225" s="138">
        <f t="shared" si="20"/>
        <v>48850</v>
      </c>
      <c r="X225" t="str">
        <f>IF(DATAPrI[[#This Row],[Verks]]="Programövergripande",DATAPrI[[#This Row],[Verks]],CONCATENATE(DATAPrI[[#This Row],[PN/Pri kod]],TEXT(DATAPrI[[#This Row],[Verks]],9900000),1))</f>
        <v>H599001341</v>
      </c>
      <c r="Y225" t="str">
        <f>IF(DATAPrI[[#This Row],[Verks]]="Programövergripande",DATAPrI[[#This Row],[Verks]],CONCATENATE(DATAPrI[[#This Row],[Kursansvarig inst]],TEXT(DATAPrI[[#This Row],[Verks]],9900000),1))</f>
        <v>H599001341</v>
      </c>
      <c r="Z2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5" t="s">
        <v>42</v>
      </c>
      <c r="AC225" t="s">
        <v>42</v>
      </c>
      <c r="AD225" t="s">
        <v>42</v>
      </c>
      <c r="AE225" t="s">
        <v>42</v>
      </c>
      <c r="AF225">
        <f>IF(A225="Programövergripande","Programövergripande",VLOOKUP(C225,Verks!A:B,2,0))</f>
        <v>134</v>
      </c>
      <c r="AH225">
        <v>2023</v>
      </c>
      <c r="AL225" t="str">
        <f>VLOOKUP(B225,Inst!A:B,2,0)</f>
        <v>H5</v>
      </c>
    </row>
    <row r="226" spans="1:38" x14ac:dyDescent="0.35">
      <c r="A226" t="s">
        <v>47</v>
      </c>
      <c r="B226" t="s">
        <v>578</v>
      </c>
      <c r="C226" t="s">
        <v>279</v>
      </c>
      <c r="D226" t="s">
        <v>688</v>
      </c>
      <c r="E226" t="s">
        <v>48</v>
      </c>
      <c r="G226" t="s">
        <v>122</v>
      </c>
      <c r="H226" t="s">
        <v>593</v>
      </c>
      <c r="I226" t="s">
        <v>592</v>
      </c>
      <c r="J226">
        <v>1</v>
      </c>
      <c r="L226" t="s">
        <v>58</v>
      </c>
      <c r="M226" t="s">
        <v>49</v>
      </c>
      <c r="N226">
        <v>5</v>
      </c>
      <c r="O226">
        <v>38</v>
      </c>
      <c r="P226">
        <v>7.5</v>
      </c>
      <c r="Q226" s="48">
        <v>87.93</v>
      </c>
      <c r="R226" s="48">
        <f t="shared" si="19"/>
        <v>4.75</v>
      </c>
      <c r="S226" s="48">
        <f t="shared" si="18"/>
        <v>417.66750000000002</v>
      </c>
      <c r="T226" s="48">
        <v>0</v>
      </c>
      <c r="U226" s="48">
        <f t="shared" si="21"/>
        <v>417.66750000000002</v>
      </c>
      <c r="V226" s="138">
        <f t="shared" si="22"/>
        <v>417667.5</v>
      </c>
      <c r="W226" s="138">
        <f t="shared" si="20"/>
        <v>34805.625</v>
      </c>
      <c r="X226" t="str">
        <f>IF(DATAPrI[[#This Row],[Verks]]="Programövergripande",DATAPrI[[#This Row],[Verks]],CONCATENATE(DATAPrI[[#This Row],[PN/Pri kod]],TEXT(DATAPrI[[#This Row],[Verks]],9900000),1))</f>
        <v>H599001341</v>
      </c>
      <c r="Y226" t="str">
        <f>IF(DATAPrI[[#This Row],[Verks]]="Programövergripande",DATAPrI[[#This Row],[Verks]],CONCATENATE(DATAPrI[[#This Row],[Kursansvarig inst]],TEXT(DATAPrI[[#This Row],[Verks]],9900000),1))</f>
        <v>H599001341</v>
      </c>
      <c r="Z2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6" t="s">
        <v>42</v>
      </c>
      <c r="AC226" t="s">
        <v>42</v>
      </c>
      <c r="AD226" t="s">
        <v>42</v>
      </c>
      <c r="AE226" t="s">
        <v>42</v>
      </c>
      <c r="AF226">
        <f>IF(A226="Programövergripande","Programövergripande",VLOOKUP(C226,Verks!A:B,2,0))</f>
        <v>134</v>
      </c>
      <c r="AH226">
        <v>2023</v>
      </c>
      <c r="AL226" t="str">
        <f>VLOOKUP(B226,Inst!A:B,2,0)</f>
        <v>H5</v>
      </c>
    </row>
    <row r="227" spans="1:38" x14ac:dyDescent="0.35">
      <c r="A227" t="s">
        <v>47</v>
      </c>
      <c r="B227" t="s">
        <v>578</v>
      </c>
      <c r="C227" t="s">
        <v>279</v>
      </c>
      <c r="D227" t="s">
        <v>688</v>
      </c>
      <c r="E227" t="s">
        <v>48</v>
      </c>
      <c r="G227" t="s">
        <v>122</v>
      </c>
      <c r="H227" t="s">
        <v>633</v>
      </c>
      <c r="I227" t="s">
        <v>632</v>
      </c>
      <c r="J227">
        <v>1</v>
      </c>
      <c r="L227" t="s">
        <v>58</v>
      </c>
      <c r="M227" t="s">
        <v>49</v>
      </c>
      <c r="N227">
        <v>5</v>
      </c>
      <c r="O227">
        <v>38</v>
      </c>
      <c r="P227">
        <v>7.5</v>
      </c>
      <c r="Q227" s="48">
        <v>87.93</v>
      </c>
      <c r="R227" s="48">
        <f t="shared" si="19"/>
        <v>4.75</v>
      </c>
      <c r="S227" s="48">
        <f t="shared" ref="S227:S290" si="23">Q227*R227</f>
        <v>417.66750000000002</v>
      </c>
      <c r="T227" s="48">
        <v>0</v>
      </c>
      <c r="U227" s="48">
        <f t="shared" si="21"/>
        <v>417.66750000000002</v>
      </c>
      <c r="V227" s="138">
        <f t="shared" si="22"/>
        <v>417667.5</v>
      </c>
      <c r="W227" s="138">
        <f t="shared" si="20"/>
        <v>34805.625</v>
      </c>
      <c r="X227" t="str">
        <f>IF(DATAPrI[[#This Row],[Verks]]="Programövergripande",DATAPrI[[#This Row],[Verks]],CONCATENATE(DATAPrI[[#This Row],[PN/Pri kod]],TEXT(DATAPrI[[#This Row],[Verks]],9900000),1))</f>
        <v>H599001341</v>
      </c>
      <c r="Y227" t="str">
        <f>IF(DATAPrI[[#This Row],[Verks]]="Programövergripande",DATAPrI[[#This Row],[Verks]],CONCATENATE(DATAPrI[[#This Row],[Kursansvarig inst]],TEXT(DATAPrI[[#This Row],[Verks]],9900000),1))</f>
        <v>H599001341</v>
      </c>
      <c r="Z2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7" t="s">
        <v>42</v>
      </c>
      <c r="AC227" t="s">
        <v>42</v>
      </c>
      <c r="AD227" t="s">
        <v>42</v>
      </c>
      <c r="AE227" t="s">
        <v>42</v>
      </c>
      <c r="AF227">
        <f>IF(A227="Programövergripande","Programövergripande",VLOOKUP(C227,Verks!A:B,2,0))</f>
        <v>134</v>
      </c>
      <c r="AH227">
        <v>2023</v>
      </c>
      <c r="AL227" t="str">
        <f>VLOOKUP(B227,Inst!A:B,2,0)</f>
        <v>H5</v>
      </c>
    </row>
    <row r="228" spans="1:38" x14ac:dyDescent="0.35">
      <c r="A228" t="s">
        <v>47</v>
      </c>
      <c r="B228" t="s">
        <v>578</v>
      </c>
      <c r="C228" t="s">
        <v>279</v>
      </c>
      <c r="D228" t="s">
        <v>688</v>
      </c>
      <c r="E228" t="s">
        <v>48</v>
      </c>
      <c r="G228" t="s">
        <v>122</v>
      </c>
      <c r="H228" t="s">
        <v>631</v>
      </c>
      <c r="I228" t="s">
        <v>630</v>
      </c>
      <c r="J228">
        <v>1</v>
      </c>
      <c r="L228" t="s">
        <v>66</v>
      </c>
      <c r="M228" t="s">
        <v>49</v>
      </c>
      <c r="N228">
        <v>5</v>
      </c>
      <c r="O228">
        <v>38</v>
      </c>
      <c r="P228">
        <v>7.5</v>
      </c>
      <c r="Q228" s="48">
        <v>87.93</v>
      </c>
      <c r="R228" s="48">
        <f t="shared" si="19"/>
        <v>4.75</v>
      </c>
      <c r="S228" s="48">
        <f t="shared" si="23"/>
        <v>417.66750000000002</v>
      </c>
      <c r="T228" s="48">
        <v>0</v>
      </c>
      <c r="U228" s="48">
        <f t="shared" si="21"/>
        <v>417.66750000000002</v>
      </c>
      <c r="V228" s="138">
        <f t="shared" si="22"/>
        <v>417667.5</v>
      </c>
      <c r="W228" s="138">
        <f t="shared" si="20"/>
        <v>34805.625</v>
      </c>
      <c r="X228" t="str">
        <f>IF(DATAPrI[[#This Row],[Verks]]="Programövergripande",DATAPrI[[#This Row],[Verks]],CONCATENATE(DATAPrI[[#This Row],[PN/Pri kod]],TEXT(DATAPrI[[#This Row],[Verks]],9900000),1))</f>
        <v>H599001341</v>
      </c>
      <c r="Y228" t="str">
        <f>IF(DATAPrI[[#This Row],[Verks]]="Programövergripande",DATAPrI[[#This Row],[Verks]],CONCATENATE(DATAPrI[[#This Row],[Kursansvarig inst]],TEXT(DATAPrI[[#This Row],[Verks]],9900000),1))</f>
        <v>H599001341</v>
      </c>
      <c r="Z2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8" t="s">
        <v>42</v>
      </c>
      <c r="AC228" t="s">
        <v>42</v>
      </c>
      <c r="AD228" t="s">
        <v>42</v>
      </c>
      <c r="AE228" t="s">
        <v>42</v>
      </c>
      <c r="AF228">
        <f>IF(A228="Programövergripande","Programövergripande",VLOOKUP(C228,Verks!A:B,2,0))</f>
        <v>134</v>
      </c>
      <c r="AH228">
        <v>2023</v>
      </c>
      <c r="AL228" t="str">
        <f>VLOOKUP(B228,Inst!A:B,2,0)</f>
        <v>H5</v>
      </c>
    </row>
    <row r="229" spans="1:38" x14ac:dyDescent="0.35">
      <c r="A229" t="s">
        <v>47</v>
      </c>
      <c r="B229" t="s">
        <v>578</v>
      </c>
      <c r="C229" t="s">
        <v>279</v>
      </c>
      <c r="D229" t="s">
        <v>688</v>
      </c>
      <c r="E229" t="s">
        <v>48</v>
      </c>
      <c r="G229" t="s">
        <v>122</v>
      </c>
      <c r="H229" t="s">
        <v>601</v>
      </c>
      <c r="I229" t="s">
        <v>600</v>
      </c>
      <c r="J229">
        <v>1</v>
      </c>
      <c r="L229" t="s">
        <v>66</v>
      </c>
      <c r="M229" t="s">
        <v>49</v>
      </c>
      <c r="N229">
        <v>5</v>
      </c>
      <c r="O229">
        <v>38</v>
      </c>
      <c r="P229">
        <v>7.5</v>
      </c>
      <c r="Q229" s="48">
        <v>87.93</v>
      </c>
      <c r="R229" s="48">
        <f t="shared" si="19"/>
        <v>4.75</v>
      </c>
      <c r="S229" s="48">
        <f t="shared" si="23"/>
        <v>417.66750000000002</v>
      </c>
      <c r="T229" s="48">
        <v>0</v>
      </c>
      <c r="U229" s="48">
        <f t="shared" si="21"/>
        <v>417.66750000000002</v>
      </c>
      <c r="V229" s="138">
        <f t="shared" si="22"/>
        <v>417667.5</v>
      </c>
      <c r="W229" s="138">
        <f t="shared" si="20"/>
        <v>34805.625</v>
      </c>
      <c r="X229" t="str">
        <f>IF(DATAPrI[[#This Row],[Verks]]="Programövergripande",DATAPrI[[#This Row],[Verks]],CONCATENATE(DATAPrI[[#This Row],[PN/Pri kod]],TEXT(DATAPrI[[#This Row],[Verks]],9900000),1))</f>
        <v>H599001341</v>
      </c>
      <c r="Y229" t="str">
        <f>IF(DATAPrI[[#This Row],[Verks]]="Programövergripande",DATAPrI[[#This Row],[Verks]],CONCATENATE(DATAPrI[[#This Row],[Kursansvarig inst]],TEXT(DATAPrI[[#This Row],[Verks]],9900000),1))</f>
        <v>H599001341</v>
      </c>
      <c r="Z2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29" t="s">
        <v>42</v>
      </c>
      <c r="AC229" t="s">
        <v>42</v>
      </c>
      <c r="AD229" t="s">
        <v>42</v>
      </c>
      <c r="AE229" t="s">
        <v>42</v>
      </c>
      <c r="AF229">
        <f>IF(A229="Programövergripande","Programövergripande",VLOOKUP(C229,Verks!A:B,2,0))</f>
        <v>134</v>
      </c>
      <c r="AH229">
        <v>2023</v>
      </c>
      <c r="AL229" t="str">
        <f>VLOOKUP(B229,Inst!A:B,2,0)</f>
        <v>H5</v>
      </c>
    </row>
    <row r="230" spans="1:38" x14ac:dyDescent="0.35">
      <c r="A230" t="s">
        <v>47</v>
      </c>
      <c r="B230" t="s">
        <v>578</v>
      </c>
      <c r="C230" t="s">
        <v>279</v>
      </c>
      <c r="D230" t="s">
        <v>688</v>
      </c>
      <c r="E230" t="s">
        <v>48</v>
      </c>
      <c r="G230" t="s">
        <v>122</v>
      </c>
      <c r="H230" t="s">
        <v>589</v>
      </c>
      <c r="I230" t="s">
        <v>42</v>
      </c>
      <c r="J230">
        <v>1</v>
      </c>
      <c r="L230" t="s">
        <v>66</v>
      </c>
      <c r="M230" t="s">
        <v>50</v>
      </c>
      <c r="N230">
        <v>6</v>
      </c>
      <c r="O230">
        <v>48</v>
      </c>
      <c r="P230">
        <v>7.5</v>
      </c>
      <c r="Q230" s="48">
        <v>87.93</v>
      </c>
      <c r="R230" s="48">
        <f t="shared" si="19"/>
        <v>6</v>
      </c>
      <c r="S230" s="48">
        <f t="shared" si="23"/>
        <v>527.58000000000004</v>
      </c>
      <c r="T230" s="48">
        <v>0</v>
      </c>
      <c r="U230" s="48">
        <f t="shared" si="21"/>
        <v>527.58000000000004</v>
      </c>
      <c r="V230" s="138">
        <f t="shared" si="22"/>
        <v>527580</v>
      </c>
      <c r="W230" s="138">
        <f t="shared" si="20"/>
        <v>43965</v>
      </c>
      <c r="X230" t="str">
        <f>IF(DATAPrI[[#This Row],[Verks]]="Programövergripande",DATAPrI[[#This Row],[Verks]],CONCATENATE(DATAPrI[[#This Row],[PN/Pri kod]],TEXT(DATAPrI[[#This Row],[Verks]],9900000),1))</f>
        <v>H599001341</v>
      </c>
      <c r="Y230" t="str">
        <f>IF(DATAPrI[[#This Row],[Verks]]="Programövergripande",DATAPrI[[#This Row],[Verks]],CONCATENATE(DATAPrI[[#This Row],[Kursansvarig inst]],TEXT(DATAPrI[[#This Row],[Verks]],9900000),1))</f>
        <v>H599001341</v>
      </c>
      <c r="Z2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30" t="s">
        <v>42</v>
      </c>
      <c r="AC230" t="s">
        <v>42</v>
      </c>
      <c r="AD230" t="s">
        <v>42</v>
      </c>
      <c r="AE230" t="s">
        <v>42</v>
      </c>
      <c r="AF230">
        <f>IF(A230="Programövergripande","Programövergripande",VLOOKUP(C230,Verks!A:B,2,0))</f>
        <v>134</v>
      </c>
      <c r="AH230">
        <v>2023</v>
      </c>
      <c r="AL230" t="str">
        <f>VLOOKUP(B230,Inst!A:B,2,0)</f>
        <v>H5</v>
      </c>
    </row>
    <row r="231" spans="1:38" x14ac:dyDescent="0.35">
      <c r="A231" t="s">
        <v>47</v>
      </c>
      <c r="B231" t="s">
        <v>578</v>
      </c>
      <c r="C231" t="s">
        <v>279</v>
      </c>
      <c r="D231" t="s">
        <v>688</v>
      </c>
      <c r="E231" t="s">
        <v>48</v>
      </c>
      <c r="G231" t="s">
        <v>122</v>
      </c>
      <c r="H231" t="s">
        <v>349</v>
      </c>
      <c r="I231" t="s">
        <v>42</v>
      </c>
      <c r="J231">
        <v>1</v>
      </c>
      <c r="L231" t="s">
        <v>66</v>
      </c>
      <c r="M231" t="s">
        <v>50</v>
      </c>
      <c r="N231">
        <v>6</v>
      </c>
      <c r="O231">
        <v>48</v>
      </c>
      <c r="P231">
        <v>7.5</v>
      </c>
      <c r="Q231" s="48">
        <v>87.93</v>
      </c>
      <c r="R231" s="48">
        <f t="shared" si="19"/>
        <v>6</v>
      </c>
      <c r="S231" s="48">
        <f t="shared" si="23"/>
        <v>527.58000000000004</v>
      </c>
      <c r="T231" s="48">
        <v>0</v>
      </c>
      <c r="U231" s="48">
        <f t="shared" si="21"/>
        <v>527.58000000000004</v>
      </c>
      <c r="V231" s="138">
        <f t="shared" si="22"/>
        <v>527580</v>
      </c>
      <c r="W231" s="138">
        <f t="shared" si="20"/>
        <v>43965</v>
      </c>
      <c r="X231" t="str">
        <f>IF(DATAPrI[[#This Row],[Verks]]="Programövergripande",DATAPrI[[#This Row],[Verks]],CONCATENATE(DATAPrI[[#This Row],[PN/Pri kod]],TEXT(DATAPrI[[#This Row],[Verks]],9900000),1))</f>
        <v>H599001341</v>
      </c>
      <c r="Y231" t="str">
        <f>IF(DATAPrI[[#This Row],[Verks]]="Programövergripande",DATAPrI[[#This Row],[Verks]],CONCATENATE(DATAPrI[[#This Row],[Kursansvarig inst]],TEXT(DATAPrI[[#This Row],[Verks]],9900000),1))</f>
        <v>H599001341</v>
      </c>
      <c r="Z2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31" t="s">
        <v>42</v>
      </c>
      <c r="AC231" t="s">
        <v>42</v>
      </c>
      <c r="AD231" t="s">
        <v>42</v>
      </c>
      <c r="AE231" t="s">
        <v>42</v>
      </c>
      <c r="AF231">
        <f>IF(A231="Programövergripande","Programövergripande",VLOOKUP(C231,Verks!A:B,2,0))</f>
        <v>134</v>
      </c>
      <c r="AH231">
        <v>2023</v>
      </c>
      <c r="AL231" t="str">
        <f>VLOOKUP(B231,Inst!A:B,2,0)</f>
        <v>H5</v>
      </c>
    </row>
    <row r="232" spans="1:38" x14ac:dyDescent="0.35">
      <c r="A232" t="s">
        <v>47</v>
      </c>
      <c r="B232" t="s">
        <v>578</v>
      </c>
      <c r="C232" t="s">
        <v>279</v>
      </c>
      <c r="D232" t="s">
        <v>688</v>
      </c>
      <c r="E232" t="s">
        <v>48</v>
      </c>
      <c r="G232" t="s">
        <v>122</v>
      </c>
      <c r="H232" t="s">
        <v>651</v>
      </c>
      <c r="I232" t="s">
        <v>650</v>
      </c>
      <c r="J232">
        <v>1</v>
      </c>
      <c r="K232">
        <v>0.5</v>
      </c>
      <c r="L232" t="s">
        <v>58</v>
      </c>
      <c r="M232" t="s">
        <v>50</v>
      </c>
      <c r="N232">
        <v>6</v>
      </c>
      <c r="O232">
        <v>48</v>
      </c>
      <c r="P232">
        <v>15</v>
      </c>
      <c r="Q232" s="48">
        <v>87.93</v>
      </c>
      <c r="R232" s="48">
        <f t="shared" si="19"/>
        <v>12</v>
      </c>
      <c r="S232" s="48">
        <f t="shared" si="23"/>
        <v>1055.1600000000001</v>
      </c>
      <c r="T232" s="48">
        <v>0</v>
      </c>
      <c r="U232" s="48">
        <f t="shared" si="21"/>
        <v>1055.1600000000001</v>
      </c>
      <c r="V232" s="138">
        <f t="shared" si="22"/>
        <v>1055160</v>
      </c>
      <c r="W232" s="138">
        <f t="shared" si="20"/>
        <v>87930</v>
      </c>
      <c r="X232" t="str">
        <f>IF(DATAPrI[[#This Row],[Verks]]="Programövergripande",DATAPrI[[#This Row],[Verks]],CONCATENATE(DATAPrI[[#This Row],[PN/Pri kod]],TEXT(DATAPrI[[#This Row],[Verks]],9900000),1))</f>
        <v>H599001341</v>
      </c>
      <c r="Y232" t="str">
        <f>IF(DATAPrI[[#This Row],[Verks]]="Programövergripande",DATAPrI[[#This Row],[Verks]],CONCATENATE(DATAPrI[[#This Row],[Kursansvarig inst]],TEXT(DATAPrI[[#This Row],[Verks]],9900000),1))</f>
        <v>H599001341</v>
      </c>
      <c r="Z2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32" t="s">
        <v>42</v>
      </c>
      <c r="AC232" t="s">
        <v>42</v>
      </c>
      <c r="AD232" t="s">
        <v>42</v>
      </c>
      <c r="AE232" t="s">
        <v>42</v>
      </c>
      <c r="AF232">
        <f>IF(A232="Programövergripande","Programövergripande",VLOOKUP(C232,Verks!A:B,2,0))</f>
        <v>134</v>
      </c>
      <c r="AH232">
        <v>2023</v>
      </c>
      <c r="AL232" t="str">
        <f>VLOOKUP(B232,Inst!A:B,2,0)</f>
        <v>H5</v>
      </c>
    </row>
    <row r="233" spans="1:38" x14ac:dyDescent="0.35">
      <c r="A233" t="s">
        <v>47</v>
      </c>
      <c r="B233" t="s">
        <v>578</v>
      </c>
      <c r="C233" t="s">
        <v>656</v>
      </c>
      <c r="D233" t="s">
        <v>689</v>
      </c>
      <c r="E233" t="s">
        <v>48</v>
      </c>
      <c r="G233" t="s">
        <v>122</v>
      </c>
      <c r="H233" t="s">
        <v>662</v>
      </c>
      <c r="I233" t="s">
        <v>661</v>
      </c>
      <c r="J233">
        <v>1</v>
      </c>
      <c r="K233">
        <v>0.5</v>
      </c>
      <c r="L233" t="s">
        <v>58</v>
      </c>
      <c r="M233" t="s">
        <v>49</v>
      </c>
      <c r="N233">
        <v>1</v>
      </c>
      <c r="O233">
        <v>12</v>
      </c>
      <c r="P233">
        <v>7.5</v>
      </c>
      <c r="Q233" s="48">
        <v>86.22</v>
      </c>
      <c r="R233" s="48">
        <f t="shared" si="19"/>
        <v>1.5</v>
      </c>
      <c r="S233" s="48">
        <f t="shared" si="23"/>
        <v>129.32999999999998</v>
      </c>
      <c r="T233" s="48"/>
      <c r="U233" s="48">
        <f t="shared" si="21"/>
        <v>129.32999999999998</v>
      </c>
      <c r="V233" s="138">
        <f t="shared" si="22"/>
        <v>129329.99999999999</v>
      </c>
      <c r="W233" s="138">
        <f t="shared" si="20"/>
        <v>10777.499999999998</v>
      </c>
      <c r="X233" t="str">
        <f>IF(DATAPrI[[#This Row],[Verks]]="Programövergripande",DATAPrI[[#This Row],[Verks]],CONCATENATE(DATAPrI[[#This Row],[PN/Pri kod]],TEXT(DATAPrI[[#This Row],[Verks]],9900000),1))</f>
        <v>H599001441</v>
      </c>
      <c r="Y233" t="str">
        <f>IF(DATAPrI[[#This Row],[Verks]]="Programövergripande",DATAPrI[[#This Row],[Verks]],CONCATENATE(DATAPrI[[#This Row],[Kursansvarig inst]],TEXT(DATAPrI[[#This Row],[Verks]],9900000),1))</f>
        <v>H599001441</v>
      </c>
      <c r="Z2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33" t="s">
        <v>42</v>
      </c>
      <c r="AC233" t="s">
        <v>42</v>
      </c>
      <c r="AD233" t="s">
        <v>42</v>
      </c>
      <c r="AE233" t="s">
        <v>42</v>
      </c>
      <c r="AF233">
        <f>IF(A233="Programövergripande","Programövergripande",VLOOKUP(C233,Verks!A:B,2,0))</f>
        <v>144</v>
      </c>
      <c r="AH233">
        <v>2023</v>
      </c>
      <c r="AL233" t="str">
        <f>VLOOKUP(B233,Inst!A:B,2,0)</f>
        <v>H5</v>
      </c>
    </row>
    <row r="234" spans="1:38" x14ac:dyDescent="0.35">
      <c r="A234" t="s">
        <v>47</v>
      </c>
      <c r="B234" t="s">
        <v>578</v>
      </c>
      <c r="C234" t="s">
        <v>656</v>
      </c>
      <c r="D234" t="s">
        <v>689</v>
      </c>
      <c r="E234" t="s">
        <v>48</v>
      </c>
      <c r="G234" t="s">
        <v>122</v>
      </c>
      <c r="H234" t="s">
        <v>663</v>
      </c>
      <c r="I234" t="s">
        <v>661</v>
      </c>
      <c r="J234">
        <v>1</v>
      </c>
      <c r="K234">
        <v>0.5</v>
      </c>
      <c r="L234" t="s">
        <v>58</v>
      </c>
      <c r="M234" t="s">
        <v>49</v>
      </c>
      <c r="N234">
        <v>1</v>
      </c>
      <c r="O234">
        <v>12</v>
      </c>
      <c r="P234">
        <v>7.5</v>
      </c>
      <c r="Q234" s="48">
        <v>86.22</v>
      </c>
      <c r="R234" s="48">
        <f t="shared" si="19"/>
        <v>1.5</v>
      </c>
      <c r="S234" s="48">
        <f t="shared" si="23"/>
        <v>129.32999999999998</v>
      </c>
      <c r="T234" s="48"/>
      <c r="U234" s="48">
        <f t="shared" si="21"/>
        <v>129.32999999999998</v>
      </c>
      <c r="V234" s="138">
        <f t="shared" si="22"/>
        <v>129329.99999999999</v>
      </c>
      <c r="W234" s="138">
        <f t="shared" si="20"/>
        <v>10777.499999999998</v>
      </c>
      <c r="X234" t="str">
        <f>IF(DATAPrI[[#This Row],[Verks]]="Programövergripande",DATAPrI[[#This Row],[Verks]],CONCATENATE(DATAPrI[[#This Row],[PN/Pri kod]],TEXT(DATAPrI[[#This Row],[Verks]],9900000),1))</f>
        <v>H599001441</v>
      </c>
      <c r="Y234" t="str">
        <f>IF(DATAPrI[[#This Row],[Verks]]="Programövergripande",DATAPrI[[#This Row],[Verks]],CONCATENATE(DATAPrI[[#This Row],[Kursansvarig inst]],TEXT(DATAPrI[[#This Row],[Verks]],9900000),1))</f>
        <v>H599001441</v>
      </c>
      <c r="Z2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34" t="s">
        <v>42</v>
      </c>
      <c r="AC234" t="s">
        <v>42</v>
      </c>
      <c r="AD234" t="s">
        <v>42</v>
      </c>
      <c r="AE234" t="s">
        <v>42</v>
      </c>
      <c r="AF234">
        <f>IF(A234="Programövergripande","Programövergripande",VLOOKUP(C234,Verks!A:B,2,0))</f>
        <v>144</v>
      </c>
      <c r="AH234">
        <v>2023</v>
      </c>
      <c r="AL234" t="str">
        <f>VLOOKUP(B234,Inst!A:B,2,0)</f>
        <v>H5</v>
      </c>
    </row>
    <row r="235" spans="1:38" x14ac:dyDescent="0.35">
      <c r="A235" t="s">
        <v>47</v>
      </c>
      <c r="B235" t="s">
        <v>578</v>
      </c>
      <c r="C235" t="s">
        <v>656</v>
      </c>
      <c r="D235" t="s">
        <v>690</v>
      </c>
      <c r="E235" t="s">
        <v>48</v>
      </c>
      <c r="G235" t="s">
        <v>122</v>
      </c>
      <c r="H235" t="s">
        <v>664</v>
      </c>
      <c r="I235" t="s">
        <v>661</v>
      </c>
      <c r="J235">
        <v>1</v>
      </c>
      <c r="K235">
        <v>0.5</v>
      </c>
      <c r="L235" t="s">
        <v>58</v>
      </c>
      <c r="M235" t="s">
        <v>49</v>
      </c>
      <c r="N235">
        <v>1</v>
      </c>
      <c r="O235">
        <v>12</v>
      </c>
      <c r="P235">
        <v>7.5</v>
      </c>
      <c r="Q235" s="48">
        <v>86.22</v>
      </c>
      <c r="R235" s="48">
        <f t="shared" si="19"/>
        <v>1.5</v>
      </c>
      <c r="S235" s="48">
        <f t="shared" si="23"/>
        <v>129.32999999999998</v>
      </c>
      <c r="T235" s="48"/>
      <c r="U235" s="48">
        <f t="shared" si="21"/>
        <v>129.32999999999998</v>
      </c>
      <c r="V235" s="138">
        <f t="shared" si="22"/>
        <v>129329.99999999999</v>
      </c>
      <c r="W235" s="138">
        <f t="shared" si="20"/>
        <v>10777.499999999998</v>
      </c>
      <c r="X235" t="str">
        <f>IF(DATAPrI[[#This Row],[Verks]]="Programövergripande",DATAPrI[[#This Row],[Verks]],CONCATENATE(DATAPrI[[#This Row],[PN/Pri kod]],TEXT(DATAPrI[[#This Row],[Verks]],9900000),1))</f>
        <v>H599001441</v>
      </c>
      <c r="Y235" t="str">
        <f>IF(DATAPrI[[#This Row],[Verks]]="Programövergripande",DATAPrI[[#This Row],[Verks]],CONCATENATE(DATAPrI[[#This Row],[Kursansvarig inst]],TEXT(DATAPrI[[#This Row],[Verks]],9900000),1))</f>
        <v>H599001441</v>
      </c>
      <c r="Z2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35">
        <f>IF(A235="Programövergripande","Programövergripande",VLOOKUP(C235,Verks!A:B,2,0))</f>
        <v>144</v>
      </c>
      <c r="AH235">
        <v>2023</v>
      </c>
      <c r="AL235" t="str">
        <f>VLOOKUP(B235,Inst!A:B,2,0)</f>
        <v>H5</v>
      </c>
    </row>
    <row r="236" spans="1:38" x14ac:dyDescent="0.35">
      <c r="A236" t="s">
        <v>47</v>
      </c>
      <c r="B236" t="s">
        <v>578</v>
      </c>
      <c r="C236" t="s">
        <v>656</v>
      </c>
      <c r="D236" t="s">
        <v>690</v>
      </c>
      <c r="E236" t="s">
        <v>48</v>
      </c>
      <c r="G236" t="s">
        <v>122</v>
      </c>
      <c r="H236" t="s">
        <v>665</v>
      </c>
      <c r="I236" t="s">
        <v>661</v>
      </c>
      <c r="J236">
        <v>1</v>
      </c>
      <c r="K236">
        <v>0.5</v>
      </c>
      <c r="L236" t="s">
        <v>58</v>
      </c>
      <c r="M236" t="s">
        <v>49</v>
      </c>
      <c r="N236">
        <v>1</v>
      </c>
      <c r="O236">
        <v>12</v>
      </c>
      <c r="P236">
        <v>7.5</v>
      </c>
      <c r="Q236" s="48">
        <v>86.22</v>
      </c>
      <c r="R236" s="48">
        <f t="shared" si="19"/>
        <v>1.5</v>
      </c>
      <c r="S236" s="48">
        <f t="shared" si="23"/>
        <v>129.32999999999998</v>
      </c>
      <c r="T236" s="48"/>
      <c r="U236" s="48">
        <f t="shared" si="21"/>
        <v>129.32999999999998</v>
      </c>
      <c r="V236" s="138">
        <f t="shared" si="22"/>
        <v>129329.99999999999</v>
      </c>
      <c r="W236" s="138">
        <f t="shared" si="20"/>
        <v>10777.499999999998</v>
      </c>
      <c r="X236" t="str">
        <f>IF(DATAPrI[[#This Row],[Verks]]="Programövergripande",DATAPrI[[#This Row],[Verks]],CONCATENATE(DATAPrI[[#This Row],[PN/Pri kod]],TEXT(DATAPrI[[#This Row],[Verks]],9900000),1))</f>
        <v>H599001441</v>
      </c>
      <c r="Y236" t="str">
        <f>IF(DATAPrI[[#This Row],[Verks]]="Programövergripande",DATAPrI[[#This Row],[Verks]],CONCATENATE(DATAPrI[[#This Row],[Kursansvarig inst]],TEXT(DATAPrI[[#This Row],[Verks]],9900000),1))</f>
        <v>H599001441</v>
      </c>
      <c r="Z2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36">
        <f>IF(A236="Programövergripande","Programövergripande",VLOOKUP(C236,Verks!A:B,2,0))</f>
        <v>144</v>
      </c>
      <c r="AH236">
        <v>2023</v>
      </c>
      <c r="AL236" t="str">
        <f>VLOOKUP(B236,Inst!A:B,2,0)</f>
        <v>H5</v>
      </c>
    </row>
    <row r="237" spans="1:38" x14ac:dyDescent="0.35">
      <c r="A237" t="s">
        <v>47</v>
      </c>
      <c r="B237" t="s">
        <v>578</v>
      </c>
      <c r="C237" t="s">
        <v>656</v>
      </c>
      <c r="D237" t="s">
        <v>691</v>
      </c>
      <c r="E237" t="s">
        <v>48</v>
      </c>
      <c r="G237" t="s">
        <v>122</v>
      </c>
      <c r="H237" t="s">
        <v>666</v>
      </c>
      <c r="I237" t="s">
        <v>661</v>
      </c>
      <c r="J237">
        <v>1</v>
      </c>
      <c r="K237">
        <v>0.5</v>
      </c>
      <c r="L237" t="s">
        <v>58</v>
      </c>
      <c r="M237" t="s">
        <v>49</v>
      </c>
      <c r="N237">
        <v>1</v>
      </c>
      <c r="O237">
        <v>12</v>
      </c>
      <c r="P237">
        <v>7.5</v>
      </c>
      <c r="Q237" s="48">
        <v>86.22</v>
      </c>
      <c r="R237" s="48">
        <f t="shared" si="19"/>
        <v>1.5</v>
      </c>
      <c r="S237" s="48">
        <f t="shared" si="23"/>
        <v>129.32999999999998</v>
      </c>
      <c r="T237" s="48"/>
      <c r="U237" s="48">
        <f t="shared" si="21"/>
        <v>129.32999999999998</v>
      </c>
      <c r="V237" s="138">
        <f t="shared" si="22"/>
        <v>129329.99999999999</v>
      </c>
      <c r="W237" s="138">
        <f t="shared" si="20"/>
        <v>10777.499999999998</v>
      </c>
      <c r="X237" t="str">
        <f>IF(DATAPrI[[#This Row],[Verks]]="Programövergripande",DATAPrI[[#This Row],[Verks]],CONCATENATE(DATAPrI[[#This Row],[PN/Pri kod]],TEXT(DATAPrI[[#This Row],[Verks]],9900000),1))</f>
        <v>H599001441</v>
      </c>
      <c r="Y237" t="str">
        <f>IF(DATAPrI[[#This Row],[Verks]]="Programövergripande",DATAPrI[[#This Row],[Verks]],CONCATENATE(DATAPrI[[#This Row],[Kursansvarig inst]],TEXT(DATAPrI[[#This Row],[Verks]],9900000),1))</f>
        <v>H599001441</v>
      </c>
      <c r="Z2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37">
        <f>IF(A237="Programövergripande","Programövergripande",VLOOKUP(C237,Verks!A:B,2,0))</f>
        <v>144</v>
      </c>
      <c r="AH237">
        <v>2023</v>
      </c>
      <c r="AL237" t="str">
        <f>VLOOKUP(B237,Inst!A:B,2,0)</f>
        <v>H5</v>
      </c>
    </row>
    <row r="238" spans="1:38" x14ac:dyDescent="0.35">
      <c r="A238" t="s">
        <v>47</v>
      </c>
      <c r="B238" t="s">
        <v>578</v>
      </c>
      <c r="C238" t="s">
        <v>656</v>
      </c>
      <c r="D238" t="s">
        <v>691</v>
      </c>
      <c r="E238" t="s">
        <v>48</v>
      </c>
      <c r="G238" t="s">
        <v>122</v>
      </c>
      <c r="H238" t="s">
        <v>667</v>
      </c>
      <c r="I238" t="s">
        <v>661</v>
      </c>
      <c r="J238">
        <v>1</v>
      </c>
      <c r="K238">
        <v>0.5</v>
      </c>
      <c r="L238" t="s">
        <v>58</v>
      </c>
      <c r="M238" t="s">
        <v>49</v>
      </c>
      <c r="N238">
        <v>1</v>
      </c>
      <c r="O238">
        <v>12</v>
      </c>
      <c r="P238">
        <v>7.5</v>
      </c>
      <c r="Q238" s="48">
        <v>86.22</v>
      </c>
      <c r="R238" s="48">
        <f t="shared" si="19"/>
        <v>1.5</v>
      </c>
      <c r="S238" s="48">
        <f t="shared" si="23"/>
        <v>129.32999999999998</v>
      </c>
      <c r="T238" s="48"/>
      <c r="U238" s="48">
        <f t="shared" si="21"/>
        <v>129.32999999999998</v>
      </c>
      <c r="V238" s="138">
        <f t="shared" si="22"/>
        <v>129329.99999999999</v>
      </c>
      <c r="W238" s="138">
        <f t="shared" si="20"/>
        <v>10777.499999999998</v>
      </c>
      <c r="X238" t="str">
        <f>IF(DATAPrI[[#This Row],[Verks]]="Programövergripande",DATAPrI[[#This Row],[Verks]],CONCATENATE(DATAPrI[[#This Row],[PN/Pri kod]],TEXT(DATAPrI[[#This Row],[Verks]],9900000),1))</f>
        <v>H599001441</v>
      </c>
      <c r="Y238" t="str">
        <f>IF(DATAPrI[[#This Row],[Verks]]="Programövergripande",DATAPrI[[#This Row],[Verks]],CONCATENATE(DATAPrI[[#This Row],[Kursansvarig inst]],TEXT(DATAPrI[[#This Row],[Verks]],9900000),1))</f>
        <v>H599001441</v>
      </c>
      <c r="Z2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38">
        <f>IF(A238="Programövergripande","Programövergripande",VLOOKUP(C238,Verks!A:B,2,0))</f>
        <v>144</v>
      </c>
      <c r="AH238">
        <v>2023</v>
      </c>
      <c r="AL238" t="str">
        <f>VLOOKUP(B238,Inst!A:B,2,0)</f>
        <v>H5</v>
      </c>
    </row>
    <row r="239" spans="1:38" x14ac:dyDescent="0.35">
      <c r="A239" t="s">
        <v>38</v>
      </c>
      <c r="B239" t="s">
        <v>578</v>
      </c>
      <c r="C239" t="s">
        <v>656</v>
      </c>
      <c r="D239" t="s">
        <v>656</v>
      </c>
      <c r="G239" t="s">
        <v>122</v>
      </c>
      <c r="H239" t="s">
        <v>657</v>
      </c>
      <c r="I239" t="s">
        <v>42</v>
      </c>
      <c r="J239">
        <v>1</v>
      </c>
      <c r="L239" t="s">
        <v>53</v>
      </c>
      <c r="Q239" s="48"/>
      <c r="R239" s="48">
        <f t="shared" si="19"/>
        <v>0</v>
      </c>
      <c r="S239" s="48">
        <f t="shared" si="23"/>
        <v>0</v>
      </c>
      <c r="T239" s="48">
        <v>55</v>
      </c>
      <c r="U239" s="48">
        <f t="shared" si="21"/>
        <v>55</v>
      </c>
      <c r="V239" s="138">
        <f t="shared" si="22"/>
        <v>55000</v>
      </c>
      <c r="W239" s="138">
        <f t="shared" si="20"/>
        <v>4583.333333333333</v>
      </c>
      <c r="X239" t="str">
        <f>IF(DATAPrI[[#This Row],[Verks]]="Programövergripande",DATAPrI[[#This Row],[Verks]],CONCATENATE(DATAPrI[[#This Row],[PN/Pri kod]],TEXT(DATAPrI[[#This Row],[Verks]],9900000),1))</f>
        <v>Programövergripande</v>
      </c>
      <c r="Y239" t="str">
        <f>IF(DATAPrI[[#This Row],[Verks]]="Programövergripande",DATAPrI[[#This Row],[Verks]],CONCATENATE(DATAPrI[[#This Row],[Kursansvarig inst]],TEXT(DATAPrI[[#This Row],[Verks]],9900000),1))</f>
        <v>Programövergripande</v>
      </c>
      <c r="Z23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3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39" t="s">
        <v>42</v>
      </c>
      <c r="AC239" t="s">
        <v>42</v>
      </c>
      <c r="AD239" t="s">
        <v>42</v>
      </c>
      <c r="AE239" t="s">
        <v>42</v>
      </c>
      <c r="AF239" t="str">
        <f>IF(A239="Programövergripande","Programövergripande",VLOOKUP(C239,Verks!A:B,2,0))</f>
        <v>Programövergripande</v>
      </c>
      <c r="AH239">
        <v>2023</v>
      </c>
      <c r="AL239" t="str">
        <f>VLOOKUP(B239,Inst!A:B,2,0)</f>
        <v>H5</v>
      </c>
    </row>
    <row r="240" spans="1:38" x14ac:dyDescent="0.35">
      <c r="A240" t="s">
        <v>38</v>
      </c>
      <c r="B240" t="s">
        <v>578</v>
      </c>
      <c r="C240" t="s">
        <v>656</v>
      </c>
      <c r="D240" t="s">
        <v>656</v>
      </c>
      <c r="G240" t="s">
        <v>122</v>
      </c>
      <c r="H240" t="s">
        <v>658</v>
      </c>
      <c r="I240" t="s">
        <v>42</v>
      </c>
      <c r="J240">
        <v>1</v>
      </c>
      <c r="L240" t="s">
        <v>53</v>
      </c>
      <c r="Q240" s="48"/>
      <c r="R240" s="48">
        <f t="shared" si="19"/>
        <v>0</v>
      </c>
      <c r="S240" s="48">
        <f t="shared" si="23"/>
        <v>0</v>
      </c>
      <c r="T240" s="48">
        <v>125</v>
      </c>
      <c r="U240" s="48">
        <f t="shared" si="21"/>
        <v>125</v>
      </c>
      <c r="V240" s="138">
        <f t="shared" si="22"/>
        <v>125000</v>
      </c>
      <c r="W240" s="138">
        <f t="shared" si="20"/>
        <v>10416.666666666666</v>
      </c>
      <c r="X240" t="str">
        <f>IF(DATAPrI[[#This Row],[Verks]]="Programövergripande",DATAPrI[[#This Row],[Verks]],CONCATENATE(DATAPrI[[#This Row],[PN/Pri kod]],TEXT(DATAPrI[[#This Row],[Verks]],9900000),1))</f>
        <v>Programövergripande</v>
      </c>
      <c r="Y240" t="str">
        <f>IF(DATAPrI[[#This Row],[Verks]]="Programövergripande",DATAPrI[[#This Row],[Verks]],CONCATENATE(DATAPrI[[#This Row],[Kursansvarig inst]],TEXT(DATAPrI[[#This Row],[Verks]],9900000),1))</f>
        <v>Programövergripande</v>
      </c>
      <c r="Z24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0" t="s">
        <v>42</v>
      </c>
      <c r="AC240" t="s">
        <v>42</v>
      </c>
      <c r="AD240" t="s">
        <v>42</v>
      </c>
      <c r="AE240" t="s">
        <v>42</v>
      </c>
      <c r="AF240" t="str">
        <f>IF(A240="Programövergripande","Programövergripande",VLOOKUP(C240,Verks!A:B,2,0))</f>
        <v>Programövergripande</v>
      </c>
      <c r="AH240">
        <v>2023</v>
      </c>
      <c r="AL240" t="str">
        <f>VLOOKUP(B240,Inst!A:B,2,0)</f>
        <v>H5</v>
      </c>
    </row>
    <row r="241" spans="1:38" x14ac:dyDescent="0.35">
      <c r="A241" t="s">
        <v>38</v>
      </c>
      <c r="B241" t="s">
        <v>578</v>
      </c>
      <c r="C241" t="s">
        <v>656</v>
      </c>
      <c r="D241" t="s">
        <v>656</v>
      </c>
      <c r="G241" t="s">
        <v>122</v>
      </c>
      <c r="H241" t="s">
        <v>585</v>
      </c>
      <c r="I241" t="s">
        <v>42</v>
      </c>
      <c r="J241">
        <v>1</v>
      </c>
      <c r="L241" t="s">
        <v>553</v>
      </c>
      <c r="Q241" s="48"/>
      <c r="R241" s="48">
        <f t="shared" si="19"/>
        <v>0</v>
      </c>
      <c r="S241" s="48">
        <f t="shared" si="23"/>
        <v>0</v>
      </c>
      <c r="T241" s="48">
        <v>0</v>
      </c>
      <c r="U241" s="48">
        <f t="shared" si="21"/>
        <v>0</v>
      </c>
      <c r="V241" s="138">
        <f t="shared" si="22"/>
        <v>0</v>
      </c>
      <c r="W241" s="138">
        <f t="shared" si="20"/>
        <v>0</v>
      </c>
      <c r="X241" t="str">
        <f>IF(DATAPrI[[#This Row],[Verks]]="Programövergripande",DATAPrI[[#This Row],[Verks]],CONCATENATE(DATAPrI[[#This Row],[PN/Pri kod]],TEXT(DATAPrI[[#This Row],[Verks]],9900000),1))</f>
        <v>Programövergripande</v>
      </c>
      <c r="Y241" t="str">
        <f>IF(DATAPrI[[#This Row],[Verks]]="Programövergripande",DATAPrI[[#This Row],[Verks]],CONCATENATE(DATAPrI[[#This Row],[Kursansvarig inst]],TEXT(DATAPrI[[#This Row],[Verks]],9900000),1))</f>
        <v>Programövergripande</v>
      </c>
      <c r="Z24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41" t="str">
        <f>IF(A241="Programövergripande","Programövergripande",VLOOKUP(C241,Verks!A:B,2,0))</f>
        <v>Programövergripande</v>
      </c>
      <c r="AH241">
        <v>2023</v>
      </c>
      <c r="AL241" t="str">
        <f>VLOOKUP(B241,Inst!A:B,2,0)</f>
        <v>H5</v>
      </c>
    </row>
    <row r="242" spans="1:38" x14ac:dyDescent="0.35">
      <c r="A242" t="s">
        <v>38</v>
      </c>
      <c r="B242" t="s">
        <v>578</v>
      </c>
      <c r="C242" t="s">
        <v>656</v>
      </c>
      <c r="D242" t="s">
        <v>656</v>
      </c>
      <c r="G242" t="s">
        <v>122</v>
      </c>
      <c r="H242" t="s">
        <v>659</v>
      </c>
      <c r="I242" t="s">
        <v>42</v>
      </c>
      <c r="J242">
        <v>1</v>
      </c>
      <c r="L242" t="s">
        <v>53</v>
      </c>
      <c r="Q242" s="48"/>
      <c r="R242" s="48">
        <f t="shared" si="19"/>
        <v>0</v>
      </c>
      <c r="S242" s="48">
        <f t="shared" si="23"/>
        <v>0</v>
      </c>
      <c r="T242" s="48">
        <v>25</v>
      </c>
      <c r="U242" s="48">
        <f t="shared" si="21"/>
        <v>25</v>
      </c>
      <c r="V242" s="138">
        <f t="shared" si="22"/>
        <v>25000</v>
      </c>
      <c r="W242" s="138">
        <f t="shared" si="20"/>
        <v>2083.3333333333335</v>
      </c>
      <c r="X242" t="str">
        <f>IF(DATAPrI[[#This Row],[Verks]]="Programövergripande",DATAPrI[[#This Row],[Verks]],CONCATENATE(DATAPrI[[#This Row],[PN/Pri kod]],TEXT(DATAPrI[[#This Row],[Verks]],9900000),1))</f>
        <v>Programövergripande</v>
      </c>
      <c r="Y242" t="str">
        <f>IF(DATAPrI[[#This Row],[Verks]]="Programövergripande",DATAPrI[[#This Row],[Verks]],CONCATENATE(DATAPrI[[#This Row],[Kursansvarig inst]],TEXT(DATAPrI[[#This Row],[Verks]],9900000),1))</f>
        <v>Programövergripande</v>
      </c>
      <c r="Z2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2" t="s">
        <v>42</v>
      </c>
      <c r="AC242" t="s">
        <v>42</v>
      </c>
      <c r="AD242" t="s">
        <v>42</v>
      </c>
      <c r="AE242" t="s">
        <v>42</v>
      </c>
      <c r="AF242" t="str">
        <f>IF(A242="Programövergripande","Programövergripande",VLOOKUP(C242,Verks!A:B,2,0))</f>
        <v>Programövergripande</v>
      </c>
      <c r="AH242">
        <v>2023</v>
      </c>
      <c r="AL242" t="str">
        <f>VLOOKUP(B242,Inst!A:B,2,0)</f>
        <v>H5</v>
      </c>
    </row>
    <row r="243" spans="1:38" x14ac:dyDescent="0.35">
      <c r="A243" t="s">
        <v>38</v>
      </c>
      <c r="B243" t="s">
        <v>578</v>
      </c>
      <c r="C243" t="s">
        <v>656</v>
      </c>
      <c r="D243" t="s">
        <v>656</v>
      </c>
      <c r="G243" t="s">
        <v>122</v>
      </c>
      <c r="H243" t="s">
        <v>660</v>
      </c>
      <c r="I243" t="s">
        <v>42</v>
      </c>
      <c r="J243">
        <v>1</v>
      </c>
      <c r="L243" t="s">
        <v>53</v>
      </c>
      <c r="Q243" s="48"/>
      <c r="R243" s="48">
        <f t="shared" si="19"/>
        <v>0</v>
      </c>
      <c r="S243" s="48">
        <f t="shared" si="23"/>
        <v>0</v>
      </c>
      <c r="T243" s="48">
        <v>25</v>
      </c>
      <c r="U243" s="48">
        <f t="shared" si="21"/>
        <v>25</v>
      </c>
      <c r="V243" s="138">
        <f t="shared" si="22"/>
        <v>25000</v>
      </c>
      <c r="W243" s="138">
        <f t="shared" si="20"/>
        <v>2083.3333333333335</v>
      </c>
      <c r="X243" t="str">
        <f>IF(DATAPrI[[#This Row],[Verks]]="Programövergripande",DATAPrI[[#This Row],[Verks]],CONCATENATE(DATAPrI[[#This Row],[PN/Pri kod]],TEXT(DATAPrI[[#This Row],[Verks]],9900000),1))</f>
        <v>Programövergripande</v>
      </c>
      <c r="Y243" t="str">
        <f>IF(DATAPrI[[#This Row],[Verks]]="Programövergripande",DATAPrI[[#This Row],[Verks]],CONCATENATE(DATAPrI[[#This Row],[Kursansvarig inst]],TEXT(DATAPrI[[#This Row],[Verks]],9900000),1))</f>
        <v>Programövergripande</v>
      </c>
      <c r="Z24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3" t="s">
        <v>42</v>
      </c>
      <c r="AC243" t="s">
        <v>42</v>
      </c>
      <c r="AD243" t="s">
        <v>42</v>
      </c>
      <c r="AE243" t="s">
        <v>42</v>
      </c>
      <c r="AF243" t="str">
        <f>IF(A243="Programövergripande","Programövergripande",VLOOKUP(C243,Verks!A:B,2,0))</f>
        <v>Programövergripande</v>
      </c>
      <c r="AH243">
        <v>2023</v>
      </c>
      <c r="AL243" t="str">
        <f>VLOOKUP(B243,Inst!A:B,2,0)</f>
        <v>H5</v>
      </c>
    </row>
    <row r="244" spans="1:38" x14ac:dyDescent="0.35">
      <c r="A244" t="s">
        <v>38</v>
      </c>
      <c r="B244" t="s">
        <v>578</v>
      </c>
      <c r="C244" t="s">
        <v>286</v>
      </c>
      <c r="D244" t="s">
        <v>286</v>
      </c>
      <c r="E244" t="s">
        <v>42</v>
      </c>
      <c r="G244" t="s">
        <v>122</v>
      </c>
      <c r="H244" t="s">
        <v>657</v>
      </c>
      <c r="I244" t="s">
        <v>42</v>
      </c>
      <c r="J244">
        <v>1</v>
      </c>
      <c r="L244" t="s">
        <v>53</v>
      </c>
      <c r="Q244" s="48"/>
      <c r="R244" s="48">
        <f t="shared" si="19"/>
        <v>0</v>
      </c>
      <c r="S244" s="48">
        <f t="shared" si="23"/>
        <v>0</v>
      </c>
      <c r="T244" s="48">
        <v>30</v>
      </c>
      <c r="U244" s="48">
        <f t="shared" si="21"/>
        <v>30</v>
      </c>
      <c r="V244" s="138">
        <f t="shared" si="22"/>
        <v>30000</v>
      </c>
      <c r="W244" s="138">
        <f t="shared" si="20"/>
        <v>2500</v>
      </c>
      <c r="X244" t="str">
        <f>IF(DATAPrI[[#This Row],[Verks]]="Programövergripande",DATAPrI[[#This Row],[Verks]],CONCATENATE(DATAPrI[[#This Row],[PN/Pri kod]],TEXT(DATAPrI[[#This Row],[Verks]],9900000),1))</f>
        <v>Programövergripande</v>
      </c>
      <c r="Y244" t="str">
        <f>IF(DATAPrI[[#This Row],[Verks]]="Programövergripande",DATAPrI[[#This Row],[Verks]],CONCATENATE(DATAPrI[[#This Row],[Kursansvarig inst]],TEXT(DATAPrI[[#This Row],[Verks]],9900000),1))</f>
        <v>Programövergripande</v>
      </c>
      <c r="Z2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4" t="s">
        <v>42</v>
      </c>
      <c r="AC244" t="s">
        <v>42</v>
      </c>
      <c r="AD244" t="s">
        <v>42</v>
      </c>
      <c r="AE244" t="s">
        <v>42</v>
      </c>
      <c r="AF244" t="str">
        <f>IF(A244="Programövergripande","Programövergripande",VLOOKUP(C244,Verks!A:B,2,0))</f>
        <v>Programövergripande</v>
      </c>
      <c r="AH244">
        <v>2023</v>
      </c>
      <c r="AL244" t="str">
        <f>VLOOKUP(B244,Inst!A:B,2,0)</f>
        <v>H5</v>
      </c>
    </row>
    <row r="245" spans="1:38" x14ac:dyDescent="0.35">
      <c r="A245" t="s">
        <v>38</v>
      </c>
      <c r="B245" t="s">
        <v>578</v>
      </c>
      <c r="C245" t="s">
        <v>286</v>
      </c>
      <c r="D245" t="s">
        <v>286</v>
      </c>
      <c r="E245" t="s">
        <v>42</v>
      </c>
      <c r="G245" t="s">
        <v>122</v>
      </c>
      <c r="H245" t="s">
        <v>658</v>
      </c>
      <c r="I245" t="s">
        <v>42</v>
      </c>
      <c r="J245">
        <v>1</v>
      </c>
      <c r="L245" t="s">
        <v>53</v>
      </c>
      <c r="Q245" s="48"/>
      <c r="R245" s="48">
        <f t="shared" si="19"/>
        <v>0</v>
      </c>
      <c r="S245" s="48">
        <f t="shared" si="23"/>
        <v>0</v>
      </c>
      <c r="T245" s="48">
        <v>90</v>
      </c>
      <c r="U245" s="48">
        <f t="shared" si="21"/>
        <v>90</v>
      </c>
      <c r="V245" s="138">
        <f t="shared" si="22"/>
        <v>90000</v>
      </c>
      <c r="W245" s="138">
        <f t="shared" si="20"/>
        <v>7500</v>
      </c>
      <c r="X245" t="str">
        <f>IF(DATAPrI[[#This Row],[Verks]]="Programövergripande",DATAPrI[[#This Row],[Verks]],CONCATENATE(DATAPrI[[#This Row],[PN/Pri kod]],TEXT(DATAPrI[[#This Row],[Verks]],9900000),1))</f>
        <v>Programövergripande</v>
      </c>
      <c r="Y245" t="str">
        <f>IF(DATAPrI[[#This Row],[Verks]]="Programövergripande",DATAPrI[[#This Row],[Verks]],CONCATENATE(DATAPrI[[#This Row],[Kursansvarig inst]],TEXT(DATAPrI[[#This Row],[Verks]],9900000),1))</f>
        <v>Programövergripande</v>
      </c>
      <c r="Z2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5" t="s">
        <v>42</v>
      </c>
      <c r="AC245" t="s">
        <v>42</v>
      </c>
      <c r="AD245" t="s">
        <v>42</v>
      </c>
      <c r="AE245" t="s">
        <v>42</v>
      </c>
      <c r="AF245" t="str">
        <f>IF(A245="Programövergripande","Programövergripande",VLOOKUP(C245,Verks!A:B,2,0))</f>
        <v>Programövergripande</v>
      </c>
      <c r="AH245">
        <v>2023</v>
      </c>
      <c r="AL245" t="str">
        <f>VLOOKUP(B245,Inst!A:B,2,0)</f>
        <v>H5</v>
      </c>
    </row>
    <row r="246" spans="1:38" x14ac:dyDescent="0.35">
      <c r="A246" t="s">
        <v>38</v>
      </c>
      <c r="B246" t="s">
        <v>578</v>
      </c>
      <c r="C246" t="s">
        <v>286</v>
      </c>
      <c r="D246" t="s">
        <v>286</v>
      </c>
      <c r="E246" t="s">
        <v>42</v>
      </c>
      <c r="G246" t="s">
        <v>122</v>
      </c>
      <c r="H246" t="s">
        <v>585</v>
      </c>
      <c r="I246" t="s">
        <v>42</v>
      </c>
      <c r="J246">
        <v>1</v>
      </c>
      <c r="L246" t="s">
        <v>553</v>
      </c>
      <c r="Q246" s="48"/>
      <c r="R246" s="48">
        <f t="shared" si="19"/>
        <v>0</v>
      </c>
      <c r="S246" s="48">
        <f t="shared" si="23"/>
        <v>0</v>
      </c>
      <c r="T246" s="48">
        <v>10</v>
      </c>
      <c r="U246" s="48">
        <f t="shared" si="21"/>
        <v>10</v>
      </c>
      <c r="V246" s="138">
        <f t="shared" si="22"/>
        <v>10000</v>
      </c>
      <c r="W246" s="138">
        <f t="shared" si="20"/>
        <v>833.33333333333337</v>
      </c>
      <c r="X246" t="str">
        <f>IF(DATAPrI[[#This Row],[Verks]]="Programövergripande",DATAPrI[[#This Row],[Verks]],CONCATENATE(DATAPrI[[#This Row],[PN/Pri kod]],TEXT(DATAPrI[[#This Row],[Verks]],9900000),1))</f>
        <v>Programövergripande</v>
      </c>
      <c r="Y246" t="str">
        <f>IF(DATAPrI[[#This Row],[Verks]]="Programövergripande",DATAPrI[[#This Row],[Verks]],CONCATENATE(DATAPrI[[#This Row],[Kursansvarig inst]],TEXT(DATAPrI[[#This Row],[Verks]],9900000),1))</f>
        <v>Programövergripande</v>
      </c>
      <c r="Z24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46" t="str">
        <f>IF(A246="Programövergripande","Programövergripande",VLOOKUP(C246,Verks!A:B,2,0))</f>
        <v>Programövergripande</v>
      </c>
      <c r="AH246">
        <v>2023</v>
      </c>
      <c r="AL246" t="str">
        <f>VLOOKUP(B246,Inst!A:B,2,0)</f>
        <v>H5</v>
      </c>
    </row>
    <row r="247" spans="1:38" x14ac:dyDescent="0.35">
      <c r="A247" t="s">
        <v>38</v>
      </c>
      <c r="B247" t="s">
        <v>578</v>
      </c>
      <c r="C247" t="s">
        <v>286</v>
      </c>
      <c r="D247" t="s">
        <v>286</v>
      </c>
      <c r="E247" t="s">
        <v>42</v>
      </c>
      <c r="G247" t="s">
        <v>122</v>
      </c>
      <c r="H247" t="s">
        <v>668</v>
      </c>
      <c r="I247" t="s">
        <v>42</v>
      </c>
      <c r="J247">
        <v>1</v>
      </c>
      <c r="L247" t="s">
        <v>53</v>
      </c>
      <c r="Q247" s="48"/>
      <c r="R247" s="48">
        <f t="shared" si="19"/>
        <v>0</v>
      </c>
      <c r="S247" s="48">
        <f t="shared" si="23"/>
        <v>0</v>
      </c>
      <c r="T247" s="48">
        <v>130</v>
      </c>
      <c r="U247" s="48">
        <f t="shared" si="21"/>
        <v>130</v>
      </c>
      <c r="V247" s="138">
        <f t="shared" si="22"/>
        <v>130000</v>
      </c>
      <c r="W247" s="138">
        <f t="shared" si="20"/>
        <v>10833.333333333334</v>
      </c>
      <c r="X247" t="str">
        <f>IF(DATAPrI[[#This Row],[Verks]]="Programövergripande",DATAPrI[[#This Row],[Verks]],CONCATENATE(DATAPrI[[#This Row],[PN/Pri kod]],TEXT(DATAPrI[[#This Row],[Verks]],9900000),1))</f>
        <v>Programövergripande</v>
      </c>
      <c r="Y247" t="str">
        <f>IF(DATAPrI[[#This Row],[Verks]]="Programövergripande",DATAPrI[[#This Row],[Verks]],CONCATENATE(DATAPrI[[#This Row],[Kursansvarig inst]],TEXT(DATAPrI[[#This Row],[Verks]],9900000),1))</f>
        <v>Programövergripande</v>
      </c>
      <c r="Z2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47" t="s">
        <v>42</v>
      </c>
      <c r="AC247" t="s">
        <v>42</v>
      </c>
      <c r="AD247" t="s">
        <v>42</v>
      </c>
      <c r="AE247" t="s">
        <v>42</v>
      </c>
      <c r="AF247" t="str">
        <f>IF(A247="Programövergripande","Programövergripande",VLOOKUP(C247,Verks!A:B,2,0))</f>
        <v>Programövergripande</v>
      </c>
      <c r="AH247">
        <v>2023</v>
      </c>
      <c r="AL247" t="str">
        <f>VLOOKUP(B247,Inst!A:B,2,0)</f>
        <v>H5</v>
      </c>
    </row>
    <row r="248" spans="1:38" x14ac:dyDescent="0.35">
      <c r="A248" t="s">
        <v>47</v>
      </c>
      <c r="B248" t="s">
        <v>578</v>
      </c>
      <c r="C248" t="s">
        <v>286</v>
      </c>
      <c r="D248" t="s">
        <v>286</v>
      </c>
      <c r="E248" t="s">
        <v>48</v>
      </c>
      <c r="G248" t="s">
        <v>122</v>
      </c>
      <c r="H248" t="s">
        <v>670</v>
      </c>
      <c r="I248" t="s">
        <v>669</v>
      </c>
      <c r="J248">
        <v>1</v>
      </c>
      <c r="L248" t="s">
        <v>58</v>
      </c>
      <c r="M248" t="s">
        <v>49</v>
      </c>
      <c r="N248">
        <v>1</v>
      </c>
      <c r="O248">
        <v>0</v>
      </c>
      <c r="P248">
        <v>5.5</v>
      </c>
      <c r="Q248" s="48">
        <v>82.89</v>
      </c>
      <c r="R248" s="48">
        <f t="shared" ref="R248:R311" si="24">O248*P248/60*J248</f>
        <v>0</v>
      </c>
      <c r="S248" s="48">
        <f t="shared" si="23"/>
        <v>0</v>
      </c>
      <c r="T248" s="48"/>
      <c r="U248" s="48">
        <f t="shared" si="21"/>
        <v>0</v>
      </c>
      <c r="V248" s="138">
        <f t="shared" si="22"/>
        <v>0</v>
      </c>
      <c r="W248" s="138">
        <f t="shared" ref="W248:W258" si="25">V248/12</f>
        <v>0</v>
      </c>
      <c r="X248" t="str">
        <f>IF(DATAPrI[[#This Row],[Verks]]="Programövergripande",DATAPrI[[#This Row],[Verks]],CONCATENATE(DATAPrI[[#This Row],[PN/Pri kod]],TEXT(DATAPrI[[#This Row],[Verks]],9900000),1))</f>
        <v>H599001371</v>
      </c>
      <c r="Y248" t="str">
        <f>IF(DATAPrI[[#This Row],[Verks]]="Programövergripande",DATAPrI[[#This Row],[Verks]],CONCATENATE(DATAPrI[[#This Row],[Kursansvarig inst]],TEXT(DATAPrI[[#This Row],[Verks]],9900000),1))</f>
        <v>H599001371</v>
      </c>
      <c r="Z2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48" t="s">
        <v>42</v>
      </c>
      <c r="AC248" t="s">
        <v>42</v>
      </c>
      <c r="AD248" t="s">
        <v>42</v>
      </c>
      <c r="AE248" t="s">
        <v>42</v>
      </c>
      <c r="AF248">
        <f>IF(A248="Programövergripande","Programövergripande",VLOOKUP(C248,Verks!A:B,2,0))</f>
        <v>137</v>
      </c>
      <c r="AH248">
        <v>2023</v>
      </c>
      <c r="AL248" t="str">
        <f>VLOOKUP(B248,Inst!A:B,2,0)</f>
        <v>H5</v>
      </c>
    </row>
    <row r="249" spans="1:38" x14ac:dyDescent="0.35">
      <c r="A249" t="s">
        <v>47</v>
      </c>
      <c r="B249" t="s">
        <v>578</v>
      </c>
      <c r="C249" t="s">
        <v>286</v>
      </c>
      <c r="D249" t="s">
        <v>286</v>
      </c>
      <c r="E249" t="s">
        <v>48</v>
      </c>
      <c r="G249" t="s">
        <v>122</v>
      </c>
      <c r="H249" t="s">
        <v>672</v>
      </c>
      <c r="I249" t="s">
        <v>671</v>
      </c>
      <c r="J249">
        <v>1</v>
      </c>
      <c r="L249" t="s">
        <v>58</v>
      </c>
      <c r="M249" t="s">
        <v>49</v>
      </c>
      <c r="N249">
        <v>1</v>
      </c>
      <c r="O249">
        <v>0</v>
      </c>
      <c r="P249">
        <v>5</v>
      </c>
      <c r="Q249" s="48">
        <v>82.89</v>
      </c>
      <c r="R249" s="48">
        <f t="shared" si="24"/>
        <v>0</v>
      </c>
      <c r="S249" s="48">
        <f t="shared" si="23"/>
        <v>0</v>
      </c>
      <c r="T249" s="48"/>
      <c r="U249" s="48">
        <f t="shared" si="21"/>
        <v>0</v>
      </c>
      <c r="V249" s="138">
        <f t="shared" si="22"/>
        <v>0</v>
      </c>
      <c r="W249" s="138">
        <f t="shared" si="25"/>
        <v>0</v>
      </c>
      <c r="X249" t="str">
        <f>IF(DATAPrI[[#This Row],[Verks]]="Programövergripande",DATAPrI[[#This Row],[Verks]],CONCATENATE(DATAPrI[[#This Row],[PN/Pri kod]],TEXT(DATAPrI[[#This Row],[Verks]],9900000),1))</f>
        <v>H599001371</v>
      </c>
      <c r="Y249" t="str">
        <f>IF(DATAPrI[[#This Row],[Verks]]="Programövergripande",DATAPrI[[#This Row],[Verks]],CONCATENATE(DATAPrI[[#This Row],[Kursansvarig inst]],TEXT(DATAPrI[[#This Row],[Verks]],9900000),1))</f>
        <v>H599001371</v>
      </c>
      <c r="Z2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49" t="s">
        <v>42</v>
      </c>
      <c r="AC249" t="s">
        <v>42</v>
      </c>
      <c r="AD249" t="s">
        <v>42</v>
      </c>
      <c r="AE249" t="s">
        <v>42</v>
      </c>
      <c r="AF249">
        <f>IF(A249="Programövergripande","Programövergripande",VLOOKUP(C249,Verks!A:B,2,0))</f>
        <v>137</v>
      </c>
      <c r="AH249">
        <v>2023</v>
      </c>
      <c r="AL249" t="str">
        <f>VLOOKUP(B249,Inst!A:B,2,0)</f>
        <v>H5</v>
      </c>
    </row>
    <row r="250" spans="1:38" x14ac:dyDescent="0.35">
      <c r="A250" t="s">
        <v>47</v>
      </c>
      <c r="B250" t="s">
        <v>578</v>
      </c>
      <c r="C250" t="s">
        <v>286</v>
      </c>
      <c r="D250" t="s">
        <v>286</v>
      </c>
      <c r="E250" t="s">
        <v>48</v>
      </c>
      <c r="G250" t="s">
        <v>122</v>
      </c>
      <c r="H250" t="s">
        <v>674</v>
      </c>
      <c r="I250" t="s">
        <v>673</v>
      </c>
      <c r="J250">
        <v>1</v>
      </c>
      <c r="L250" t="s">
        <v>58</v>
      </c>
      <c r="M250" t="s">
        <v>49</v>
      </c>
      <c r="N250">
        <v>1</v>
      </c>
      <c r="O250">
        <v>0</v>
      </c>
      <c r="P250">
        <v>3</v>
      </c>
      <c r="Q250" s="48">
        <v>82.89</v>
      </c>
      <c r="R250" s="48">
        <f t="shared" si="24"/>
        <v>0</v>
      </c>
      <c r="S250" s="48">
        <f t="shared" si="23"/>
        <v>0</v>
      </c>
      <c r="T250" s="48"/>
      <c r="U250" s="48">
        <f t="shared" si="21"/>
        <v>0</v>
      </c>
      <c r="V250" s="138">
        <f t="shared" si="22"/>
        <v>0</v>
      </c>
      <c r="W250" s="138">
        <f t="shared" si="25"/>
        <v>0</v>
      </c>
      <c r="X250" t="str">
        <f>IF(DATAPrI[[#This Row],[Verks]]="Programövergripande",DATAPrI[[#This Row],[Verks]],CONCATENATE(DATAPrI[[#This Row],[PN/Pri kod]],TEXT(DATAPrI[[#This Row],[Verks]],9900000),1))</f>
        <v>H599001371</v>
      </c>
      <c r="Y250" t="str">
        <f>IF(DATAPrI[[#This Row],[Verks]]="Programövergripande",DATAPrI[[#This Row],[Verks]],CONCATENATE(DATAPrI[[#This Row],[Kursansvarig inst]],TEXT(DATAPrI[[#This Row],[Verks]],9900000),1))</f>
        <v>H599001371</v>
      </c>
      <c r="Z2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0" t="s">
        <v>42</v>
      </c>
      <c r="AC250" t="s">
        <v>42</v>
      </c>
      <c r="AD250" t="s">
        <v>42</v>
      </c>
      <c r="AE250" t="s">
        <v>42</v>
      </c>
      <c r="AF250">
        <f>IF(A250="Programövergripande","Programövergripande",VLOOKUP(C250,Verks!A:B,2,0))</f>
        <v>137</v>
      </c>
      <c r="AH250">
        <v>2023</v>
      </c>
      <c r="AL250" t="str">
        <f>VLOOKUP(B250,Inst!A:B,2,0)</f>
        <v>H5</v>
      </c>
    </row>
    <row r="251" spans="1:38" x14ac:dyDescent="0.35">
      <c r="A251" t="s">
        <v>47</v>
      </c>
      <c r="B251" t="s">
        <v>578</v>
      </c>
      <c r="C251" t="s">
        <v>286</v>
      </c>
      <c r="D251" t="s">
        <v>286</v>
      </c>
      <c r="E251" t="s">
        <v>48</v>
      </c>
      <c r="G251" t="s">
        <v>122</v>
      </c>
      <c r="H251" t="s">
        <v>676</v>
      </c>
      <c r="I251" t="s">
        <v>675</v>
      </c>
      <c r="J251">
        <v>1</v>
      </c>
      <c r="L251" t="s">
        <v>58</v>
      </c>
      <c r="M251" t="s">
        <v>49</v>
      </c>
      <c r="N251">
        <v>1</v>
      </c>
      <c r="O251">
        <v>0</v>
      </c>
      <c r="P251">
        <v>4</v>
      </c>
      <c r="Q251" s="48">
        <v>82.89</v>
      </c>
      <c r="R251" s="48">
        <f t="shared" si="24"/>
        <v>0</v>
      </c>
      <c r="S251" s="48">
        <f t="shared" si="23"/>
        <v>0</v>
      </c>
      <c r="T251" s="48"/>
      <c r="U251" s="48">
        <f t="shared" si="21"/>
        <v>0</v>
      </c>
      <c r="V251" s="138">
        <f t="shared" si="22"/>
        <v>0</v>
      </c>
      <c r="W251" s="138">
        <f t="shared" si="25"/>
        <v>0</v>
      </c>
      <c r="X251" t="str">
        <f>IF(DATAPrI[[#This Row],[Verks]]="Programövergripande",DATAPrI[[#This Row],[Verks]],CONCATENATE(DATAPrI[[#This Row],[PN/Pri kod]],TEXT(DATAPrI[[#This Row],[Verks]],9900000),1))</f>
        <v>H599001371</v>
      </c>
      <c r="Y251" t="str">
        <f>IF(DATAPrI[[#This Row],[Verks]]="Programövergripande",DATAPrI[[#This Row],[Verks]],CONCATENATE(DATAPrI[[#This Row],[Kursansvarig inst]],TEXT(DATAPrI[[#This Row],[Verks]],9900000),1))</f>
        <v>H599001371</v>
      </c>
      <c r="Z2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1" t="s">
        <v>42</v>
      </c>
      <c r="AC251" t="s">
        <v>42</v>
      </c>
      <c r="AD251" t="s">
        <v>42</v>
      </c>
      <c r="AE251" t="s">
        <v>42</v>
      </c>
      <c r="AF251">
        <f>IF(A251="Programövergripande","Programövergripande",VLOOKUP(C251,Verks!A:B,2,0))</f>
        <v>137</v>
      </c>
      <c r="AH251">
        <v>2023</v>
      </c>
      <c r="AL251" t="str">
        <f>VLOOKUP(B251,Inst!A:B,2,0)</f>
        <v>H5</v>
      </c>
    </row>
    <row r="252" spans="1:38" x14ac:dyDescent="0.35">
      <c r="A252" t="s">
        <v>47</v>
      </c>
      <c r="B252" t="s">
        <v>578</v>
      </c>
      <c r="C252" t="s">
        <v>286</v>
      </c>
      <c r="D252" t="s">
        <v>286</v>
      </c>
      <c r="E252" t="s">
        <v>48</v>
      </c>
      <c r="G252" t="s">
        <v>122</v>
      </c>
      <c r="H252" t="s">
        <v>680</v>
      </c>
      <c r="I252" t="s">
        <v>679</v>
      </c>
      <c r="J252">
        <v>1</v>
      </c>
      <c r="L252" t="s">
        <v>58</v>
      </c>
      <c r="M252" t="s">
        <v>49</v>
      </c>
      <c r="N252">
        <v>1</v>
      </c>
      <c r="O252">
        <v>0</v>
      </c>
      <c r="P252">
        <v>7.5</v>
      </c>
      <c r="Q252" s="48">
        <v>82.89</v>
      </c>
      <c r="R252" s="48">
        <f t="shared" si="24"/>
        <v>0</v>
      </c>
      <c r="S252" s="48">
        <f t="shared" si="23"/>
        <v>0</v>
      </c>
      <c r="T252" s="48"/>
      <c r="U252" s="48">
        <f t="shared" si="21"/>
        <v>0</v>
      </c>
      <c r="V252" s="138">
        <f t="shared" si="22"/>
        <v>0</v>
      </c>
      <c r="W252" s="138">
        <f t="shared" si="25"/>
        <v>0</v>
      </c>
      <c r="X252" t="str">
        <f>IF(DATAPrI[[#This Row],[Verks]]="Programövergripande",DATAPrI[[#This Row],[Verks]],CONCATENATE(DATAPrI[[#This Row],[PN/Pri kod]],TEXT(DATAPrI[[#This Row],[Verks]],9900000),1))</f>
        <v>H599001371</v>
      </c>
      <c r="Y252" t="str">
        <f>IF(DATAPrI[[#This Row],[Verks]]="Programövergripande",DATAPrI[[#This Row],[Verks]],CONCATENATE(DATAPrI[[#This Row],[Kursansvarig inst]],TEXT(DATAPrI[[#This Row],[Verks]],9900000),1))</f>
        <v>H599001371</v>
      </c>
      <c r="Z2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2" t="s">
        <v>42</v>
      </c>
      <c r="AC252" t="s">
        <v>42</v>
      </c>
      <c r="AD252" t="s">
        <v>42</v>
      </c>
      <c r="AE252" t="s">
        <v>42</v>
      </c>
      <c r="AF252">
        <f>IF(A252="Programövergripande","Programövergripande",VLOOKUP(C252,Verks!A:B,2,0))</f>
        <v>137</v>
      </c>
      <c r="AH252">
        <v>2023</v>
      </c>
      <c r="AL252" t="str">
        <f>VLOOKUP(B252,Inst!A:B,2,0)</f>
        <v>H5</v>
      </c>
    </row>
    <row r="253" spans="1:38" x14ac:dyDescent="0.35">
      <c r="A253" t="s">
        <v>47</v>
      </c>
      <c r="B253" t="s">
        <v>578</v>
      </c>
      <c r="C253" t="s">
        <v>286</v>
      </c>
      <c r="D253" t="s">
        <v>286</v>
      </c>
      <c r="E253" t="s">
        <v>48</v>
      </c>
      <c r="G253" t="s">
        <v>122</v>
      </c>
      <c r="H253" t="s">
        <v>684</v>
      </c>
      <c r="I253" t="s">
        <v>683</v>
      </c>
      <c r="J253">
        <v>1</v>
      </c>
      <c r="L253" t="s">
        <v>58</v>
      </c>
      <c r="M253" t="s">
        <v>49</v>
      </c>
      <c r="N253">
        <v>1</v>
      </c>
      <c r="O253">
        <v>0</v>
      </c>
      <c r="P253">
        <v>5</v>
      </c>
      <c r="Q253" s="48">
        <v>82.89</v>
      </c>
      <c r="R253" s="48">
        <f t="shared" si="24"/>
        <v>0</v>
      </c>
      <c r="S253" s="48">
        <f t="shared" si="23"/>
        <v>0</v>
      </c>
      <c r="T253" s="48"/>
      <c r="U253" s="48">
        <f t="shared" si="21"/>
        <v>0</v>
      </c>
      <c r="V253" s="138">
        <f t="shared" si="22"/>
        <v>0</v>
      </c>
      <c r="W253" s="138">
        <f t="shared" si="25"/>
        <v>0</v>
      </c>
      <c r="X253" t="str">
        <f>IF(DATAPrI[[#This Row],[Verks]]="Programövergripande",DATAPrI[[#This Row],[Verks]],CONCATENATE(DATAPrI[[#This Row],[PN/Pri kod]],TEXT(DATAPrI[[#This Row],[Verks]],9900000),1))</f>
        <v>H599001371</v>
      </c>
      <c r="Y253" t="str">
        <f>IF(DATAPrI[[#This Row],[Verks]]="Programövergripande",DATAPrI[[#This Row],[Verks]],CONCATENATE(DATAPrI[[#This Row],[Kursansvarig inst]],TEXT(DATAPrI[[#This Row],[Verks]],9900000),1))</f>
        <v>H599001371</v>
      </c>
      <c r="Z2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3" t="s">
        <v>42</v>
      </c>
      <c r="AC253" t="s">
        <v>42</v>
      </c>
      <c r="AD253" t="s">
        <v>42</v>
      </c>
      <c r="AE253" t="s">
        <v>42</v>
      </c>
      <c r="AF253">
        <f>IF(A253="Programövergripande","Programövergripande",VLOOKUP(C253,Verks!A:B,2,0))</f>
        <v>137</v>
      </c>
      <c r="AH253">
        <v>2023</v>
      </c>
      <c r="AL253" t="str">
        <f>VLOOKUP(B253,Inst!A:B,2,0)</f>
        <v>H5</v>
      </c>
    </row>
    <row r="254" spans="1:38" x14ac:dyDescent="0.35">
      <c r="A254" t="s">
        <v>47</v>
      </c>
      <c r="B254" t="s">
        <v>578</v>
      </c>
      <c r="C254" t="s">
        <v>286</v>
      </c>
      <c r="D254" t="s">
        <v>286</v>
      </c>
      <c r="E254" t="s">
        <v>48</v>
      </c>
      <c r="G254" t="s">
        <v>122</v>
      </c>
      <c r="H254" t="s">
        <v>670</v>
      </c>
      <c r="I254" t="s">
        <v>669</v>
      </c>
      <c r="J254">
        <v>1</v>
      </c>
      <c r="L254" t="s">
        <v>58</v>
      </c>
      <c r="M254" t="s">
        <v>50</v>
      </c>
      <c r="N254">
        <v>2</v>
      </c>
      <c r="O254">
        <v>18</v>
      </c>
      <c r="P254">
        <v>2</v>
      </c>
      <c r="Q254" s="48">
        <v>82.89</v>
      </c>
      <c r="R254" s="48">
        <f t="shared" si="24"/>
        <v>0.6</v>
      </c>
      <c r="S254" s="48">
        <f t="shared" si="23"/>
        <v>49.734000000000002</v>
      </c>
      <c r="T254" s="48"/>
      <c r="U254" s="48">
        <f t="shared" si="21"/>
        <v>49.734000000000002</v>
      </c>
      <c r="V254" s="138">
        <f t="shared" si="22"/>
        <v>49734</v>
      </c>
      <c r="W254" s="138">
        <f t="shared" si="25"/>
        <v>4144.5</v>
      </c>
      <c r="X254" t="str">
        <f>IF(DATAPrI[[#This Row],[Verks]]="Programövergripande",DATAPrI[[#This Row],[Verks]],CONCATENATE(DATAPrI[[#This Row],[PN/Pri kod]],TEXT(DATAPrI[[#This Row],[Verks]],9900000),1))</f>
        <v>H599001371</v>
      </c>
      <c r="Y254" t="str">
        <f>IF(DATAPrI[[#This Row],[Verks]]="Programövergripande",DATAPrI[[#This Row],[Verks]],CONCATENATE(DATAPrI[[#This Row],[Kursansvarig inst]],TEXT(DATAPrI[[#This Row],[Verks]],9900000),1))</f>
        <v>H599001371</v>
      </c>
      <c r="Z2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4" t="s">
        <v>42</v>
      </c>
      <c r="AC254" t="s">
        <v>42</v>
      </c>
      <c r="AD254" t="s">
        <v>42</v>
      </c>
      <c r="AE254" t="s">
        <v>42</v>
      </c>
      <c r="AF254">
        <f>IF(A254="Programövergripande","Programövergripande",VLOOKUP(C254,Verks!A:B,2,0))</f>
        <v>137</v>
      </c>
      <c r="AH254">
        <v>2023</v>
      </c>
      <c r="AL254" t="str">
        <f>VLOOKUP(B254,Inst!A:B,2,0)</f>
        <v>H5</v>
      </c>
    </row>
    <row r="255" spans="1:38" x14ac:dyDescent="0.35">
      <c r="A255" t="s">
        <v>47</v>
      </c>
      <c r="B255" t="s">
        <v>578</v>
      </c>
      <c r="C255" t="s">
        <v>286</v>
      </c>
      <c r="D255" t="s">
        <v>286</v>
      </c>
      <c r="E255" t="s">
        <v>48</v>
      </c>
      <c r="G255" t="s">
        <v>122</v>
      </c>
      <c r="H255" t="s">
        <v>674</v>
      </c>
      <c r="I255" t="s">
        <v>673</v>
      </c>
      <c r="J255">
        <v>1</v>
      </c>
      <c r="L255" t="s">
        <v>58</v>
      </c>
      <c r="M255" t="s">
        <v>50</v>
      </c>
      <c r="N255">
        <v>2</v>
      </c>
      <c r="O255">
        <v>18</v>
      </c>
      <c r="P255">
        <v>1</v>
      </c>
      <c r="Q255" s="48">
        <v>82.89</v>
      </c>
      <c r="R255" s="48">
        <f t="shared" si="24"/>
        <v>0.3</v>
      </c>
      <c r="S255" s="48">
        <f t="shared" si="23"/>
        <v>24.867000000000001</v>
      </c>
      <c r="T255" s="48"/>
      <c r="U255" s="48">
        <f t="shared" si="21"/>
        <v>24.867000000000001</v>
      </c>
      <c r="V255" s="138">
        <f t="shared" si="22"/>
        <v>24867</v>
      </c>
      <c r="W255" s="138">
        <f t="shared" si="25"/>
        <v>2072.25</v>
      </c>
      <c r="X255" t="str">
        <f>IF(DATAPrI[[#This Row],[Verks]]="Programövergripande",DATAPrI[[#This Row],[Verks]],CONCATENATE(DATAPrI[[#This Row],[PN/Pri kod]],TEXT(DATAPrI[[#This Row],[Verks]],9900000),1))</f>
        <v>H599001371</v>
      </c>
      <c r="Y255" t="str">
        <f>IF(DATAPrI[[#This Row],[Verks]]="Programövergripande",DATAPrI[[#This Row],[Verks]],CONCATENATE(DATAPrI[[#This Row],[Kursansvarig inst]],TEXT(DATAPrI[[#This Row],[Verks]],9900000),1))</f>
        <v>H599001371</v>
      </c>
      <c r="Z2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5" t="s">
        <v>42</v>
      </c>
      <c r="AC255" t="s">
        <v>42</v>
      </c>
      <c r="AD255" t="s">
        <v>42</v>
      </c>
      <c r="AE255" t="s">
        <v>42</v>
      </c>
      <c r="AF255">
        <f>IF(A255="Programövergripande","Programövergripande",VLOOKUP(C255,Verks!A:B,2,0))</f>
        <v>137</v>
      </c>
      <c r="AH255">
        <v>2023</v>
      </c>
      <c r="AL255" t="str">
        <f>VLOOKUP(B255,Inst!A:B,2,0)</f>
        <v>H5</v>
      </c>
    </row>
    <row r="256" spans="1:38" x14ac:dyDescent="0.35">
      <c r="A256" t="s">
        <v>47</v>
      </c>
      <c r="B256" t="s">
        <v>578</v>
      </c>
      <c r="C256" t="s">
        <v>286</v>
      </c>
      <c r="D256" t="s">
        <v>286</v>
      </c>
      <c r="E256" t="s">
        <v>48</v>
      </c>
      <c r="G256" t="s">
        <v>122</v>
      </c>
      <c r="H256" t="s">
        <v>678</v>
      </c>
      <c r="I256" t="s">
        <v>677</v>
      </c>
      <c r="J256">
        <v>1</v>
      </c>
      <c r="L256" t="s">
        <v>58</v>
      </c>
      <c r="M256" t="s">
        <v>50</v>
      </c>
      <c r="N256">
        <v>2</v>
      </c>
      <c r="O256">
        <v>18</v>
      </c>
      <c r="P256">
        <v>7</v>
      </c>
      <c r="Q256" s="48">
        <v>82.89</v>
      </c>
      <c r="R256" s="48">
        <f t="shared" si="24"/>
        <v>2.1</v>
      </c>
      <c r="S256" s="48">
        <f t="shared" si="23"/>
        <v>174.06900000000002</v>
      </c>
      <c r="T256" s="48"/>
      <c r="U256" s="48">
        <f t="shared" si="21"/>
        <v>174.06900000000002</v>
      </c>
      <c r="V256" s="138">
        <f t="shared" si="22"/>
        <v>174069.00000000003</v>
      </c>
      <c r="W256" s="138">
        <f t="shared" si="25"/>
        <v>14505.750000000002</v>
      </c>
      <c r="X256" t="str">
        <f>IF(DATAPrI[[#This Row],[Verks]]="Programövergripande",DATAPrI[[#This Row],[Verks]],CONCATENATE(DATAPrI[[#This Row],[PN/Pri kod]],TEXT(DATAPrI[[#This Row],[Verks]],9900000),1))</f>
        <v>H599001371</v>
      </c>
      <c r="Y256" t="str">
        <f>IF(DATAPrI[[#This Row],[Verks]]="Programövergripande",DATAPrI[[#This Row],[Verks]],CONCATENATE(DATAPrI[[#This Row],[Kursansvarig inst]],TEXT(DATAPrI[[#This Row],[Verks]],9900000),1))</f>
        <v>H599001371</v>
      </c>
      <c r="Z2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6" t="s">
        <v>42</v>
      </c>
      <c r="AC256" t="s">
        <v>42</v>
      </c>
      <c r="AD256" t="s">
        <v>42</v>
      </c>
      <c r="AE256" t="s">
        <v>42</v>
      </c>
      <c r="AF256">
        <f>IF(A256="Programövergripande","Programövergripande",VLOOKUP(C256,Verks!A:B,2,0))</f>
        <v>137</v>
      </c>
      <c r="AH256">
        <v>2023</v>
      </c>
      <c r="AL256" t="str">
        <f>VLOOKUP(B256,Inst!A:B,2,0)</f>
        <v>H5</v>
      </c>
    </row>
    <row r="257" spans="1:38" x14ac:dyDescent="0.35">
      <c r="A257" t="s">
        <v>47</v>
      </c>
      <c r="B257" t="s">
        <v>578</v>
      </c>
      <c r="C257" t="s">
        <v>286</v>
      </c>
      <c r="D257" t="s">
        <v>286</v>
      </c>
      <c r="E257" t="s">
        <v>48</v>
      </c>
      <c r="G257" t="s">
        <v>122</v>
      </c>
      <c r="H257" t="s">
        <v>682</v>
      </c>
      <c r="I257" t="s">
        <v>681</v>
      </c>
      <c r="J257">
        <v>1</v>
      </c>
      <c r="L257" t="s">
        <v>58</v>
      </c>
      <c r="M257" t="s">
        <v>50</v>
      </c>
      <c r="N257">
        <v>2</v>
      </c>
      <c r="O257">
        <v>18</v>
      </c>
      <c r="P257">
        <v>5</v>
      </c>
      <c r="Q257" s="48">
        <v>82.89</v>
      </c>
      <c r="R257" s="48">
        <f t="shared" si="24"/>
        <v>1.5</v>
      </c>
      <c r="S257" s="48">
        <f t="shared" si="23"/>
        <v>124.33500000000001</v>
      </c>
      <c r="T257" s="48"/>
      <c r="U257" s="48">
        <f t="shared" si="21"/>
        <v>124.33500000000001</v>
      </c>
      <c r="V257" s="138">
        <f t="shared" si="22"/>
        <v>124335.00000000001</v>
      </c>
      <c r="W257" s="138">
        <f t="shared" si="25"/>
        <v>10361.250000000002</v>
      </c>
      <c r="X257" t="str">
        <f>IF(DATAPrI[[#This Row],[Verks]]="Programövergripande",DATAPrI[[#This Row],[Verks]],CONCATENATE(DATAPrI[[#This Row],[PN/Pri kod]],TEXT(DATAPrI[[#This Row],[Verks]],9900000),1))</f>
        <v>H599001371</v>
      </c>
      <c r="Y257" t="str">
        <f>IF(DATAPrI[[#This Row],[Verks]]="Programövergripande",DATAPrI[[#This Row],[Verks]],CONCATENATE(DATAPrI[[#This Row],[Kursansvarig inst]],TEXT(DATAPrI[[#This Row],[Verks]],9900000),1))</f>
        <v>H599001371</v>
      </c>
      <c r="Z2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7" t="s">
        <v>42</v>
      </c>
      <c r="AC257" t="s">
        <v>42</v>
      </c>
      <c r="AD257" t="s">
        <v>42</v>
      </c>
      <c r="AE257" t="s">
        <v>42</v>
      </c>
      <c r="AF257">
        <f>IF(A257="Programövergripande","Programövergripande",VLOOKUP(C257,Verks!A:B,2,0))</f>
        <v>137</v>
      </c>
      <c r="AH257">
        <v>2023</v>
      </c>
      <c r="AL257" t="str">
        <f>VLOOKUP(B257,Inst!A:B,2,0)</f>
        <v>H5</v>
      </c>
    </row>
    <row r="258" spans="1:38" x14ac:dyDescent="0.35">
      <c r="A258" t="s">
        <v>47</v>
      </c>
      <c r="B258" t="s">
        <v>578</v>
      </c>
      <c r="C258" t="s">
        <v>286</v>
      </c>
      <c r="D258" t="s">
        <v>286</v>
      </c>
      <c r="E258" t="s">
        <v>48</v>
      </c>
      <c r="G258" t="s">
        <v>122</v>
      </c>
      <c r="H258" t="s">
        <v>686</v>
      </c>
      <c r="I258" t="s">
        <v>685</v>
      </c>
      <c r="J258">
        <v>1</v>
      </c>
      <c r="L258" t="s">
        <v>58</v>
      </c>
      <c r="M258" t="s">
        <v>50</v>
      </c>
      <c r="N258">
        <v>2</v>
      </c>
      <c r="O258">
        <v>18</v>
      </c>
      <c r="P258">
        <v>15</v>
      </c>
      <c r="Q258" s="48">
        <v>82.89</v>
      </c>
      <c r="R258" s="48">
        <f t="shared" si="24"/>
        <v>4.5</v>
      </c>
      <c r="S258" s="48">
        <f t="shared" si="23"/>
        <v>373.005</v>
      </c>
      <c r="T258" s="48"/>
      <c r="U258" s="48">
        <f t="shared" ref="U258:U321" si="26">S258+T258</f>
        <v>373.005</v>
      </c>
      <c r="V258" s="138">
        <f t="shared" ref="V258:V321" si="27">U258*1000</f>
        <v>373005</v>
      </c>
      <c r="W258" s="138">
        <f t="shared" si="25"/>
        <v>31083.75</v>
      </c>
      <c r="X258" t="str">
        <f>IF(DATAPrI[[#This Row],[Verks]]="Programövergripande",DATAPrI[[#This Row],[Verks]],CONCATENATE(DATAPrI[[#This Row],[PN/Pri kod]],TEXT(DATAPrI[[#This Row],[Verks]],9900000),1))</f>
        <v>H599001371</v>
      </c>
      <c r="Y258" t="str">
        <f>IF(DATAPrI[[#This Row],[Verks]]="Programövergripande",DATAPrI[[#This Row],[Verks]],CONCATENATE(DATAPrI[[#This Row],[Kursansvarig inst]],TEXT(DATAPrI[[#This Row],[Verks]],9900000),1))</f>
        <v>H599001371</v>
      </c>
      <c r="Z2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58" t="s">
        <v>42</v>
      </c>
      <c r="AC258" t="s">
        <v>42</v>
      </c>
      <c r="AD258" t="s">
        <v>42</v>
      </c>
      <c r="AE258" t="s">
        <v>42</v>
      </c>
      <c r="AF258">
        <f>IF(A258="Programövergripande","Programövergripande",VLOOKUP(C258,Verks!A:B,2,0))</f>
        <v>137</v>
      </c>
      <c r="AH258">
        <v>2023</v>
      </c>
      <c r="AL258" t="str">
        <f>VLOOKUP(B258,Inst!A:B,2,0)</f>
        <v>H5</v>
      </c>
    </row>
    <row r="259" spans="1:38" x14ac:dyDescent="0.35">
      <c r="A259" t="s">
        <v>38</v>
      </c>
      <c r="B259" t="s">
        <v>696</v>
      </c>
      <c r="C259" t="s">
        <v>299</v>
      </c>
      <c r="D259" t="s">
        <v>299</v>
      </c>
      <c r="E259" t="s">
        <v>42</v>
      </c>
      <c r="G259" t="s">
        <v>130</v>
      </c>
      <c r="H259" t="s">
        <v>44</v>
      </c>
      <c r="I259" t="s">
        <v>42</v>
      </c>
      <c r="J259">
        <v>1</v>
      </c>
      <c r="L259" t="s">
        <v>53</v>
      </c>
      <c r="Q259" s="48"/>
      <c r="R259" s="48">
        <f t="shared" si="24"/>
        <v>0</v>
      </c>
      <c r="S259" s="48">
        <f t="shared" si="23"/>
        <v>0</v>
      </c>
      <c r="T259" s="48">
        <v>75</v>
      </c>
      <c r="U259" s="142">
        <f t="shared" si="26"/>
        <v>75</v>
      </c>
      <c r="V259" s="138">
        <f t="shared" si="27"/>
        <v>75000</v>
      </c>
      <c r="W259" s="138">
        <f>V259/12</f>
        <v>6250</v>
      </c>
      <c r="X259" t="str">
        <f>IF(DATAPrI[[#This Row],[Verks]]="Programövergripande",DATAPrI[[#This Row],[Verks]],CONCATENATE(DATAPrI[[#This Row],[PN/Pri kod]],TEXT(DATAPrI[[#This Row],[Verks]],9900000),1))</f>
        <v>Programövergripande</v>
      </c>
      <c r="Y259" t="str">
        <f>IF(DATAPrI[[#This Row],[Verks]]="Programövergripande",DATAPrI[[#This Row],[Verks]],CONCATENATE(DATAPrI[[#This Row],[Kursansvarig inst]],TEXT(DATAPrI[[#This Row],[Verks]],9900000),1))</f>
        <v>Programövergripande</v>
      </c>
      <c r="Z25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5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59" t="str">
        <f>IF(A259="Programövergripande","Programövergripande",VLOOKUP(C259,Verks!A:B,2,0))</f>
        <v>Programövergripande</v>
      </c>
      <c r="AH259">
        <v>2023</v>
      </c>
      <c r="AL259" t="str">
        <f>VLOOKUP(B259,Inst!A:B,2,0)</f>
        <v>C3</v>
      </c>
    </row>
    <row r="260" spans="1:38" x14ac:dyDescent="0.35">
      <c r="A260" t="s">
        <v>38</v>
      </c>
      <c r="B260" t="s">
        <v>696</v>
      </c>
      <c r="C260" t="s">
        <v>299</v>
      </c>
      <c r="D260" t="s">
        <v>299</v>
      </c>
      <c r="E260" t="s">
        <v>42</v>
      </c>
      <c r="G260" t="s">
        <v>130</v>
      </c>
      <c r="H260" t="s">
        <v>54</v>
      </c>
      <c r="I260" t="s">
        <v>42</v>
      </c>
      <c r="J260">
        <v>1</v>
      </c>
      <c r="L260" t="s">
        <v>53</v>
      </c>
      <c r="Q260" s="48"/>
      <c r="R260" s="48">
        <f t="shared" si="24"/>
        <v>0</v>
      </c>
      <c r="S260" s="48">
        <f t="shared" si="23"/>
        <v>0</v>
      </c>
      <c r="T260" s="48">
        <v>660</v>
      </c>
      <c r="U260" s="142">
        <f t="shared" si="26"/>
        <v>660</v>
      </c>
      <c r="V260" s="138">
        <f t="shared" si="27"/>
        <v>660000</v>
      </c>
      <c r="W260" s="138">
        <f>V260/12</f>
        <v>55000</v>
      </c>
      <c r="X260" t="str">
        <f>IF(DATAPrI[[#This Row],[Verks]]="Programövergripande",DATAPrI[[#This Row],[Verks]],CONCATENATE(DATAPrI[[#This Row],[PN/Pri kod]],TEXT(DATAPrI[[#This Row],[Verks]],9900000),1))</f>
        <v>Programövergripande</v>
      </c>
      <c r="Y260" t="str">
        <f>IF(DATAPrI[[#This Row],[Verks]]="Programövergripande",DATAPrI[[#This Row],[Verks]],CONCATENATE(DATAPrI[[#This Row],[Kursansvarig inst]],TEXT(DATAPrI[[#This Row],[Verks]],9900000),1))</f>
        <v>Programövergripande</v>
      </c>
      <c r="Z26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6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60" t="str">
        <f>IF(A260="Programövergripande","Programövergripande",VLOOKUP(C260,Verks!A:B,2,0))</f>
        <v>Programövergripande</v>
      </c>
      <c r="AH260">
        <v>2023</v>
      </c>
      <c r="AL260" t="str">
        <f>VLOOKUP(B260,Inst!A:B,2,0)</f>
        <v>C3</v>
      </c>
    </row>
    <row r="261" spans="1:38" x14ac:dyDescent="0.35">
      <c r="A261" t="s">
        <v>38</v>
      </c>
      <c r="B261" t="s">
        <v>696</v>
      </c>
      <c r="C261" t="s">
        <v>299</v>
      </c>
      <c r="D261" t="s">
        <v>299</v>
      </c>
      <c r="E261" t="s">
        <v>42</v>
      </c>
      <c r="G261" t="s">
        <v>130</v>
      </c>
      <c r="H261" t="s">
        <v>55</v>
      </c>
      <c r="I261" t="s">
        <v>42</v>
      </c>
      <c r="J261">
        <v>1</v>
      </c>
      <c r="L261" t="s">
        <v>53</v>
      </c>
      <c r="Q261" s="48"/>
      <c r="R261" s="48">
        <f t="shared" si="24"/>
        <v>0</v>
      </c>
      <c r="S261" s="48">
        <f t="shared" si="23"/>
        <v>0</v>
      </c>
      <c r="T261" s="48">
        <v>19.920000000000002</v>
      </c>
      <c r="U261" s="142">
        <f t="shared" si="26"/>
        <v>19.920000000000002</v>
      </c>
      <c r="V261" s="138">
        <f t="shared" si="27"/>
        <v>19920</v>
      </c>
      <c r="W261" s="138">
        <f>V261/12</f>
        <v>1660</v>
      </c>
      <c r="X261" t="str">
        <f>IF(DATAPrI[[#This Row],[Verks]]="Programövergripande",DATAPrI[[#This Row],[Verks]],CONCATENATE(DATAPrI[[#This Row],[PN/Pri kod]],TEXT(DATAPrI[[#This Row],[Verks]],9900000),1))</f>
        <v>Programövergripande</v>
      </c>
      <c r="Y261" t="str">
        <f>IF(DATAPrI[[#This Row],[Verks]]="Programövergripande",DATAPrI[[#This Row],[Verks]],CONCATENATE(DATAPrI[[#This Row],[Kursansvarig inst]],TEXT(DATAPrI[[#This Row],[Verks]],9900000),1))</f>
        <v>Programövergripande</v>
      </c>
      <c r="Z26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6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61" t="str">
        <f>IF(A261="Programövergripande","Programövergripande",VLOOKUP(C261,Verks!A:B,2,0))</f>
        <v>Programövergripande</v>
      </c>
      <c r="AH261">
        <v>2023</v>
      </c>
      <c r="AL261" t="str">
        <f>VLOOKUP(B261,Inst!A:B,2,0)</f>
        <v>C3</v>
      </c>
    </row>
    <row r="262" spans="1:38" x14ac:dyDescent="0.35">
      <c r="A262" t="s">
        <v>38</v>
      </c>
      <c r="B262" t="s">
        <v>696</v>
      </c>
      <c r="C262" t="s">
        <v>299</v>
      </c>
      <c r="D262" t="s">
        <v>299</v>
      </c>
      <c r="E262" t="s">
        <v>42</v>
      </c>
      <c r="G262" t="s">
        <v>130</v>
      </c>
      <c r="H262" t="s">
        <v>52</v>
      </c>
      <c r="I262" t="s">
        <v>42</v>
      </c>
      <c r="J262">
        <v>1</v>
      </c>
      <c r="L262" t="s">
        <v>53</v>
      </c>
      <c r="Q262" s="48"/>
      <c r="R262" s="48">
        <f t="shared" si="24"/>
        <v>0</v>
      </c>
      <c r="S262" s="48">
        <f t="shared" si="23"/>
        <v>0</v>
      </c>
      <c r="T262" s="48">
        <v>350</v>
      </c>
      <c r="U262" s="142">
        <f t="shared" si="26"/>
        <v>350</v>
      </c>
      <c r="V262" s="138">
        <f t="shared" si="27"/>
        <v>350000</v>
      </c>
      <c r="W262" s="138">
        <f>V262/12</f>
        <v>29166.666666666668</v>
      </c>
      <c r="X262" t="str">
        <f>IF(DATAPrI[[#This Row],[Verks]]="Programövergripande",DATAPrI[[#This Row],[Verks]],CONCATENATE(DATAPrI[[#This Row],[PN/Pri kod]],TEXT(DATAPrI[[#This Row],[Verks]],9900000),1))</f>
        <v>Programövergripande</v>
      </c>
      <c r="Y262" t="str">
        <f>IF(DATAPrI[[#This Row],[Verks]]="Programövergripande",DATAPrI[[#This Row],[Verks]],CONCATENATE(DATAPrI[[#This Row],[Kursansvarig inst]],TEXT(DATAPrI[[#This Row],[Verks]],9900000),1))</f>
        <v>Programövergripande</v>
      </c>
      <c r="Z26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6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62" t="str">
        <f>IF(A262="Programövergripande","Programövergripande",VLOOKUP(C262,Verks!A:B,2,0))</f>
        <v>Programövergripande</v>
      </c>
      <c r="AH262">
        <v>2023</v>
      </c>
      <c r="AL262" t="str">
        <f>VLOOKUP(B262,Inst!A:B,2,0)</f>
        <v>C3</v>
      </c>
    </row>
    <row r="263" spans="1:38" x14ac:dyDescent="0.35">
      <c r="A263" t="s">
        <v>47</v>
      </c>
      <c r="B263" t="s">
        <v>696</v>
      </c>
      <c r="C263" t="s">
        <v>299</v>
      </c>
      <c r="D263" t="s">
        <v>299</v>
      </c>
      <c r="E263" t="s">
        <v>48</v>
      </c>
      <c r="G263" t="s">
        <v>130</v>
      </c>
      <c r="H263" t="s">
        <v>707</v>
      </c>
      <c r="I263" t="s">
        <v>708</v>
      </c>
      <c r="J263">
        <v>1</v>
      </c>
      <c r="M263" t="s">
        <v>49</v>
      </c>
      <c r="N263">
        <v>1</v>
      </c>
      <c r="O263">
        <v>20</v>
      </c>
      <c r="P263">
        <v>25</v>
      </c>
      <c r="Q263" s="48">
        <v>95</v>
      </c>
      <c r="R263" s="48">
        <f t="shared" si="24"/>
        <v>8.3333333333333339</v>
      </c>
      <c r="S263" s="48">
        <f t="shared" si="23"/>
        <v>791.66666666666674</v>
      </c>
      <c r="T263" s="48"/>
      <c r="U263" s="142">
        <f t="shared" si="26"/>
        <v>791.66666666666674</v>
      </c>
      <c r="V263" s="138">
        <f t="shared" si="27"/>
        <v>791666.66666666674</v>
      </c>
      <c r="W263" s="138">
        <f t="shared" ref="W263:W326" si="28">V263/12</f>
        <v>65972.222222222234</v>
      </c>
      <c r="X263" t="str">
        <f>IF(DATAPrI[[#This Row],[Verks]]="Programövergripande",DATAPrI[[#This Row],[Verks]],CONCATENATE(DATAPrI[[#This Row],[PN/Pri kod]],TEXT(DATAPrI[[#This Row],[Verks]],9900000),1))</f>
        <v>C399001391</v>
      </c>
      <c r="Y263" t="str">
        <f>IF(DATAPrI[[#This Row],[Verks]]="Programövergripande",DATAPrI[[#This Row],[Verks]],CONCATENATE(DATAPrI[[#This Row],[Kursansvarig inst]],TEXT(DATAPrI[[#This Row],[Verks]],9900000),1))</f>
        <v>C399001391</v>
      </c>
      <c r="Z2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3">
        <f>IF(A263="Programövergripande","Programövergripande",VLOOKUP(C263,Verks!A:B,2,0))</f>
        <v>139</v>
      </c>
      <c r="AH263">
        <v>2023</v>
      </c>
      <c r="AL263" t="str">
        <f>VLOOKUP(B263,Inst!A:B,2,0)</f>
        <v>C3</v>
      </c>
    </row>
    <row r="264" spans="1:38" x14ac:dyDescent="0.35">
      <c r="A264" t="s">
        <v>47</v>
      </c>
      <c r="B264" t="s">
        <v>696</v>
      </c>
      <c r="C264" t="s">
        <v>299</v>
      </c>
      <c r="D264" t="s">
        <v>299</v>
      </c>
      <c r="E264" t="s">
        <v>48</v>
      </c>
      <c r="G264" t="s">
        <v>130</v>
      </c>
      <c r="H264" t="s">
        <v>709</v>
      </c>
      <c r="I264" t="s">
        <v>710</v>
      </c>
      <c r="J264">
        <v>1</v>
      </c>
      <c r="M264" t="s">
        <v>49</v>
      </c>
      <c r="N264">
        <v>1</v>
      </c>
      <c r="O264">
        <v>20</v>
      </c>
      <c r="P264">
        <v>5</v>
      </c>
      <c r="Q264" s="48">
        <v>90</v>
      </c>
      <c r="R264" s="48">
        <f t="shared" si="24"/>
        <v>1.6666666666666667</v>
      </c>
      <c r="S264" s="48">
        <f t="shared" si="23"/>
        <v>150</v>
      </c>
      <c r="T264" s="48"/>
      <c r="U264" s="142">
        <f t="shared" si="26"/>
        <v>150</v>
      </c>
      <c r="V264" s="138">
        <f t="shared" si="27"/>
        <v>150000</v>
      </c>
      <c r="W264" s="138">
        <f t="shared" si="28"/>
        <v>12500</v>
      </c>
      <c r="X264" t="str">
        <f>IF(DATAPrI[[#This Row],[Verks]]="Programövergripande",DATAPrI[[#This Row],[Verks]],CONCATENATE(DATAPrI[[#This Row],[PN/Pri kod]],TEXT(DATAPrI[[#This Row],[Verks]],9900000),1))</f>
        <v>C399001391</v>
      </c>
      <c r="Y264" t="str">
        <f>IF(DATAPrI[[#This Row],[Verks]]="Programövergripande",DATAPrI[[#This Row],[Verks]],CONCATENATE(DATAPrI[[#This Row],[Kursansvarig inst]],TEXT(DATAPrI[[#This Row],[Verks]],9900000),1))</f>
        <v>C399001391</v>
      </c>
      <c r="Z2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4">
        <f>IF(A264="Programövergripande","Programövergripande",VLOOKUP(C264,Verks!A:B,2,0))</f>
        <v>139</v>
      </c>
      <c r="AH264">
        <v>2023</v>
      </c>
      <c r="AL264" t="str">
        <f>VLOOKUP(B264,Inst!A:B,2,0)</f>
        <v>C3</v>
      </c>
    </row>
    <row r="265" spans="1:38" x14ac:dyDescent="0.35">
      <c r="A265" t="s">
        <v>47</v>
      </c>
      <c r="B265" t="s">
        <v>696</v>
      </c>
      <c r="C265" t="s">
        <v>299</v>
      </c>
      <c r="D265" t="s">
        <v>299</v>
      </c>
      <c r="E265" t="s">
        <v>48</v>
      </c>
      <c r="G265" t="s">
        <v>130</v>
      </c>
      <c r="H265" t="s">
        <v>711</v>
      </c>
      <c r="I265" t="s">
        <v>712</v>
      </c>
      <c r="J265">
        <v>1</v>
      </c>
      <c r="L265" t="s">
        <v>58</v>
      </c>
      <c r="M265" t="s">
        <v>50</v>
      </c>
      <c r="N265">
        <v>2</v>
      </c>
      <c r="O265">
        <v>22</v>
      </c>
      <c r="P265">
        <v>15</v>
      </c>
      <c r="Q265" s="48">
        <v>95</v>
      </c>
      <c r="R265" s="48">
        <f t="shared" si="24"/>
        <v>5.5</v>
      </c>
      <c r="S265" s="48">
        <f t="shared" si="23"/>
        <v>522.5</v>
      </c>
      <c r="T265" s="48"/>
      <c r="U265" s="142">
        <f t="shared" si="26"/>
        <v>522.5</v>
      </c>
      <c r="V265" s="138">
        <f t="shared" si="27"/>
        <v>522500</v>
      </c>
      <c r="W265" s="138">
        <f t="shared" si="28"/>
        <v>43541.666666666664</v>
      </c>
      <c r="X265" t="str">
        <f>IF(DATAPrI[[#This Row],[Verks]]="Programövergripande",DATAPrI[[#This Row],[Verks]],CONCATENATE(DATAPrI[[#This Row],[PN/Pri kod]],TEXT(DATAPrI[[#This Row],[Verks]],9900000),1))</f>
        <v>C399001391</v>
      </c>
      <c r="Y265" t="str">
        <f>IF(DATAPrI[[#This Row],[Verks]]="Programövergripande",DATAPrI[[#This Row],[Verks]],CONCATENATE(DATAPrI[[#This Row],[Kursansvarig inst]],TEXT(DATAPrI[[#This Row],[Verks]],9900000),1))</f>
        <v>C399001391</v>
      </c>
      <c r="Z2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5">
        <f>IF(A265="Programövergripande","Programövergripande",VLOOKUP(C265,Verks!A:B,2,0))</f>
        <v>139</v>
      </c>
      <c r="AH265">
        <v>2023</v>
      </c>
      <c r="AL265" t="str">
        <f>VLOOKUP(B265,Inst!A:B,2,0)</f>
        <v>C3</v>
      </c>
    </row>
    <row r="266" spans="1:38" x14ac:dyDescent="0.35">
      <c r="A266" t="s">
        <v>47</v>
      </c>
      <c r="B266" t="s">
        <v>696</v>
      </c>
      <c r="C266" t="s">
        <v>299</v>
      </c>
      <c r="D266" t="s">
        <v>299</v>
      </c>
      <c r="E266" t="s">
        <v>48</v>
      </c>
      <c r="G266" t="s">
        <v>130</v>
      </c>
      <c r="H266" t="s">
        <v>713</v>
      </c>
      <c r="I266" t="s">
        <v>714</v>
      </c>
      <c r="J266">
        <v>1</v>
      </c>
      <c r="L266" t="s">
        <v>58</v>
      </c>
      <c r="M266" t="s">
        <v>50</v>
      </c>
      <c r="N266">
        <v>2</v>
      </c>
      <c r="O266">
        <v>22</v>
      </c>
      <c r="P266">
        <v>7.5</v>
      </c>
      <c r="Q266" s="48">
        <v>90</v>
      </c>
      <c r="R266" s="48">
        <f t="shared" si="24"/>
        <v>2.75</v>
      </c>
      <c r="S266" s="48">
        <f t="shared" si="23"/>
        <v>247.5</v>
      </c>
      <c r="T266" s="48"/>
      <c r="U266" s="142">
        <f t="shared" si="26"/>
        <v>247.5</v>
      </c>
      <c r="V266" s="138">
        <f t="shared" si="27"/>
        <v>247500</v>
      </c>
      <c r="W266" s="138">
        <f t="shared" si="28"/>
        <v>20625</v>
      </c>
      <c r="X266" t="str">
        <f>IF(DATAPrI[[#This Row],[Verks]]="Programövergripande",DATAPrI[[#This Row],[Verks]],CONCATENATE(DATAPrI[[#This Row],[PN/Pri kod]],TEXT(DATAPrI[[#This Row],[Verks]],9900000),1))</f>
        <v>C399001391</v>
      </c>
      <c r="Y266" t="str">
        <f>IF(DATAPrI[[#This Row],[Verks]]="Programövergripande",DATAPrI[[#This Row],[Verks]],CONCATENATE(DATAPrI[[#This Row],[Kursansvarig inst]],TEXT(DATAPrI[[#This Row],[Verks]],9900000),1))</f>
        <v>C399001391</v>
      </c>
      <c r="Z2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6">
        <f>IF(A266="Programövergripande","Programövergripande",VLOOKUP(C266,Verks!A:B,2,0))</f>
        <v>139</v>
      </c>
      <c r="AH266">
        <v>2023</v>
      </c>
      <c r="AL266" t="str">
        <f>VLOOKUP(B266,Inst!A:B,2,0)</f>
        <v>C3</v>
      </c>
    </row>
    <row r="267" spans="1:38" x14ac:dyDescent="0.35">
      <c r="A267" t="s">
        <v>47</v>
      </c>
      <c r="B267" t="s">
        <v>696</v>
      </c>
      <c r="C267" t="s">
        <v>299</v>
      </c>
      <c r="D267" t="s">
        <v>299</v>
      </c>
      <c r="E267" t="s">
        <v>48</v>
      </c>
      <c r="G267" t="s">
        <v>130</v>
      </c>
      <c r="H267" t="s">
        <v>715</v>
      </c>
      <c r="I267" t="s">
        <v>716</v>
      </c>
      <c r="J267">
        <v>1</v>
      </c>
      <c r="L267" t="s">
        <v>58</v>
      </c>
      <c r="M267" t="s">
        <v>50</v>
      </c>
      <c r="N267">
        <v>2</v>
      </c>
      <c r="O267">
        <v>22</v>
      </c>
      <c r="P267">
        <v>7.5</v>
      </c>
      <c r="Q267" s="48">
        <v>90</v>
      </c>
      <c r="R267" s="48">
        <f t="shared" si="24"/>
        <v>2.75</v>
      </c>
      <c r="S267" s="48">
        <f t="shared" si="23"/>
        <v>247.5</v>
      </c>
      <c r="T267" s="48"/>
      <c r="U267" s="142">
        <f t="shared" si="26"/>
        <v>247.5</v>
      </c>
      <c r="V267" s="138">
        <f t="shared" si="27"/>
        <v>247500</v>
      </c>
      <c r="W267" s="138">
        <f t="shared" si="28"/>
        <v>20625</v>
      </c>
      <c r="X267" t="str">
        <f>IF(DATAPrI[[#This Row],[Verks]]="Programövergripande",DATAPrI[[#This Row],[Verks]],CONCATENATE(DATAPrI[[#This Row],[PN/Pri kod]],TEXT(DATAPrI[[#This Row],[Verks]],9900000),1))</f>
        <v>C399001391</v>
      </c>
      <c r="Y267" t="str">
        <f>IF(DATAPrI[[#This Row],[Verks]]="Programövergripande",DATAPrI[[#This Row],[Verks]],CONCATENATE(DATAPrI[[#This Row],[Kursansvarig inst]],TEXT(DATAPrI[[#This Row],[Verks]],9900000),1))</f>
        <v>C399001391</v>
      </c>
      <c r="Z2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7">
        <f>IF(A267="Programövergripande","Programövergripande",VLOOKUP(C267,Verks!A:B,2,0))</f>
        <v>139</v>
      </c>
      <c r="AH267">
        <v>2023</v>
      </c>
      <c r="AL267" t="str">
        <f>VLOOKUP(B267,Inst!A:B,2,0)</f>
        <v>C3</v>
      </c>
    </row>
    <row r="268" spans="1:38" x14ac:dyDescent="0.35">
      <c r="A268" t="s">
        <v>47</v>
      </c>
      <c r="B268" t="s">
        <v>696</v>
      </c>
      <c r="C268" t="s">
        <v>299</v>
      </c>
      <c r="D268" t="s">
        <v>299</v>
      </c>
      <c r="E268" t="s">
        <v>48</v>
      </c>
      <c r="G268" t="s">
        <v>130</v>
      </c>
      <c r="H268" t="s">
        <v>717</v>
      </c>
      <c r="I268" t="s">
        <v>718</v>
      </c>
      <c r="J268">
        <v>1</v>
      </c>
      <c r="L268" t="s">
        <v>58</v>
      </c>
      <c r="M268" t="s">
        <v>49</v>
      </c>
      <c r="N268">
        <v>3</v>
      </c>
      <c r="O268">
        <v>22</v>
      </c>
      <c r="P268">
        <v>7.5</v>
      </c>
      <c r="Q268" s="48">
        <v>90</v>
      </c>
      <c r="R268" s="48">
        <f t="shared" si="24"/>
        <v>2.75</v>
      </c>
      <c r="S268" s="48">
        <f t="shared" si="23"/>
        <v>247.5</v>
      </c>
      <c r="T268" s="48"/>
      <c r="U268" s="142">
        <f t="shared" si="26"/>
        <v>247.5</v>
      </c>
      <c r="V268" s="138">
        <f t="shared" si="27"/>
        <v>247500</v>
      </c>
      <c r="W268" s="138">
        <f t="shared" si="28"/>
        <v>20625</v>
      </c>
      <c r="X268" t="str">
        <f>IF(DATAPrI[[#This Row],[Verks]]="Programövergripande",DATAPrI[[#This Row],[Verks]],CONCATENATE(DATAPrI[[#This Row],[PN/Pri kod]],TEXT(DATAPrI[[#This Row],[Verks]],9900000),1))</f>
        <v>C399001391</v>
      </c>
      <c r="Y268" t="str">
        <f>IF(DATAPrI[[#This Row],[Verks]]="Programövergripande",DATAPrI[[#This Row],[Verks]],CONCATENATE(DATAPrI[[#This Row],[Kursansvarig inst]],TEXT(DATAPrI[[#This Row],[Verks]],9900000),1))</f>
        <v>C399001391</v>
      </c>
      <c r="Z2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8">
        <f>IF(A268="Programövergripande","Programövergripande",VLOOKUP(C268,Verks!A:B,2,0))</f>
        <v>139</v>
      </c>
      <c r="AH268">
        <v>2023</v>
      </c>
      <c r="AL268" t="str">
        <f>VLOOKUP(B268,Inst!A:B,2,0)</f>
        <v>C3</v>
      </c>
    </row>
    <row r="269" spans="1:38" x14ac:dyDescent="0.35">
      <c r="A269" t="s">
        <v>47</v>
      </c>
      <c r="B269" t="s">
        <v>696</v>
      </c>
      <c r="C269" t="s">
        <v>299</v>
      </c>
      <c r="D269" t="s">
        <v>299</v>
      </c>
      <c r="E269" t="s">
        <v>48</v>
      </c>
      <c r="G269" t="s">
        <v>130</v>
      </c>
      <c r="H269" t="s">
        <v>719</v>
      </c>
      <c r="I269" t="s">
        <v>720</v>
      </c>
      <c r="J269">
        <v>1</v>
      </c>
      <c r="L269" t="s">
        <v>58</v>
      </c>
      <c r="M269" t="s">
        <v>49</v>
      </c>
      <c r="N269">
        <v>3</v>
      </c>
      <c r="O269">
        <v>22</v>
      </c>
      <c r="P269">
        <v>7.5</v>
      </c>
      <c r="Q269" s="48">
        <v>90</v>
      </c>
      <c r="R269" s="48">
        <f t="shared" si="24"/>
        <v>2.75</v>
      </c>
      <c r="S269" s="48">
        <f t="shared" si="23"/>
        <v>247.5</v>
      </c>
      <c r="T269" s="48"/>
      <c r="U269" s="142">
        <f t="shared" si="26"/>
        <v>247.5</v>
      </c>
      <c r="V269" s="138">
        <f t="shared" si="27"/>
        <v>247500</v>
      </c>
      <c r="W269" s="138">
        <f t="shared" si="28"/>
        <v>20625</v>
      </c>
      <c r="X269" t="str">
        <f>IF(DATAPrI[[#This Row],[Verks]]="Programövergripande",DATAPrI[[#This Row],[Verks]],CONCATENATE(DATAPrI[[#This Row],[PN/Pri kod]],TEXT(DATAPrI[[#This Row],[Verks]],9900000),1))</f>
        <v>C399001391</v>
      </c>
      <c r="Y269" t="str">
        <f>IF(DATAPrI[[#This Row],[Verks]]="Programövergripande",DATAPrI[[#This Row],[Verks]],CONCATENATE(DATAPrI[[#This Row],[Kursansvarig inst]],TEXT(DATAPrI[[#This Row],[Verks]],9900000),1))</f>
        <v>C399001391</v>
      </c>
      <c r="Z2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69">
        <f>IF(A269="Programövergripande","Programövergripande",VLOOKUP(C269,Verks!A:B,2,0))</f>
        <v>139</v>
      </c>
      <c r="AH269">
        <v>2023</v>
      </c>
      <c r="AL269" t="str">
        <f>VLOOKUP(B269,Inst!A:B,2,0)</f>
        <v>C3</v>
      </c>
    </row>
    <row r="270" spans="1:38" x14ac:dyDescent="0.35">
      <c r="A270" t="s">
        <v>47</v>
      </c>
      <c r="B270" t="s">
        <v>696</v>
      </c>
      <c r="C270" t="s">
        <v>299</v>
      </c>
      <c r="D270" t="s">
        <v>299</v>
      </c>
      <c r="E270" t="s">
        <v>48</v>
      </c>
      <c r="G270" t="s">
        <v>130</v>
      </c>
      <c r="H270" t="s">
        <v>349</v>
      </c>
      <c r="J270">
        <v>1</v>
      </c>
      <c r="M270" t="s">
        <v>49</v>
      </c>
      <c r="N270">
        <v>3</v>
      </c>
      <c r="O270">
        <v>22</v>
      </c>
      <c r="P270">
        <v>15</v>
      </c>
      <c r="Q270" s="48">
        <v>90</v>
      </c>
      <c r="R270" s="48">
        <f t="shared" si="24"/>
        <v>5.5</v>
      </c>
      <c r="S270" s="48">
        <f t="shared" si="23"/>
        <v>495</v>
      </c>
      <c r="T270" s="48"/>
      <c r="U270" s="142">
        <f t="shared" si="26"/>
        <v>495</v>
      </c>
      <c r="V270" s="138">
        <f t="shared" si="27"/>
        <v>495000</v>
      </c>
      <c r="W270" s="138">
        <f t="shared" si="28"/>
        <v>41250</v>
      </c>
      <c r="X270" t="str">
        <f>IF(DATAPrI[[#This Row],[Verks]]="Programövergripande",DATAPrI[[#This Row],[Verks]],CONCATENATE(DATAPrI[[#This Row],[PN/Pri kod]],TEXT(DATAPrI[[#This Row],[Verks]],9900000),1))</f>
        <v>C399001391</v>
      </c>
      <c r="Y270" t="str">
        <f>IF(DATAPrI[[#This Row],[Verks]]="Programövergripande",DATAPrI[[#This Row],[Verks]],CONCATENATE(DATAPrI[[#This Row],[Kursansvarig inst]],TEXT(DATAPrI[[#This Row],[Verks]],9900000),1))</f>
        <v>C399001391</v>
      </c>
      <c r="Z2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0">
        <f>IF(A270="Programövergripande","Programövergripande",VLOOKUP(C270,Verks!A:B,2,0))</f>
        <v>139</v>
      </c>
      <c r="AH270">
        <v>2023</v>
      </c>
      <c r="AL270" t="str">
        <f>VLOOKUP(B270,Inst!A:B,2,0)</f>
        <v>C3</v>
      </c>
    </row>
    <row r="271" spans="1:38" x14ac:dyDescent="0.35">
      <c r="A271" t="s">
        <v>47</v>
      </c>
      <c r="B271" t="s">
        <v>696</v>
      </c>
      <c r="C271" t="s">
        <v>299</v>
      </c>
      <c r="D271" t="s">
        <v>299</v>
      </c>
      <c r="E271" t="s">
        <v>505</v>
      </c>
      <c r="G271" t="s">
        <v>130</v>
      </c>
      <c r="H271" t="s">
        <v>707</v>
      </c>
      <c r="I271" t="s">
        <v>708</v>
      </c>
      <c r="J271">
        <v>1</v>
      </c>
      <c r="L271" t="s">
        <v>58</v>
      </c>
      <c r="M271" t="s">
        <v>49</v>
      </c>
      <c r="N271">
        <v>1</v>
      </c>
      <c r="O271">
        <v>12</v>
      </c>
      <c r="P271">
        <v>25</v>
      </c>
      <c r="Q271" s="48">
        <v>95</v>
      </c>
      <c r="R271" s="48">
        <f t="shared" si="24"/>
        <v>5</v>
      </c>
      <c r="S271" s="48">
        <f t="shared" si="23"/>
        <v>475</v>
      </c>
      <c r="T271" s="48"/>
      <c r="U271" s="142">
        <f t="shared" si="26"/>
        <v>475</v>
      </c>
      <c r="V271" s="138">
        <f t="shared" si="27"/>
        <v>475000</v>
      </c>
      <c r="W271" s="138">
        <f t="shared" si="28"/>
        <v>39583.333333333336</v>
      </c>
      <c r="X271" t="str">
        <f>IF(DATAPrI[[#This Row],[Verks]]="Programövergripande",DATAPrI[[#This Row],[Verks]],CONCATENATE(DATAPrI[[#This Row],[PN/Pri kod]],TEXT(DATAPrI[[#This Row],[Verks]],9900000),1))</f>
        <v>C399001391</v>
      </c>
      <c r="Y271" t="str">
        <f>IF(DATAPrI[[#This Row],[Verks]]="Programövergripande",DATAPrI[[#This Row],[Verks]],CONCATENATE(DATAPrI[[#This Row],[Kursansvarig inst]],TEXT(DATAPrI[[#This Row],[Verks]],9900000),1))</f>
        <v>C399001391</v>
      </c>
      <c r="Z2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1">
        <f>IF(A271="Programövergripande","Programövergripande",VLOOKUP(C271,Verks!A:B,2,0))</f>
        <v>139</v>
      </c>
      <c r="AH271">
        <v>2023</v>
      </c>
      <c r="AL271" t="str">
        <f>VLOOKUP(B271,Inst!A:B,2,0)</f>
        <v>C3</v>
      </c>
    </row>
    <row r="272" spans="1:38" x14ac:dyDescent="0.35">
      <c r="A272" t="s">
        <v>47</v>
      </c>
      <c r="B272" t="s">
        <v>696</v>
      </c>
      <c r="C272" t="s">
        <v>299</v>
      </c>
      <c r="D272" t="s">
        <v>299</v>
      </c>
      <c r="E272" t="s">
        <v>505</v>
      </c>
      <c r="G272" t="s">
        <v>130</v>
      </c>
      <c r="H272" t="s">
        <v>709</v>
      </c>
      <c r="I272" t="s">
        <v>710</v>
      </c>
      <c r="J272">
        <v>1</v>
      </c>
      <c r="L272" t="s">
        <v>58</v>
      </c>
      <c r="M272" t="s">
        <v>49</v>
      </c>
      <c r="N272">
        <v>1</v>
      </c>
      <c r="O272">
        <v>12</v>
      </c>
      <c r="P272">
        <v>5</v>
      </c>
      <c r="Q272" s="48">
        <v>90</v>
      </c>
      <c r="R272" s="48">
        <f t="shared" si="24"/>
        <v>1</v>
      </c>
      <c r="S272" s="48">
        <f t="shared" si="23"/>
        <v>90</v>
      </c>
      <c r="T272" s="48"/>
      <c r="U272" s="142">
        <f t="shared" si="26"/>
        <v>90</v>
      </c>
      <c r="V272" s="138">
        <f t="shared" si="27"/>
        <v>90000</v>
      </c>
      <c r="W272" s="138">
        <f t="shared" si="28"/>
        <v>7500</v>
      </c>
      <c r="X272" t="str">
        <f>IF(DATAPrI[[#This Row],[Verks]]="Programövergripande",DATAPrI[[#This Row],[Verks]],CONCATENATE(DATAPrI[[#This Row],[PN/Pri kod]],TEXT(DATAPrI[[#This Row],[Verks]],9900000),1))</f>
        <v>C399001391</v>
      </c>
      <c r="Y272" t="str">
        <f>IF(DATAPrI[[#This Row],[Verks]]="Programövergripande",DATAPrI[[#This Row],[Verks]],CONCATENATE(DATAPrI[[#This Row],[Kursansvarig inst]],TEXT(DATAPrI[[#This Row],[Verks]],9900000),1))</f>
        <v>C399001391</v>
      </c>
      <c r="Z2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2">
        <f>IF(A272="Programövergripande","Programövergripande",VLOOKUP(C272,Verks!A:B,2,0))</f>
        <v>139</v>
      </c>
      <c r="AH272">
        <v>2023</v>
      </c>
      <c r="AL272" t="str">
        <f>VLOOKUP(B272,Inst!A:B,2,0)</f>
        <v>C3</v>
      </c>
    </row>
    <row r="273" spans="1:38" x14ac:dyDescent="0.35">
      <c r="A273" t="s">
        <v>47</v>
      </c>
      <c r="B273" t="s">
        <v>696</v>
      </c>
      <c r="C273" t="s">
        <v>299</v>
      </c>
      <c r="D273" t="s">
        <v>299</v>
      </c>
      <c r="E273" t="s">
        <v>505</v>
      </c>
      <c r="G273" t="s">
        <v>130</v>
      </c>
      <c r="H273" t="s">
        <v>711</v>
      </c>
      <c r="I273" t="s">
        <v>712</v>
      </c>
      <c r="J273">
        <v>1</v>
      </c>
      <c r="L273" t="s">
        <v>58</v>
      </c>
      <c r="M273" t="s">
        <v>50</v>
      </c>
      <c r="N273">
        <v>2</v>
      </c>
      <c r="O273">
        <v>13</v>
      </c>
      <c r="P273">
        <v>15</v>
      </c>
      <c r="Q273" s="48">
        <v>95</v>
      </c>
      <c r="R273" s="48">
        <f t="shared" si="24"/>
        <v>3.25</v>
      </c>
      <c r="S273" s="48">
        <f t="shared" si="23"/>
        <v>308.75</v>
      </c>
      <c r="T273" s="48"/>
      <c r="U273" s="142">
        <f t="shared" si="26"/>
        <v>308.75</v>
      </c>
      <c r="V273" s="138">
        <f t="shared" si="27"/>
        <v>308750</v>
      </c>
      <c r="W273" s="138">
        <f t="shared" si="28"/>
        <v>25729.166666666668</v>
      </c>
      <c r="X273" t="str">
        <f>IF(DATAPrI[[#This Row],[Verks]]="Programövergripande",DATAPrI[[#This Row],[Verks]],CONCATENATE(DATAPrI[[#This Row],[PN/Pri kod]],TEXT(DATAPrI[[#This Row],[Verks]],9900000),1))</f>
        <v>C399001391</v>
      </c>
      <c r="Y273" t="str">
        <f>IF(DATAPrI[[#This Row],[Verks]]="Programövergripande",DATAPrI[[#This Row],[Verks]],CONCATENATE(DATAPrI[[#This Row],[Kursansvarig inst]],TEXT(DATAPrI[[#This Row],[Verks]],9900000),1))</f>
        <v>C399001391</v>
      </c>
      <c r="Z2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3">
        <f>IF(A273="Programövergripande","Programövergripande",VLOOKUP(C273,Verks!A:B,2,0))</f>
        <v>139</v>
      </c>
      <c r="AH273">
        <v>2023</v>
      </c>
      <c r="AL273" t="str">
        <f>VLOOKUP(B273,Inst!A:B,2,0)</f>
        <v>C3</v>
      </c>
    </row>
    <row r="274" spans="1:38" x14ac:dyDescent="0.35">
      <c r="A274" t="s">
        <v>47</v>
      </c>
      <c r="B274" t="s">
        <v>696</v>
      </c>
      <c r="C274" t="s">
        <v>299</v>
      </c>
      <c r="D274" t="s">
        <v>299</v>
      </c>
      <c r="E274" t="s">
        <v>505</v>
      </c>
      <c r="G274" t="s">
        <v>130</v>
      </c>
      <c r="H274" t="s">
        <v>713</v>
      </c>
      <c r="I274" t="s">
        <v>714</v>
      </c>
      <c r="J274">
        <v>1</v>
      </c>
      <c r="L274" t="s">
        <v>58</v>
      </c>
      <c r="M274" t="s">
        <v>50</v>
      </c>
      <c r="N274">
        <v>2</v>
      </c>
      <c r="O274">
        <v>13</v>
      </c>
      <c r="P274">
        <v>7.5</v>
      </c>
      <c r="Q274" s="48">
        <v>90</v>
      </c>
      <c r="R274" s="48">
        <f t="shared" si="24"/>
        <v>1.625</v>
      </c>
      <c r="S274" s="48">
        <f t="shared" si="23"/>
        <v>146.25</v>
      </c>
      <c r="T274" s="48"/>
      <c r="U274" s="142">
        <f t="shared" si="26"/>
        <v>146.25</v>
      </c>
      <c r="V274" s="138">
        <f t="shared" si="27"/>
        <v>146250</v>
      </c>
      <c r="W274" s="138">
        <f t="shared" si="28"/>
        <v>12187.5</v>
      </c>
      <c r="X274" t="str">
        <f>IF(DATAPrI[[#This Row],[Verks]]="Programövergripande",DATAPrI[[#This Row],[Verks]],CONCATENATE(DATAPrI[[#This Row],[PN/Pri kod]],TEXT(DATAPrI[[#This Row],[Verks]],9900000),1))</f>
        <v>C399001391</v>
      </c>
      <c r="Y274" t="str">
        <f>IF(DATAPrI[[#This Row],[Verks]]="Programövergripande",DATAPrI[[#This Row],[Verks]],CONCATENATE(DATAPrI[[#This Row],[Kursansvarig inst]],TEXT(DATAPrI[[#This Row],[Verks]],9900000),1))</f>
        <v>C399001391</v>
      </c>
      <c r="Z2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4">
        <f>IF(A274="Programövergripande","Programövergripande",VLOOKUP(C274,Verks!A:B,2,0))</f>
        <v>139</v>
      </c>
      <c r="AH274">
        <v>2023</v>
      </c>
      <c r="AL274" t="str">
        <f>VLOOKUP(B274,Inst!A:B,2,0)</f>
        <v>C3</v>
      </c>
    </row>
    <row r="275" spans="1:38" x14ac:dyDescent="0.35">
      <c r="A275" t="s">
        <v>47</v>
      </c>
      <c r="B275" t="s">
        <v>696</v>
      </c>
      <c r="C275" t="s">
        <v>299</v>
      </c>
      <c r="D275" t="s">
        <v>299</v>
      </c>
      <c r="E275" t="s">
        <v>505</v>
      </c>
      <c r="G275" t="s">
        <v>130</v>
      </c>
      <c r="H275" t="s">
        <v>715</v>
      </c>
      <c r="I275" t="s">
        <v>716</v>
      </c>
      <c r="J275">
        <v>1</v>
      </c>
      <c r="L275" t="s">
        <v>58</v>
      </c>
      <c r="M275" t="s">
        <v>50</v>
      </c>
      <c r="N275">
        <v>2</v>
      </c>
      <c r="O275">
        <v>13</v>
      </c>
      <c r="P275">
        <v>7.5</v>
      </c>
      <c r="Q275" s="48">
        <v>90</v>
      </c>
      <c r="R275" s="48">
        <f t="shared" si="24"/>
        <v>1.625</v>
      </c>
      <c r="S275" s="48">
        <f t="shared" si="23"/>
        <v>146.25</v>
      </c>
      <c r="T275" s="48"/>
      <c r="U275" s="142">
        <f t="shared" si="26"/>
        <v>146.25</v>
      </c>
      <c r="V275" s="138">
        <f t="shared" si="27"/>
        <v>146250</v>
      </c>
      <c r="W275" s="138">
        <f t="shared" si="28"/>
        <v>12187.5</v>
      </c>
      <c r="X275" t="str">
        <f>IF(DATAPrI[[#This Row],[Verks]]="Programövergripande",DATAPrI[[#This Row],[Verks]],CONCATENATE(DATAPrI[[#This Row],[PN/Pri kod]],TEXT(DATAPrI[[#This Row],[Verks]],9900000),1))</f>
        <v>C399001391</v>
      </c>
      <c r="Y275" t="str">
        <f>IF(DATAPrI[[#This Row],[Verks]]="Programövergripande",DATAPrI[[#This Row],[Verks]],CONCATENATE(DATAPrI[[#This Row],[Kursansvarig inst]],TEXT(DATAPrI[[#This Row],[Verks]],9900000),1))</f>
        <v>C399001391</v>
      </c>
      <c r="Z2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5">
        <f>IF(A275="Programövergripande","Programövergripande",VLOOKUP(C275,Verks!A:B,2,0))</f>
        <v>139</v>
      </c>
      <c r="AH275">
        <v>2023</v>
      </c>
      <c r="AL275" t="str">
        <f>VLOOKUP(B275,Inst!A:B,2,0)</f>
        <v>C3</v>
      </c>
    </row>
    <row r="276" spans="1:38" x14ac:dyDescent="0.35">
      <c r="A276" t="s">
        <v>47</v>
      </c>
      <c r="B276" t="s">
        <v>696</v>
      </c>
      <c r="C276" t="s">
        <v>299</v>
      </c>
      <c r="D276" t="s">
        <v>299</v>
      </c>
      <c r="E276" t="s">
        <v>505</v>
      </c>
      <c r="G276" t="s">
        <v>130</v>
      </c>
      <c r="H276" t="s">
        <v>717</v>
      </c>
      <c r="I276" t="s">
        <v>718</v>
      </c>
      <c r="J276">
        <v>1</v>
      </c>
      <c r="L276" t="s">
        <v>58</v>
      </c>
      <c r="M276" t="s">
        <v>49</v>
      </c>
      <c r="N276">
        <v>3</v>
      </c>
      <c r="O276">
        <v>13</v>
      </c>
      <c r="P276">
        <v>7.5</v>
      </c>
      <c r="Q276" s="48">
        <v>90</v>
      </c>
      <c r="R276" s="48">
        <f t="shared" si="24"/>
        <v>1.625</v>
      </c>
      <c r="S276" s="48">
        <f t="shared" si="23"/>
        <v>146.25</v>
      </c>
      <c r="T276" s="48"/>
      <c r="U276" s="142">
        <f t="shared" si="26"/>
        <v>146.25</v>
      </c>
      <c r="V276" s="138">
        <f t="shared" si="27"/>
        <v>146250</v>
      </c>
      <c r="W276" s="138">
        <f t="shared" si="28"/>
        <v>12187.5</v>
      </c>
      <c r="X276" t="str">
        <f>IF(DATAPrI[[#This Row],[Verks]]="Programövergripande",DATAPrI[[#This Row],[Verks]],CONCATENATE(DATAPrI[[#This Row],[PN/Pri kod]],TEXT(DATAPrI[[#This Row],[Verks]],9900000),1))</f>
        <v>C399001391</v>
      </c>
      <c r="Y276" t="str">
        <f>IF(DATAPrI[[#This Row],[Verks]]="Programövergripande",DATAPrI[[#This Row],[Verks]],CONCATENATE(DATAPrI[[#This Row],[Kursansvarig inst]],TEXT(DATAPrI[[#This Row],[Verks]],9900000),1))</f>
        <v>C399001391</v>
      </c>
      <c r="Z2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6">
        <f>IF(A276="Programövergripande","Programövergripande",VLOOKUP(C276,Verks!A:B,2,0))</f>
        <v>139</v>
      </c>
      <c r="AH276">
        <v>2023</v>
      </c>
      <c r="AL276" t="str">
        <f>VLOOKUP(B276,Inst!A:B,2,0)</f>
        <v>C3</v>
      </c>
    </row>
    <row r="277" spans="1:38" x14ac:dyDescent="0.35">
      <c r="A277" t="s">
        <v>47</v>
      </c>
      <c r="B277" t="s">
        <v>696</v>
      </c>
      <c r="C277" t="s">
        <v>299</v>
      </c>
      <c r="D277" t="s">
        <v>299</v>
      </c>
      <c r="E277" t="s">
        <v>505</v>
      </c>
      <c r="G277" t="s">
        <v>130</v>
      </c>
      <c r="H277" t="s">
        <v>719</v>
      </c>
      <c r="I277" t="s">
        <v>720</v>
      </c>
      <c r="J277">
        <v>1</v>
      </c>
      <c r="L277" t="s">
        <v>58</v>
      </c>
      <c r="M277" t="s">
        <v>49</v>
      </c>
      <c r="N277">
        <v>3</v>
      </c>
      <c r="O277">
        <v>13</v>
      </c>
      <c r="P277">
        <v>7.5</v>
      </c>
      <c r="Q277" s="48">
        <v>90</v>
      </c>
      <c r="R277" s="48">
        <f t="shared" si="24"/>
        <v>1.625</v>
      </c>
      <c r="S277" s="48">
        <f t="shared" si="23"/>
        <v>146.25</v>
      </c>
      <c r="T277" s="48"/>
      <c r="U277" s="142">
        <f t="shared" si="26"/>
        <v>146.25</v>
      </c>
      <c r="V277" s="138">
        <f t="shared" si="27"/>
        <v>146250</v>
      </c>
      <c r="W277" s="138">
        <f t="shared" si="28"/>
        <v>12187.5</v>
      </c>
      <c r="X277" t="str">
        <f>IF(DATAPrI[[#This Row],[Verks]]="Programövergripande",DATAPrI[[#This Row],[Verks]],CONCATENATE(DATAPrI[[#This Row],[PN/Pri kod]],TEXT(DATAPrI[[#This Row],[Verks]],9900000),1))</f>
        <v>C399001391</v>
      </c>
      <c r="Y277" t="str">
        <f>IF(DATAPrI[[#This Row],[Verks]]="Programövergripande",DATAPrI[[#This Row],[Verks]],CONCATENATE(DATAPrI[[#This Row],[Kursansvarig inst]],TEXT(DATAPrI[[#This Row],[Verks]],9900000),1))</f>
        <v>C399001391</v>
      </c>
      <c r="Z2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7">
        <f>IF(A277="Programövergripande","Programövergripande",VLOOKUP(C277,Verks!A:B,2,0))</f>
        <v>139</v>
      </c>
      <c r="AH277">
        <v>2023</v>
      </c>
      <c r="AL277" t="str">
        <f>VLOOKUP(B277,Inst!A:B,2,0)</f>
        <v>C3</v>
      </c>
    </row>
    <row r="278" spans="1:38" x14ac:dyDescent="0.35">
      <c r="A278" t="s">
        <v>47</v>
      </c>
      <c r="B278" t="s">
        <v>696</v>
      </c>
      <c r="C278" t="s">
        <v>299</v>
      </c>
      <c r="D278" t="s">
        <v>299</v>
      </c>
      <c r="E278" t="s">
        <v>505</v>
      </c>
      <c r="G278" t="s">
        <v>130</v>
      </c>
      <c r="H278" t="s">
        <v>349</v>
      </c>
      <c r="J278">
        <v>1</v>
      </c>
      <c r="M278" t="s">
        <v>49</v>
      </c>
      <c r="N278">
        <v>3</v>
      </c>
      <c r="O278">
        <v>13</v>
      </c>
      <c r="P278">
        <v>15</v>
      </c>
      <c r="Q278" s="48">
        <v>90</v>
      </c>
      <c r="R278" s="48">
        <f t="shared" si="24"/>
        <v>3.25</v>
      </c>
      <c r="S278" s="48">
        <f t="shared" si="23"/>
        <v>292.5</v>
      </c>
      <c r="T278" s="48"/>
      <c r="U278" s="142">
        <f t="shared" si="26"/>
        <v>292.5</v>
      </c>
      <c r="V278" s="138">
        <f t="shared" si="27"/>
        <v>292500</v>
      </c>
      <c r="W278" s="138">
        <f t="shared" si="28"/>
        <v>24375</v>
      </c>
      <c r="X278" t="str">
        <f>IF(DATAPrI[[#This Row],[Verks]]="Programövergripande",DATAPrI[[#This Row],[Verks]],CONCATENATE(DATAPrI[[#This Row],[PN/Pri kod]],TEXT(DATAPrI[[#This Row],[Verks]],9900000),1))</f>
        <v>C399001391</v>
      </c>
      <c r="Y278" t="str">
        <f>IF(DATAPrI[[#This Row],[Verks]]="Programövergripande",DATAPrI[[#This Row],[Verks]],CONCATENATE(DATAPrI[[#This Row],[Kursansvarig inst]],TEXT(DATAPrI[[#This Row],[Verks]],9900000),1))</f>
        <v>C399001391</v>
      </c>
      <c r="Z2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278">
        <f>IF(A278="Programövergripande","Programövergripande",VLOOKUP(C278,Verks!A:B,2,0))</f>
        <v>139</v>
      </c>
      <c r="AH278">
        <v>2023</v>
      </c>
      <c r="AL278" t="str">
        <f>VLOOKUP(B278,Inst!A:B,2,0)</f>
        <v>C3</v>
      </c>
    </row>
    <row r="279" spans="1:38" x14ac:dyDescent="0.35">
      <c r="A279" t="s">
        <v>38</v>
      </c>
      <c r="B279" t="s">
        <v>697</v>
      </c>
      <c r="C279" t="s">
        <v>287</v>
      </c>
      <c r="D279" t="s">
        <v>287</v>
      </c>
      <c r="G279" t="s">
        <v>704</v>
      </c>
      <c r="H279" t="s">
        <v>55</v>
      </c>
      <c r="I279" t="s">
        <v>42</v>
      </c>
      <c r="J279">
        <v>1</v>
      </c>
      <c r="L279" t="s">
        <v>53</v>
      </c>
      <c r="M279" t="s">
        <v>42</v>
      </c>
      <c r="Q279" s="48">
        <v>0</v>
      </c>
      <c r="R279" s="48">
        <f t="shared" si="24"/>
        <v>0</v>
      </c>
      <c r="S279" s="48">
        <f t="shared" si="23"/>
        <v>0</v>
      </c>
      <c r="T279" s="48">
        <v>124.39400000000001</v>
      </c>
      <c r="U279" s="48">
        <f t="shared" si="26"/>
        <v>124.39400000000001</v>
      </c>
      <c r="V279" s="138">
        <f t="shared" si="27"/>
        <v>124394</v>
      </c>
      <c r="W279" s="138">
        <f t="shared" si="28"/>
        <v>10366.166666666666</v>
      </c>
      <c r="X279" t="str">
        <f>IF(DATAPrI[[#This Row],[Verks]]="Programövergripande",DATAPrI[[#This Row],[Verks]],CONCATENATE(DATAPrI[[#This Row],[PN/Pri kod]],TEXT(DATAPrI[[#This Row],[Verks]],9900000),1))</f>
        <v>Programövergripande</v>
      </c>
      <c r="Y279" t="str">
        <f>IF(DATAPrI[[#This Row],[Verks]]="Programövergripande",DATAPrI[[#This Row],[Verks]],CONCATENATE(DATAPrI[[#This Row],[Kursansvarig inst]],TEXT(DATAPrI[[#This Row],[Verks]],9900000),1))</f>
        <v>Programövergripande</v>
      </c>
      <c r="Z2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79" t="s">
        <v>42</v>
      </c>
      <c r="AC279" t="s">
        <v>42</v>
      </c>
      <c r="AD279" t="s">
        <v>42</v>
      </c>
      <c r="AE279" t="s">
        <v>42</v>
      </c>
      <c r="AF279" t="str">
        <f>IF(A279="Programövergripande","Programövergripande",VLOOKUP(C279,Verks!A:B,2,0))</f>
        <v>Programövergripande</v>
      </c>
      <c r="AH279">
        <v>2023</v>
      </c>
      <c r="AL279" t="str">
        <f>VLOOKUP(B279,Inst!A:B,2,0)</f>
        <v>K9</v>
      </c>
    </row>
    <row r="280" spans="1:38" x14ac:dyDescent="0.35">
      <c r="A280" t="s">
        <v>38</v>
      </c>
      <c r="B280" t="s">
        <v>697</v>
      </c>
      <c r="C280" t="s">
        <v>287</v>
      </c>
      <c r="D280" t="s">
        <v>287</v>
      </c>
      <c r="G280" t="s">
        <v>704</v>
      </c>
      <c r="H280" t="s">
        <v>44</v>
      </c>
      <c r="I280" t="s">
        <v>42</v>
      </c>
      <c r="J280">
        <v>1</v>
      </c>
      <c r="L280" t="s">
        <v>53</v>
      </c>
      <c r="Q280" s="48">
        <v>0</v>
      </c>
      <c r="R280" s="48">
        <f t="shared" si="24"/>
        <v>0</v>
      </c>
      <c r="S280" s="48">
        <f t="shared" si="23"/>
        <v>0</v>
      </c>
      <c r="T280" s="48">
        <v>308.82100000000003</v>
      </c>
      <c r="U280" s="48">
        <f t="shared" si="26"/>
        <v>308.82100000000003</v>
      </c>
      <c r="V280" s="138">
        <f t="shared" si="27"/>
        <v>308821</v>
      </c>
      <c r="W280" s="138">
        <f t="shared" si="28"/>
        <v>25735.083333333332</v>
      </c>
      <c r="X280" t="str">
        <f>IF(DATAPrI[[#This Row],[Verks]]="Programövergripande",DATAPrI[[#This Row],[Verks]],CONCATENATE(DATAPrI[[#This Row],[PN/Pri kod]],TEXT(DATAPrI[[#This Row],[Verks]],9900000),1))</f>
        <v>Programövergripande</v>
      </c>
      <c r="Y280" t="str">
        <f>IF(DATAPrI[[#This Row],[Verks]]="Programövergripande",DATAPrI[[#This Row],[Verks]],CONCATENATE(DATAPrI[[#This Row],[Kursansvarig inst]],TEXT(DATAPrI[[#This Row],[Verks]],9900000),1))</f>
        <v>Programövergripande</v>
      </c>
      <c r="Z2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80" t="s">
        <v>42</v>
      </c>
      <c r="AC280" t="s">
        <v>42</v>
      </c>
      <c r="AD280" t="s">
        <v>42</v>
      </c>
      <c r="AE280" t="s">
        <v>42</v>
      </c>
      <c r="AF280" t="str">
        <f>IF(A280="Programövergripande","Programövergripande",VLOOKUP(C280,Verks!A:B,2,0))</f>
        <v>Programövergripande</v>
      </c>
      <c r="AH280">
        <v>2023</v>
      </c>
      <c r="AL280" t="str">
        <f>VLOOKUP(B280,Inst!A:B,2,0)</f>
        <v>K9</v>
      </c>
    </row>
    <row r="281" spans="1:38" x14ac:dyDescent="0.35">
      <c r="A281" t="s">
        <v>38</v>
      </c>
      <c r="B281" t="s">
        <v>697</v>
      </c>
      <c r="C281" t="s">
        <v>287</v>
      </c>
      <c r="D281" t="s">
        <v>287</v>
      </c>
      <c r="G281" t="s">
        <v>704</v>
      </c>
      <c r="H281" t="s">
        <v>657</v>
      </c>
      <c r="I281" t="s">
        <v>42</v>
      </c>
      <c r="J281">
        <v>1</v>
      </c>
      <c r="L281" t="s">
        <v>53</v>
      </c>
      <c r="Q281" s="48">
        <v>0</v>
      </c>
      <c r="R281" s="48">
        <f t="shared" si="24"/>
        <v>0</v>
      </c>
      <c r="S281" s="48">
        <f t="shared" si="23"/>
        <v>0</v>
      </c>
      <c r="T281" s="48">
        <v>277.53199999999998</v>
      </c>
      <c r="U281" s="48">
        <f t="shared" si="26"/>
        <v>277.53199999999998</v>
      </c>
      <c r="V281" s="138">
        <f t="shared" si="27"/>
        <v>277532</v>
      </c>
      <c r="W281" s="138">
        <f t="shared" si="28"/>
        <v>23127.666666666668</v>
      </c>
      <c r="X281" t="str">
        <f>IF(DATAPrI[[#This Row],[Verks]]="Programövergripande",DATAPrI[[#This Row],[Verks]],CONCATENATE(DATAPrI[[#This Row],[PN/Pri kod]],TEXT(DATAPrI[[#This Row],[Verks]],9900000),1))</f>
        <v>Programövergripande</v>
      </c>
      <c r="Y281" t="str">
        <f>IF(DATAPrI[[#This Row],[Verks]]="Programövergripande",DATAPrI[[#This Row],[Verks]],CONCATENATE(DATAPrI[[#This Row],[Kursansvarig inst]],TEXT(DATAPrI[[#This Row],[Verks]],9900000),1))</f>
        <v>Programövergripande</v>
      </c>
      <c r="Z2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81" t="s">
        <v>42</v>
      </c>
      <c r="AC281" t="s">
        <v>42</v>
      </c>
      <c r="AD281" t="s">
        <v>42</v>
      </c>
      <c r="AE281" t="s">
        <v>42</v>
      </c>
      <c r="AF281" t="str">
        <f>IF(A281="Programövergripande","Programövergripande",VLOOKUP(C281,Verks!A:B,2,0))</f>
        <v>Programövergripande</v>
      </c>
      <c r="AH281">
        <v>2023</v>
      </c>
      <c r="AL281" t="str">
        <f>VLOOKUP(B281,Inst!A:B,2,0)</f>
        <v>K9</v>
      </c>
    </row>
    <row r="282" spans="1:38" x14ac:dyDescent="0.35">
      <c r="A282" t="s">
        <v>38</v>
      </c>
      <c r="B282" t="s">
        <v>697</v>
      </c>
      <c r="C282" t="s">
        <v>287</v>
      </c>
      <c r="D282" t="s">
        <v>287</v>
      </c>
      <c r="G282" t="s">
        <v>704</v>
      </c>
      <c r="H282" t="s">
        <v>52</v>
      </c>
      <c r="I282" t="s">
        <v>42</v>
      </c>
      <c r="J282">
        <v>1</v>
      </c>
      <c r="L282" t="s">
        <v>53</v>
      </c>
      <c r="Q282" s="48">
        <v>0</v>
      </c>
      <c r="R282" s="48">
        <f t="shared" si="24"/>
        <v>0</v>
      </c>
      <c r="S282" s="48">
        <f t="shared" si="23"/>
        <v>0</v>
      </c>
      <c r="T282" s="48">
        <v>122.96899999999999</v>
      </c>
      <c r="U282" s="48">
        <f t="shared" si="26"/>
        <v>122.96899999999999</v>
      </c>
      <c r="V282" s="138">
        <f t="shared" si="27"/>
        <v>122969</v>
      </c>
      <c r="W282" s="138">
        <f t="shared" si="28"/>
        <v>10247.416666666666</v>
      </c>
      <c r="X282" t="str">
        <f>IF(DATAPrI[[#This Row],[Verks]]="Programövergripande",DATAPrI[[#This Row],[Verks]],CONCATENATE(DATAPrI[[#This Row],[PN/Pri kod]],TEXT(DATAPrI[[#This Row],[Verks]],9900000),1))</f>
        <v>Programövergripande</v>
      </c>
      <c r="Y282" t="str">
        <f>IF(DATAPrI[[#This Row],[Verks]]="Programövergripande",DATAPrI[[#This Row],[Verks]],CONCATENATE(DATAPrI[[#This Row],[Kursansvarig inst]],TEXT(DATAPrI[[#This Row],[Verks]],9900000),1))</f>
        <v>Programövergripande</v>
      </c>
      <c r="Z2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82" t="s">
        <v>42</v>
      </c>
      <c r="AC282" t="s">
        <v>42</v>
      </c>
      <c r="AD282" t="s">
        <v>42</v>
      </c>
      <c r="AE282" t="s">
        <v>42</v>
      </c>
      <c r="AF282" t="str">
        <f>IF(A282="Programövergripande","Programövergripande",VLOOKUP(C282,Verks!A:B,2,0))</f>
        <v>Programövergripande</v>
      </c>
      <c r="AH282">
        <v>2023</v>
      </c>
      <c r="AL282" t="str">
        <f>VLOOKUP(B282,Inst!A:B,2,0)</f>
        <v>K9</v>
      </c>
    </row>
    <row r="283" spans="1:38" x14ac:dyDescent="0.35">
      <c r="A283" t="s">
        <v>38</v>
      </c>
      <c r="B283" t="s">
        <v>697</v>
      </c>
      <c r="C283" t="s">
        <v>287</v>
      </c>
      <c r="D283" t="s">
        <v>287</v>
      </c>
      <c r="G283" t="s">
        <v>704</v>
      </c>
      <c r="H283" t="s">
        <v>52</v>
      </c>
      <c r="I283" t="s">
        <v>42</v>
      </c>
      <c r="J283">
        <v>1</v>
      </c>
      <c r="L283" t="s">
        <v>53</v>
      </c>
      <c r="Q283" s="48"/>
      <c r="R283" s="48">
        <f t="shared" si="24"/>
        <v>0</v>
      </c>
      <c r="S283" s="48">
        <f t="shared" si="23"/>
        <v>0</v>
      </c>
      <c r="T283" s="48">
        <v>61.779000000000003</v>
      </c>
      <c r="U283" s="48">
        <f t="shared" si="26"/>
        <v>61.779000000000003</v>
      </c>
      <c r="V283" s="138">
        <f t="shared" si="27"/>
        <v>61779</v>
      </c>
      <c r="W283" s="138">
        <f t="shared" si="28"/>
        <v>5148.25</v>
      </c>
      <c r="X283" t="str">
        <f>IF(DATAPrI[[#This Row],[Verks]]="Programövergripande",DATAPrI[[#This Row],[Verks]],CONCATENATE(DATAPrI[[#This Row],[PN/Pri kod]],TEXT(DATAPrI[[#This Row],[Verks]],9900000),1))</f>
        <v>Programövergripande</v>
      </c>
      <c r="Y283" t="str">
        <f>IF(DATAPrI[[#This Row],[Verks]]="Programövergripande",DATAPrI[[#This Row],[Verks]],CONCATENATE(DATAPrI[[#This Row],[Kursansvarig inst]],TEXT(DATAPrI[[#This Row],[Verks]],9900000),1))</f>
        <v>Programövergripande</v>
      </c>
      <c r="Z28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8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283" t="str">
        <f>IF(A283="Programövergripande","Programövergripande",VLOOKUP(C283,Verks!A:B,2,0))</f>
        <v>Programövergripande</v>
      </c>
      <c r="AH283">
        <v>2023</v>
      </c>
      <c r="AL283" t="str">
        <f>VLOOKUP(B283,Inst!A:B,2,0)</f>
        <v>K9</v>
      </c>
    </row>
    <row r="284" spans="1:38" x14ac:dyDescent="0.35">
      <c r="A284" t="s">
        <v>38</v>
      </c>
      <c r="B284" t="s">
        <v>697</v>
      </c>
      <c r="C284" t="s">
        <v>287</v>
      </c>
      <c r="D284" t="s">
        <v>287</v>
      </c>
      <c r="G284" t="s">
        <v>704</v>
      </c>
      <c r="H284" t="s">
        <v>307</v>
      </c>
      <c r="I284" t="s">
        <v>42</v>
      </c>
      <c r="J284">
        <v>1</v>
      </c>
      <c r="L284" t="s">
        <v>53</v>
      </c>
      <c r="Q284" s="48"/>
      <c r="R284" s="48">
        <f t="shared" si="24"/>
        <v>0</v>
      </c>
      <c r="S284" s="48">
        <f t="shared" si="23"/>
        <v>0</v>
      </c>
      <c r="T284" s="48">
        <v>37.43</v>
      </c>
      <c r="U284" s="48">
        <f t="shared" si="26"/>
        <v>37.43</v>
      </c>
      <c r="V284" s="138">
        <f t="shared" si="27"/>
        <v>37430</v>
      </c>
      <c r="W284" s="138">
        <f t="shared" si="28"/>
        <v>3119.1666666666665</v>
      </c>
      <c r="X284" t="str">
        <f>IF(DATAPrI[[#This Row],[Verks]]="Programövergripande",DATAPrI[[#This Row],[Verks]],CONCATENATE(DATAPrI[[#This Row],[PN/Pri kod]],TEXT(DATAPrI[[#This Row],[Verks]],9900000),1))</f>
        <v>Programövergripande</v>
      </c>
      <c r="Y284" t="str">
        <f>IF(DATAPrI[[#This Row],[Verks]]="Programövergripande",DATAPrI[[#This Row],[Verks]],CONCATENATE(DATAPrI[[#This Row],[Kursansvarig inst]],TEXT(DATAPrI[[#This Row],[Verks]],9900000),1))</f>
        <v>Programövergripande</v>
      </c>
      <c r="Z28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28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284" t="s">
        <v>42</v>
      </c>
      <c r="AC284" t="s">
        <v>42</v>
      </c>
      <c r="AD284" t="s">
        <v>42</v>
      </c>
      <c r="AE284" t="s">
        <v>42</v>
      </c>
      <c r="AF284" t="str">
        <f>IF(A284="Programövergripande","Programövergripande",VLOOKUP(C284,Verks!A:B,2,0))</f>
        <v>Programövergripande</v>
      </c>
      <c r="AH284">
        <v>2023</v>
      </c>
      <c r="AL284" t="str">
        <f>VLOOKUP(B284,Inst!A:B,2,0)</f>
        <v>K9</v>
      </c>
    </row>
    <row r="285" spans="1:38" x14ac:dyDescent="0.35">
      <c r="A285" t="s">
        <v>47</v>
      </c>
      <c r="B285" t="s">
        <v>697</v>
      </c>
      <c r="C285" t="s">
        <v>287</v>
      </c>
      <c r="D285" t="s">
        <v>287</v>
      </c>
      <c r="E285" t="s">
        <v>48</v>
      </c>
      <c r="G285" t="s">
        <v>704</v>
      </c>
      <c r="H285" t="s">
        <v>725</v>
      </c>
      <c r="I285" t="s">
        <v>726</v>
      </c>
      <c r="J285">
        <v>1</v>
      </c>
      <c r="L285" t="s">
        <v>58</v>
      </c>
      <c r="M285" t="s">
        <v>49</v>
      </c>
      <c r="N285">
        <v>1</v>
      </c>
      <c r="O285">
        <v>23</v>
      </c>
      <c r="P285">
        <v>7.5</v>
      </c>
      <c r="Q285" s="48">
        <v>60.361416041087637</v>
      </c>
      <c r="R285" s="48">
        <f t="shared" si="24"/>
        <v>2.875</v>
      </c>
      <c r="S285" s="48">
        <f t="shared" si="23"/>
        <v>173.53907111812697</v>
      </c>
      <c r="T285" s="48">
        <v>0</v>
      </c>
      <c r="U285" s="48">
        <f t="shared" si="26"/>
        <v>173.53907111812697</v>
      </c>
      <c r="V285" s="138">
        <f t="shared" si="27"/>
        <v>173539.07111812697</v>
      </c>
      <c r="W285" s="138">
        <f t="shared" si="28"/>
        <v>14461.589259843915</v>
      </c>
      <c r="X285" t="str">
        <f>IF(DATAPrI[[#This Row],[Verks]]="Programövergripande",DATAPrI[[#This Row],[Verks]],CONCATENATE(DATAPrI[[#This Row],[PN/Pri kod]],TEXT(DATAPrI[[#This Row],[Verks]],9900000),1))</f>
        <v>K999001191</v>
      </c>
      <c r="Y285" t="str">
        <f>IF(DATAPrI[[#This Row],[Verks]]="Programövergripande",DATAPrI[[#This Row],[Verks]],CONCATENATE(DATAPrI[[#This Row],[Kursansvarig inst]],TEXT(DATAPrI[[#This Row],[Verks]],9900000),1))</f>
        <v>K999001191</v>
      </c>
      <c r="Z2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85" t="s">
        <v>42</v>
      </c>
      <c r="AC285" t="s">
        <v>42</v>
      </c>
      <c r="AD285" t="s">
        <v>42</v>
      </c>
      <c r="AE285" t="s">
        <v>42</v>
      </c>
      <c r="AF285">
        <f>IF(A285="Programövergripande","Programövergripande",VLOOKUP(C285,Verks!A:B,2,0))</f>
        <v>119</v>
      </c>
      <c r="AH285">
        <v>2023</v>
      </c>
      <c r="AL285" t="str">
        <f>VLOOKUP(B285,Inst!A:B,2,0)</f>
        <v>K9</v>
      </c>
    </row>
    <row r="286" spans="1:38" x14ac:dyDescent="0.35">
      <c r="A286" t="s">
        <v>47</v>
      </c>
      <c r="B286" t="s">
        <v>697</v>
      </c>
      <c r="C286" t="s">
        <v>287</v>
      </c>
      <c r="D286" t="s">
        <v>287</v>
      </c>
      <c r="E286" t="s">
        <v>48</v>
      </c>
      <c r="G286" t="s">
        <v>704</v>
      </c>
      <c r="H286" t="s">
        <v>425</v>
      </c>
      <c r="I286" t="s">
        <v>727</v>
      </c>
      <c r="J286">
        <v>1</v>
      </c>
      <c r="L286" t="s">
        <v>58</v>
      </c>
      <c r="M286" t="s">
        <v>49</v>
      </c>
      <c r="N286">
        <v>1</v>
      </c>
      <c r="O286">
        <v>23</v>
      </c>
      <c r="P286">
        <v>7.5</v>
      </c>
      <c r="Q286" s="48">
        <v>60.361416041087637</v>
      </c>
      <c r="R286" s="48">
        <f t="shared" si="24"/>
        <v>2.875</v>
      </c>
      <c r="S286" s="48">
        <f t="shared" si="23"/>
        <v>173.53907111812697</v>
      </c>
      <c r="T286" s="48">
        <v>0</v>
      </c>
      <c r="U286" s="48">
        <f t="shared" si="26"/>
        <v>173.53907111812697</v>
      </c>
      <c r="V286" s="138">
        <f t="shared" si="27"/>
        <v>173539.07111812697</v>
      </c>
      <c r="W286" s="138">
        <f t="shared" si="28"/>
        <v>14461.589259843915</v>
      </c>
      <c r="X286" t="str">
        <f>IF(DATAPrI[[#This Row],[Verks]]="Programövergripande",DATAPrI[[#This Row],[Verks]],CONCATENATE(DATAPrI[[#This Row],[PN/Pri kod]],TEXT(DATAPrI[[#This Row],[Verks]],9900000),1))</f>
        <v>K999001191</v>
      </c>
      <c r="Y286" t="str">
        <f>IF(DATAPrI[[#This Row],[Verks]]="Programövergripande",DATAPrI[[#This Row],[Verks]],CONCATENATE(DATAPrI[[#This Row],[Kursansvarig inst]],TEXT(DATAPrI[[#This Row],[Verks]],9900000),1))</f>
        <v>K999001191</v>
      </c>
      <c r="Z2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86" t="s">
        <v>42</v>
      </c>
      <c r="AC286" t="s">
        <v>42</v>
      </c>
      <c r="AD286" t="s">
        <v>42</v>
      </c>
      <c r="AE286" t="s">
        <v>42</v>
      </c>
      <c r="AF286">
        <f>IF(A286="Programövergripande","Programövergripande",VLOOKUP(C286,Verks!A:B,2,0))</f>
        <v>119</v>
      </c>
      <c r="AH286">
        <v>2023</v>
      </c>
      <c r="AL286" t="str">
        <f>VLOOKUP(B286,Inst!A:B,2,0)</f>
        <v>K9</v>
      </c>
    </row>
    <row r="287" spans="1:38" x14ac:dyDescent="0.35">
      <c r="A287" t="s">
        <v>47</v>
      </c>
      <c r="B287" t="s">
        <v>697</v>
      </c>
      <c r="C287" t="s">
        <v>287</v>
      </c>
      <c r="D287" t="s">
        <v>287</v>
      </c>
      <c r="E287" t="s">
        <v>48</v>
      </c>
      <c r="G287" t="s">
        <v>704</v>
      </c>
      <c r="H287" t="s">
        <v>728</v>
      </c>
      <c r="I287" t="s">
        <v>729</v>
      </c>
      <c r="J287">
        <v>1</v>
      </c>
      <c r="L287" t="s">
        <v>58</v>
      </c>
      <c r="M287" t="s">
        <v>49</v>
      </c>
      <c r="N287">
        <v>1</v>
      </c>
      <c r="O287">
        <v>23</v>
      </c>
      <c r="P287">
        <v>4.5</v>
      </c>
      <c r="Q287" s="48">
        <v>67.176414626371724</v>
      </c>
      <c r="R287" s="48">
        <f t="shared" si="24"/>
        <v>1.7250000000000001</v>
      </c>
      <c r="S287" s="48">
        <f t="shared" si="23"/>
        <v>115.87931523049123</v>
      </c>
      <c r="T287" s="48">
        <v>0</v>
      </c>
      <c r="U287" s="48">
        <f t="shared" si="26"/>
        <v>115.87931523049123</v>
      </c>
      <c r="V287" s="138">
        <f t="shared" si="27"/>
        <v>115879.31523049124</v>
      </c>
      <c r="W287" s="138">
        <f t="shared" si="28"/>
        <v>9656.609602540937</v>
      </c>
      <c r="X287" t="str">
        <f>IF(DATAPrI[[#This Row],[Verks]]="Programövergripande",DATAPrI[[#This Row],[Verks]],CONCATENATE(DATAPrI[[#This Row],[PN/Pri kod]],TEXT(DATAPrI[[#This Row],[Verks]],9900000),1))</f>
        <v>K999001191</v>
      </c>
      <c r="Y287" t="str">
        <f>IF(DATAPrI[[#This Row],[Verks]]="Programövergripande",DATAPrI[[#This Row],[Verks]],CONCATENATE(DATAPrI[[#This Row],[Kursansvarig inst]],TEXT(DATAPrI[[#This Row],[Verks]],9900000),1))</f>
        <v>K999001191</v>
      </c>
      <c r="Z2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87" t="s">
        <v>42</v>
      </c>
      <c r="AC287" t="s">
        <v>42</v>
      </c>
      <c r="AD287" t="s">
        <v>42</v>
      </c>
      <c r="AE287" t="s">
        <v>42</v>
      </c>
      <c r="AF287">
        <f>IF(A287="Programövergripande","Programövergripande",VLOOKUP(C287,Verks!A:B,2,0))</f>
        <v>119</v>
      </c>
      <c r="AH287">
        <v>2023</v>
      </c>
      <c r="AL287" t="str">
        <f>VLOOKUP(B287,Inst!A:B,2,0)</f>
        <v>K9</v>
      </c>
    </row>
    <row r="288" spans="1:38" x14ac:dyDescent="0.35">
      <c r="A288" t="s">
        <v>47</v>
      </c>
      <c r="B288" t="s">
        <v>697</v>
      </c>
      <c r="C288" t="s">
        <v>287</v>
      </c>
      <c r="D288" t="s">
        <v>287</v>
      </c>
      <c r="E288" t="s">
        <v>48</v>
      </c>
      <c r="G288" t="s">
        <v>704</v>
      </c>
      <c r="H288" t="s">
        <v>730</v>
      </c>
      <c r="I288" t="s">
        <v>731</v>
      </c>
      <c r="J288">
        <v>1</v>
      </c>
      <c r="L288" t="s">
        <v>58</v>
      </c>
      <c r="M288" t="s">
        <v>49</v>
      </c>
      <c r="N288">
        <v>1</v>
      </c>
      <c r="O288">
        <v>23</v>
      </c>
      <c r="P288">
        <v>1.5</v>
      </c>
      <c r="Q288" s="48">
        <v>60.361416041087637</v>
      </c>
      <c r="R288" s="48">
        <f t="shared" si="24"/>
        <v>0.57499999999999996</v>
      </c>
      <c r="S288" s="48">
        <f t="shared" si="23"/>
        <v>34.707814223625391</v>
      </c>
      <c r="T288" s="48">
        <v>0</v>
      </c>
      <c r="U288" s="48">
        <f t="shared" si="26"/>
        <v>34.707814223625391</v>
      </c>
      <c r="V288" s="138">
        <f t="shared" si="27"/>
        <v>34707.814223625392</v>
      </c>
      <c r="W288" s="138">
        <f t="shared" si="28"/>
        <v>2892.3178519687826</v>
      </c>
      <c r="X288" t="str">
        <f>IF(DATAPrI[[#This Row],[Verks]]="Programövergripande",DATAPrI[[#This Row],[Verks]],CONCATENATE(DATAPrI[[#This Row],[PN/Pri kod]],TEXT(DATAPrI[[#This Row],[Verks]],9900000),1))</f>
        <v>K999001191</v>
      </c>
      <c r="Y288" t="str">
        <f>IF(DATAPrI[[#This Row],[Verks]]="Programövergripande",DATAPrI[[#This Row],[Verks]],CONCATENATE(DATAPrI[[#This Row],[Kursansvarig inst]],TEXT(DATAPrI[[#This Row],[Verks]],9900000),1))</f>
        <v>K999001191</v>
      </c>
      <c r="Z2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88" t="s">
        <v>42</v>
      </c>
      <c r="AC288" t="s">
        <v>42</v>
      </c>
      <c r="AD288" t="s">
        <v>42</v>
      </c>
      <c r="AE288" t="s">
        <v>42</v>
      </c>
      <c r="AF288">
        <f>IF(A288="Programövergripande","Programövergripande",VLOOKUP(C288,Verks!A:B,2,0))</f>
        <v>119</v>
      </c>
      <c r="AH288">
        <v>2023</v>
      </c>
      <c r="AL288" t="str">
        <f>VLOOKUP(B288,Inst!A:B,2,0)</f>
        <v>K9</v>
      </c>
    </row>
    <row r="289" spans="1:38" x14ac:dyDescent="0.35">
      <c r="A289" t="s">
        <v>47</v>
      </c>
      <c r="B289" t="s">
        <v>697</v>
      </c>
      <c r="C289" t="s">
        <v>287</v>
      </c>
      <c r="D289" t="s">
        <v>287</v>
      </c>
      <c r="E289" t="s">
        <v>48</v>
      </c>
      <c r="G289" t="s">
        <v>704</v>
      </c>
      <c r="H289" t="s">
        <v>732</v>
      </c>
      <c r="I289" t="s">
        <v>733</v>
      </c>
      <c r="J289">
        <v>1</v>
      </c>
      <c r="L289" t="s">
        <v>58</v>
      </c>
      <c r="M289" t="s">
        <v>49</v>
      </c>
      <c r="N289">
        <v>1</v>
      </c>
      <c r="O289">
        <v>23</v>
      </c>
      <c r="P289">
        <v>4.5</v>
      </c>
      <c r="Q289" s="48">
        <v>60.361416041087637</v>
      </c>
      <c r="R289" s="48">
        <f t="shared" si="24"/>
        <v>1.7250000000000001</v>
      </c>
      <c r="S289" s="48">
        <f t="shared" si="23"/>
        <v>104.12344267087617</v>
      </c>
      <c r="T289" s="48">
        <v>0</v>
      </c>
      <c r="U289" s="48">
        <f t="shared" si="26"/>
        <v>104.12344267087617</v>
      </c>
      <c r="V289" s="138">
        <f t="shared" si="27"/>
        <v>104123.44267087617</v>
      </c>
      <c r="W289" s="138">
        <f t="shared" si="28"/>
        <v>8676.9535559063479</v>
      </c>
      <c r="X289" t="str">
        <f>IF(DATAPrI[[#This Row],[Verks]]="Programövergripande",DATAPrI[[#This Row],[Verks]],CONCATENATE(DATAPrI[[#This Row],[PN/Pri kod]],TEXT(DATAPrI[[#This Row],[Verks]],9900000),1))</f>
        <v>K999001191</v>
      </c>
      <c r="Y289" t="str">
        <f>IF(DATAPrI[[#This Row],[Verks]]="Programövergripande",DATAPrI[[#This Row],[Verks]],CONCATENATE(DATAPrI[[#This Row],[Kursansvarig inst]],TEXT(DATAPrI[[#This Row],[Verks]],9900000),1))</f>
        <v>K999001191</v>
      </c>
      <c r="Z2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89" t="s">
        <v>42</v>
      </c>
      <c r="AC289" t="s">
        <v>42</v>
      </c>
      <c r="AD289" t="s">
        <v>42</v>
      </c>
      <c r="AE289" t="s">
        <v>42</v>
      </c>
      <c r="AF289">
        <f>IF(A289="Programövergripande","Programövergripande",VLOOKUP(C289,Verks!A:B,2,0))</f>
        <v>119</v>
      </c>
      <c r="AH289">
        <v>2023</v>
      </c>
      <c r="AL289" t="str">
        <f>VLOOKUP(B289,Inst!A:B,2,0)</f>
        <v>K9</v>
      </c>
    </row>
    <row r="290" spans="1:38" x14ac:dyDescent="0.35">
      <c r="A290" t="s">
        <v>47</v>
      </c>
      <c r="B290" t="s">
        <v>697</v>
      </c>
      <c r="C290" t="s">
        <v>287</v>
      </c>
      <c r="D290" t="s">
        <v>287</v>
      </c>
      <c r="E290" t="s">
        <v>48</v>
      </c>
      <c r="G290" t="s">
        <v>704</v>
      </c>
      <c r="H290" t="s">
        <v>734</v>
      </c>
      <c r="I290" t="s">
        <v>735</v>
      </c>
      <c r="J290">
        <v>1</v>
      </c>
      <c r="L290" t="s">
        <v>58</v>
      </c>
      <c r="M290" t="s">
        <v>49</v>
      </c>
      <c r="N290">
        <v>1</v>
      </c>
      <c r="O290">
        <v>23</v>
      </c>
      <c r="P290">
        <v>4.5</v>
      </c>
      <c r="Q290" s="48">
        <v>60.361416041087637</v>
      </c>
      <c r="R290" s="48">
        <f t="shared" si="24"/>
        <v>1.7250000000000001</v>
      </c>
      <c r="S290" s="48">
        <f t="shared" si="23"/>
        <v>104.12344267087617</v>
      </c>
      <c r="T290" s="48">
        <v>0</v>
      </c>
      <c r="U290" s="48">
        <f t="shared" si="26"/>
        <v>104.12344267087617</v>
      </c>
      <c r="V290" s="138">
        <f t="shared" si="27"/>
        <v>104123.44267087617</v>
      </c>
      <c r="W290" s="138">
        <f t="shared" si="28"/>
        <v>8676.9535559063479</v>
      </c>
      <c r="X290" t="str">
        <f>IF(DATAPrI[[#This Row],[Verks]]="Programövergripande",DATAPrI[[#This Row],[Verks]],CONCATENATE(DATAPrI[[#This Row],[PN/Pri kod]],TEXT(DATAPrI[[#This Row],[Verks]],9900000),1))</f>
        <v>K999001191</v>
      </c>
      <c r="Y290" t="str">
        <f>IF(DATAPrI[[#This Row],[Verks]]="Programövergripande",DATAPrI[[#This Row],[Verks]],CONCATENATE(DATAPrI[[#This Row],[Kursansvarig inst]],TEXT(DATAPrI[[#This Row],[Verks]],9900000),1))</f>
        <v>K999001191</v>
      </c>
      <c r="Z2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0" t="s">
        <v>42</v>
      </c>
      <c r="AC290" t="s">
        <v>42</v>
      </c>
      <c r="AD290" t="s">
        <v>42</v>
      </c>
      <c r="AE290" t="s">
        <v>42</v>
      </c>
      <c r="AF290">
        <f>IF(A290="Programövergripande","Programövergripande",VLOOKUP(C290,Verks!A:B,2,0))</f>
        <v>119</v>
      </c>
      <c r="AH290">
        <v>2023</v>
      </c>
      <c r="AL290" t="str">
        <f>VLOOKUP(B290,Inst!A:B,2,0)</f>
        <v>K9</v>
      </c>
    </row>
    <row r="291" spans="1:38" x14ac:dyDescent="0.35">
      <c r="A291" t="s">
        <v>47</v>
      </c>
      <c r="B291" t="s">
        <v>697</v>
      </c>
      <c r="C291" t="s">
        <v>287</v>
      </c>
      <c r="D291" t="s">
        <v>287</v>
      </c>
      <c r="E291" t="s">
        <v>48</v>
      </c>
      <c r="G291" t="s">
        <v>704</v>
      </c>
      <c r="H291" t="s">
        <v>728</v>
      </c>
      <c r="I291" t="s">
        <v>729</v>
      </c>
      <c r="J291">
        <v>1</v>
      </c>
      <c r="L291" t="s">
        <v>58</v>
      </c>
      <c r="M291" t="s">
        <v>50</v>
      </c>
      <c r="N291">
        <v>2</v>
      </c>
      <c r="O291">
        <v>27</v>
      </c>
      <c r="P291">
        <v>25.5</v>
      </c>
      <c r="Q291" s="48">
        <v>67.176414626371724</v>
      </c>
      <c r="R291" s="48">
        <f t="shared" si="24"/>
        <v>11.475</v>
      </c>
      <c r="S291" s="48">
        <f t="shared" ref="S291:S354" si="29">Q291*R291</f>
        <v>770.84935783761546</v>
      </c>
      <c r="T291" s="48">
        <v>0</v>
      </c>
      <c r="U291" s="48">
        <f t="shared" si="26"/>
        <v>770.84935783761546</v>
      </c>
      <c r="V291" s="138">
        <f t="shared" si="27"/>
        <v>770849.35783761542</v>
      </c>
      <c r="W291" s="138">
        <f t="shared" si="28"/>
        <v>64237.446486467954</v>
      </c>
      <c r="X291" t="str">
        <f>IF(DATAPrI[[#This Row],[Verks]]="Programövergripande",DATAPrI[[#This Row],[Verks]],CONCATENATE(DATAPrI[[#This Row],[PN/Pri kod]],TEXT(DATAPrI[[#This Row],[Verks]],9900000),1))</f>
        <v>K999001191</v>
      </c>
      <c r="Y291" t="str">
        <f>IF(DATAPrI[[#This Row],[Verks]]="Programövergripande",DATAPrI[[#This Row],[Verks]],CONCATENATE(DATAPrI[[#This Row],[Kursansvarig inst]],TEXT(DATAPrI[[#This Row],[Verks]],9900000),1))</f>
        <v>K999001191</v>
      </c>
      <c r="Z2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1" t="s">
        <v>42</v>
      </c>
      <c r="AC291" t="s">
        <v>42</v>
      </c>
      <c r="AD291" t="s">
        <v>42</v>
      </c>
      <c r="AE291" t="s">
        <v>42</v>
      </c>
      <c r="AF291">
        <f>IF(A291="Programövergripande","Programövergripande",VLOOKUP(C291,Verks!A:B,2,0))</f>
        <v>119</v>
      </c>
      <c r="AH291">
        <v>2023</v>
      </c>
      <c r="AL291" t="str">
        <f>VLOOKUP(B291,Inst!A:B,2,0)</f>
        <v>K9</v>
      </c>
    </row>
    <row r="292" spans="1:38" x14ac:dyDescent="0.35">
      <c r="A292" t="s">
        <v>47</v>
      </c>
      <c r="B292" t="s">
        <v>697</v>
      </c>
      <c r="C292" t="s">
        <v>287</v>
      </c>
      <c r="D292" t="s">
        <v>287</v>
      </c>
      <c r="E292" t="s">
        <v>48</v>
      </c>
      <c r="G292" t="s">
        <v>704</v>
      </c>
      <c r="H292" t="s">
        <v>730</v>
      </c>
      <c r="I292" t="s">
        <v>731</v>
      </c>
      <c r="J292">
        <v>1</v>
      </c>
      <c r="L292" t="s">
        <v>58</v>
      </c>
      <c r="M292" t="s">
        <v>50</v>
      </c>
      <c r="N292">
        <v>2</v>
      </c>
      <c r="O292">
        <v>27</v>
      </c>
      <c r="P292">
        <v>1.5</v>
      </c>
      <c r="Q292" s="48">
        <v>60.361416041087637</v>
      </c>
      <c r="R292" s="48">
        <f t="shared" si="24"/>
        <v>0.67500000000000004</v>
      </c>
      <c r="S292" s="48">
        <f t="shared" si="29"/>
        <v>40.743955827734155</v>
      </c>
      <c r="T292" s="48">
        <v>0</v>
      </c>
      <c r="U292" s="48">
        <f t="shared" si="26"/>
        <v>40.743955827734155</v>
      </c>
      <c r="V292" s="138">
        <f t="shared" si="27"/>
        <v>40743.955827734157</v>
      </c>
      <c r="W292" s="138">
        <f t="shared" si="28"/>
        <v>3395.3296523111799</v>
      </c>
      <c r="X292" t="str">
        <f>IF(DATAPrI[[#This Row],[Verks]]="Programövergripande",DATAPrI[[#This Row],[Verks]],CONCATENATE(DATAPrI[[#This Row],[PN/Pri kod]],TEXT(DATAPrI[[#This Row],[Verks]],9900000),1))</f>
        <v>K999001191</v>
      </c>
      <c r="Y292" t="str">
        <f>IF(DATAPrI[[#This Row],[Verks]]="Programövergripande",DATAPrI[[#This Row],[Verks]],CONCATENATE(DATAPrI[[#This Row],[Kursansvarig inst]],TEXT(DATAPrI[[#This Row],[Verks]],9900000),1))</f>
        <v>K999001191</v>
      </c>
      <c r="Z2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2" t="s">
        <v>42</v>
      </c>
      <c r="AC292" t="s">
        <v>42</v>
      </c>
      <c r="AD292" t="s">
        <v>42</v>
      </c>
      <c r="AE292" t="s">
        <v>42</v>
      </c>
      <c r="AF292">
        <f>IF(A292="Programövergripande","Programövergripande",VLOOKUP(C292,Verks!A:B,2,0))</f>
        <v>119</v>
      </c>
      <c r="AH292">
        <v>2023</v>
      </c>
      <c r="AL292" t="str">
        <f>VLOOKUP(B292,Inst!A:B,2,0)</f>
        <v>K9</v>
      </c>
    </row>
    <row r="293" spans="1:38" x14ac:dyDescent="0.35">
      <c r="A293" t="s">
        <v>47</v>
      </c>
      <c r="B293" t="s">
        <v>697</v>
      </c>
      <c r="C293" t="s">
        <v>287</v>
      </c>
      <c r="D293" t="s">
        <v>287</v>
      </c>
      <c r="E293" t="s">
        <v>48</v>
      </c>
      <c r="G293" t="s">
        <v>704</v>
      </c>
      <c r="H293" t="s">
        <v>736</v>
      </c>
      <c r="I293" t="s">
        <v>737</v>
      </c>
      <c r="J293">
        <v>1</v>
      </c>
      <c r="L293" t="s">
        <v>58</v>
      </c>
      <c r="M293" t="s">
        <v>50</v>
      </c>
      <c r="N293">
        <v>2</v>
      </c>
      <c r="O293">
        <v>27</v>
      </c>
      <c r="P293">
        <v>3</v>
      </c>
      <c r="Q293" s="48">
        <v>60.361416041087637</v>
      </c>
      <c r="R293" s="48">
        <f t="shared" si="24"/>
        <v>1.35</v>
      </c>
      <c r="S293" s="48">
        <f t="shared" si="29"/>
        <v>81.487911655468309</v>
      </c>
      <c r="T293" s="48"/>
      <c r="U293" s="48">
        <f t="shared" si="26"/>
        <v>81.487911655468309</v>
      </c>
      <c r="V293" s="138">
        <f t="shared" si="27"/>
        <v>81487.911655468313</v>
      </c>
      <c r="W293" s="138">
        <f t="shared" si="28"/>
        <v>6790.6593046223597</v>
      </c>
      <c r="X293" t="str">
        <f>IF(DATAPrI[[#This Row],[Verks]]="Programövergripande",DATAPrI[[#This Row],[Verks]],CONCATENATE(DATAPrI[[#This Row],[PN/Pri kod]],TEXT(DATAPrI[[#This Row],[Verks]],9900000),1))</f>
        <v>K999001191</v>
      </c>
      <c r="Y293" t="str">
        <f>IF(DATAPrI[[#This Row],[Verks]]="Programövergripande",DATAPrI[[#This Row],[Verks]],CONCATENATE(DATAPrI[[#This Row],[Kursansvarig inst]],TEXT(DATAPrI[[#This Row],[Verks]],9900000),1))</f>
        <v>K999001191</v>
      </c>
      <c r="Z2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3" t="s">
        <v>42</v>
      </c>
      <c r="AC293" t="s">
        <v>42</v>
      </c>
      <c r="AD293" t="s">
        <v>42</v>
      </c>
      <c r="AE293" t="s">
        <v>42</v>
      </c>
      <c r="AF293">
        <f>IF(A293="Programövergripande","Programövergripande",VLOOKUP(C293,Verks!A:B,2,0))</f>
        <v>119</v>
      </c>
      <c r="AH293">
        <v>2023</v>
      </c>
      <c r="AL293" t="str">
        <f>VLOOKUP(B293,Inst!A:B,2,0)</f>
        <v>K9</v>
      </c>
    </row>
    <row r="294" spans="1:38" x14ac:dyDescent="0.35">
      <c r="A294" t="s">
        <v>47</v>
      </c>
      <c r="B294" t="s">
        <v>697</v>
      </c>
      <c r="C294" t="s">
        <v>287</v>
      </c>
      <c r="D294" t="s">
        <v>287</v>
      </c>
      <c r="E294" t="s">
        <v>48</v>
      </c>
      <c r="G294" t="s">
        <v>704</v>
      </c>
      <c r="H294" t="s">
        <v>65</v>
      </c>
      <c r="I294" t="s">
        <v>42</v>
      </c>
      <c r="J294">
        <v>1</v>
      </c>
      <c r="L294" t="s">
        <v>66</v>
      </c>
      <c r="M294" t="s">
        <v>42</v>
      </c>
      <c r="P294">
        <v>60</v>
      </c>
      <c r="Q294" s="48">
        <v>62</v>
      </c>
      <c r="R294" s="48">
        <f t="shared" si="24"/>
        <v>0</v>
      </c>
      <c r="S294" s="48">
        <f t="shared" si="29"/>
        <v>0</v>
      </c>
      <c r="T294" s="48">
        <v>0</v>
      </c>
      <c r="U294" s="48">
        <f t="shared" si="26"/>
        <v>0</v>
      </c>
      <c r="V294" s="138">
        <f t="shared" si="27"/>
        <v>0</v>
      </c>
      <c r="W294" s="138">
        <f t="shared" si="28"/>
        <v>0</v>
      </c>
      <c r="X294" t="str">
        <f>IF(DATAPrI[[#This Row],[Verks]]="Programövergripande",DATAPrI[[#This Row],[Verks]],CONCATENATE(DATAPrI[[#This Row],[PN/Pri kod]],TEXT(DATAPrI[[#This Row],[Verks]],9900000),1))</f>
        <v>K999001191</v>
      </c>
      <c r="Y294" t="str">
        <f>IF(DATAPrI[[#This Row],[Verks]]="Programövergripande",DATAPrI[[#This Row],[Verks]],CONCATENATE(DATAPrI[[#This Row],[Kursansvarig inst]],TEXT(DATAPrI[[#This Row],[Verks]],9900000),1))</f>
        <v>K999001191</v>
      </c>
      <c r="Z2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4" t="s">
        <v>42</v>
      </c>
      <c r="AC294" t="s">
        <v>42</v>
      </c>
      <c r="AD294" t="s">
        <v>42</v>
      </c>
      <c r="AE294" t="s">
        <v>42</v>
      </c>
      <c r="AF294">
        <f>IF(A294="Programövergripande","Programövergripande",VLOOKUP(C294,Verks!A:B,2,0))</f>
        <v>119</v>
      </c>
      <c r="AH294">
        <v>2023</v>
      </c>
      <c r="AL294" t="str">
        <f>VLOOKUP(B294,Inst!A:B,2,0)</f>
        <v>K9</v>
      </c>
    </row>
    <row r="295" spans="1:38" x14ac:dyDescent="0.35">
      <c r="A295" t="s">
        <v>47</v>
      </c>
      <c r="B295" t="s">
        <v>697</v>
      </c>
      <c r="C295" t="s">
        <v>287</v>
      </c>
      <c r="D295" t="s">
        <v>287</v>
      </c>
      <c r="E295" t="s">
        <v>505</v>
      </c>
      <c r="G295" t="s">
        <v>704</v>
      </c>
      <c r="H295" t="s">
        <v>725</v>
      </c>
      <c r="I295" t="s">
        <v>726</v>
      </c>
      <c r="J295">
        <v>1</v>
      </c>
      <c r="L295" t="s">
        <v>58</v>
      </c>
      <c r="M295" t="s">
        <v>49</v>
      </c>
      <c r="N295">
        <v>1</v>
      </c>
      <c r="O295">
        <v>6</v>
      </c>
      <c r="P295">
        <v>7.5</v>
      </c>
      <c r="Q295" s="48">
        <v>60.361416041087637</v>
      </c>
      <c r="R295" s="48">
        <f t="shared" si="24"/>
        <v>0.75</v>
      </c>
      <c r="S295" s="48">
        <f t="shared" si="29"/>
        <v>45.271062030815727</v>
      </c>
      <c r="T295" s="48"/>
      <c r="U295" s="48">
        <f t="shared" si="26"/>
        <v>45.271062030815727</v>
      </c>
      <c r="V295" s="138">
        <f t="shared" si="27"/>
        <v>45271.06203081573</v>
      </c>
      <c r="W295" s="138">
        <f t="shared" si="28"/>
        <v>3772.5885025679777</v>
      </c>
      <c r="X295" t="str">
        <f>IF(DATAPrI[[#This Row],[Verks]]="Programövergripande",DATAPrI[[#This Row],[Verks]],CONCATENATE(DATAPrI[[#This Row],[PN/Pri kod]],TEXT(DATAPrI[[#This Row],[Verks]],9900000),1))</f>
        <v>K999001191</v>
      </c>
      <c r="Y295" t="str">
        <f>IF(DATAPrI[[#This Row],[Verks]]="Programövergripande",DATAPrI[[#This Row],[Verks]],CONCATENATE(DATAPrI[[#This Row],[Kursansvarig inst]],TEXT(DATAPrI[[#This Row],[Verks]],9900000),1))</f>
        <v>K999001191</v>
      </c>
      <c r="Z2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5" t="s">
        <v>42</v>
      </c>
      <c r="AC295" t="s">
        <v>42</v>
      </c>
      <c r="AD295" t="s">
        <v>42</v>
      </c>
      <c r="AE295" t="s">
        <v>42</v>
      </c>
      <c r="AF295">
        <f>IF(A295="Programövergripande","Programövergripande",VLOOKUP(C295,Verks!A:B,2,0))</f>
        <v>119</v>
      </c>
      <c r="AH295">
        <v>2023</v>
      </c>
      <c r="AL295" t="str">
        <f>VLOOKUP(B295,Inst!A:B,2,0)</f>
        <v>K9</v>
      </c>
    </row>
    <row r="296" spans="1:38" x14ac:dyDescent="0.35">
      <c r="A296" t="s">
        <v>47</v>
      </c>
      <c r="B296" t="s">
        <v>697</v>
      </c>
      <c r="C296" t="s">
        <v>287</v>
      </c>
      <c r="D296" t="s">
        <v>287</v>
      </c>
      <c r="E296" t="s">
        <v>505</v>
      </c>
      <c r="G296" t="s">
        <v>704</v>
      </c>
      <c r="H296" t="s">
        <v>425</v>
      </c>
      <c r="I296" t="s">
        <v>727</v>
      </c>
      <c r="J296">
        <v>1</v>
      </c>
      <c r="L296" t="s">
        <v>58</v>
      </c>
      <c r="M296" t="s">
        <v>49</v>
      </c>
      <c r="N296">
        <v>1</v>
      </c>
      <c r="O296">
        <v>6</v>
      </c>
      <c r="P296">
        <v>7.5</v>
      </c>
      <c r="Q296" s="48">
        <v>60.361416041087637</v>
      </c>
      <c r="R296" s="48">
        <f t="shared" si="24"/>
        <v>0.75</v>
      </c>
      <c r="S296" s="48">
        <f t="shared" si="29"/>
        <v>45.271062030815727</v>
      </c>
      <c r="T296" s="48"/>
      <c r="U296" s="48">
        <f t="shared" si="26"/>
        <v>45.271062030815727</v>
      </c>
      <c r="V296" s="138">
        <f t="shared" si="27"/>
        <v>45271.06203081573</v>
      </c>
      <c r="W296" s="138">
        <f t="shared" si="28"/>
        <v>3772.5885025679777</v>
      </c>
      <c r="X296" t="str">
        <f>IF(DATAPrI[[#This Row],[Verks]]="Programövergripande",DATAPrI[[#This Row],[Verks]],CONCATENATE(DATAPrI[[#This Row],[PN/Pri kod]],TEXT(DATAPrI[[#This Row],[Verks]],9900000),1))</f>
        <v>K999001191</v>
      </c>
      <c r="Y296" t="str">
        <f>IF(DATAPrI[[#This Row],[Verks]]="Programövergripande",DATAPrI[[#This Row],[Verks]],CONCATENATE(DATAPrI[[#This Row],[Kursansvarig inst]],TEXT(DATAPrI[[#This Row],[Verks]],9900000),1))</f>
        <v>K999001191</v>
      </c>
      <c r="Z2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6" t="s">
        <v>42</v>
      </c>
      <c r="AC296" t="s">
        <v>42</v>
      </c>
      <c r="AD296" t="s">
        <v>42</v>
      </c>
      <c r="AE296" t="s">
        <v>42</v>
      </c>
      <c r="AF296">
        <f>IF(A296="Programövergripande","Programövergripande",VLOOKUP(C296,Verks!A:B,2,0))</f>
        <v>119</v>
      </c>
      <c r="AH296">
        <v>2023</v>
      </c>
      <c r="AL296" t="str">
        <f>VLOOKUP(B296,Inst!A:B,2,0)</f>
        <v>K9</v>
      </c>
    </row>
    <row r="297" spans="1:38" x14ac:dyDescent="0.35">
      <c r="A297" t="s">
        <v>47</v>
      </c>
      <c r="B297" t="s">
        <v>697</v>
      </c>
      <c r="C297" t="s">
        <v>287</v>
      </c>
      <c r="D297" t="s">
        <v>287</v>
      </c>
      <c r="E297" t="s">
        <v>505</v>
      </c>
      <c r="G297" t="s">
        <v>704</v>
      </c>
      <c r="H297" t="s">
        <v>728</v>
      </c>
      <c r="I297" t="s">
        <v>729</v>
      </c>
      <c r="J297">
        <v>1</v>
      </c>
      <c r="L297" t="s">
        <v>58</v>
      </c>
      <c r="M297" t="s">
        <v>49</v>
      </c>
      <c r="N297">
        <v>1</v>
      </c>
      <c r="O297">
        <v>6</v>
      </c>
      <c r="P297">
        <v>4.5</v>
      </c>
      <c r="Q297" s="48">
        <v>67.176414626371724</v>
      </c>
      <c r="R297" s="48">
        <f t="shared" si="24"/>
        <v>0.45</v>
      </c>
      <c r="S297" s="48">
        <f t="shared" si="29"/>
        <v>30.229386581867278</v>
      </c>
      <c r="T297" s="48"/>
      <c r="U297" s="48">
        <f t="shared" si="26"/>
        <v>30.229386581867278</v>
      </c>
      <c r="V297" s="138">
        <f t="shared" si="27"/>
        <v>30229.386581867278</v>
      </c>
      <c r="W297" s="138">
        <f t="shared" si="28"/>
        <v>2519.11554848894</v>
      </c>
      <c r="X297" t="str">
        <f>IF(DATAPrI[[#This Row],[Verks]]="Programövergripande",DATAPrI[[#This Row],[Verks]],CONCATENATE(DATAPrI[[#This Row],[PN/Pri kod]],TEXT(DATAPrI[[#This Row],[Verks]],9900000),1))</f>
        <v>K999001191</v>
      </c>
      <c r="Y297" t="str">
        <f>IF(DATAPrI[[#This Row],[Verks]]="Programövergripande",DATAPrI[[#This Row],[Verks]],CONCATENATE(DATAPrI[[#This Row],[Kursansvarig inst]],TEXT(DATAPrI[[#This Row],[Verks]],9900000),1))</f>
        <v>K999001191</v>
      </c>
      <c r="Z2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7" t="s">
        <v>42</v>
      </c>
      <c r="AC297" t="s">
        <v>42</v>
      </c>
      <c r="AD297" t="s">
        <v>42</v>
      </c>
      <c r="AE297" t="s">
        <v>42</v>
      </c>
      <c r="AF297">
        <f>IF(A297="Programövergripande","Programövergripande",VLOOKUP(C297,Verks!A:B,2,0))</f>
        <v>119</v>
      </c>
      <c r="AH297">
        <v>2023</v>
      </c>
      <c r="AL297" t="str">
        <f>VLOOKUP(B297,Inst!A:B,2,0)</f>
        <v>K9</v>
      </c>
    </row>
    <row r="298" spans="1:38" x14ac:dyDescent="0.35">
      <c r="A298" t="s">
        <v>47</v>
      </c>
      <c r="B298" t="s">
        <v>697</v>
      </c>
      <c r="C298" t="s">
        <v>287</v>
      </c>
      <c r="D298" t="s">
        <v>287</v>
      </c>
      <c r="E298" t="s">
        <v>505</v>
      </c>
      <c r="G298" t="s">
        <v>704</v>
      </c>
      <c r="H298" t="s">
        <v>730</v>
      </c>
      <c r="I298" t="s">
        <v>731</v>
      </c>
      <c r="J298">
        <v>1</v>
      </c>
      <c r="L298" t="s">
        <v>58</v>
      </c>
      <c r="M298" t="s">
        <v>49</v>
      </c>
      <c r="N298">
        <v>1</v>
      </c>
      <c r="O298">
        <v>6</v>
      </c>
      <c r="P298">
        <v>1.5</v>
      </c>
      <c r="Q298" s="48">
        <v>60.361416041087637</v>
      </c>
      <c r="R298" s="48">
        <f t="shared" si="24"/>
        <v>0.15</v>
      </c>
      <c r="S298" s="48">
        <f t="shared" si="29"/>
        <v>9.0542124061631455</v>
      </c>
      <c r="T298" s="48"/>
      <c r="U298" s="48">
        <f t="shared" si="26"/>
        <v>9.0542124061631455</v>
      </c>
      <c r="V298" s="138">
        <f t="shared" si="27"/>
        <v>9054.2124061631457</v>
      </c>
      <c r="W298" s="138">
        <f t="shared" si="28"/>
        <v>754.51770051359551</v>
      </c>
      <c r="X298" t="str">
        <f>IF(DATAPrI[[#This Row],[Verks]]="Programövergripande",DATAPrI[[#This Row],[Verks]],CONCATENATE(DATAPrI[[#This Row],[PN/Pri kod]],TEXT(DATAPrI[[#This Row],[Verks]],9900000),1))</f>
        <v>K999001191</v>
      </c>
      <c r="Y298" t="str">
        <f>IF(DATAPrI[[#This Row],[Verks]]="Programövergripande",DATAPrI[[#This Row],[Verks]],CONCATENATE(DATAPrI[[#This Row],[Kursansvarig inst]],TEXT(DATAPrI[[#This Row],[Verks]],9900000),1))</f>
        <v>K999001191</v>
      </c>
      <c r="Z2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8" t="s">
        <v>42</v>
      </c>
      <c r="AC298" t="s">
        <v>42</v>
      </c>
      <c r="AD298" t="s">
        <v>42</v>
      </c>
      <c r="AE298" t="s">
        <v>42</v>
      </c>
      <c r="AF298">
        <f>IF(A298="Programövergripande","Programövergripande",VLOOKUP(C298,Verks!A:B,2,0))</f>
        <v>119</v>
      </c>
      <c r="AH298">
        <v>2023</v>
      </c>
      <c r="AL298" t="str">
        <f>VLOOKUP(B298,Inst!A:B,2,0)</f>
        <v>K9</v>
      </c>
    </row>
    <row r="299" spans="1:38" x14ac:dyDescent="0.35">
      <c r="A299" t="s">
        <v>47</v>
      </c>
      <c r="B299" t="s">
        <v>697</v>
      </c>
      <c r="C299" t="s">
        <v>287</v>
      </c>
      <c r="D299" t="s">
        <v>287</v>
      </c>
      <c r="E299" t="s">
        <v>505</v>
      </c>
      <c r="G299" t="s">
        <v>704</v>
      </c>
      <c r="H299" t="s">
        <v>732</v>
      </c>
      <c r="I299" t="s">
        <v>733</v>
      </c>
      <c r="J299">
        <v>1</v>
      </c>
      <c r="L299" t="s">
        <v>58</v>
      </c>
      <c r="M299" t="s">
        <v>49</v>
      </c>
      <c r="N299">
        <v>1</v>
      </c>
      <c r="O299">
        <v>6</v>
      </c>
      <c r="P299">
        <v>4.5</v>
      </c>
      <c r="Q299" s="48">
        <v>60.361416041087637</v>
      </c>
      <c r="R299" s="48">
        <f t="shared" si="24"/>
        <v>0.45</v>
      </c>
      <c r="S299" s="48">
        <f t="shared" si="29"/>
        <v>27.162637218489436</v>
      </c>
      <c r="T299" s="48"/>
      <c r="U299" s="48">
        <f t="shared" si="26"/>
        <v>27.162637218489436</v>
      </c>
      <c r="V299" s="138">
        <f t="shared" si="27"/>
        <v>27162.637218489435</v>
      </c>
      <c r="W299" s="138">
        <f t="shared" si="28"/>
        <v>2263.5531015407864</v>
      </c>
      <c r="X299" t="str">
        <f>IF(DATAPrI[[#This Row],[Verks]]="Programövergripande",DATAPrI[[#This Row],[Verks]],CONCATENATE(DATAPrI[[#This Row],[PN/Pri kod]],TEXT(DATAPrI[[#This Row],[Verks]],9900000),1))</f>
        <v>K999001191</v>
      </c>
      <c r="Y299" t="str">
        <f>IF(DATAPrI[[#This Row],[Verks]]="Programövergripande",DATAPrI[[#This Row],[Verks]],CONCATENATE(DATAPrI[[#This Row],[Kursansvarig inst]],TEXT(DATAPrI[[#This Row],[Verks]],9900000),1))</f>
        <v>K999001191</v>
      </c>
      <c r="Z2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2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299" t="s">
        <v>42</v>
      </c>
      <c r="AC299" t="s">
        <v>42</v>
      </c>
      <c r="AD299" t="s">
        <v>42</v>
      </c>
      <c r="AE299" t="s">
        <v>42</v>
      </c>
      <c r="AF299">
        <f>IF(A299="Programövergripande","Programövergripande",VLOOKUP(C299,Verks!A:B,2,0))</f>
        <v>119</v>
      </c>
      <c r="AH299">
        <v>2023</v>
      </c>
      <c r="AL299" t="str">
        <f>VLOOKUP(B299,Inst!A:B,2,0)</f>
        <v>K9</v>
      </c>
    </row>
    <row r="300" spans="1:38" x14ac:dyDescent="0.35">
      <c r="A300" t="s">
        <v>47</v>
      </c>
      <c r="B300" t="s">
        <v>697</v>
      </c>
      <c r="C300" t="s">
        <v>287</v>
      </c>
      <c r="D300" t="s">
        <v>287</v>
      </c>
      <c r="E300" t="s">
        <v>505</v>
      </c>
      <c r="G300" t="s">
        <v>704</v>
      </c>
      <c r="H300" t="s">
        <v>734</v>
      </c>
      <c r="I300" t="s">
        <v>735</v>
      </c>
      <c r="J300">
        <v>1</v>
      </c>
      <c r="L300" t="s">
        <v>58</v>
      </c>
      <c r="M300" t="s">
        <v>49</v>
      </c>
      <c r="N300">
        <v>1</v>
      </c>
      <c r="O300">
        <v>6</v>
      </c>
      <c r="P300">
        <v>4.5</v>
      </c>
      <c r="Q300" s="48">
        <v>60.361416041087637</v>
      </c>
      <c r="R300" s="48">
        <f t="shared" si="24"/>
        <v>0.45</v>
      </c>
      <c r="S300" s="48">
        <f t="shared" si="29"/>
        <v>27.162637218489436</v>
      </c>
      <c r="T300" s="48"/>
      <c r="U300" s="48">
        <f t="shared" si="26"/>
        <v>27.162637218489436</v>
      </c>
      <c r="V300" s="138">
        <f t="shared" si="27"/>
        <v>27162.637218489435</v>
      </c>
      <c r="W300" s="138">
        <f t="shared" si="28"/>
        <v>2263.5531015407864</v>
      </c>
      <c r="X300" t="str">
        <f>IF(DATAPrI[[#This Row],[Verks]]="Programövergripande",DATAPrI[[#This Row],[Verks]],CONCATENATE(DATAPrI[[#This Row],[PN/Pri kod]],TEXT(DATAPrI[[#This Row],[Verks]],9900000),1))</f>
        <v>K999001191</v>
      </c>
      <c r="Y300" t="str">
        <f>IF(DATAPrI[[#This Row],[Verks]]="Programövergripande",DATAPrI[[#This Row],[Verks]],CONCATENATE(DATAPrI[[#This Row],[Kursansvarig inst]],TEXT(DATAPrI[[#This Row],[Verks]],9900000),1))</f>
        <v>K999001191</v>
      </c>
      <c r="Z3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00" t="s">
        <v>42</v>
      </c>
      <c r="AC300" t="s">
        <v>42</v>
      </c>
      <c r="AD300" t="s">
        <v>42</v>
      </c>
      <c r="AE300" t="s">
        <v>42</v>
      </c>
      <c r="AF300">
        <f>IF(A300="Programövergripande","Programövergripande",VLOOKUP(C300,Verks!A:B,2,0))</f>
        <v>119</v>
      </c>
      <c r="AH300">
        <v>2023</v>
      </c>
      <c r="AL300" t="str">
        <f>VLOOKUP(B300,Inst!A:B,2,0)</f>
        <v>K9</v>
      </c>
    </row>
    <row r="301" spans="1:38" x14ac:dyDescent="0.35">
      <c r="A301" t="s">
        <v>47</v>
      </c>
      <c r="B301" t="s">
        <v>697</v>
      </c>
      <c r="C301" t="s">
        <v>287</v>
      </c>
      <c r="D301" t="s">
        <v>287</v>
      </c>
      <c r="E301" t="s">
        <v>505</v>
      </c>
      <c r="G301" t="s">
        <v>704</v>
      </c>
      <c r="H301" t="s">
        <v>728</v>
      </c>
      <c r="I301" t="s">
        <v>729</v>
      </c>
      <c r="J301">
        <v>1</v>
      </c>
      <c r="L301" t="s">
        <v>58</v>
      </c>
      <c r="M301" t="s">
        <v>50</v>
      </c>
      <c r="N301">
        <v>2</v>
      </c>
      <c r="O301">
        <v>12</v>
      </c>
      <c r="P301">
        <v>25.5</v>
      </c>
      <c r="Q301" s="48">
        <v>67.176414626371724</v>
      </c>
      <c r="R301" s="48">
        <f t="shared" si="24"/>
        <v>5.0999999999999996</v>
      </c>
      <c r="S301" s="48">
        <f t="shared" si="29"/>
        <v>342.59971459449577</v>
      </c>
      <c r="T301" s="48"/>
      <c r="U301" s="48">
        <f t="shared" si="26"/>
        <v>342.59971459449577</v>
      </c>
      <c r="V301" s="138">
        <f t="shared" si="27"/>
        <v>342599.71459449577</v>
      </c>
      <c r="W301" s="138">
        <f t="shared" si="28"/>
        <v>28549.976216207982</v>
      </c>
      <c r="X301" t="str">
        <f>IF(DATAPrI[[#This Row],[Verks]]="Programövergripande",DATAPrI[[#This Row],[Verks]],CONCATENATE(DATAPrI[[#This Row],[PN/Pri kod]],TEXT(DATAPrI[[#This Row],[Verks]],9900000),1))</f>
        <v>K999001191</v>
      </c>
      <c r="Y301" t="str">
        <f>IF(DATAPrI[[#This Row],[Verks]]="Programövergripande",DATAPrI[[#This Row],[Verks]],CONCATENATE(DATAPrI[[#This Row],[Kursansvarig inst]],TEXT(DATAPrI[[#This Row],[Verks]],9900000),1))</f>
        <v>K999001191</v>
      </c>
      <c r="Z3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01" t="s">
        <v>42</v>
      </c>
      <c r="AC301" t="s">
        <v>42</v>
      </c>
      <c r="AD301" t="s">
        <v>42</v>
      </c>
      <c r="AE301" t="s">
        <v>42</v>
      </c>
      <c r="AF301">
        <f>IF(A301="Programövergripande","Programövergripande",VLOOKUP(C301,Verks!A:B,2,0))</f>
        <v>119</v>
      </c>
      <c r="AH301">
        <v>2023</v>
      </c>
      <c r="AL301" t="str">
        <f>VLOOKUP(B301,Inst!A:B,2,0)</f>
        <v>K9</v>
      </c>
    </row>
    <row r="302" spans="1:38" x14ac:dyDescent="0.35">
      <c r="A302" t="s">
        <v>47</v>
      </c>
      <c r="B302" t="s">
        <v>697</v>
      </c>
      <c r="C302" t="s">
        <v>287</v>
      </c>
      <c r="D302" t="s">
        <v>287</v>
      </c>
      <c r="E302" t="s">
        <v>505</v>
      </c>
      <c r="G302" t="s">
        <v>704</v>
      </c>
      <c r="H302" t="s">
        <v>730</v>
      </c>
      <c r="I302" t="s">
        <v>731</v>
      </c>
      <c r="J302">
        <v>1</v>
      </c>
      <c r="L302" t="s">
        <v>58</v>
      </c>
      <c r="M302" t="s">
        <v>50</v>
      </c>
      <c r="N302">
        <v>2</v>
      </c>
      <c r="O302">
        <v>12</v>
      </c>
      <c r="P302">
        <v>1.5</v>
      </c>
      <c r="Q302" s="48">
        <v>60.361416041087637</v>
      </c>
      <c r="R302" s="48">
        <f t="shared" si="24"/>
        <v>0.3</v>
      </c>
      <c r="S302" s="48">
        <f t="shared" si="29"/>
        <v>18.108424812326291</v>
      </c>
      <c r="T302" s="48"/>
      <c r="U302" s="48">
        <f t="shared" si="26"/>
        <v>18.108424812326291</v>
      </c>
      <c r="V302" s="138">
        <f t="shared" si="27"/>
        <v>18108.424812326291</v>
      </c>
      <c r="W302" s="138">
        <f t="shared" si="28"/>
        <v>1509.035401027191</v>
      </c>
      <c r="X302" t="str">
        <f>IF(DATAPrI[[#This Row],[Verks]]="Programövergripande",DATAPrI[[#This Row],[Verks]],CONCATENATE(DATAPrI[[#This Row],[PN/Pri kod]],TEXT(DATAPrI[[#This Row],[Verks]],9900000),1))</f>
        <v>K999001191</v>
      </c>
      <c r="Y302" t="str">
        <f>IF(DATAPrI[[#This Row],[Verks]]="Programövergripande",DATAPrI[[#This Row],[Verks]],CONCATENATE(DATAPrI[[#This Row],[Kursansvarig inst]],TEXT(DATAPrI[[#This Row],[Verks]],9900000),1))</f>
        <v>K999001191</v>
      </c>
      <c r="Z3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02" t="s">
        <v>42</v>
      </c>
      <c r="AC302" t="s">
        <v>42</v>
      </c>
      <c r="AD302" t="s">
        <v>42</v>
      </c>
      <c r="AE302" t="s">
        <v>42</v>
      </c>
      <c r="AF302">
        <f>IF(A302="Programövergripande","Programövergripande",VLOOKUP(C302,Verks!A:B,2,0))</f>
        <v>119</v>
      </c>
      <c r="AH302">
        <v>2023</v>
      </c>
      <c r="AL302" t="str">
        <f>VLOOKUP(B302,Inst!A:B,2,0)</f>
        <v>K9</v>
      </c>
    </row>
    <row r="303" spans="1:38" x14ac:dyDescent="0.35">
      <c r="A303" t="s">
        <v>47</v>
      </c>
      <c r="B303" t="s">
        <v>697</v>
      </c>
      <c r="C303" t="s">
        <v>287</v>
      </c>
      <c r="D303" t="s">
        <v>287</v>
      </c>
      <c r="E303" t="s">
        <v>505</v>
      </c>
      <c r="G303" t="s">
        <v>704</v>
      </c>
      <c r="H303" t="s">
        <v>736</v>
      </c>
      <c r="I303" t="s">
        <v>737</v>
      </c>
      <c r="J303">
        <v>1</v>
      </c>
      <c r="L303" t="s">
        <v>58</v>
      </c>
      <c r="M303" t="s">
        <v>50</v>
      </c>
      <c r="N303">
        <v>2</v>
      </c>
      <c r="O303">
        <v>12</v>
      </c>
      <c r="P303">
        <v>3</v>
      </c>
      <c r="Q303" s="48">
        <v>60.361416041087637</v>
      </c>
      <c r="R303" s="48">
        <f t="shared" si="24"/>
        <v>0.6</v>
      </c>
      <c r="S303" s="48">
        <f t="shared" si="29"/>
        <v>36.216849624652582</v>
      </c>
      <c r="T303" s="48">
        <v>0</v>
      </c>
      <c r="U303" s="48">
        <f t="shared" si="26"/>
        <v>36.216849624652582</v>
      </c>
      <c r="V303" s="138">
        <f t="shared" si="27"/>
        <v>36216.849624652583</v>
      </c>
      <c r="W303" s="138">
        <f t="shared" si="28"/>
        <v>3018.0708020543821</v>
      </c>
      <c r="X303" t="str">
        <f>IF(DATAPrI[[#This Row],[Verks]]="Programövergripande",DATAPrI[[#This Row],[Verks]],CONCATENATE(DATAPrI[[#This Row],[PN/Pri kod]],TEXT(DATAPrI[[#This Row],[Verks]],9900000),1))</f>
        <v>K999001191</v>
      </c>
      <c r="Y303" t="str">
        <f>IF(DATAPrI[[#This Row],[Verks]]="Programövergripande",DATAPrI[[#This Row],[Verks]],CONCATENATE(DATAPrI[[#This Row],[Kursansvarig inst]],TEXT(DATAPrI[[#This Row],[Verks]],9900000),1))</f>
        <v>K999001191</v>
      </c>
      <c r="Z3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03" t="s">
        <v>42</v>
      </c>
      <c r="AC303" t="s">
        <v>42</v>
      </c>
      <c r="AD303" t="s">
        <v>42</v>
      </c>
      <c r="AE303" t="s">
        <v>42</v>
      </c>
      <c r="AF303">
        <f>IF(A303="Programövergripande","Programövergripande",VLOOKUP(C303,Verks!A:B,2,0))</f>
        <v>119</v>
      </c>
      <c r="AH303">
        <v>2023</v>
      </c>
      <c r="AL303" t="str">
        <f>VLOOKUP(B303,Inst!A:B,2,0)</f>
        <v>K9</v>
      </c>
    </row>
    <row r="304" spans="1:38" x14ac:dyDescent="0.35">
      <c r="A304" t="s">
        <v>47</v>
      </c>
      <c r="B304" t="s">
        <v>697</v>
      </c>
      <c r="C304" t="s">
        <v>287</v>
      </c>
      <c r="D304" t="s">
        <v>287</v>
      </c>
      <c r="E304" t="s">
        <v>505</v>
      </c>
      <c r="G304" t="s">
        <v>704</v>
      </c>
      <c r="H304" t="s">
        <v>738</v>
      </c>
      <c r="J304">
        <v>1</v>
      </c>
      <c r="L304" t="s">
        <v>58</v>
      </c>
      <c r="P304">
        <v>30</v>
      </c>
      <c r="Q304" s="48">
        <v>62</v>
      </c>
      <c r="R304" s="48">
        <f t="shared" si="24"/>
        <v>0</v>
      </c>
      <c r="S304" s="48">
        <f t="shared" si="29"/>
        <v>0</v>
      </c>
      <c r="T304" s="48"/>
      <c r="U304" s="48">
        <f t="shared" si="26"/>
        <v>0</v>
      </c>
      <c r="V304" s="138">
        <f t="shared" si="27"/>
        <v>0</v>
      </c>
      <c r="W304" s="138">
        <f t="shared" si="28"/>
        <v>0</v>
      </c>
      <c r="X304" t="str">
        <f>IF(DATAPrI[[#This Row],[Verks]]="Programövergripande",DATAPrI[[#This Row],[Verks]],CONCATENATE(DATAPrI[[#This Row],[PN/Pri kod]],TEXT(DATAPrI[[#This Row],[Verks]],9900000),1))</f>
        <v>K999001191</v>
      </c>
      <c r="Y304" t="str">
        <f>IF(DATAPrI[[#This Row],[Verks]]="Programövergripande",DATAPrI[[#This Row],[Verks]],CONCATENATE(DATAPrI[[#This Row],[Kursansvarig inst]],TEXT(DATAPrI[[#This Row],[Verks]],9900000),1))</f>
        <v>K999001191</v>
      </c>
      <c r="Z3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04">
        <f>IF(A304="Programövergripande","Programövergripande",VLOOKUP(C304,Verks!A:B,2,0))</f>
        <v>119</v>
      </c>
      <c r="AH304">
        <v>2023</v>
      </c>
      <c r="AL304" t="str">
        <f>VLOOKUP(B304,Inst!A:B,2,0)</f>
        <v>K9</v>
      </c>
    </row>
    <row r="305" spans="1:38" x14ac:dyDescent="0.35">
      <c r="A305" t="s">
        <v>38</v>
      </c>
      <c r="B305" t="s">
        <v>697</v>
      </c>
      <c r="C305" t="s">
        <v>292</v>
      </c>
      <c r="D305" t="s">
        <v>292</v>
      </c>
      <c r="G305" t="s">
        <v>704</v>
      </c>
      <c r="H305" t="s">
        <v>54</v>
      </c>
      <c r="I305" t="s">
        <v>42</v>
      </c>
      <c r="J305">
        <v>1</v>
      </c>
      <c r="L305" t="s">
        <v>53</v>
      </c>
      <c r="M305" t="s">
        <v>42</v>
      </c>
      <c r="Q305" s="48"/>
      <c r="R305" s="48">
        <f t="shared" si="24"/>
        <v>0</v>
      </c>
      <c r="S305" s="48">
        <f t="shared" si="29"/>
        <v>0</v>
      </c>
      <c r="T305" s="48">
        <v>426.02699999999999</v>
      </c>
      <c r="U305" s="48">
        <f t="shared" si="26"/>
        <v>426.02699999999999</v>
      </c>
      <c r="V305" s="138">
        <f t="shared" si="27"/>
        <v>426027</v>
      </c>
      <c r="W305" s="138">
        <f t="shared" si="28"/>
        <v>35502.25</v>
      </c>
      <c r="X305" t="str">
        <f>IF(DATAPrI[[#This Row],[Verks]]="Programövergripande",DATAPrI[[#This Row],[Verks]],CONCATENATE(DATAPrI[[#This Row],[PN/Pri kod]],TEXT(DATAPrI[[#This Row],[Verks]],9900000),1))</f>
        <v>Programövergripande</v>
      </c>
      <c r="Y305" t="str">
        <f>IF(DATAPrI[[#This Row],[Verks]]="Programövergripande",DATAPrI[[#This Row],[Verks]],CONCATENATE(DATAPrI[[#This Row],[Kursansvarig inst]],TEXT(DATAPrI[[#This Row],[Verks]],9900000),1))</f>
        <v>Programövergripande</v>
      </c>
      <c r="Z30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0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05" t="s">
        <v>42</v>
      </c>
      <c r="AC305" t="s">
        <v>42</v>
      </c>
      <c r="AD305" t="s">
        <v>42</v>
      </c>
      <c r="AE305" t="s">
        <v>42</v>
      </c>
      <c r="AF305" t="str">
        <f>IF(A305="Programövergripande","Programövergripande",VLOOKUP(C305,Verks!A:B,2,0))</f>
        <v>Programövergripande</v>
      </c>
      <c r="AH305">
        <v>2023</v>
      </c>
      <c r="AL305" t="str">
        <f>VLOOKUP(B305,Inst!A:B,2,0)</f>
        <v>K9</v>
      </c>
    </row>
    <row r="306" spans="1:38" x14ac:dyDescent="0.35">
      <c r="A306" t="s">
        <v>38</v>
      </c>
      <c r="B306" t="s">
        <v>697</v>
      </c>
      <c r="C306" t="s">
        <v>292</v>
      </c>
      <c r="D306" t="s">
        <v>292</v>
      </c>
      <c r="G306" t="s">
        <v>704</v>
      </c>
      <c r="H306" t="s">
        <v>55</v>
      </c>
      <c r="I306" t="s">
        <v>42</v>
      </c>
      <c r="J306">
        <v>1</v>
      </c>
      <c r="L306" t="s">
        <v>53</v>
      </c>
      <c r="Q306" s="48"/>
      <c r="R306" s="48">
        <f t="shared" si="24"/>
        <v>0</v>
      </c>
      <c r="S306" s="48">
        <f t="shared" si="29"/>
        <v>0</v>
      </c>
      <c r="T306" s="48">
        <v>135.57300000000001</v>
      </c>
      <c r="U306" s="48">
        <f t="shared" si="26"/>
        <v>135.57300000000001</v>
      </c>
      <c r="V306" s="138">
        <f t="shared" si="27"/>
        <v>135573</v>
      </c>
      <c r="W306" s="138">
        <f t="shared" si="28"/>
        <v>11297.75</v>
      </c>
      <c r="X306" t="str">
        <f>IF(DATAPrI[[#This Row],[Verks]]="Programövergripande",DATAPrI[[#This Row],[Verks]],CONCATENATE(DATAPrI[[#This Row],[PN/Pri kod]],TEXT(DATAPrI[[#This Row],[Verks]],9900000),1))</f>
        <v>Programövergripande</v>
      </c>
      <c r="Y306" t="str">
        <f>IF(DATAPrI[[#This Row],[Verks]]="Programövergripande",DATAPrI[[#This Row],[Verks]],CONCATENATE(DATAPrI[[#This Row],[Kursansvarig inst]],TEXT(DATAPrI[[#This Row],[Verks]],9900000),1))</f>
        <v>Programövergripande</v>
      </c>
      <c r="Z30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0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06" t="s">
        <v>42</v>
      </c>
      <c r="AC306" t="s">
        <v>42</v>
      </c>
      <c r="AD306" t="s">
        <v>42</v>
      </c>
      <c r="AE306" t="s">
        <v>42</v>
      </c>
      <c r="AF306" t="str">
        <f>IF(A306="Programövergripande","Programövergripande",VLOOKUP(C306,Verks!A:B,2,0))</f>
        <v>Programövergripande</v>
      </c>
      <c r="AH306">
        <v>2023</v>
      </c>
      <c r="AL306" t="str">
        <f>VLOOKUP(B306,Inst!A:B,2,0)</f>
        <v>K9</v>
      </c>
    </row>
    <row r="307" spans="1:38" x14ac:dyDescent="0.35">
      <c r="A307" t="s">
        <v>38</v>
      </c>
      <c r="B307" t="s">
        <v>697</v>
      </c>
      <c r="C307" t="s">
        <v>292</v>
      </c>
      <c r="D307" t="s">
        <v>292</v>
      </c>
      <c r="G307" t="s">
        <v>704</v>
      </c>
      <c r="H307" t="s">
        <v>44</v>
      </c>
      <c r="I307" t="s">
        <v>42</v>
      </c>
      <c r="J307">
        <v>1</v>
      </c>
      <c r="L307" t="s">
        <v>53</v>
      </c>
      <c r="Q307" s="48"/>
      <c r="R307" s="48">
        <f t="shared" si="24"/>
        <v>0</v>
      </c>
      <c r="S307" s="48">
        <f t="shared" si="29"/>
        <v>0</v>
      </c>
      <c r="T307" s="48">
        <v>519.73099999999999</v>
      </c>
      <c r="U307" s="48">
        <f t="shared" si="26"/>
        <v>519.73099999999999</v>
      </c>
      <c r="V307" s="138">
        <f t="shared" si="27"/>
        <v>519731</v>
      </c>
      <c r="W307" s="138">
        <f t="shared" si="28"/>
        <v>43310.916666666664</v>
      </c>
      <c r="X307" t="str">
        <f>IF(DATAPrI[[#This Row],[Verks]]="Programövergripande",DATAPrI[[#This Row],[Verks]],CONCATENATE(DATAPrI[[#This Row],[PN/Pri kod]],TEXT(DATAPrI[[#This Row],[Verks]],9900000),1))</f>
        <v>Programövergripande</v>
      </c>
      <c r="Y307" t="str">
        <f>IF(DATAPrI[[#This Row],[Verks]]="Programövergripande",DATAPrI[[#This Row],[Verks]],CONCATENATE(DATAPrI[[#This Row],[Kursansvarig inst]],TEXT(DATAPrI[[#This Row],[Verks]],9900000),1))</f>
        <v>Programövergripande</v>
      </c>
      <c r="Z3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07" t="s">
        <v>42</v>
      </c>
      <c r="AC307" t="s">
        <v>42</v>
      </c>
      <c r="AD307" t="s">
        <v>42</v>
      </c>
      <c r="AE307" t="s">
        <v>42</v>
      </c>
      <c r="AF307" t="str">
        <f>IF(A307="Programövergripande","Programövergripande",VLOOKUP(C307,Verks!A:B,2,0))</f>
        <v>Programövergripande</v>
      </c>
      <c r="AH307">
        <v>2023</v>
      </c>
      <c r="AL307" t="str">
        <f>VLOOKUP(B307,Inst!A:B,2,0)</f>
        <v>K9</v>
      </c>
    </row>
    <row r="308" spans="1:38" x14ac:dyDescent="0.35">
      <c r="A308" t="s">
        <v>38</v>
      </c>
      <c r="B308" t="s">
        <v>697</v>
      </c>
      <c r="C308" t="s">
        <v>292</v>
      </c>
      <c r="D308" t="s">
        <v>292</v>
      </c>
      <c r="G308" t="s">
        <v>704</v>
      </c>
      <c r="H308" t="s">
        <v>52</v>
      </c>
      <c r="I308" t="s">
        <v>42</v>
      </c>
      <c r="J308">
        <v>1</v>
      </c>
      <c r="L308" t="s">
        <v>53</v>
      </c>
      <c r="Q308" s="48"/>
      <c r="R308" s="48">
        <f t="shared" si="24"/>
        <v>0</v>
      </c>
      <c r="S308" s="48">
        <f t="shared" si="29"/>
        <v>0</v>
      </c>
      <c r="T308" s="48">
        <v>411.52300000000002</v>
      </c>
      <c r="U308" s="48">
        <f t="shared" si="26"/>
        <v>411.52300000000002</v>
      </c>
      <c r="V308" s="138">
        <f t="shared" si="27"/>
        <v>411523</v>
      </c>
      <c r="W308" s="138">
        <f t="shared" si="28"/>
        <v>34293.583333333336</v>
      </c>
      <c r="X308" t="str">
        <f>IF(DATAPrI[[#This Row],[Verks]]="Programövergripande",DATAPrI[[#This Row],[Verks]],CONCATENATE(DATAPrI[[#This Row],[PN/Pri kod]],TEXT(DATAPrI[[#This Row],[Verks]],9900000),1))</f>
        <v>Programövergripande</v>
      </c>
      <c r="Y308" t="str">
        <f>IF(DATAPrI[[#This Row],[Verks]]="Programövergripande",DATAPrI[[#This Row],[Verks]],CONCATENATE(DATAPrI[[#This Row],[Kursansvarig inst]],TEXT(DATAPrI[[#This Row],[Verks]],9900000),1))</f>
        <v>Programövergripande</v>
      </c>
      <c r="Z3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308" t="str">
        <f>IF(A308="Programövergripande","Programövergripande",VLOOKUP(C308,Verks!A:B,2,0))</f>
        <v>Programövergripande</v>
      </c>
      <c r="AH308">
        <v>2023</v>
      </c>
      <c r="AL308" t="str">
        <f>VLOOKUP(B308,Inst!A:B,2,0)</f>
        <v>K9</v>
      </c>
    </row>
    <row r="309" spans="1:38" x14ac:dyDescent="0.35">
      <c r="A309" t="s">
        <v>38</v>
      </c>
      <c r="B309" t="s">
        <v>697</v>
      </c>
      <c r="C309" t="s">
        <v>292</v>
      </c>
      <c r="D309" t="s">
        <v>292</v>
      </c>
      <c r="G309" t="s">
        <v>704</v>
      </c>
      <c r="H309" t="s">
        <v>52</v>
      </c>
      <c r="I309" t="s">
        <v>42</v>
      </c>
      <c r="J309">
        <v>1</v>
      </c>
      <c r="L309" t="s">
        <v>53</v>
      </c>
      <c r="Q309" s="48"/>
      <c r="R309" s="48">
        <f t="shared" si="24"/>
        <v>0</v>
      </c>
      <c r="S309" s="48">
        <f t="shared" si="29"/>
        <v>0</v>
      </c>
      <c r="T309" s="48">
        <v>100.392</v>
      </c>
      <c r="U309" s="48">
        <f t="shared" si="26"/>
        <v>100.392</v>
      </c>
      <c r="V309" s="138">
        <f t="shared" si="27"/>
        <v>100392</v>
      </c>
      <c r="W309" s="138">
        <f t="shared" si="28"/>
        <v>8366</v>
      </c>
      <c r="X309" t="str">
        <f>IF(DATAPrI[[#This Row],[Verks]]="Programövergripande",DATAPrI[[#This Row],[Verks]],CONCATENATE(DATAPrI[[#This Row],[PN/Pri kod]],TEXT(DATAPrI[[#This Row],[Verks]],9900000),1))</f>
        <v>Programövergripande</v>
      </c>
      <c r="Y309" t="str">
        <f>IF(DATAPrI[[#This Row],[Verks]]="Programövergripande",DATAPrI[[#This Row],[Verks]],CONCATENATE(DATAPrI[[#This Row],[Kursansvarig inst]],TEXT(DATAPrI[[#This Row],[Verks]],9900000),1))</f>
        <v>Programövergripande</v>
      </c>
      <c r="Z3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309" t="str">
        <f>IF(A309="Programövergripande","Programövergripande",VLOOKUP(C309,Verks!A:B,2,0))</f>
        <v>Programövergripande</v>
      </c>
      <c r="AH309">
        <v>2023</v>
      </c>
      <c r="AL309" t="str">
        <f>VLOOKUP(B309,Inst!A:B,2,0)</f>
        <v>K9</v>
      </c>
    </row>
    <row r="310" spans="1:38" x14ac:dyDescent="0.35">
      <c r="A310" t="s">
        <v>38</v>
      </c>
      <c r="B310" t="s">
        <v>697</v>
      </c>
      <c r="C310" t="s">
        <v>292</v>
      </c>
      <c r="D310" t="s">
        <v>292</v>
      </c>
      <c r="G310" t="s">
        <v>704</v>
      </c>
      <c r="H310" t="s">
        <v>307</v>
      </c>
      <c r="I310" t="s">
        <v>42</v>
      </c>
      <c r="J310">
        <v>1</v>
      </c>
      <c r="L310" t="s">
        <v>53</v>
      </c>
      <c r="Q310" s="48"/>
      <c r="R310" s="48">
        <f t="shared" si="24"/>
        <v>0</v>
      </c>
      <c r="S310" s="48">
        <f t="shared" si="29"/>
        <v>0</v>
      </c>
      <c r="T310" s="48">
        <v>74.861000000000004</v>
      </c>
      <c r="U310" s="48">
        <f t="shared" si="26"/>
        <v>74.861000000000004</v>
      </c>
      <c r="V310" s="138">
        <f t="shared" si="27"/>
        <v>74861</v>
      </c>
      <c r="W310" s="138">
        <f t="shared" si="28"/>
        <v>6238.416666666667</v>
      </c>
      <c r="X310" t="str">
        <f>IF(DATAPrI[[#This Row],[Verks]]="Programövergripande",DATAPrI[[#This Row],[Verks]],CONCATENATE(DATAPrI[[#This Row],[PN/Pri kod]],TEXT(DATAPrI[[#This Row],[Verks]],9900000),1))</f>
        <v>Programövergripande</v>
      </c>
      <c r="Y310" t="str">
        <f>IF(DATAPrI[[#This Row],[Verks]]="Programövergripande",DATAPrI[[#This Row],[Verks]],CONCATENATE(DATAPrI[[#This Row],[Kursansvarig inst]],TEXT(DATAPrI[[#This Row],[Verks]],9900000),1))</f>
        <v>Programövergripande</v>
      </c>
      <c r="Z3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10" t="s">
        <v>42</v>
      </c>
      <c r="AC310" t="s">
        <v>42</v>
      </c>
      <c r="AD310" t="s">
        <v>42</v>
      </c>
      <c r="AE310" t="s">
        <v>42</v>
      </c>
      <c r="AF310" t="str">
        <f>IF(A310="Programövergripande","Programövergripande",VLOOKUP(C310,Verks!A:B,2,0))</f>
        <v>Programövergripande</v>
      </c>
      <c r="AH310">
        <v>2023</v>
      </c>
      <c r="AL310" t="str">
        <f>VLOOKUP(B310,Inst!A:B,2,0)</f>
        <v>K9</v>
      </c>
    </row>
    <row r="311" spans="1:38" x14ac:dyDescent="0.35">
      <c r="A311" t="s">
        <v>47</v>
      </c>
      <c r="B311" t="s">
        <v>697</v>
      </c>
      <c r="C311" t="s">
        <v>292</v>
      </c>
      <c r="D311" t="s">
        <v>292</v>
      </c>
      <c r="E311" t="s">
        <v>48</v>
      </c>
      <c r="G311" t="s">
        <v>704</v>
      </c>
      <c r="H311" t="s">
        <v>738</v>
      </c>
      <c r="I311" t="s">
        <v>42</v>
      </c>
      <c r="J311">
        <v>1</v>
      </c>
      <c r="L311" t="s">
        <v>58</v>
      </c>
      <c r="P311">
        <v>30</v>
      </c>
      <c r="Q311" s="48">
        <v>69.8</v>
      </c>
      <c r="R311" s="48">
        <f t="shared" si="24"/>
        <v>0</v>
      </c>
      <c r="S311" s="48">
        <f t="shared" si="29"/>
        <v>0</v>
      </c>
      <c r="T311" s="48"/>
      <c r="U311" s="48">
        <f t="shared" si="26"/>
        <v>0</v>
      </c>
      <c r="V311" s="138">
        <f t="shared" si="27"/>
        <v>0</v>
      </c>
      <c r="W311" s="138">
        <f t="shared" si="28"/>
        <v>0</v>
      </c>
      <c r="X311" t="str">
        <f>IF(DATAPrI[[#This Row],[Verks]]="Programövergripande",DATAPrI[[#This Row],[Verks]],CONCATENATE(DATAPrI[[#This Row],[PN/Pri kod]],TEXT(DATAPrI[[#This Row],[Verks]],9900000),1))</f>
        <v>K999001111</v>
      </c>
      <c r="Y311" t="str">
        <f>IF(DATAPrI[[#This Row],[Verks]]="Programövergripande",DATAPrI[[#This Row],[Verks]],CONCATENATE(DATAPrI[[#This Row],[Kursansvarig inst]],TEXT(DATAPrI[[#This Row],[Verks]],9900000),1))</f>
        <v>K999001111</v>
      </c>
      <c r="Z3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1" t="s">
        <v>42</v>
      </c>
      <c r="AC311" t="s">
        <v>42</v>
      </c>
      <c r="AD311" t="s">
        <v>42</v>
      </c>
      <c r="AE311" t="s">
        <v>42</v>
      </c>
      <c r="AF311">
        <f>IF(A311="Programövergripande","Programövergripande",VLOOKUP(C311,Verks!A:B,2,0))</f>
        <v>111</v>
      </c>
      <c r="AH311">
        <v>2023</v>
      </c>
      <c r="AL311" t="str">
        <f>VLOOKUP(B311,Inst!A:B,2,0)</f>
        <v>K9</v>
      </c>
    </row>
    <row r="312" spans="1:38" x14ac:dyDescent="0.35">
      <c r="A312" t="s">
        <v>47</v>
      </c>
      <c r="B312" t="s">
        <v>697</v>
      </c>
      <c r="C312" t="s">
        <v>292</v>
      </c>
      <c r="D312" t="s">
        <v>739</v>
      </c>
      <c r="E312" t="s">
        <v>48</v>
      </c>
      <c r="G312" t="s">
        <v>704</v>
      </c>
      <c r="H312" t="s">
        <v>740</v>
      </c>
      <c r="I312" t="s">
        <v>741</v>
      </c>
      <c r="J312">
        <v>1</v>
      </c>
      <c r="L312" t="s">
        <v>58</v>
      </c>
      <c r="M312" t="s">
        <v>49</v>
      </c>
      <c r="N312">
        <v>1</v>
      </c>
      <c r="O312">
        <v>10</v>
      </c>
      <c r="P312">
        <v>7.5</v>
      </c>
      <c r="Q312" s="48">
        <v>69.8</v>
      </c>
      <c r="R312" s="48">
        <f t="shared" ref="R312:R375" si="30">O312*P312/60*J312</f>
        <v>1.25</v>
      </c>
      <c r="S312" s="48">
        <f t="shared" si="29"/>
        <v>87.25</v>
      </c>
      <c r="T312" s="48"/>
      <c r="U312" s="48">
        <f t="shared" si="26"/>
        <v>87.25</v>
      </c>
      <c r="V312" s="138">
        <f t="shared" si="27"/>
        <v>87250</v>
      </c>
      <c r="W312" s="138">
        <f t="shared" si="28"/>
        <v>7270.833333333333</v>
      </c>
      <c r="X312" t="str">
        <f>IF(DATAPrI[[#This Row],[Verks]]="Programövergripande",DATAPrI[[#This Row],[Verks]],CONCATENATE(DATAPrI[[#This Row],[PN/Pri kod]],TEXT(DATAPrI[[#This Row],[Verks]],9900000),1))</f>
        <v>K999001111</v>
      </c>
      <c r="Y312" t="str">
        <f>IF(DATAPrI[[#This Row],[Verks]]="Programövergripande",DATAPrI[[#This Row],[Verks]],CONCATENATE(DATAPrI[[#This Row],[Kursansvarig inst]],TEXT(DATAPrI[[#This Row],[Verks]],9900000),1))</f>
        <v>K999001111</v>
      </c>
      <c r="Z3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12">
        <f>IF(A312="Programövergripande","Programövergripande",VLOOKUP(C312,Verks!A:B,2,0))</f>
        <v>111</v>
      </c>
      <c r="AH312">
        <v>2023</v>
      </c>
      <c r="AL312" t="str">
        <f>VLOOKUP(B312,Inst!A:B,2,0)</f>
        <v>K9</v>
      </c>
    </row>
    <row r="313" spans="1:38" x14ac:dyDescent="0.35">
      <c r="A313" t="s">
        <v>47</v>
      </c>
      <c r="B313" t="s">
        <v>697</v>
      </c>
      <c r="C313" t="s">
        <v>292</v>
      </c>
      <c r="D313" t="s">
        <v>739</v>
      </c>
      <c r="E313" t="s">
        <v>48</v>
      </c>
      <c r="G313" t="s">
        <v>706</v>
      </c>
      <c r="H313" t="s">
        <v>742</v>
      </c>
      <c r="I313" t="s">
        <v>743</v>
      </c>
      <c r="J313">
        <v>1</v>
      </c>
      <c r="L313" t="s">
        <v>58</v>
      </c>
      <c r="M313" t="s">
        <v>49</v>
      </c>
      <c r="N313">
        <v>1</v>
      </c>
      <c r="O313">
        <v>10</v>
      </c>
      <c r="P313">
        <v>7.5</v>
      </c>
      <c r="Q313" s="48">
        <v>70.60801122956461</v>
      </c>
      <c r="R313" s="48">
        <f t="shared" si="30"/>
        <v>1.25</v>
      </c>
      <c r="S313" s="48">
        <f t="shared" si="29"/>
        <v>88.260014036955766</v>
      </c>
      <c r="T313" s="48">
        <v>0</v>
      </c>
      <c r="U313" s="48">
        <f t="shared" si="26"/>
        <v>88.260014036955766</v>
      </c>
      <c r="V313" s="138">
        <f t="shared" si="27"/>
        <v>88260.014036955763</v>
      </c>
      <c r="W313" s="138">
        <f t="shared" si="28"/>
        <v>7355.0011697463133</v>
      </c>
      <c r="X313" t="str">
        <f>IF(DATAPrI[[#This Row],[Verks]]="Programövergripande",DATAPrI[[#This Row],[Verks]],CONCATENATE(DATAPrI[[#This Row],[PN/Pri kod]],TEXT(DATAPrI[[#This Row],[Verks]],9900000),1))</f>
        <v>K999001111</v>
      </c>
      <c r="Y313" t="str">
        <f>IF(DATAPrI[[#This Row],[Verks]]="Programövergripande",DATAPrI[[#This Row],[Verks]],CONCATENATE(DATAPrI[[#This Row],[Kursansvarig inst]],TEXT(DATAPrI[[#This Row],[Verks]],9900000),1))</f>
        <v>C699001111</v>
      </c>
      <c r="Z3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3" t="s">
        <v>42</v>
      </c>
      <c r="AC313" t="s">
        <v>42</v>
      </c>
      <c r="AD313" t="s">
        <v>42</v>
      </c>
      <c r="AE313" t="s">
        <v>42</v>
      </c>
      <c r="AF313">
        <f>IF(A313="Programövergripande","Programövergripande",VLOOKUP(C313,Verks!A:B,2,0))</f>
        <v>111</v>
      </c>
      <c r="AH313">
        <v>2023</v>
      </c>
      <c r="AL313" t="str">
        <f>VLOOKUP(B313,Inst!A:B,2,0)</f>
        <v>K9</v>
      </c>
    </row>
    <row r="314" spans="1:38" x14ac:dyDescent="0.35">
      <c r="A314" t="s">
        <v>47</v>
      </c>
      <c r="B314" t="s">
        <v>697</v>
      </c>
      <c r="C314" t="s">
        <v>292</v>
      </c>
      <c r="D314" t="s">
        <v>739</v>
      </c>
      <c r="E314" t="s">
        <v>48</v>
      </c>
      <c r="G314" t="s">
        <v>704</v>
      </c>
      <c r="H314" t="s">
        <v>746</v>
      </c>
      <c r="I314" t="s">
        <v>747</v>
      </c>
      <c r="J314">
        <v>1</v>
      </c>
      <c r="L314" t="s">
        <v>58</v>
      </c>
      <c r="M314" t="s">
        <v>49</v>
      </c>
      <c r="N314">
        <v>1</v>
      </c>
      <c r="O314">
        <v>10</v>
      </c>
      <c r="P314">
        <v>7.5</v>
      </c>
      <c r="Q314" s="48">
        <v>69.8</v>
      </c>
      <c r="R314" s="48">
        <f t="shared" si="30"/>
        <v>1.25</v>
      </c>
      <c r="S314" s="48">
        <f t="shared" si="29"/>
        <v>87.25</v>
      </c>
      <c r="T314" s="48"/>
      <c r="U314" s="48">
        <f t="shared" si="26"/>
        <v>87.25</v>
      </c>
      <c r="V314" s="138">
        <f t="shared" si="27"/>
        <v>87250</v>
      </c>
      <c r="W314" s="138">
        <f t="shared" si="28"/>
        <v>7270.833333333333</v>
      </c>
      <c r="X314" t="str">
        <f>IF(DATAPrI[[#This Row],[Verks]]="Programövergripande",DATAPrI[[#This Row],[Verks]],CONCATENATE(DATAPrI[[#This Row],[PN/Pri kod]],TEXT(DATAPrI[[#This Row],[Verks]],9900000),1))</f>
        <v>K999001111</v>
      </c>
      <c r="Y314" t="str">
        <f>IF(DATAPrI[[#This Row],[Verks]]="Programövergripande",DATAPrI[[#This Row],[Verks]],CONCATENATE(DATAPrI[[#This Row],[Kursansvarig inst]],TEXT(DATAPrI[[#This Row],[Verks]],9900000),1))</f>
        <v>K999001111</v>
      </c>
      <c r="Z3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14">
        <f>IF(A314="Programövergripande","Programövergripande",VLOOKUP(C314,Verks!A:B,2,0))</f>
        <v>111</v>
      </c>
      <c r="AH314">
        <v>2023</v>
      </c>
      <c r="AL314" t="str">
        <f>VLOOKUP(B314,Inst!A:B,2,0)</f>
        <v>K9</v>
      </c>
    </row>
    <row r="315" spans="1:38" x14ac:dyDescent="0.35">
      <c r="A315" t="s">
        <v>47</v>
      </c>
      <c r="B315" t="s">
        <v>697</v>
      </c>
      <c r="C315" t="s">
        <v>292</v>
      </c>
      <c r="D315" t="s">
        <v>739</v>
      </c>
      <c r="E315" t="s">
        <v>48</v>
      </c>
      <c r="G315" t="s">
        <v>704</v>
      </c>
      <c r="H315" t="s">
        <v>748</v>
      </c>
      <c r="I315" t="s">
        <v>749</v>
      </c>
      <c r="J315">
        <v>1</v>
      </c>
      <c r="L315" t="s">
        <v>58</v>
      </c>
      <c r="M315" t="s">
        <v>49</v>
      </c>
      <c r="N315">
        <v>1</v>
      </c>
      <c r="O315">
        <v>10</v>
      </c>
      <c r="P315">
        <v>7.5</v>
      </c>
      <c r="Q315" s="48">
        <v>69.8</v>
      </c>
      <c r="R315" s="48">
        <f t="shared" si="30"/>
        <v>1.25</v>
      </c>
      <c r="S315" s="48">
        <f t="shared" si="29"/>
        <v>87.25</v>
      </c>
      <c r="T315" s="48">
        <v>0</v>
      </c>
      <c r="U315" s="48">
        <f t="shared" si="26"/>
        <v>87.25</v>
      </c>
      <c r="V315" s="138">
        <f t="shared" si="27"/>
        <v>87250</v>
      </c>
      <c r="W315" s="138">
        <f t="shared" si="28"/>
        <v>7270.833333333333</v>
      </c>
      <c r="X315" t="str">
        <f>IF(DATAPrI[[#This Row],[Verks]]="Programövergripande",DATAPrI[[#This Row],[Verks]],CONCATENATE(DATAPrI[[#This Row],[PN/Pri kod]],TEXT(DATAPrI[[#This Row],[Verks]],9900000),1))</f>
        <v>K999001111</v>
      </c>
      <c r="Y315" t="str">
        <f>IF(DATAPrI[[#This Row],[Verks]]="Programövergripande",DATAPrI[[#This Row],[Verks]],CONCATENATE(DATAPrI[[#This Row],[Kursansvarig inst]],TEXT(DATAPrI[[#This Row],[Verks]],9900000),1))</f>
        <v>K999001111</v>
      </c>
      <c r="Z3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5" t="s">
        <v>42</v>
      </c>
      <c r="AC315" t="s">
        <v>42</v>
      </c>
      <c r="AD315" t="s">
        <v>42</v>
      </c>
      <c r="AE315" t="s">
        <v>42</v>
      </c>
      <c r="AF315">
        <f>IF(A315="Programövergripande","Programövergripande",VLOOKUP(C315,Verks!A:B,2,0))</f>
        <v>111</v>
      </c>
      <c r="AH315">
        <v>2023</v>
      </c>
      <c r="AL315" t="str">
        <f>VLOOKUP(B315,Inst!A:B,2,0)</f>
        <v>K9</v>
      </c>
    </row>
    <row r="316" spans="1:38" x14ac:dyDescent="0.35">
      <c r="A316" t="s">
        <v>47</v>
      </c>
      <c r="B316" t="s">
        <v>697</v>
      </c>
      <c r="C316" t="s">
        <v>292</v>
      </c>
      <c r="D316" t="s">
        <v>739</v>
      </c>
      <c r="E316" t="s">
        <v>48</v>
      </c>
      <c r="G316" t="s">
        <v>706</v>
      </c>
      <c r="H316" t="s">
        <v>750</v>
      </c>
      <c r="I316" t="s">
        <v>751</v>
      </c>
      <c r="J316">
        <v>1</v>
      </c>
      <c r="L316" t="s">
        <v>58</v>
      </c>
      <c r="M316" t="s">
        <v>50</v>
      </c>
      <c r="N316">
        <v>2</v>
      </c>
      <c r="O316">
        <v>15</v>
      </c>
      <c r="P316">
        <v>7.5</v>
      </c>
      <c r="Q316" s="48">
        <v>70.60801122956461</v>
      </c>
      <c r="R316" s="48">
        <f t="shared" si="30"/>
        <v>1.875</v>
      </c>
      <c r="S316" s="48">
        <f t="shared" si="29"/>
        <v>132.39002105543364</v>
      </c>
      <c r="T316" s="48">
        <v>0</v>
      </c>
      <c r="U316" s="48">
        <f t="shared" si="26"/>
        <v>132.39002105543364</v>
      </c>
      <c r="V316" s="138">
        <f t="shared" si="27"/>
        <v>132390.02105543364</v>
      </c>
      <c r="W316" s="138">
        <f t="shared" si="28"/>
        <v>11032.50175461947</v>
      </c>
      <c r="X316" t="str">
        <f>IF(DATAPrI[[#This Row],[Verks]]="Programövergripande",DATAPrI[[#This Row],[Verks]],CONCATENATE(DATAPrI[[#This Row],[PN/Pri kod]],TEXT(DATAPrI[[#This Row],[Verks]],9900000),1))</f>
        <v>K999001111</v>
      </c>
      <c r="Y316" t="str">
        <f>IF(DATAPrI[[#This Row],[Verks]]="Programövergripande",DATAPrI[[#This Row],[Verks]],CONCATENATE(DATAPrI[[#This Row],[Kursansvarig inst]],TEXT(DATAPrI[[#This Row],[Verks]],9900000),1))</f>
        <v>C699001111</v>
      </c>
      <c r="Z3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6" t="s">
        <v>42</v>
      </c>
      <c r="AC316" t="s">
        <v>42</v>
      </c>
      <c r="AD316" t="s">
        <v>42</v>
      </c>
      <c r="AE316" t="s">
        <v>42</v>
      </c>
      <c r="AF316">
        <f>IF(A316="Programövergripande","Programövergripande",VLOOKUP(C316,Verks!A:B,2,0))</f>
        <v>111</v>
      </c>
      <c r="AH316">
        <v>2023</v>
      </c>
      <c r="AL316" t="str">
        <f>VLOOKUP(B316,Inst!A:B,2,0)</f>
        <v>K9</v>
      </c>
    </row>
    <row r="317" spans="1:38" x14ac:dyDescent="0.35">
      <c r="A317" t="s">
        <v>47</v>
      </c>
      <c r="B317" t="s">
        <v>697</v>
      </c>
      <c r="C317" t="s">
        <v>292</v>
      </c>
      <c r="D317" t="s">
        <v>739</v>
      </c>
      <c r="E317" t="s">
        <v>48</v>
      </c>
      <c r="G317" t="s">
        <v>704</v>
      </c>
      <c r="H317" t="s">
        <v>752</v>
      </c>
      <c r="I317" t="s">
        <v>753</v>
      </c>
      <c r="J317">
        <v>1</v>
      </c>
      <c r="L317" t="s">
        <v>58</v>
      </c>
      <c r="M317" t="s">
        <v>50</v>
      </c>
      <c r="N317">
        <v>2</v>
      </c>
      <c r="O317">
        <v>15</v>
      </c>
      <c r="P317">
        <v>7.5</v>
      </c>
      <c r="Q317" s="48">
        <v>69.8</v>
      </c>
      <c r="R317" s="48">
        <f t="shared" si="30"/>
        <v>1.875</v>
      </c>
      <c r="S317" s="48">
        <f t="shared" si="29"/>
        <v>130.875</v>
      </c>
      <c r="T317" s="48">
        <v>0</v>
      </c>
      <c r="U317" s="48">
        <f t="shared" si="26"/>
        <v>130.875</v>
      </c>
      <c r="V317" s="138">
        <f t="shared" si="27"/>
        <v>130875</v>
      </c>
      <c r="W317" s="138">
        <f t="shared" si="28"/>
        <v>10906.25</v>
      </c>
      <c r="X317" t="str">
        <f>IF(DATAPrI[[#This Row],[Verks]]="Programövergripande",DATAPrI[[#This Row],[Verks]],CONCATENATE(DATAPrI[[#This Row],[PN/Pri kod]],TEXT(DATAPrI[[#This Row],[Verks]],9900000),1))</f>
        <v>K999001111</v>
      </c>
      <c r="Y317" t="str">
        <f>IF(DATAPrI[[#This Row],[Verks]]="Programövergripande",DATAPrI[[#This Row],[Verks]],CONCATENATE(DATAPrI[[#This Row],[Kursansvarig inst]],TEXT(DATAPrI[[#This Row],[Verks]],9900000),1))</f>
        <v>K999001111</v>
      </c>
      <c r="Z3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7" t="s">
        <v>42</v>
      </c>
      <c r="AC317" t="s">
        <v>42</v>
      </c>
      <c r="AD317" t="s">
        <v>42</v>
      </c>
      <c r="AE317" t="s">
        <v>42</v>
      </c>
      <c r="AF317">
        <f>IF(A317="Programövergripande","Programövergripande",VLOOKUP(C317,Verks!A:B,2,0))</f>
        <v>111</v>
      </c>
      <c r="AH317">
        <v>2023</v>
      </c>
      <c r="AL317" t="str">
        <f>VLOOKUP(B317,Inst!A:B,2,0)</f>
        <v>K9</v>
      </c>
    </row>
    <row r="318" spans="1:38" x14ac:dyDescent="0.35">
      <c r="A318" t="s">
        <v>47</v>
      </c>
      <c r="B318" t="s">
        <v>697</v>
      </c>
      <c r="C318" t="s">
        <v>292</v>
      </c>
      <c r="D318" t="s">
        <v>739</v>
      </c>
      <c r="E318" t="s">
        <v>48</v>
      </c>
      <c r="G318" t="s">
        <v>704</v>
      </c>
      <c r="H318" t="s">
        <v>754</v>
      </c>
      <c r="I318" t="s">
        <v>755</v>
      </c>
      <c r="J318">
        <v>1</v>
      </c>
      <c r="L318" t="s">
        <v>58</v>
      </c>
      <c r="M318" t="s">
        <v>50</v>
      </c>
      <c r="N318">
        <v>2</v>
      </c>
      <c r="O318">
        <v>15</v>
      </c>
      <c r="P318">
        <v>7.5</v>
      </c>
      <c r="Q318" s="48">
        <v>69.8</v>
      </c>
      <c r="R318" s="48">
        <f t="shared" si="30"/>
        <v>1.875</v>
      </c>
      <c r="S318" s="48">
        <f t="shared" si="29"/>
        <v>130.875</v>
      </c>
      <c r="T318" s="48">
        <v>0</v>
      </c>
      <c r="U318" s="48">
        <f t="shared" si="26"/>
        <v>130.875</v>
      </c>
      <c r="V318" s="138">
        <f t="shared" si="27"/>
        <v>130875</v>
      </c>
      <c r="W318" s="138">
        <f t="shared" si="28"/>
        <v>10906.25</v>
      </c>
      <c r="X318" t="str">
        <f>IF(DATAPrI[[#This Row],[Verks]]="Programövergripande",DATAPrI[[#This Row],[Verks]],CONCATENATE(DATAPrI[[#This Row],[PN/Pri kod]],TEXT(DATAPrI[[#This Row],[Verks]],9900000),1))</f>
        <v>K999001111</v>
      </c>
      <c r="Y318" t="str">
        <f>IF(DATAPrI[[#This Row],[Verks]]="Programövergripande",DATAPrI[[#This Row],[Verks]],CONCATENATE(DATAPrI[[#This Row],[Kursansvarig inst]],TEXT(DATAPrI[[#This Row],[Verks]],9900000),1))</f>
        <v>K999001111</v>
      </c>
      <c r="Z3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8" t="s">
        <v>42</v>
      </c>
      <c r="AC318" t="s">
        <v>42</v>
      </c>
      <c r="AD318" t="s">
        <v>42</v>
      </c>
      <c r="AE318" t="s">
        <v>42</v>
      </c>
      <c r="AF318">
        <f>IF(A318="Programövergripande","Programövergripande",VLOOKUP(C318,Verks!A:B,2,0))</f>
        <v>111</v>
      </c>
      <c r="AH318">
        <v>2023</v>
      </c>
      <c r="AL318" t="str">
        <f>VLOOKUP(B318,Inst!A:B,2,0)</f>
        <v>K9</v>
      </c>
    </row>
    <row r="319" spans="1:38" x14ac:dyDescent="0.35">
      <c r="A319" t="s">
        <v>47</v>
      </c>
      <c r="B319" t="s">
        <v>697</v>
      </c>
      <c r="C319" t="s">
        <v>292</v>
      </c>
      <c r="D319" t="s">
        <v>739</v>
      </c>
      <c r="E319" t="s">
        <v>48</v>
      </c>
      <c r="G319" t="s">
        <v>704</v>
      </c>
      <c r="H319" t="s">
        <v>756</v>
      </c>
      <c r="I319" t="s">
        <v>757</v>
      </c>
      <c r="J319">
        <v>1</v>
      </c>
      <c r="L319" t="s">
        <v>58</v>
      </c>
      <c r="M319" t="s">
        <v>50</v>
      </c>
      <c r="N319">
        <v>2</v>
      </c>
      <c r="O319">
        <v>15</v>
      </c>
      <c r="P319">
        <v>5</v>
      </c>
      <c r="Q319" s="48">
        <v>69.8</v>
      </c>
      <c r="R319" s="48">
        <f t="shared" si="30"/>
        <v>1.25</v>
      </c>
      <c r="S319" s="48">
        <f t="shared" si="29"/>
        <v>87.25</v>
      </c>
      <c r="T319" s="48"/>
      <c r="U319" s="48">
        <f t="shared" si="26"/>
        <v>87.25</v>
      </c>
      <c r="V319" s="138">
        <f t="shared" si="27"/>
        <v>87250</v>
      </c>
      <c r="W319" s="138">
        <f t="shared" si="28"/>
        <v>7270.833333333333</v>
      </c>
      <c r="X319" t="str">
        <f>IF(DATAPrI[[#This Row],[Verks]]="Programövergripande",DATAPrI[[#This Row],[Verks]],CONCATENATE(DATAPrI[[#This Row],[PN/Pri kod]],TEXT(DATAPrI[[#This Row],[Verks]],9900000),1))</f>
        <v>K999001111</v>
      </c>
      <c r="Y319" t="str">
        <f>IF(DATAPrI[[#This Row],[Verks]]="Programövergripande",DATAPrI[[#This Row],[Verks]],CONCATENATE(DATAPrI[[#This Row],[Kursansvarig inst]],TEXT(DATAPrI[[#This Row],[Verks]],9900000),1))</f>
        <v>K999001111</v>
      </c>
      <c r="Z3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19" t="s">
        <v>42</v>
      </c>
      <c r="AC319" t="s">
        <v>42</v>
      </c>
      <c r="AD319" t="s">
        <v>42</v>
      </c>
      <c r="AE319" t="s">
        <v>42</v>
      </c>
      <c r="AF319">
        <f>IF(A319="Programövergripande","Programövergripande",VLOOKUP(C319,Verks!A:B,2,0))</f>
        <v>111</v>
      </c>
      <c r="AH319">
        <v>2023</v>
      </c>
      <c r="AL319" t="str">
        <f>VLOOKUP(B319,Inst!A:B,2,0)</f>
        <v>K9</v>
      </c>
    </row>
    <row r="320" spans="1:38" x14ac:dyDescent="0.35">
      <c r="A320" t="s">
        <v>47</v>
      </c>
      <c r="B320" t="s">
        <v>697</v>
      </c>
      <c r="C320" t="s">
        <v>292</v>
      </c>
      <c r="D320" t="s">
        <v>739</v>
      </c>
      <c r="E320" t="s">
        <v>48</v>
      </c>
      <c r="G320" t="s">
        <v>704</v>
      </c>
      <c r="H320" t="s">
        <v>758</v>
      </c>
      <c r="I320" t="s">
        <v>759</v>
      </c>
      <c r="J320">
        <v>1</v>
      </c>
      <c r="L320" t="s">
        <v>58</v>
      </c>
      <c r="M320" t="s">
        <v>50</v>
      </c>
      <c r="N320">
        <v>2</v>
      </c>
      <c r="O320">
        <v>15</v>
      </c>
      <c r="P320">
        <v>2.5</v>
      </c>
      <c r="Q320" s="48">
        <v>69.8</v>
      </c>
      <c r="R320" s="48">
        <f t="shared" si="30"/>
        <v>0.625</v>
      </c>
      <c r="S320" s="48">
        <f t="shared" si="29"/>
        <v>43.625</v>
      </c>
      <c r="T320" s="48"/>
      <c r="U320" s="48">
        <f t="shared" si="26"/>
        <v>43.625</v>
      </c>
      <c r="V320" s="138">
        <f t="shared" si="27"/>
        <v>43625</v>
      </c>
      <c r="W320" s="138">
        <f t="shared" si="28"/>
        <v>3635.4166666666665</v>
      </c>
      <c r="X320" t="str">
        <f>IF(DATAPrI[[#This Row],[Verks]]="Programövergripande",DATAPrI[[#This Row],[Verks]],CONCATENATE(DATAPrI[[#This Row],[PN/Pri kod]],TEXT(DATAPrI[[#This Row],[Verks]],9900000),1))</f>
        <v>K999001111</v>
      </c>
      <c r="Y320" t="str">
        <f>IF(DATAPrI[[#This Row],[Verks]]="Programövergripande",DATAPrI[[#This Row],[Verks]],CONCATENATE(DATAPrI[[#This Row],[Kursansvarig inst]],TEXT(DATAPrI[[#This Row],[Verks]],9900000),1))</f>
        <v>K999001111</v>
      </c>
      <c r="Z3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0">
        <f>IF(A320="Programövergripande","Programövergripande",VLOOKUP(C320,Verks!A:B,2,0))</f>
        <v>111</v>
      </c>
      <c r="AH320">
        <v>2023</v>
      </c>
      <c r="AL320" t="str">
        <f>VLOOKUP(B320,Inst!A:B,2,0)</f>
        <v>K9</v>
      </c>
    </row>
    <row r="321" spans="1:38" x14ac:dyDescent="0.35">
      <c r="A321" t="s">
        <v>47</v>
      </c>
      <c r="B321" t="s">
        <v>697</v>
      </c>
      <c r="C321" t="s">
        <v>292</v>
      </c>
      <c r="D321" t="s">
        <v>739</v>
      </c>
      <c r="E321" t="s">
        <v>48</v>
      </c>
      <c r="G321" t="s">
        <v>704</v>
      </c>
      <c r="H321" t="s">
        <v>760</v>
      </c>
      <c r="I321" t="s">
        <v>761</v>
      </c>
      <c r="J321">
        <v>1</v>
      </c>
      <c r="L321" t="s">
        <v>58</v>
      </c>
      <c r="M321" t="s">
        <v>49</v>
      </c>
      <c r="N321">
        <v>3</v>
      </c>
      <c r="O321">
        <v>15</v>
      </c>
      <c r="P321">
        <v>3</v>
      </c>
      <c r="Q321" s="48">
        <v>69.8</v>
      </c>
      <c r="R321" s="48">
        <f t="shared" si="30"/>
        <v>0.75</v>
      </c>
      <c r="S321" s="48">
        <f t="shared" si="29"/>
        <v>52.349999999999994</v>
      </c>
      <c r="T321" s="48"/>
      <c r="U321" s="48">
        <f t="shared" si="26"/>
        <v>52.349999999999994</v>
      </c>
      <c r="V321" s="138">
        <f t="shared" si="27"/>
        <v>52349.999999999993</v>
      </c>
      <c r="W321" s="138">
        <f t="shared" si="28"/>
        <v>4362.4999999999991</v>
      </c>
      <c r="X321" t="str">
        <f>IF(DATAPrI[[#This Row],[Verks]]="Programövergripande",DATAPrI[[#This Row],[Verks]],CONCATENATE(DATAPrI[[#This Row],[PN/Pri kod]],TEXT(DATAPrI[[#This Row],[Verks]],9900000),1))</f>
        <v>K999001111</v>
      </c>
      <c r="Y321" t="str">
        <f>IF(DATAPrI[[#This Row],[Verks]]="Programövergripande",DATAPrI[[#This Row],[Verks]],CONCATENATE(DATAPrI[[#This Row],[Kursansvarig inst]],TEXT(DATAPrI[[#This Row],[Verks]],9900000),1))</f>
        <v>K999001111</v>
      </c>
      <c r="Z3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1">
        <f>IF(A321="Programövergripande","Programövergripande",VLOOKUP(C321,Verks!A:B,2,0))</f>
        <v>111</v>
      </c>
      <c r="AH321">
        <v>2023</v>
      </c>
      <c r="AL321" t="str">
        <f>VLOOKUP(B321,Inst!A:B,2,0)</f>
        <v>K9</v>
      </c>
    </row>
    <row r="322" spans="1:38" x14ac:dyDescent="0.35">
      <c r="A322" t="s">
        <v>47</v>
      </c>
      <c r="B322" t="s">
        <v>697</v>
      </c>
      <c r="C322" t="s">
        <v>292</v>
      </c>
      <c r="D322" t="s">
        <v>739</v>
      </c>
      <c r="E322" t="s">
        <v>48</v>
      </c>
      <c r="G322" t="s">
        <v>704</v>
      </c>
      <c r="H322" t="s">
        <v>762</v>
      </c>
      <c r="I322" t="s">
        <v>763</v>
      </c>
      <c r="J322">
        <v>1</v>
      </c>
      <c r="L322" t="s">
        <v>58</v>
      </c>
      <c r="M322" t="s">
        <v>49</v>
      </c>
      <c r="N322">
        <v>3</v>
      </c>
      <c r="O322">
        <v>15</v>
      </c>
      <c r="P322">
        <v>10</v>
      </c>
      <c r="Q322" s="48">
        <v>69.8</v>
      </c>
      <c r="R322" s="48">
        <f t="shared" si="30"/>
        <v>2.5</v>
      </c>
      <c r="S322" s="48">
        <f t="shared" si="29"/>
        <v>174.5</v>
      </c>
      <c r="T322" s="48"/>
      <c r="U322" s="48">
        <f t="shared" ref="U322:U385" si="31">S322+T322</f>
        <v>174.5</v>
      </c>
      <c r="V322" s="138">
        <f t="shared" ref="V322:V385" si="32">U322*1000</f>
        <v>174500</v>
      </c>
      <c r="W322" s="138">
        <f t="shared" si="28"/>
        <v>14541.666666666666</v>
      </c>
      <c r="X322" t="str">
        <f>IF(DATAPrI[[#This Row],[Verks]]="Programövergripande",DATAPrI[[#This Row],[Verks]],CONCATENATE(DATAPrI[[#This Row],[PN/Pri kod]],TEXT(DATAPrI[[#This Row],[Verks]],9900000),1))</f>
        <v>K999001111</v>
      </c>
      <c r="Y322" t="str">
        <f>IF(DATAPrI[[#This Row],[Verks]]="Programövergripande",DATAPrI[[#This Row],[Verks]],CONCATENATE(DATAPrI[[#This Row],[Kursansvarig inst]],TEXT(DATAPrI[[#This Row],[Verks]],9900000),1))</f>
        <v>K999001111</v>
      </c>
      <c r="Z3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22" t="s">
        <v>42</v>
      </c>
      <c r="AC322" t="s">
        <v>42</v>
      </c>
      <c r="AD322" t="s">
        <v>42</v>
      </c>
      <c r="AE322" t="s">
        <v>42</v>
      </c>
      <c r="AF322">
        <f>IF(A322="Programövergripande","Programövergripande",VLOOKUP(C322,Verks!A:B,2,0))</f>
        <v>111</v>
      </c>
      <c r="AH322">
        <v>2023</v>
      </c>
      <c r="AL322" t="str">
        <f>VLOOKUP(B322,Inst!A:B,2,0)</f>
        <v>K9</v>
      </c>
    </row>
    <row r="323" spans="1:38" x14ac:dyDescent="0.35">
      <c r="A323" t="s">
        <v>47</v>
      </c>
      <c r="B323" t="s">
        <v>697</v>
      </c>
      <c r="C323" t="s">
        <v>292</v>
      </c>
      <c r="D323" t="s">
        <v>739</v>
      </c>
      <c r="E323" t="s">
        <v>48</v>
      </c>
      <c r="G323" t="s">
        <v>704</v>
      </c>
      <c r="H323" t="s">
        <v>764</v>
      </c>
      <c r="I323" t="s">
        <v>765</v>
      </c>
      <c r="J323">
        <v>1</v>
      </c>
      <c r="L323" t="s">
        <v>58</v>
      </c>
      <c r="M323" t="s">
        <v>49</v>
      </c>
      <c r="N323">
        <v>3</v>
      </c>
      <c r="O323">
        <v>15</v>
      </c>
      <c r="P323">
        <v>14</v>
      </c>
      <c r="Q323" s="48">
        <v>69.8</v>
      </c>
      <c r="R323" s="48">
        <f t="shared" si="30"/>
        <v>3.5</v>
      </c>
      <c r="S323" s="48">
        <f t="shared" si="29"/>
        <v>244.29999999999998</v>
      </c>
      <c r="T323" s="48">
        <v>0</v>
      </c>
      <c r="U323" s="48">
        <f t="shared" si="31"/>
        <v>244.29999999999998</v>
      </c>
      <c r="V323" s="138">
        <f t="shared" si="32"/>
        <v>244299.99999999997</v>
      </c>
      <c r="W323" s="138">
        <f t="shared" si="28"/>
        <v>20358.333333333332</v>
      </c>
      <c r="X323" t="str">
        <f>IF(DATAPrI[[#This Row],[Verks]]="Programövergripande",DATAPrI[[#This Row],[Verks]],CONCATENATE(DATAPrI[[#This Row],[PN/Pri kod]],TEXT(DATAPrI[[#This Row],[Verks]],9900000),1))</f>
        <v>K999001111</v>
      </c>
      <c r="Y323" t="str">
        <f>IF(DATAPrI[[#This Row],[Verks]]="Programövergripande",DATAPrI[[#This Row],[Verks]],CONCATENATE(DATAPrI[[#This Row],[Kursansvarig inst]],TEXT(DATAPrI[[#This Row],[Verks]],9900000),1))</f>
        <v>K999001111</v>
      </c>
      <c r="Z3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23" t="s">
        <v>42</v>
      </c>
      <c r="AC323" t="s">
        <v>42</v>
      </c>
      <c r="AD323" t="s">
        <v>42</v>
      </c>
      <c r="AE323" t="s">
        <v>42</v>
      </c>
      <c r="AF323">
        <f>IF(A323="Programövergripande","Programövergripande",VLOOKUP(C323,Verks!A:B,2,0))</f>
        <v>111</v>
      </c>
      <c r="AH323">
        <v>2023</v>
      </c>
      <c r="AL323" t="str">
        <f>VLOOKUP(B323,Inst!A:B,2,0)</f>
        <v>K9</v>
      </c>
    </row>
    <row r="324" spans="1:38" x14ac:dyDescent="0.35">
      <c r="A324" t="s">
        <v>47</v>
      </c>
      <c r="B324" t="s">
        <v>697</v>
      </c>
      <c r="C324" t="s">
        <v>292</v>
      </c>
      <c r="D324" t="s">
        <v>739</v>
      </c>
      <c r="E324" t="s">
        <v>48</v>
      </c>
      <c r="G324" t="s">
        <v>766</v>
      </c>
      <c r="H324" t="s">
        <v>767</v>
      </c>
      <c r="I324" t="s">
        <v>768</v>
      </c>
      <c r="J324">
        <v>1</v>
      </c>
      <c r="L324" t="s">
        <v>58</v>
      </c>
      <c r="M324" t="s">
        <v>49</v>
      </c>
      <c r="N324">
        <v>3</v>
      </c>
      <c r="O324">
        <v>15</v>
      </c>
      <c r="P324">
        <v>3</v>
      </c>
      <c r="Q324" s="48">
        <v>70.60801122956461</v>
      </c>
      <c r="R324" s="48">
        <f t="shared" si="30"/>
        <v>0.75</v>
      </c>
      <c r="S324" s="48">
        <f t="shared" si="29"/>
        <v>52.956008422173454</v>
      </c>
      <c r="T324" s="48"/>
      <c r="U324" s="48">
        <f t="shared" si="31"/>
        <v>52.956008422173454</v>
      </c>
      <c r="V324" s="138">
        <f t="shared" si="32"/>
        <v>52956.008422173458</v>
      </c>
      <c r="W324" s="138">
        <f t="shared" si="28"/>
        <v>4413.0007018477882</v>
      </c>
      <c r="X324" t="str">
        <f>IF(DATAPrI[[#This Row],[Verks]]="Programövergripande",DATAPrI[[#This Row],[Verks]],CONCATENATE(DATAPrI[[#This Row],[PN/Pri kod]],TEXT(DATAPrI[[#This Row],[Verks]],9900000),1))</f>
        <v>K999001111</v>
      </c>
      <c r="Y324" t="str">
        <f>IF(DATAPrI[[#This Row],[Verks]]="Programövergripande",DATAPrI[[#This Row],[Verks]],CONCATENATE(DATAPrI[[#This Row],[Kursansvarig inst]],TEXT(DATAPrI[[#This Row],[Verks]],9900000),1))</f>
        <v>K299001111</v>
      </c>
      <c r="Z3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4">
        <f>IF(A324="Programövergripande","Programövergripande",VLOOKUP(C324,Verks!A:B,2,0))</f>
        <v>111</v>
      </c>
      <c r="AH324">
        <v>2023</v>
      </c>
      <c r="AL324" t="str">
        <f>VLOOKUP(B324,Inst!A:B,2,0)</f>
        <v>K9</v>
      </c>
    </row>
    <row r="325" spans="1:38" x14ac:dyDescent="0.35">
      <c r="A325" t="s">
        <v>47</v>
      </c>
      <c r="B325" t="s">
        <v>697</v>
      </c>
      <c r="C325" t="s">
        <v>292</v>
      </c>
      <c r="D325" t="s">
        <v>739</v>
      </c>
      <c r="E325" t="s">
        <v>48</v>
      </c>
      <c r="G325" t="s">
        <v>704</v>
      </c>
      <c r="H325" t="s">
        <v>769</v>
      </c>
      <c r="I325" t="s">
        <v>770</v>
      </c>
      <c r="J325">
        <v>1</v>
      </c>
      <c r="L325" t="s">
        <v>58</v>
      </c>
      <c r="M325" t="s">
        <v>50</v>
      </c>
      <c r="N325">
        <v>4</v>
      </c>
      <c r="O325">
        <v>12</v>
      </c>
      <c r="P325">
        <v>30</v>
      </c>
      <c r="Q325" s="48">
        <v>79.95</v>
      </c>
      <c r="R325" s="48">
        <f t="shared" si="30"/>
        <v>6</v>
      </c>
      <c r="S325" s="48">
        <f t="shared" si="29"/>
        <v>479.70000000000005</v>
      </c>
      <c r="T325" s="48">
        <v>0</v>
      </c>
      <c r="U325" s="48">
        <f t="shared" si="31"/>
        <v>479.70000000000005</v>
      </c>
      <c r="V325" s="138">
        <f t="shared" si="32"/>
        <v>479700.00000000006</v>
      </c>
      <c r="W325" s="138">
        <f t="shared" si="28"/>
        <v>39975.000000000007</v>
      </c>
      <c r="X325" t="str">
        <f>IF(DATAPrI[[#This Row],[Verks]]="Programövergripande",DATAPrI[[#This Row],[Verks]],CONCATENATE(DATAPrI[[#This Row],[PN/Pri kod]],TEXT(DATAPrI[[#This Row],[Verks]],9900000),1))</f>
        <v>K999001111</v>
      </c>
      <c r="Y325" t="str">
        <f>IF(DATAPrI[[#This Row],[Verks]]="Programövergripande",DATAPrI[[#This Row],[Verks]],CONCATENATE(DATAPrI[[#This Row],[Kursansvarig inst]],TEXT(DATAPrI[[#This Row],[Verks]],9900000),1))</f>
        <v>K999001111</v>
      </c>
      <c r="Z3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25" t="s">
        <v>42</v>
      </c>
      <c r="AC325" t="s">
        <v>42</v>
      </c>
      <c r="AD325" t="s">
        <v>42</v>
      </c>
      <c r="AE325" t="s">
        <v>42</v>
      </c>
      <c r="AF325">
        <f>IF(A325="Programövergripande","Programövergripande",VLOOKUP(C325,Verks!A:B,2,0))</f>
        <v>111</v>
      </c>
      <c r="AH325">
        <v>2023</v>
      </c>
      <c r="AL325" t="str">
        <f>VLOOKUP(B325,Inst!A:B,2,0)</f>
        <v>K9</v>
      </c>
    </row>
    <row r="326" spans="1:38" x14ac:dyDescent="0.35">
      <c r="A326" t="s">
        <v>47</v>
      </c>
      <c r="B326" t="s">
        <v>697</v>
      </c>
      <c r="C326" t="s">
        <v>292</v>
      </c>
      <c r="D326" t="s">
        <v>739</v>
      </c>
      <c r="E326" t="s">
        <v>505</v>
      </c>
      <c r="G326" t="s">
        <v>704</v>
      </c>
      <c r="H326" t="s">
        <v>740</v>
      </c>
      <c r="I326" t="s">
        <v>741</v>
      </c>
      <c r="J326">
        <v>1</v>
      </c>
      <c r="L326" t="s">
        <v>58</v>
      </c>
      <c r="M326" t="s">
        <v>49</v>
      </c>
      <c r="N326">
        <v>1</v>
      </c>
      <c r="O326">
        <v>12</v>
      </c>
      <c r="P326">
        <v>7.5</v>
      </c>
      <c r="Q326" s="48">
        <v>69.8</v>
      </c>
      <c r="R326" s="48">
        <f t="shared" si="30"/>
        <v>1.5</v>
      </c>
      <c r="S326" s="48">
        <f t="shared" si="29"/>
        <v>104.69999999999999</v>
      </c>
      <c r="T326" s="48"/>
      <c r="U326" s="48">
        <f t="shared" si="31"/>
        <v>104.69999999999999</v>
      </c>
      <c r="V326" s="138">
        <f t="shared" si="32"/>
        <v>104699.99999999999</v>
      </c>
      <c r="W326" s="138">
        <f t="shared" si="28"/>
        <v>8724.9999999999982</v>
      </c>
      <c r="X326" t="str">
        <f>IF(DATAPrI[[#This Row],[Verks]]="Programövergripande",DATAPrI[[#This Row],[Verks]],CONCATENATE(DATAPrI[[#This Row],[PN/Pri kod]],TEXT(DATAPrI[[#This Row],[Verks]],9900000),1))</f>
        <v>K999001111</v>
      </c>
      <c r="Y326" t="str">
        <f>IF(DATAPrI[[#This Row],[Verks]]="Programövergripande",DATAPrI[[#This Row],[Verks]],CONCATENATE(DATAPrI[[#This Row],[Kursansvarig inst]],TEXT(DATAPrI[[#This Row],[Verks]],9900000),1))</f>
        <v>K999001111</v>
      </c>
      <c r="Z3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6">
        <f>IF(A326="Programövergripande","Programövergripande",VLOOKUP(C326,Verks!A:B,2,0))</f>
        <v>111</v>
      </c>
      <c r="AH326">
        <v>2023</v>
      </c>
      <c r="AL326" t="str">
        <f>VLOOKUP(B326,Inst!A:B,2,0)</f>
        <v>K9</v>
      </c>
    </row>
    <row r="327" spans="1:38" x14ac:dyDescent="0.35">
      <c r="A327" t="s">
        <v>47</v>
      </c>
      <c r="B327" t="s">
        <v>697</v>
      </c>
      <c r="C327" t="s">
        <v>292</v>
      </c>
      <c r="D327" t="s">
        <v>739</v>
      </c>
      <c r="E327" t="s">
        <v>505</v>
      </c>
      <c r="G327" t="s">
        <v>706</v>
      </c>
      <c r="H327" t="s">
        <v>742</v>
      </c>
      <c r="I327" t="s">
        <v>743</v>
      </c>
      <c r="J327">
        <v>1</v>
      </c>
      <c r="L327" t="s">
        <v>58</v>
      </c>
      <c r="M327" t="s">
        <v>49</v>
      </c>
      <c r="N327">
        <v>1</v>
      </c>
      <c r="O327">
        <v>12</v>
      </c>
      <c r="P327">
        <v>7.5</v>
      </c>
      <c r="Q327" s="48">
        <v>70.60801122956461</v>
      </c>
      <c r="R327" s="48">
        <f t="shared" si="30"/>
        <v>1.5</v>
      </c>
      <c r="S327" s="48">
        <f t="shared" si="29"/>
        <v>105.91201684434691</v>
      </c>
      <c r="T327" s="48"/>
      <c r="U327" s="48">
        <f t="shared" si="31"/>
        <v>105.91201684434691</v>
      </c>
      <c r="V327" s="138">
        <f t="shared" si="32"/>
        <v>105912.01684434692</v>
      </c>
      <c r="W327" s="138">
        <f t="shared" ref="W327:W390" si="33">V327/12</f>
        <v>8826.0014036955763</v>
      </c>
      <c r="X327" t="str">
        <f>IF(DATAPrI[[#This Row],[Verks]]="Programövergripande",DATAPrI[[#This Row],[Verks]],CONCATENATE(DATAPrI[[#This Row],[PN/Pri kod]],TEXT(DATAPrI[[#This Row],[Verks]],9900000),1))</f>
        <v>K999001111</v>
      </c>
      <c r="Y327" t="str">
        <f>IF(DATAPrI[[#This Row],[Verks]]="Programövergripande",DATAPrI[[#This Row],[Verks]],CONCATENATE(DATAPrI[[#This Row],[Kursansvarig inst]],TEXT(DATAPrI[[#This Row],[Verks]],9900000),1))</f>
        <v>C699001111</v>
      </c>
      <c r="Z3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27" t="s">
        <v>42</v>
      </c>
      <c r="AC327" t="s">
        <v>42</v>
      </c>
      <c r="AD327" t="s">
        <v>42</v>
      </c>
      <c r="AE327" t="s">
        <v>42</v>
      </c>
      <c r="AF327">
        <f>IF(A327="Programövergripande","Programövergripande",VLOOKUP(C327,Verks!A:B,2,0))</f>
        <v>111</v>
      </c>
      <c r="AH327">
        <v>2023</v>
      </c>
      <c r="AL327" t="str">
        <f>VLOOKUP(B327,Inst!A:B,2,0)</f>
        <v>K9</v>
      </c>
    </row>
    <row r="328" spans="1:38" x14ac:dyDescent="0.35">
      <c r="A328" t="s">
        <v>47</v>
      </c>
      <c r="B328" t="s">
        <v>697</v>
      </c>
      <c r="C328" t="s">
        <v>292</v>
      </c>
      <c r="D328" t="s">
        <v>739</v>
      </c>
      <c r="E328" t="s">
        <v>505</v>
      </c>
      <c r="G328" t="s">
        <v>704</v>
      </c>
      <c r="H328" t="s">
        <v>746</v>
      </c>
      <c r="I328" t="s">
        <v>747</v>
      </c>
      <c r="J328">
        <v>1</v>
      </c>
      <c r="L328" t="s">
        <v>58</v>
      </c>
      <c r="M328" t="s">
        <v>49</v>
      </c>
      <c r="N328">
        <v>1</v>
      </c>
      <c r="O328">
        <v>12</v>
      </c>
      <c r="P328">
        <v>7.5</v>
      </c>
      <c r="Q328" s="48">
        <v>69.8</v>
      </c>
      <c r="R328" s="48">
        <f t="shared" si="30"/>
        <v>1.5</v>
      </c>
      <c r="S328" s="48">
        <f t="shared" si="29"/>
        <v>104.69999999999999</v>
      </c>
      <c r="T328" s="48"/>
      <c r="U328" s="48">
        <f t="shared" si="31"/>
        <v>104.69999999999999</v>
      </c>
      <c r="V328" s="138">
        <f t="shared" si="32"/>
        <v>104699.99999999999</v>
      </c>
      <c r="W328" s="138">
        <f t="shared" si="33"/>
        <v>8724.9999999999982</v>
      </c>
      <c r="X328" t="str">
        <f>IF(DATAPrI[[#This Row],[Verks]]="Programövergripande",DATAPrI[[#This Row],[Verks]],CONCATENATE(DATAPrI[[#This Row],[PN/Pri kod]],TEXT(DATAPrI[[#This Row],[Verks]],9900000),1))</f>
        <v>K999001111</v>
      </c>
      <c r="Y328" t="str">
        <f>IF(DATAPrI[[#This Row],[Verks]]="Programövergripande",DATAPrI[[#This Row],[Verks]],CONCATENATE(DATAPrI[[#This Row],[Kursansvarig inst]],TEXT(DATAPrI[[#This Row],[Verks]],9900000),1))</f>
        <v>K999001111</v>
      </c>
      <c r="Z3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28">
        <f>IF(A328="Programövergripande","Programövergripande",VLOOKUP(C328,Verks!A:B,2,0))</f>
        <v>111</v>
      </c>
      <c r="AH328">
        <v>2023</v>
      </c>
      <c r="AL328" t="str">
        <f>VLOOKUP(B328,Inst!A:B,2,0)</f>
        <v>K9</v>
      </c>
    </row>
    <row r="329" spans="1:38" x14ac:dyDescent="0.35">
      <c r="A329" t="s">
        <v>47</v>
      </c>
      <c r="B329" t="s">
        <v>697</v>
      </c>
      <c r="C329" t="s">
        <v>292</v>
      </c>
      <c r="D329" t="s">
        <v>739</v>
      </c>
      <c r="E329" t="s">
        <v>505</v>
      </c>
      <c r="G329" t="s">
        <v>704</v>
      </c>
      <c r="H329" t="s">
        <v>748</v>
      </c>
      <c r="I329" t="s">
        <v>749</v>
      </c>
      <c r="J329">
        <v>1</v>
      </c>
      <c r="L329" t="s">
        <v>58</v>
      </c>
      <c r="M329" t="s">
        <v>49</v>
      </c>
      <c r="N329">
        <v>1</v>
      </c>
      <c r="O329">
        <v>12</v>
      </c>
      <c r="P329">
        <v>7.5</v>
      </c>
      <c r="Q329" s="48">
        <v>69.8</v>
      </c>
      <c r="R329" s="48">
        <f t="shared" si="30"/>
        <v>1.5</v>
      </c>
      <c r="S329" s="48">
        <f t="shared" si="29"/>
        <v>104.69999999999999</v>
      </c>
      <c r="T329" s="48"/>
      <c r="U329" s="48">
        <f t="shared" si="31"/>
        <v>104.69999999999999</v>
      </c>
      <c r="V329" s="138">
        <f t="shared" si="32"/>
        <v>104699.99999999999</v>
      </c>
      <c r="W329" s="138">
        <f t="shared" si="33"/>
        <v>8724.9999999999982</v>
      </c>
      <c r="X329" t="str">
        <f>IF(DATAPrI[[#This Row],[Verks]]="Programövergripande",DATAPrI[[#This Row],[Verks]],CONCATENATE(DATAPrI[[#This Row],[PN/Pri kod]],TEXT(DATAPrI[[#This Row],[Verks]],9900000),1))</f>
        <v>K999001111</v>
      </c>
      <c r="Y329" t="str">
        <f>IF(DATAPrI[[#This Row],[Verks]]="Programövergripande",DATAPrI[[#This Row],[Verks]],CONCATENATE(DATAPrI[[#This Row],[Kursansvarig inst]],TEXT(DATAPrI[[#This Row],[Verks]],9900000),1))</f>
        <v>K999001111</v>
      </c>
      <c r="Z3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29" t="s">
        <v>42</v>
      </c>
      <c r="AC329" t="s">
        <v>42</v>
      </c>
      <c r="AD329" t="s">
        <v>42</v>
      </c>
      <c r="AE329" t="s">
        <v>42</v>
      </c>
      <c r="AF329">
        <f>IF(A329="Programövergripande","Programövergripande",VLOOKUP(C329,Verks!A:B,2,0))</f>
        <v>111</v>
      </c>
      <c r="AH329">
        <v>2023</v>
      </c>
      <c r="AL329" t="str">
        <f>VLOOKUP(B329,Inst!A:B,2,0)</f>
        <v>K9</v>
      </c>
    </row>
    <row r="330" spans="1:38" x14ac:dyDescent="0.35">
      <c r="A330" t="s">
        <v>47</v>
      </c>
      <c r="B330" t="s">
        <v>697</v>
      </c>
      <c r="C330" t="s">
        <v>292</v>
      </c>
      <c r="D330" t="s">
        <v>739</v>
      </c>
      <c r="E330" t="s">
        <v>505</v>
      </c>
      <c r="G330" t="s">
        <v>706</v>
      </c>
      <c r="H330" t="s">
        <v>750</v>
      </c>
      <c r="I330" t="s">
        <v>751</v>
      </c>
      <c r="J330">
        <v>1</v>
      </c>
      <c r="L330" t="s">
        <v>58</v>
      </c>
      <c r="M330" t="s">
        <v>50</v>
      </c>
      <c r="N330">
        <v>2</v>
      </c>
      <c r="O330">
        <v>7</v>
      </c>
      <c r="P330">
        <v>7.5</v>
      </c>
      <c r="Q330" s="48">
        <v>70.60801122956461</v>
      </c>
      <c r="R330" s="48">
        <f t="shared" si="30"/>
        <v>0.875</v>
      </c>
      <c r="S330" s="48">
        <f t="shared" si="29"/>
        <v>61.782009825869032</v>
      </c>
      <c r="T330" s="48"/>
      <c r="U330" s="48">
        <f t="shared" si="31"/>
        <v>61.782009825869032</v>
      </c>
      <c r="V330" s="138">
        <f t="shared" si="32"/>
        <v>61782.009825869034</v>
      </c>
      <c r="W330" s="138">
        <f t="shared" si="33"/>
        <v>5148.5008188224192</v>
      </c>
      <c r="X330" t="str">
        <f>IF(DATAPrI[[#This Row],[Verks]]="Programövergripande",DATAPrI[[#This Row],[Verks]],CONCATENATE(DATAPrI[[#This Row],[PN/Pri kod]],TEXT(DATAPrI[[#This Row],[Verks]],9900000),1))</f>
        <v>K999001111</v>
      </c>
      <c r="Y330" t="str">
        <f>IF(DATAPrI[[#This Row],[Verks]]="Programövergripande",DATAPrI[[#This Row],[Verks]],CONCATENATE(DATAPrI[[#This Row],[Kursansvarig inst]],TEXT(DATAPrI[[#This Row],[Verks]],9900000),1))</f>
        <v>C699001111</v>
      </c>
      <c r="Z3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0" t="s">
        <v>42</v>
      </c>
      <c r="AC330" t="s">
        <v>42</v>
      </c>
      <c r="AD330" t="s">
        <v>42</v>
      </c>
      <c r="AE330" t="s">
        <v>42</v>
      </c>
      <c r="AF330">
        <f>IF(A330="Programövergripande","Programövergripande",VLOOKUP(C330,Verks!A:B,2,0))</f>
        <v>111</v>
      </c>
      <c r="AH330">
        <v>2023</v>
      </c>
      <c r="AL330" t="str">
        <f>VLOOKUP(B330,Inst!A:B,2,0)</f>
        <v>K9</v>
      </c>
    </row>
    <row r="331" spans="1:38" x14ac:dyDescent="0.35">
      <c r="A331" t="s">
        <v>47</v>
      </c>
      <c r="B331" t="s">
        <v>697</v>
      </c>
      <c r="C331" t="s">
        <v>292</v>
      </c>
      <c r="D331" t="s">
        <v>739</v>
      </c>
      <c r="E331" t="s">
        <v>505</v>
      </c>
      <c r="G331" t="s">
        <v>704</v>
      </c>
      <c r="H331" t="s">
        <v>752</v>
      </c>
      <c r="I331" t="s">
        <v>753</v>
      </c>
      <c r="J331">
        <v>1</v>
      </c>
      <c r="L331" t="s">
        <v>58</v>
      </c>
      <c r="M331" t="s">
        <v>50</v>
      </c>
      <c r="N331">
        <v>2</v>
      </c>
      <c r="O331">
        <v>7</v>
      </c>
      <c r="P331">
        <v>7.5</v>
      </c>
      <c r="Q331" s="48">
        <v>69.8</v>
      </c>
      <c r="R331" s="48">
        <f t="shared" si="30"/>
        <v>0.875</v>
      </c>
      <c r="S331" s="48">
        <f t="shared" si="29"/>
        <v>61.074999999999996</v>
      </c>
      <c r="T331" s="48"/>
      <c r="U331" s="48">
        <f t="shared" si="31"/>
        <v>61.074999999999996</v>
      </c>
      <c r="V331" s="138">
        <f t="shared" si="32"/>
        <v>61074.999999999993</v>
      </c>
      <c r="W331" s="138">
        <f t="shared" si="33"/>
        <v>5089.583333333333</v>
      </c>
      <c r="X331" t="str">
        <f>IF(DATAPrI[[#This Row],[Verks]]="Programövergripande",DATAPrI[[#This Row],[Verks]],CONCATENATE(DATAPrI[[#This Row],[PN/Pri kod]],TEXT(DATAPrI[[#This Row],[Verks]],9900000),1))</f>
        <v>K999001111</v>
      </c>
      <c r="Y331" t="str">
        <f>IF(DATAPrI[[#This Row],[Verks]]="Programövergripande",DATAPrI[[#This Row],[Verks]],CONCATENATE(DATAPrI[[#This Row],[Kursansvarig inst]],TEXT(DATAPrI[[#This Row],[Verks]],9900000),1))</f>
        <v>K999001111</v>
      </c>
      <c r="Z3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1" t="s">
        <v>42</v>
      </c>
      <c r="AC331" t="s">
        <v>42</v>
      </c>
      <c r="AD331" t="s">
        <v>42</v>
      </c>
      <c r="AE331" t="s">
        <v>42</v>
      </c>
      <c r="AF331">
        <f>IF(A331="Programövergripande","Programövergripande",VLOOKUP(C331,Verks!A:B,2,0))</f>
        <v>111</v>
      </c>
      <c r="AH331">
        <v>2023</v>
      </c>
      <c r="AL331" t="str">
        <f>VLOOKUP(B331,Inst!A:B,2,0)</f>
        <v>K9</v>
      </c>
    </row>
    <row r="332" spans="1:38" x14ac:dyDescent="0.35">
      <c r="A332" t="s">
        <v>47</v>
      </c>
      <c r="B332" t="s">
        <v>697</v>
      </c>
      <c r="C332" t="s">
        <v>292</v>
      </c>
      <c r="D332" t="s">
        <v>739</v>
      </c>
      <c r="E332" t="s">
        <v>505</v>
      </c>
      <c r="G332" t="s">
        <v>704</v>
      </c>
      <c r="H332" t="s">
        <v>754</v>
      </c>
      <c r="I332" t="s">
        <v>755</v>
      </c>
      <c r="J332">
        <v>1</v>
      </c>
      <c r="L332" t="s">
        <v>58</v>
      </c>
      <c r="M332" t="s">
        <v>50</v>
      </c>
      <c r="N332">
        <v>2</v>
      </c>
      <c r="O332">
        <v>7</v>
      </c>
      <c r="P332">
        <v>7.5</v>
      </c>
      <c r="Q332" s="48">
        <v>69.8</v>
      </c>
      <c r="R332" s="48">
        <f t="shared" si="30"/>
        <v>0.875</v>
      </c>
      <c r="S332" s="48">
        <f t="shared" si="29"/>
        <v>61.074999999999996</v>
      </c>
      <c r="T332" s="48"/>
      <c r="U332" s="48">
        <f t="shared" si="31"/>
        <v>61.074999999999996</v>
      </c>
      <c r="V332" s="138">
        <f t="shared" si="32"/>
        <v>61074.999999999993</v>
      </c>
      <c r="W332" s="138">
        <f t="shared" si="33"/>
        <v>5089.583333333333</v>
      </c>
      <c r="X332" t="str">
        <f>IF(DATAPrI[[#This Row],[Verks]]="Programövergripande",DATAPrI[[#This Row],[Verks]],CONCATENATE(DATAPrI[[#This Row],[PN/Pri kod]],TEXT(DATAPrI[[#This Row],[Verks]],9900000),1))</f>
        <v>K999001111</v>
      </c>
      <c r="Y332" t="str">
        <f>IF(DATAPrI[[#This Row],[Verks]]="Programövergripande",DATAPrI[[#This Row],[Verks]],CONCATENATE(DATAPrI[[#This Row],[Kursansvarig inst]],TEXT(DATAPrI[[#This Row],[Verks]],9900000),1))</f>
        <v>K999001111</v>
      </c>
      <c r="Z3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2" t="s">
        <v>42</v>
      </c>
      <c r="AC332" t="s">
        <v>42</v>
      </c>
      <c r="AD332" t="s">
        <v>42</v>
      </c>
      <c r="AE332" t="s">
        <v>42</v>
      </c>
      <c r="AF332">
        <f>IF(A332="Programövergripande","Programövergripande",VLOOKUP(C332,Verks!A:B,2,0))</f>
        <v>111</v>
      </c>
      <c r="AH332">
        <v>2023</v>
      </c>
      <c r="AL332" t="str">
        <f>VLOOKUP(B332,Inst!A:B,2,0)</f>
        <v>K9</v>
      </c>
    </row>
    <row r="333" spans="1:38" x14ac:dyDescent="0.35">
      <c r="A333" t="s">
        <v>47</v>
      </c>
      <c r="B333" t="s">
        <v>697</v>
      </c>
      <c r="C333" t="s">
        <v>292</v>
      </c>
      <c r="D333" t="s">
        <v>739</v>
      </c>
      <c r="E333" t="s">
        <v>505</v>
      </c>
      <c r="G333" t="s">
        <v>704</v>
      </c>
      <c r="H333" t="s">
        <v>756</v>
      </c>
      <c r="I333" t="s">
        <v>757</v>
      </c>
      <c r="J333">
        <v>1</v>
      </c>
      <c r="L333" t="s">
        <v>58</v>
      </c>
      <c r="M333" t="s">
        <v>50</v>
      </c>
      <c r="N333">
        <v>2</v>
      </c>
      <c r="O333">
        <v>7</v>
      </c>
      <c r="P333">
        <v>5</v>
      </c>
      <c r="Q333" s="48">
        <v>69.8</v>
      </c>
      <c r="R333" s="48">
        <f t="shared" si="30"/>
        <v>0.58333333333333337</v>
      </c>
      <c r="S333" s="48">
        <f t="shared" si="29"/>
        <v>40.716666666666669</v>
      </c>
      <c r="T333" s="48"/>
      <c r="U333" s="48">
        <f t="shared" si="31"/>
        <v>40.716666666666669</v>
      </c>
      <c r="V333" s="138">
        <f t="shared" si="32"/>
        <v>40716.666666666672</v>
      </c>
      <c r="W333" s="138">
        <f t="shared" si="33"/>
        <v>3393.0555555555561</v>
      </c>
      <c r="X333" t="str">
        <f>IF(DATAPrI[[#This Row],[Verks]]="Programövergripande",DATAPrI[[#This Row],[Verks]],CONCATENATE(DATAPrI[[#This Row],[PN/Pri kod]],TEXT(DATAPrI[[#This Row],[Verks]],9900000),1))</f>
        <v>K999001111</v>
      </c>
      <c r="Y333" t="str">
        <f>IF(DATAPrI[[#This Row],[Verks]]="Programövergripande",DATAPrI[[#This Row],[Verks]],CONCATENATE(DATAPrI[[#This Row],[Kursansvarig inst]],TEXT(DATAPrI[[#This Row],[Verks]],9900000),1))</f>
        <v>K999001111</v>
      </c>
      <c r="Z3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3" t="s">
        <v>42</v>
      </c>
      <c r="AC333" t="s">
        <v>42</v>
      </c>
      <c r="AD333" t="s">
        <v>42</v>
      </c>
      <c r="AE333" t="s">
        <v>42</v>
      </c>
      <c r="AF333">
        <f>IF(A333="Programövergripande","Programövergripande",VLOOKUP(C333,Verks!A:B,2,0))</f>
        <v>111</v>
      </c>
      <c r="AH333">
        <v>2023</v>
      </c>
      <c r="AL333" t="str">
        <f>VLOOKUP(B333,Inst!A:B,2,0)</f>
        <v>K9</v>
      </c>
    </row>
    <row r="334" spans="1:38" x14ac:dyDescent="0.35">
      <c r="A334" t="s">
        <v>47</v>
      </c>
      <c r="B334" t="s">
        <v>697</v>
      </c>
      <c r="C334" t="s">
        <v>292</v>
      </c>
      <c r="D334" t="s">
        <v>739</v>
      </c>
      <c r="E334" t="s">
        <v>505</v>
      </c>
      <c r="G334" t="s">
        <v>704</v>
      </c>
      <c r="H334" t="s">
        <v>758</v>
      </c>
      <c r="I334" t="s">
        <v>759</v>
      </c>
      <c r="J334">
        <v>1</v>
      </c>
      <c r="L334" t="s">
        <v>58</v>
      </c>
      <c r="M334" t="s">
        <v>50</v>
      </c>
      <c r="N334">
        <v>2</v>
      </c>
      <c r="O334">
        <v>7</v>
      </c>
      <c r="P334">
        <v>2.5</v>
      </c>
      <c r="Q334" s="48">
        <v>69.8</v>
      </c>
      <c r="R334" s="48">
        <f t="shared" si="30"/>
        <v>0.29166666666666669</v>
      </c>
      <c r="S334" s="48">
        <f t="shared" si="29"/>
        <v>20.358333333333334</v>
      </c>
      <c r="T334" s="48"/>
      <c r="U334" s="48">
        <f t="shared" si="31"/>
        <v>20.358333333333334</v>
      </c>
      <c r="V334" s="138">
        <f t="shared" si="32"/>
        <v>20358.333333333336</v>
      </c>
      <c r="W334" s="138">
        <f t="shared" si="33"/>
        <v>1696.5277777777781</v>
      </c>
      <c r="X334" t="str">
        <f>IF(DATAPrI[[#This Row],[Verks]]="Programövergripande",DATAPrI[[#This Row],[Verks]],CONCATENATE(DATAPrI[[#This Row],[PN/Pri kod]],TEXT(DATAPrI[[#This Row],[Verks]],9900000),1))</f>
        <v>K999001111</v>
      </c>
      <c r="Y334" t="str">
        <f>IF(DATAPrI[[#This Row],[Verks]]="Programövergripande",DATAPrI[[#This Row],[Verks]],CONCATENATE(DATAPrI[[#This Row],[Kursansvarig inst]],TEXT(DATAPrI[[#This Row],[Verks]],9900000),1))</f>
        <v>K999001111</v>
      </c>
      <c r="Z3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34">
        <f>IF(A334="Programövergripande","Programövergripande",VLOOKUP(C334,Verks!A:B,2,0))</f>
        <v>111</v>
      </c>
      <c r="AH334">
        <v>2023</v>
      </c>
      <c r="AL334" t="str">
        <f>VLOOKUP(B334,Inst!A:B,2,0)</f>
        <v>K9</v>
      </c>
    </row>
    <row r="335" spans="1:38" x14ac:dyDescent="0.35">
      <c r="A335" t="s">
        <v>47</v>
      </c>
      <c r="B335" t="s">
        <v>697</v>
      </c>
      <c r="C335" t="s">
        <v>292</v>
      </c>
      <c r="D335" t="s">
        <v>739</v>
      </c>
      <c r="E335" t="s">
        <v>505</v>
      </c>
      <c r="G335" t="s">
        <v>704</v>
      </c>
      <c r="H335" t="s">
        <v>760</v>
      </c>
      <c r="I335" t="s">
        <v>761</v>
      </c>
      <c r="J335">
        <v>1</v>
      </c>
      <c r="L335" t="s">
        <v>58</v>
      </c>
      <c r="M335" t="s">
        <v>49</v>
      </c>
      <c r="N335">
        <v>3</v>
      </c>
      <c r="O335">
        <v>7</v>
      </c>
      <c r="P335">
        <v>3</v>
      </c>
      <c r="Q335" s="48">
        <v>69.8</v>
      </c>
      <c r="R335" s="48">
        <f t="shared" si="30"/>
        <v>0.35</v>
      </c>
      <c r="S335" s="48">
        <f t="shared" si="29"/>
        <v>24.429999999999996</v>
      </c>
      <c r="T335" s="48"/>
      <c r="U335" s="48">
        <f t="shared" si="31"/>
        <v>24.429999999999996</v>
      </c>
      <c r="V335" s="138">
        <f t="shared" si="32"/>
        <v>24429.999999999996</v>
      </c>
      <c r="W335" s="138">
        <f t="shared" si="33"/>
        <v>2035.833333333333</v>
      </c>
      <c r="X335" t="str">
        <f>IF(DATAPrI[[#This Row],[Verks]]="Programövergripande",DATAPrI[[#This Row],[Verks]],CONCATENATE(DATAPrI[[#This Row],[PN/Pri kod]],TEXT(DATAPrI[[#This Row],[Verks]],9900000),1))</f>
        <v>K999001111</v>
      </c>
      <c r="Y335" t="str">
        <f>IF(DATAPrI[[#This Row],[Verks]]="Programövergripande",DATAPrI[[#This Row],[Verks]],CONCATENATE(DATAPrI[[#This Row],[Kursansvarig inst]],TEXT(DATAPrI[[#This Row],[Verks]],9900000),1))</f>
        <v>K999001111</v>
      </c>
      <c r="Z3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35">
        <f>IF(A335="Programövergripande","Programövergripande",VLOOKUP(C335,Verks!A:B,2,0))</f>
        <v>111</v>
      </c>
      <c r="AH335">
        <v>2023</v>
      </c>
      <c r="AL335" t="str">
        <f>VLOOKUP(B335,Inst!A:B,2,0)</f>
        <v>K9</v>
      </c>
    </row>
    <row r="336" spans="1:38" x14ac:dyDescent="0.35">
      <c r="A336" t="s">
        <v>47</v>
      </c>
      <c r="B336" t="s">
        <v>697</v>
      </c>
      <c r="C336" t="s">
        <v>292</v>
      </c>
      <c r="D336" t="s">
        <v>739</v>
      </c>
      <c r="E336" t="s">
        <v>505</v>
      </c>
      <c r="G336" t="s">
        <v>704</v>
      </c>
      <c r="H336" t="s">
        <v>762</v>
      </c>
      <c r="I336" t="s">
        <v>763</v>
      </c>
      <c r="J336">
        <v>1</v>
      </c>
      <c r="L336" t="s">
        <v>58</v>
      </c>
      <c r="M336" t="s">
        <v>49</v>
      </c>
      <c r="N336">
        <v>3</v>
      </c>
      <c r="O336">
        <v>7</v>
      </c>
      <c r="P336">
        <v>10</v>
      </c>
      <c r="Q336" s="48">
        <v>69.8</v>
      </c>
      <c r="R336" s="48">
        <f t="shared" si="30"/>
        <v>1.1666666666666667</v>
      </c>
      <c r="S336" s="48">
        <f t="shared" si="29"/>
        <v>81.433333333333337</v>
      </c>
      <c r="T336" s="48"/>
      <c r="U336" s="48">
        <f t="shared" si="31"/>
        <v>81.433333333333337</v>
      </c>
      <c r="V336" s="138">
        <f t="shared" si="32"/>
        <v>81433.333333333343</v>
      </c>
      <c r="W336" s="138">
        <f t="shared" si="33"/>
        <v>6786.1111111111122</v>
      </c>
      <c r="X336" t="str">
        <f>IF(DATAPrI[[#This Row],[Verks]]="Programövergripande",DATAPrI[[#This Row],[Verks]],CONCATENATE(DATAPrI[[#This Row],[PN/Pri kod]],TEXT(DATAPrI[[#This Row],[Verks]],9900000),1))</f>
        <v>K999001111</v>
      </c>
      <c r="Y336" t="str">
        <f>IF(DATAPrI[[#This Row],[Verks]]="Programövergripande",DATAPrI[[#This Row],[Verks]],CONCATENATE(DATAPrI[[#This Row],[Kursansvarig inst]],TEXT(DATAPrI[[#This Row],[Verks]],9900000),1))</f>
        <v>K999001111</v>
      </c>
      <c r="Z3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6" t="s">
        <v>42</v>
      </c>
      <c r="AC336" t="s">
        <v>42</v>
      </c>
      <c r="AD336" t="s">
        <v>42</v>
      </c>
      <c r="AE336" t="s">
        <v>42</v>
      </c>
      <c r="AF336">
        <f>IF(A336="Programövergripande","Programövergripande",VLOOKUP(C336,Verks!A:B,2,0))</f>
        <v>111</v>
      </c>
      <c r="AH336">
        <v>2023</v>
      </c>
      <c r="AL336" t="str">
        <f>VLOOKUP(B336,Inst!A:B,2,0)</f>
        <v>K9</v>
      </c>
    </row>
    <row r="337" spans="1:38" x14ac:dyDescent="0.35">
      <c r="A337" t="s">
        <v>47</v>
      </c>
      <c r="B337" t="s">
        <v>697</v>
      </c>
      <c r="C337" t="s">
        <v>292</v>
      </c>
      <c r="D337" t="s">
        <v>739</v>
      </c>
      <c r="E337" t="s">
        <v>505</v>
      </c>
      <c r="G337" t="s">
        <v>704</v>
      </c>
      <c r="H337" t="s">
        <v>764</v>
      </c>
      <c r="I337" t="s">
        <v>765</v>
      </c>
      <c r="J337">
        <v>1</v>
      </c>
      <c r="L337" t="s">
        <v>58</v>
      </c>
      <c r="M337" t="s">
        <v>49</v>
      </c>
      <c r="N337">
        <v>3</v>
      </c>
      <c r="O337">
        <v>7</v>
      </c>
      <c r="P337">
        <v>14</v>
      </c>
      <c r="Q337" s="48">
        <v>69.8</v>
      </c>
      <c r="R337" s="48">
        <f t="shared" si="30"/>
        <v>1.6333333333333333</v>
      </c>
      <c r="S337" s="48">
        <f t="shared" si="29"/>
        <v>114.00666666666666</v>
      </c>
      <c r="T337" s="48"/>
      <c r="U337" s="48">
        <f t="shared" si="31"/>
        <v>114.00666666666666</v>
      </c>
      <c r="V337" s="138">
        <f t="shared" si="32"/>
        <v>114006.66666666666</v>
      </c>
      <c r="W337" s="138">
        <f t="shared" si="33"/>
        <v>9500.5555555555547</v>
      </c>
      <c r="X337" t="str">
        <f>IF(DATAPrI[[#This Row],[Verks]]="Programövergripande",DATAPrI[[#This Row],[Verks]],CONCATENATE(DATAPrI[[#This Row],[PN/Pri kod]],TEXT(DATAPrI[[#This Row],[Verks]],9900000),1))</f>
        <v>K999001111</v>
      </c>
      <c r="Y337" t="str">
        <f>IF(DATAPrI[[#This Row],[Verks]]="Programövergripande",DATAPrI[[#This Row],[Verks]],CONCATENATE(DATAPrI[[#This Row],[Kursansvarig inst]],TEXT(DATAPrI[[#This Row],[Verks]],9900000),1))</f>
        <v>K999001111</v>
      </c>
      <c r="Z3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7" t="s">
        <v>42</v>
      </c>
      <c r="AC337" t="s">
        <v>42</v>
      </c>
      <c r="AD337" t="s">
        <v>42</v>
      </c>
      <c r="AE337" t="s">
        <v>42</v>
      </c>
      <c r="AF337">
        <f>IF(A337="Programövergripande","Programövergripande",VLOOKUP(C337,Verks!A:B,2,0))</f>
        <v>111</v>
      </c>
      <c r="AH337">
        <v>2023</v>
      </c>
      <c r="AL337" t="str">
        <f>VLOOKUP(B337,Inst!A:B,2,0)</f>
        <v>K9</v>
      </c>
    </row>
    <row r="338" spans="1:38" x14ac:dyDescent="0.35">
      <c r="A338" t="s">
        <v>47</v>
      </c>
      <c r="B338" t="s">
        <v>697</v>
      </c>
      <c r="C338" t="s">
        <v>292</v>
      </c>
      <c r="D338" t="s">
        <v>739</v>
      </c>
      <c r="E338" t="s">
        <v>505</v>
      </c>
      <c r="G338" t="s">
        <v>766</v>
      </c>
      <c r="H338" t="s">
        <v>767</v>
      </c>
      <c r="I338" t="s">
        <v>768</v>
      </c>
      <c r="J338">
        <v>1</v>
      </c>
      <c r="L338" t="s">
        <v>58</v>
      </c>
      <c r="M338" t="s">
        <v>49</v>
      </c>
      <c r="N338">
        <v>3</v>
      </c>
      <c r="O338">
        <v>7</v>
      </c>
      <c r="P338">
        <v>3</v>
      </c>
      <c r="Q338" s="48">
        <v>70.60801122956461</v>
      </c>
      <c r="R338" s="48">
        <f t="shared" si="30"/>
        <v>0.35</v>
      </c>
      <c r="S338" s="48">
        <f t="shared" si="29"/>
        <v>24.712803930347611</v>
      </c>
      <c r="T338" s="48"/>
      <c r="U338" s="48">
        <f t="shared" si="31"/>
        <v>24.712803930347611</v>
      </c>
      <c r="V338" s="138">
        <f t="shared" si="32"/>
        <v>24712.803930347611</v>
      </c>
      <c r="W338" s="138">
        <f t="shared" si="33"/>
        <v>2059.4003275289674</v>
      </c>
      <c r="X338" t="str">
        <f>IF(DATAPrI[[#This Row],[Verks]]="Programövergripande",DATAPrI[[#This Row],[Verks]],CONCATENATE(DATAPrI[[#This Row],[PN/Pri kod]],TEXT(DATAPrI[[#This Row],[Verks]],9900000),1))</f>
        <v>K999001111</v>
      </c>
      <c r="Y338" t="str">
        <f>IF(DATAPrI[[#This Row],[Verks]]="Programövergripande",DATAPrI[[#This Row],[Verks]],CONCATENATE(DATAPrI[[#This Row],[Kursansvarig inst]],TEXT(DATAPrI[[#This Row],[Verks]],9900000),1))</f>
        <v>K299001111</v>
      </c>
      <c r="Z3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38">
        <f>IF(A338="Programövergripande","Programövergripande",VLOOKUP(C338,Verks!A:B,2,0))</f>
        <v>111</v>
      </c>
      <c r="AH338">
        <v>2023</v>
      </c>
      <c r="AL338" t="str">
        <f>VLOOKUP(B338,Inst!A:B,2,0)</f>
        <v>K9</v>
      </c>
    </row>
    <row r="339" spans="1:38" x14ac:dyDescent="0.35">
      <c r="A339" t="s">
        <v>47</v>
      </c>
      <c r="B339" t="s">
        <v>697</v>
      </c>
      <c r="C339" t="s">
        <v>292</v>
      </c>
      <c r="D339" t="s">
        <v>739</v>
      </c>
      <c r="E339" t="s">
        <v>505</v>
      </c>
      <c r="G339" t="s">
        <v>704</v>
      </c>
      <c r="H339" t="s">
        <v>769</v>
      </c>
      <c r="I339" t="s">
        <v>770</v>
      </c>
      <c r="J339">
        <v>1</v>
      </c>
      <c r="L339" t="s">
        <v>58</v>
      </c>
      <c r="M339" t="s">
        <v>50</v>
      </c>
      <c r="N339">
        <v>4</v>
      </c>
      <c r="O339">
        <v>11</v>
      </c>
      <c r="P339">
        <v>30</v>
      </c>
      <c r="Q339" s="48">
        <v>79.95</v>
      </c>
      <c r="R339" s="48">
        <f t="shared" si="30"/>
        <v>5.5</v>
      </c>
      <c r="S339" s="48">
        <f t="shared" si="29"/>
        <v>439.72500000000002</v>
      </c>
      <c r="T339" s="48"/>
      <c r="U339" s="48">
        <f t="shared" si="31"/>
        <v>439.72500000000002</v>
      </c>
      <c r="V339" s="138">
        <f t="shared" si="32"/>
        <v>439725</v>
      </c>
      <c r="W339" s="138">
        <f t="shared" si="33"/>
        <v>36643.75</v>
      </c>
      <c r="X339" t="str">
        <f>IF(DATAPrI[[#This Row],[Verks]]="Programövergripande",DATAPrI[[#This Row],[Verks]],CONCATENATE(DATAPrI[[#This Row],[PN/Pri kod]],TEXT(DATAPrI[[#This Row],[Verks]],9900000),1))</f>
        <v>K999001111</v>
      </c>
      <c r="Y339" t="str">
        <f>IF(DATAPrI[[#This Row],[Verks]]="Programövergripande",DATAPrI[[#This Row],[Verks]],CONCATENATE(DATAPrI[[#This Row],[Kursansvarig inst]],TEXT(DATAPrI[[#This Row],[Verks]],9900000),1))</f>
        <v>K999001111</v>
      </c>
      <c r="Z3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39" t="s">
        <v>42</v>
      </c>
      <c r="AC339" t="s">
        <v>42</v>
      </c>
      <c r="AD339" t="s">
        <v>42</v>
      </c>
      <c r="AE339" t="s">
        <v>42</v>
      </c>
      <c r="AF339">
        <f>IF(A339="Programövergripande","Programövergripande",VLOOKUP(C339,Verks!A:B,2,0))</f>
        <v>111</v>
      </c>
      <c r="AH339">
        <v>2023</v>
      </c>
      <c r="AL339" t="str">
        <f>VLOOKUP(B339,Inst!A:B,2,0)</f>
        <v>K9</v>
      </c>
    </row>
    <row r="340" spans="1:38" x14ac:dyDescent="0.35">
      <c r="A340" t="s">
        <v>47</v>
      </c>
      <c r="B340" t="s">
        <v>697</v>
      </c>
      <c r="C340" t="s">
        <v>292</v>
      </c>
      <c r="D340" t="s">
        <v>771</v>
      </c>
      <c r="E340" t="s">
        <v>48</v>
      </c>
      <c r="G340" t="s">
        <v>704</v>
      </c>
      <c r="H340" t="s">
        <v>772</v>
      </c>
      <c r="I340" t="s">
        <v>741</v>
      </c>
      <c r="J340">
        <v>1</v>
      </c>
      <c r="L340" t="s">
        <v>58</v>
      </c>
      <c r="M340" t="s">
        <v>49</v>
      </c>
      <c r="N340">
        <v>1</v>
      </c>
      <c r="O340">
        <v>12</v>
      </c>
      <c r="P340">
        <v>7.5</v>
      </c>
      <c r="Q340" s="48">
        <v>69.8</v>
      </c>
      <c r="R340" s="48">
        <f t="shared" si="30"/>
        <v>1.5</v>
      </c>
      <c r="S340" s="48">
        <f t="shared" si="29"/>
        <v>104.69999999999999</v>
      </c>
      <c r="T340" s="48"/>
      <c r="U340" s="48">
        <f t="shared" si="31"/>
        <v>104.69999999999999</v>
      </c>
      <c r="V340" s="138">
        <f t="shared" si="32"/>
        <v>104699.99999999999</v>
      </c>
      <c r="W340" s="138">
        <f t="shared" si="33"/>
        <v>8724.9999999999982</v>
      </c>
      <c r="X340" t="str">
        <f>IF(DATAPrI[[#This Row],[Verks]]="Programövergripande",DATAPrI[[#This Row],[Verks]],CONCATENATE(DATAPrI[[#This Row],[PN/Pri kod]],TEXT(DATAPrI[[#This Row],[Verks]],9900000),1))</f>
        <v>K999001111</v>
      </c>
      <c r="Y340" t="str">
        <f>IF(DATAPrI[[#This Row],[Verks]]="Programövergripande",DATAPrI[[#This Row],[Verks]],CONCATENATE(DATAPrI[[#This Row],[Kursansvarig inst]],TEXT(DATAPrI[[#This Row],[Verks]],9900000),1))</f>
        <v>K999001111</v>
      </c>
      <c r="Z3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0">
        <f>IF(A340="Programövergripande","Programövergripande",VLOOKUP(C340,Verks!A:B,2,0))</f>
        <v>111</v>
      </c>
      <c r="AH340">
        <v>2023</v>
      </c>
      <c r="AL340" t="str">
        <f>VLOOKUP(B340,Inst!A:B,2,0)</f>
        <v>K9</v>
      </c>
    </row>
    <row r="341" spans="1:38" x14ac:dyDescent="0.35">
      <c r="A341" t="s">
        <v>47</v>
      </c>
      <c r="B341" t="s">
        <v>697</v>
      </c>
      <c r="C341" t="s">
        <v>292</v>
      </c>
      <c r="D341" t="s">
        <v>771</v>
      </c>
      <c r="E341" t="s">
        <v>48</v>
      </c>
      <c r="G341" t="s">
        <v>706</v>
      </c>
      <c r="H341" t="s">
        <v>742</v>
      </c>
      <c r="I341" t="s">
        <v>743</v>
      </c>
      <c r="J341">
        <v>1</v>
      </c>
      <c r="L341" t="s">
        <v>58</v>
      </c>
      <c r="M341" t="s">
        <v>49</v>
      </c>
      <c r="N341">
        <v>1</v>
      </c>
      <c r="O341">
        <v>12</v>
      </c>
      <c r="P341">
        <v>7.5</v>
      </c>
      <c r="Q341" s="48">
        <v>70.60801122956461</v>
      </c>
      <c r="R341" s="48">
        <f t="shared" si="30"/>
        <v>1.5</v>
      </c>
      <c r="S341" s="48">
        <f t="shared" si="29"/>
        <v>105.91201684434691</v>
      </c>
      <c r="T341" s="48"/>
      <c r="U341" s="48">
        <f t="shared" si="31"/>
        <v>105.91201684434691</v>
      </c>
      <c r="V341" s="138">
        <f t="shared" si="32"/>
        <v>105912.01684434692</v>
      </c>
      <c r="W341" s="138">
        <f t="shared" si="33"/>
        <v>8826.0014036955763</v>
      </c>
      <c r="X341" t="str">
        <f>IF(DATAPrI[[#This Row],[Verks]]="Programövergripande",DATAPrI[[#This Row],[Verks]],CONCATENATE(DATAPrI[[#This Row],[PN/Pri kod]],TEXT(DATAPrI[[#This Row],[Verks]],9900000),1))</f>
        <v>K999001111</v>
      </c>
      <c r="Y341" t="str">
        <f>IF(DATAPrI[[#This Row],[Verks]]="Programövergripande",DATAPrI[[#This Row],[Verks]],CONCATENATE(DATAPrI[[#This Row],[Kursansvarig inst]],TEXT(DATAPrI[[#This Row],[Verks]],9900000),1))</f>
        <v>C699001111</v>
      </c>
      <c r="Z3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1">
        <f>IF(A341="Programövergripande","Programövergripande",VLOOKUP(C341,Verks!A:B,2,0))</f>
        <v>111</v>
      </c>
      <c r="AH341">
        <v>2023</v>
      </c>
      <c r="AL341" t="str">
        <f>VLOOKUP(B341,Inst!A:B,2,0)</f>
        <v>K9</v>
      </c>
    </row>
    <row r="342" spans="1:38" x14ac:dyDescent="0.35">
      <c r="A342" t="s">
        <v>47</v>
      </c>
      <c r="B342" t="s">
        <v>697</v>
      </c>
      <c r="C342" t="s">
        <v>292</v>
      </c>
      <c r="D342" t="s">
        <v>771</v>
      </c>
      <c r="E342" t="s">
        <v>48</v>
      </c>
      <c r="G342" t="s">
        <v>704</v>
      </c>
      <c r="H342" t="s">
        <v>746</v>
      </c>
      <c r="I342" t="s">
        <v>747</v>
      </c>
      <c r="J342">
        <v>1</v>
      </c>
      <c r="L342" t="s">
        <v>58</v>
      </c>
      <c r="M342" t="s">
        <v>49</v>
      </c>
      <c r="N342">
        <v>1</v>
      </c>
      <c r="O342">
        <v>12</v>
      </c>
      <c r="P342">
        <v>7.5</v>
      </c>
      <c r="Q342" s="48">
        <v>69.8</v>
      </c>
      <c r="R342" s="48">
        <f t="shared" si="30"/>
        <v>1.5</v>
      </c>
      <c r="S342" s="48">
        <f t="shared" si="29"/>
        <v>104.69999999999999</v>
      </c>
      <c r="T342" s="48"/>
      <c r="U342" s="48">
        <f t="shared" si="31"/>
        <v>104.69999999999999</v>
      </c>
      <c r="V342" s="138">
        <f t="shared" si="32"/>
        <v>104699.99999999999</v>
      </c>
      <c r="W342" s="138">
        <f t="shared" si="33"/>
        <v>8724.9999999999982</v>
      </c>
      <c r="X342" t="str">
        <f>IF(DATAPrI[[#This Row],[Verks]]="Programövergripande",DATAPrI[[#This Row],[Verks]],CONCATENATE(DATAPrI[[#This Row],[PN/Pri kod]],TEXT(DATAPrI[[#This Row],[Verks]],9900000),1))</f>
        <v>K999001111</v>
      </c>
      <c r="Y342" t="str">
        <f>IF(DATAPrI[[#This Row],[Verks]]="Programövergripande",DATAPrI[[#This Row],[Verks]],CONCATENATE(DATAPrI[[#This Row],[Kursansvarig inst]],TEXT(DATAPrI[[#This Row],[Verks]],9900000),1))</f>
        <v>K999001111</v>
      </c>
      <c r="Z3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2">
        <f>IF(A342="Programövergripande","Programövergripande",VLOOKUP(C342,Verks!A:B,2,0))</f>
        <v>111</v>
      </c>
      <c r="AH342">
        <v>2023</v>
      </c>
      <c r="AL342" t="str">
        <f>VLOOKUP(B342,Inst!A:B,2,0)</f>
        <v>K9</v>
      </c>
    </row>
    <row r="343" spans="1:38" x14ac:dyDescent="0.35">
      <c r="A343" t="s">
        <v>47</v>
      </c>
      <c r="B343" t="s">
        <v>697</v>
      </c>
      <c r="C343" t="s">
        <v>292</v>
      </c>
      <c r="D343" t="s">
        <v>771</v>
      </c>
      <c r="E343" t="s">
        <v>48</v>
      </c>
      <c r="G343" t="s">
        <v>704</v>
      </c>
      <c r="H343" t="s">
        <v>748</v>
      </c>
      <c r="I343" t="s">
        <v>749</v>
      </c>
      <c r="J343">
        <v>1</v>
      </c>
      <c r="L343" t="s">
        <v>58</v>
      </c>
      <c r="M343" t="s">
        <v>49</v>
      </c>
      <c r="N343">
        <v>1</v>
      </c>
      <c r="O343">
        <v>12</v>
      </c>
      <c r="P343">
        <v>7.5</v>
      </c>
      <c r="Q343" s="48">
        <v>69.8</v>
      </c>
      <c r="R343" s="48">
        <f t="shared" si="30"/>
        <v>1.5</v>
      </c>
      <c r="S343" s="48">
        <f t="shared" si="29"/>
        <v>104.69999999999999</v>
      </c>
      <c r="T343" s="48"/>
      <c r="U343" s="48">
        <f t="shared" si="31"/>
        <v>104.69999999999999</v>
      </c>
      <c r="V343" s="138">
        <f t="shared" si="32"/>
        <v>104699.99999999999</v>
      </c>
      <c r="W343" s="138">
        <f t="shared" si="33"/>
        <v>8724.9999999999982</v>
      </c>
      <c r="X343" t="str">
        <f>IF(DATAPrI[[#This Row],[Verks]]="Programövergripande",DATAPrI[[#This Row],[Verks]],CONCATENATE(DATAPrI[[#This Row],[PN/Pri kod]],TEXT(DATAPrI[[#This Row],[Verks]],9900000),1))</f>
        <v>K999001111</v>
      </c>
      <c r="Y343" t="str">
        <f>IF(DATAPrI[[#This Row],[Verks]]="Programövergripande",DATAPrI[[#This Row],[Verks]],CONCATENATE(DATAPrI[[#This Row],[Kursansvarig inst]],TEXT(DATAPrI[[#This Row],[Verks]],9900000),1))</f>
        <v>K999001111</v>
      </c>
      <c r="Z3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3">
        <f>IF(A343="Programövergripande","Programövergripande",VLOOKUP(C343,Verks!A:B,2,0))</f>
        <v>111</v>
      </c>
      <c r="AH343">
        <v>2023</v>
      </c>
      <c r="AL343" t="str">
        <f>VLOOKUP(B343,Inst!A:B,2,0)</f>
        <v>K9</v>
      </c>
    </row>
    <row r="344" spans="1:38" x14ac:dyDescent="0.35">
      <c r="A344" t="s">
        <v>47</v>
      </c>
      <c r="B344" t="s">
        <v>697</v>
      </c>
      <c r="C344" t="s">
        <v>292</v>
      </c>
      <c r="D344" t="s">
        <v>771</v>
      </c>
      <c r="E344" t="s">
        <v>48</v>
      </c>
      <c r="G344" t="s">
        <v>706</v>
      </c>
      <c r="H344" t="s">
        <v>750</v>
      </c>
      <c r="I344" t="s">
        <v>751</v>
      </c>
      <c r="J344">
        <v>1</v>
      </c>
      <c r="L344" t="s">
        <v>58</v>
      </c>
      <c r="M344" t="s">
        <v>50</v>
      </c>
      <c r="N344">
        <v>2</v>
      </c>
      <c r="O344">
        <v>15</v>
      </c>
      <c r="P344">
        <v>7.5</v>
      </c>
      <c r="Q344" s="48">
        <v>70.60801122956461</v>
      </c>
      <c r="R344" s="48">
        <f t="shared" si="30"/>
        <v>1.875</v>
      </c>
      <c r="S344" s="48">
        <f t="shared" si="29"/>
        <v>132.39002105543364</v>
      </c>
      <c r="T344" s="48"/>
      <c r="U344" s="48">
        <f t="shared" si="31"/>
        <v>132.39002105543364</v>
      </c>
      <c r="V344" s="138">
        <f t="shared" si="32"/>
        <v>132390.02105543364</v>
      </c>
      <c r="W344" s="138">
        <f t="shared" si="33"/>
        <v>11032.50175461947</v>
      </c>
      <c r="X344" t="str">
        <f>IF(DATAPrI[[#This Row],[Verks]]="Programövergripande",DATAPrI[[#This Row],[Verks]],CONCATENATE(DATAPrI[[#This Row],[PN/Pri kod]],TEXT(DATAPrI[[#This Row],[Verks]],9900000),1))</f>
        <v>K999001111</v>
      </c>
      <c r="Y344" t="str">
        <f>IF(DATAPrI[[#This Row],[Verks]]="Programövergripande",DATAPrI[[#This Row],[Verks]],CONCATENATE(DATAPrI[[#This Row],[Kursansvarig inst]],TEXT(DATAPrI[[#This Row],[Verks]],9900000),1))</f>
        <v>C699001111</v>
      </c>
      <c r="Z3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4">
        <f>IF(A344="Programövergripande","Programövergripande",VLOOKUP(C344,Verks!A:B,2,0))</f>
        <v>111</v>
      </c>
      <c r="AH344">
        <v>2023</v>
      </c>
      <c r="AL344" t="str">
        <f>VLOOKUP(B344,Inst!A:B,2,0)</f>
        <v>K9</v>
      </c>
    </row>
    <row r="345" spans="1:38" x14ac:dyDescent="0.35">
      <c r="A345" t="s">
        <v>47</v>
      </c>
      <c r="B345" t="s">
        <v>697</v>
      </c>
      <c r="C345" t="s">
        <v>292</v>
      </c>
      <c r="D345" t="s">
        <v>771</v>
      </c>
      <c r="E345" t="s">
        <v>48</v>
      </c>
      <c r="G345" t="s">
        <v>704</v>
      </c>
      <c r="H345" t="s">
        <v>752</v>
      </c>
      <c r="I345" t="s">
        <v>753</v>
      </c>
      <c r="J345">
        <v>1</v>
      </c>
      <c r="L345" t="s">
        <v>58</v>
      </c>
      <c r="M345" t="s">
        <v>50</v>
      </c>
      <c r="N345">
        <v>2</v>
      </c>
      <c r="O345">
        <v>15</v>
      </c>
      <c r="P345">
        <v>7.5</v>
      </c>
      <c r="Q345" s="48">
        <v>69.8</v>
      </c>
      <c r="R345" s="48">
        <f t="shared" si="30"/>
        <v>1.875</v>
      </c>
      <c r="S345" s="48">
        <f t="shared" si="29"/>
        <v>130.875</v>
      </c>
      <c r="T345" s="48"/>
      <c r="U345" s="48">
        <f t="shared" si="31"/>
        <v>130.875</v>
      </c>
      <c r="V345" s="138">
        <f t="shared" si="32"/>
        <v>130875</v>
      </c>
      <c r="W345" s="138">
        <f t="shared" si="33"/>
        <v>10906.25</v>
      </c>
      <c r="X345" t="str">
        <f>IF(DATAPrI[[#This Row],[Verks]]="Programövergripande",DATAPrI[[#This Row],[Verks]],CONCATENATE(DATAPrI[[#This Row],[PN/Pri kod]],TEXT(DATAPrI[[#This Row],[Verks]],9900000),1))</f>
        <v>K999001111</v>
      </c>
      <c r="Y345" t="str">
        <f>IF(DATAPrI[[#This Row],[Verks]]="Programövergripande",DATAPrI[[#This Row],[Verks]],CONCATENATE(DATAPrI[[#This Row],[Kursansvarig inst]],TEXT(DATAPrI[[#This Row],[Verks]],9900000),1))</f>
        <v>K999001111</v>
      </c>
      <c r="Z3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5">
        <f>IF(A345="Programövergripande","Programövergripande",VLOOKUP(C345,Verks!A:B,2,0))</f>
        <v>111</v>
      </c>
      <c r="AH345">
        <v>2023</v>
      </c>
      <c r="AL345" t="str">
        <f>VLOOKUP(B345,Inst!A:B,2,0)</f>
        <v>K9</v>
      </c>
    </row>
    <row r="346" spans="1:38" x14ac:dyDescent="0.35">
      <c r="A346" t="s">
        <v>47</v>
      </c>
      <c r="B346" t="s">
        <v>697</v>
      </c>
      <c r="C346" t="s">
        <v>292</v>
      </c>
      <c r="D346" t="s">
        <v>771</v>
      </c>
      <c r="E346" t="s">
        <v>48</v>
      </c>
      <c r="G346" t="s">
        <v>704</v>
      </c>
      <c r="H346" t="s">
        <v>754</v>
      </c>
      <c r="I346" t="s">
        <v>755</v>
      </c>
      <c r="J346">
        <v>1</v>
      </c>
      <c r="L346" t="s">
        <v>58</v>
      </c>
      <c r="M346" t="s">
        <v>50</v>
      </c>
      <c r="N346">
        <v>2</v>
      </c>
      <c r="O346">
        <v>15</v>
      </c>
      <c r="P346">
        <v>7.5</v>
      </c>
      <c r="Q346" s="48">
        <v>69.8</v>
      </c>
      <c r="R346" s="48">
        <f t="shared" si="30"/>
        <v>1.875</v>
      </c>
      <c r="S346" s="48">
        <f t="shared" si="29"/>
        <v>130.875</v>
      </c>
      <c r="T346" s="48"/>
      <c r="U346" s="48">
        <f t="shared" si="31"/>
        <v>130.875</v>
      </c>
      <c r="V346" s="138">
        <f t="shared" si="32"/>
        <v>130875</v>
      </c>
      <c r="W346" s="138">
        <f t="shared" si="33"/>
        <v>10906.25</v>
      </c>
      <c r="X346" t="str">
        <f>IF(DATAPrI[[#This Row],[Verks]]="Programövergripande",DATAPrI[[#This Row],[Verks]],CONCATENATE(DATAPrI[[#This Row],[PN/Pri kod]],TEXT(DATAPrI[[#This Row],[Verks]],9900000),1))</f>
        <v>K999001111</v>
      </c>
      <c r="Y346" t="str">
        <f>IF(DATAPrI[[#This Row],[Verks]]="Programövergripande",DATAPrI[[#This Row],[Verks]],CONCATENATE(DATAPrI[[#This Row],[Kursansvarig inst]],TEXT(DATAPrI[[#This Row],[Verks]],9900000),1))</f>
        <v>K999001111</v>
      </c>
      <c r="Z3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6">
        <f>IF(A346="Programövergripande","Programövergripande",VLOOKUP(C346,Verks!A:B,2,0))</f>
        <v>111</v>
      </c>
      <c r="AH346">
        <v>2023</v>
      </c>
      <c r="AL346" t="str">
        <f>VLOOKUP(B346,Inst!A:B,2,0)</f>
        <v>K9</v>
      </c>
    </row>
    <row r="347" spans="1:38" x14ac:dyDescent="0.35">
      <c r="A347" t="s">
        <v>47</v>
      </c>
      <c r="B347" t="s">
        <v>697</v>
      </c>
      <c r="C347" t="s">
        <v>292</v>
      </c>
      <c r="D347" t="s">
        <v>771</v>
      </c>
      <c r="E347" t="s">
        <v>48</v>
      </c>
      <c r="G347" t="s">
        <v>704</v>
      </c>
      <c r="H347" t="s">
        <v>758</v>
      </c>
      <c r="I347" t="s">
        <v>759</v>
      </c>
      <c r="J347">
        <v>1</v>
      </c>
      <c r="L347" t="s">
        <v>58</v>
      </c>
      <c r="M347" t="s">
        <v>50</v>
      </c>
      <c r="N347">
        <v>2</v>
      </c>
      <c r="O347">
        <v>15</v>
      </c>
      <c r="P347">
        <v>2.5</v>
      </c>
      <c r="Q347" s="48">
        <v>69.8</v>
      </c>
      <c r="R347" s="48">
        <f t="shared" si="30"/>
        <v>0.625</v>
      </c>
      <c r="S347" s="48">
        <f t="shared" si="29"/>
        <v>43.625</v>
      </c>
      <c r="T347" s="48"/>
      <c r="U347" s="48">
        <f t="shared" si="31"/>
        <v>43.625</v>
      </c>
      <c r="V347" s="138">
        <f t="shared" si="32"/>
        <v>43625</v>
      </c>
      <c r="W347" s="138">
        <f t="shared" si="33"/>
        <v>3635.4166666666665</v>
      </c>
      <c r="X347" t="str">
        <f>IF(DATAPrI[[#This Row],[Verks]]="Programövergripande",DATAPrI[[#This Row],[Verks]],CONCATENATE(DATAPrI[[#This Row],[PN/Pri kod]],TEXT(DATAPrI[[#This Row],[Verks]],9900000),1))</f>
        <v>K999001111</v>
      </c>
      <c r="Y347" t="str">
        <f>IF(DATAPrI[[#This Row],[Verks]]="Programövergripande",DATAPrI[[#This Row],[Verks]],CONCATENATE(DATAPrI[[#This Row],[Kursansvarig inst]],TEXT(DATAPrI[[#This Row],[Verks]],9900000),1))</f>
        <v>K999001111</v>
      </c>
      <c r="Z3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7">
        <f>IF(A347="Programövergripande","Programövergripande",VLOOKUP(C347,Verks!A:B,2,0))</f>
        <v>111</v>
      </c>
      <c r="AH347">
        <v>2023</v>
      </c>
      <c r="AL347" t="str">
        <f>VLOOKUP(B347,Inst!A:B,2,0)</f>
        <v>K9</v>
      </c>
    </row>
    <row r="348" spans="1:38" x14ac:dyDescent="0.35">
      <c r="A348" t="s">
        <v>47</v>
      </c>
      <c r="B348" t="s">
        <v>697</v>
      </c>
      <c r="C348" t="s">
        <v>292</v>
      </c>
      <c r="D348" t="s">
        <v>771</v>
      </c>
      <c r="E348" t="s">
        <v>48</v>
      </c>
      <c r="G348" t="s">
        <v>706</v>
      </c>
      <c r="H348" t="s">
        <v>773</v>
      </c>
      <c r="I348" t="s">
        <v>774</v>
      </c>
      <c r="J348">
        <v>1</v>
      </c>
      <c r="L348" t="s">
        <v>58</v>
      </c>
      <c r="M348" t="s">
        <v>50</v>
      </c>
      <c r="N348">
        <v>2</v>
      </c>
      <c r="O348">
        <v>15</v>
      </c>
      <c r="P348">
        <v>5</v>
      </c>
      <c r="Q348" s="48">
        <v>70.60801122956461</v>
      </c>
      <c r="R348" s="48">
        <f t="shared" si="30"/>
        <v>1.25</v>
      </c>
      <c r="S348" s="48">
        <f t="shared" si="29"/>
        <v>88.260014036955766</v>
      </c>
      <c r="T348" s="48"/>
      <c r="U348" s="48">
        <f t="shared" si="31"/>
        <v>88.260014036955766</v>
      </c>
      <c r="V348" s="138">
        <f t="shared" si="32"/>
        <v>88260.014036955763</v>
      </c>
      <c r="W348" s="138">
        <f t="shared" si="33"/>
        <v>7355.0011697463133</v>
      </c>
      <c r="X348" t="str">
        <f>IF(DATAPrI[[#This Row],[Verks]]="Programövergripande",DATAPrI[[#This Row],[Verks]],CONCATENATE(DATAPrI[[#This Row],[PN/Pri kod]],TEXT(DATAPrI[[#This Row],[Verks]],9900000),1))</f>
        <v>K999001111</v>
      </c>
      <c r="Y348" t="str">
        <f>IF(DATAPrI[[#This Row],[Verks]]="Programövergripande",DATAPrI[[#This Row],[Verks]],CONCATENATE(DATAPrI[[#This Row],[Kursansvarig inst]],TEXT(DATAPrI[[#This Row],[Verks]],9900000),1))</f>
        <v>C699001111</v>
      </c>
      <c r="Z3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8">
        <f>IF(A348="Programövergripande","Programövergripande",VLOOKUP(C348,Verks!A:B,2,0))</f>
        <v>111</v>
      </c>
      <c r="AH348">
        <v>2023</v>
      </c>
      <c r="AL348" t="str">
        <f>VLOOKUP(B348,Inst!A:B,2,0)</f>
        <v>K9</v>
      </c>
    </row>
    <row r="349" spans="1:38" x14ac:dyDescent="0.35">
      <c r="A349" t="s">
        <v>47</v>
      </c>
      <c r="B349" t="s">
        <v>697</v>
      </c>
      <c r="C349" t="s">
        <v>292</v>
      </c>
      <c r="D349" t="s">
        <v>771</v>
      </c>
      <c r="E349" t="s">
        <v>48</v>
      </c>
      <c r="G349" t="s">
        <v>704</v>
      </c>
      <c r="H349" t="s">
        <v>760</v>
      </c>
      <c r="I349" t="s">
        <v>761</v>
      </c>
      <c r="J349">
        <v>1</v>
      </c>
      <c r="L349" t="s">
        <v>58</v>
      </c>
      <c r="M349" t="s">
        <v>49</v>
      </c>
      <c r="N349">
        <v>3</v>
      </c>
      <c r="O349">
        <v>15</v>
      </c>
      <c r="P349">
        <v>3</v>
      </c>
      <c r="Q349" s="48">
        <v>69.8</v>
      </c>
      <c r="R349" s="48">
        <f t="shared" si="30"/>
        <v>0.75</v>
      </c>
      <c r="S349" s="48">
        <f t="shared" si="29"/>
        <v>52.349999999999994</v>
      </c>
      <c r="T349" s="48"/>
      <c r="U349" s="48">
        <f t="shared" si="31"/>
        <v>52.349999999999994</v>
      </c>
      <c r="V349" s="138">
        <f t="shared" si="32"/>
        <v>52349.999999999993</v>
      </c>
      <c r="W349" s="138">
        <f t="shared" si="33"/>
        <v>4362.4999999999991</v>
      </c>
      <c r="X349" t="str">
        <f>IF(DATAPrI[[#This Row],[Verks]]="Programövergripande",DATAPrI[[#This Row],[Verks]],CONCATENATE(DATAPrI[[#This Row],[PN/Pri kod]],TEXT(DATAPrI[[#This Row],[Verks]],9900000),1))</f>
        <v>K999001111</v>
      </c>
      <c r="Y349" t="str">
        <f>IF(DATAPrI[[#This Row],[Verks]]="Programövergripande",DATAPrI[[#This Row],[Verks]],CONCATENATE(DATAPrI[[#This Row],[Kursansvarig inst]],TEXT(DATAPrI[[#This Row],[Verks]],9900000),1))</f>
        <v>K999001111</v>
      </c>
      <c r="Z3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49">
        <f>IF(A349="Programövergripande","Programövergripande",VLOOKUP(C349,Verks!A:B,2,0))</f>
        <v>111</v>
      </c>
      <c r="AH349">
        <v>2023</v>
      </c>
      <c r="AL349" t="str">
        <f>VLOOKUP(B349,Inst!A:B,2,0)</f>
        <v>K9</v>
      </c>
    </row>
    <row r="350" spans="1:38" x14ac:dyDescent="0.35">
      <c r="A350" t="s">
        <v>47</v>
      </c>
      <c r="B350" t="s">
        <v>697</v>
      </c>
      <c r="C350" t="s">
        <v>292</v>
      </c>
      <c r="D350" t="s">
        <v>771</v>
      </c>
      <c r="E350" t="s">
        <v>48</v>
      </c>
      <c r="G350" t="s">
        <v>704</v>
      </c>
      <c r="H350" t="s">
        <v>762</v>
      </c>
      <c r="I350" t="s">
        <v>763</v>
      </c>
      <c r="J350">
        <v>1</v>
      </c>
      <c r="L350" t="s">
        <v>58</v>
      </c>
      <c r="M350" t="s">
        <v>49</v>
      </c>
      <c r="N350">
        <v>3</v>
      </c>
      <c r="O350">
        <v>15</v>
      </c>
      <c r="P350">
        <v>10</v>
      </c>
      <c r="Q350" s="48">
        <v>69.8</v>
      </c>
      <c r="R350" s="48">
        <f t="shared" si="30"/>
        <v>2.5</v>
      </c>
      <c r="S350" s="48">
        <f t="shared" si="29"/>
        <v>174.5</v>
      </c>
      <c r="T350" s="48"/>
      <c r="U350" s="48">
        <f t="shared" si="31"/>
        <v>174.5</v>
      </c>
      <c r="V350" s="138">
        <f t="shared" si="32"/>
        <v>174500</v>
      </c>
      <c r="W350" s="138">
        <f t="shared" si="33"/>
        <v>14541.666666666666</v>
      </c>
      <c r="X350" t="str">
        <f>IF(DATAPrI[[#This Row],[Verks]]="Programövergripande",DATAPrI[[#This Row],[Verks]],CONCATENATE(DATAPrI[[#This Row],[PN/Pri kod]],TEXT(DATAPrI[[#This Row],[Verks]],9900000),1))</f>
        <v>K999001111</v>
      </c>
      <c r="Y350" t="str">
        <f>IF(DATAPrI[[#This Row],[Verks]]="Programövergripande",DATAPrI[[#This Row],[Verks]],CONCATENATE(DATAPrI[[#This Row],[Kursansvarig inst]],TEXT(DATAPrI[[#This Row],[Verks]],9900000),1))</f>
        <v>K999001111</v>
      </c>
      <c r="Z3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0">
        <f>IF(A350="Programövergripande","Programövergripande",VLOOKUP(C350,Verks!A:B,2,0))</f>
        <v>111</v>
      </c>
      <c r="AH350">
        <v>2023</v>
      </c>
      <c r="AL350" t="str">
        <f>VLOOKUP(B350,Inst!A:B,2,0)</f>
        <v>K9</v>
      </c>
    </row>
    <row r="351" spans="1:38" x14ac:dyDescent="0.35">
      <c r="A351" t="s">
        <v>47</v>
      </c>
      <c r="B351" t="s">
        <v>697</v>
      </c>
      <c r="C351" t="s">
        <v>292</v>
      </c>
      <c r="D351" t="s">
        <v>771</v>
      </c>
      <c r="E351" t="s">
        <v>48</v>
      </c>
      <c r="G351" t="s">
        <v>704</v>
      </c>
      <c r="H351" t="s">
        <v>775</v>
      </c>
      <c r="I351" t="s">
        <v>776</v>
      </c>
      <c r="J351">
        <v>1</v>
      </c>
      <c r="L351" t="s">
        <v>58</v>
      </c>
      <c r="M351" t="s">
        <v>49</v>
      </c>
      <c r="N351">
        <v>3</v>
      </c>
      <c r="O351">
        <v>15</v>
      </c>
      <c r="P351">
        <v>7</v>
      </c>
      <c r="Q351" s="48">
        <v>69.8</v>
      </c>
      <c r="R351" s="48">
        <f t="shared" si="30"/>
        <v>1.75</v>
      </c>
      <c r="S351" s="48">
        <f t="shared" si="29"/>
        <v>122.14999999999999</v>
      </c>
      <c r="T351" s="48"/>
      <c r="U351" s="48">
        <f t="shared" si="31"/>
        <v>122.14999999999999</v>
      </c>
      <c r="V351" s="138">
        <f t="shared" si="32"/>
        <v>122149.99999999999</v>
      </c>
      <c r="W351" s="138">
        <f t="shared" si="33"/>
        <v>10179.166666666666</v>
      </c>
      <c r="X351" t="str">
        <f>IF(DATAPrI[[#This Row],[Verks]]="Programövergripande",DATAPrI[[#This Row],[Verks]],CONCATENATE(DATAPrI[[#This Row],[PN/Pri kod]],TEXT(DATAPrI[[#This Row],[Verks]],9900000),1))</f>
        <v>K999001111</v>
      </c>
      <c r="Y351" t="str">
        <f>IF(DATAPrI[[#This Row],[Verks]]="Programövergripande",DATAPrI[[#This Row],[Verks]],CONCATENATE(DATAPrI[[#This Row],[Kursansvarig inst]],TEXT(DATAPrI[[#This Row],[Verks]],9900000),1))</f>
        <v>K999001111</v>
      </c>
      <c r="Z3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1">
        <f>IF(A351="Programövergripande","Programövergripande",VLOOKUP(C351,Verks!A:B,2,0))</f>
        <v>111</v>
      </c>
      <c r="AH351">
        <v>2023</v>
      </c>
      <c r="AL351" t="str">
        <f>VLOOKUP(B351,Inst!A:B,2,0)</f>
        <v>K9</v>
      </c>
    </row>
    <row r="352" spans="1:38" x14ac:dyDescent="0.35">
      <c r="A352" t="s">
        <v>47</v>
      </c>
      <c r="B352" t="s">
        <v>697</v>
      </c>
      <c r="C352" t="s">
        <v>292</v>
      </c>
      <c r="D352" t="s">
        <v>771</v>
      </c>
      <c r="E352" t="s">
        <v>48</v>
      </c>
      <c r="G352" t="s">
        <v>704</v>
      </c>
      <c r="H352" t="s">
        <v>777</v>
      </c>
      <c r="I352" t="s">
        <v>778</v>
      </c>
      <c r="J352">
        <v>1</v>
      </c>
      <c r="L352" t="s">
        <v>58</v>
      </c>
      <c r="M352" t="s">
        <v>49</v>
      </c>
      <c r="N352">
        <v>3</v>
      </c>
      <c r="O352">
        <v>15</v>
      </c>
      <c r="P352">
        <v>10</v>
      </c>
      <c r="Q352" s="48">
        <v>69.8</v>
      </c>
      <c r="R352" s="48">
        <f t="shared" si="30"/>
        <v>2.5</v>
      </c>
      <c r="S352" s="48">
        <f t="shared" si="29"/>
        <v>174.5</v>
      </c>
      <c r="T352" s="48"/>
      <c r="U352" s="48">
        <f t="shared" si="31"/>
        <v>174.5</v>
      </c>
      <c r="V352" s="138">
        <f t="shared" si="32"/>
        <v>174500</v>
      </c>
      <c r="W352" s="138">
        <f t="shared" si="33"/>
        <v>14541.666666666666</v>
      </c>
      <c r="X352" t="str">
        <f>IF(DATAPrI[[#This Row],[Verks]]="Programövergripande",DATAPrI[[#This Row],[Verks]],CONCATENATE(DATAPrI[[#This Row],[PN/Pri kod]],TEXT(DATAPrI[[#This Row],[Verks]],9900000),1))</f>
        <v>K999001111</v>
      </c>
      <c r="Y352" t="str">
        <f>IF(DATAPrI[[#This Row],[Verks]]="Programövergripande",DATAPrI[[#This Row],[Verks]],CONCATENATE(DATAPrI[[#This Row],[Kursansvarig inst]],TEXT(DATAPrI[[#This Row],[Verks]],9900000),1))</f>
        <v>K999001111</v>
      </c>
      <c r="Z3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2">
        <f>IF(A352="Programövergripande","Programövergripande",VLOOKUP(C352,Verks!A:B,2,0))</f>
        <v>111</v>
      </c>
      <c r="AH352">
        <v>2023</v>
      </c>
      <c r="AL352" t="str">
        <f>VLOOKUP(B352,Inst!A:B,2,0)</f>
        <v>K9</v>
      </c>
    </row>
    <row r="353" spans="1:38" x14ac:dyDescent="0.35">
      <c r="A353" t="s">
        <v>47</v>
      </c>
      <c r="B353" t="s">
        <v>697</v>
      </c>
      <c r="C353" t="s">
        <v>292</v>
      </c>
      <c r="D353" t="s">
        <v>771</v>
      </c>
      <c r="E353" t="s">
        <v>48</v>
      </c>
      <c r="G353" t="s">
        <v>704</v>
      </c>
      <c r="H353" t="s">
        <v>769</v>
      </c>
      <c r="I353" t="s">
        <v>770</v>
      </c>
      <c r="J353">
        <v>1</v>
      </c>
      <c r="K353">
        <v>1</v>
      </c>
      <c r="L353" t="s">
        <v>58</v>
      </c>
      <c r="M353" t="s">
        <v>50</v>
      </c>
      <c r="N353">
        <v>4</v>
      </c>
      <c r="O353">
        <v>13</v>
      </c>
      <c r="P353">
        <v>30</v>
      </c>
      <c r="Q353" s="48">
        <v>79.95</v>
      </c>
      <c r="R353" s="48">
        <f t="shared" si="30"/>
        <v>6.5</v>
      </c>
      <c r="S353" s="48">
        <f t="shared" si="29"/>
        <v>519.67500000000007</v>
      </c>
      <c r="T353" s="48"/>
      <c r="U353" s="48">
        <f t="shared" si="31"/>
        <v>519.67500000000007</v>
      </c>
      <c r="V353" s="138">
        <f t="shared" si="32"/>
        <v>519675.00000000006</v>
      </c>
      <c r="W353" s="138">
        <f t="shared" si="33"/>
        <v>43306.250000000007</v>
      </c>
      <c r="X353" t="str">
        <f>IF(DATAPrI[[#This Row],[Verks]]="Programövergripande",DATAPrI[[#This Row],[Verks]],CONCATENATE(DATAPrI[[#This Row],[PN/Pri kod]],TEXT(DATAPrI[[#This Row],[Verks]],9900000),1))</f>
        <v>K999001111</v>
      </c>
      <c r="Y353" t="str">
        <f>IF(DATAPrI[[#This Row],[Verks]]="Programövergripande",DATAPrI[[#This Row],[Verks]],CONCATENATE(DATAPrI[[#This Row],[Kursansvarig inst]],TEXT(DATAPrI[[#This Row],[Verks]],9900000),1))</f>
        <v>K999001111</v>
      </c>
      <c r="Z3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3">
        <f>IF(A353="Programövergripande","Programövergripande",VLOOKUP(C353,Verks!A:B,2,0))</f>
        <v>111</v>
      </c>
      <c r="AH353">
        <v>2023</v>
      </c>
      <c r="AL353" t="str">
        <f>VLOOKUP(B353,Inst!A:B,2,0)</f>
        <v>K9</v>
      </c>
    </row>
    <row r="354" spans="1:38" x14ac:dyDescent="0.35">
      <c r="A354" t="s">
        <v>47</v>
      </c>
      <c r="B354" t="s">
        <v>697</v>
      </c>
      <c r="C354" t="s">
        <v>292</v>
      </c>
      <c r="D354" t="s">
        <v>771</v>
      </c>
      <c r="E354" t="s">
        <v>505</v>
      </c>
      <c r="G354" t="s">
        <v>704</v>
      </c>
      <c r="H354" t="s">
        <v>772</v>
      </c>
      <c r="I354" t="s">
        <v>741</v>
      </c>
      <c r="J354">
        <v>1</v>
      </c>
      <c r="L354" t="s">
        <v>58</v>
      </c>
      <c r="M354" t="s">
        <v>49</v>
      </c>
      <c r="N354">
        <v>1</v>
      </c>
      <c r="O354">
        <v>10</v>
      </c>
      <c r="P354">
        <v>7.5</v>
      </c>
      <c r="Q354" s="48">
        <v>69.8</v>
      </c>
      <c r="R354" s="48">
        <f t="shared" si="30"/>
        <v>1.25</v>
      </c>
      <c r="S354" s="48">
        <f t="shared" si="29"/>
        <v>87.25</v>
      </c>
      <c r="T354" s="48"/>
      <c r="U354" s="48">
        <f t="shared" si="31"/>
        <v>87.25</v>
      </c>
      <c r="V354" s="138">
        <f t="shared" si="32"/>
        <v>87250</v>
      </c>
      <c r="W354" s="138">
        <f t="shared" si="33"/>
        <v>7270.833333333333</v>
      </c>
      <c r="X354" t="str">
        <f>IF(DATAPrI[[#This Row],[Verks]]="Programövergripande",DATAPrI[[#This Row],[Verks]],CONCATENATE(DATAPrI[[#This Row],[PN/Pri kod]],TEXT(DATAPrI[[#This Row],[Verks]],9900000),1))</f>
        <v>K999001111</v>
      </c>
      <c r="Y354" t="str">
        <f>IF(DATAPrI[[#This Row],[Verks]]="Programövergripande",DATAPrI[[#This Row],[Verks]],CONCATENATE(DATAPrI[[#This Row],[Kursansvarig inst]],TEXT(DATAPrI[[#This Row],[Verks]],9900000),1))</f>
        <v>K999001111</v>
      </c>
      <c r="Z3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4">
        <f>IF(A354="Programövergripande","Programövergripande",VLOOKUP(C354,Verks!A:B,2,0))</f>
        <v>111</v>
      </c>
      <c r="AH354">
        <v>2023</v>
      </c>
      <c r="AL354" t="str">
        <f>VLOOKUP(B354,Inst!A:B,2,0)</f>
        <v>K9</v>
      </c>
    </row>
    <row r="355" spans="1:38" x14ac:dyDescent="0.35">
      <c r="A355" t="s">
        <v>47</v>
      </c>
      <c r="B355" t="s">
        <v>697</v>
      </c>
      <c r="C355" t="s">
        <v>292</v>
      </c>
      <c r="D355" t="s">
        <v>771</v>
      </c>
      <c r="E355" t="s">
        <v>505</v>
      </c>
      <c r="G355" t="s">
        <v>706</v>
      </c>
      <c r="H355" t="s">
        <v>742</v>
      </c>
      <c r="I355" t="s">
        <v>743</v>
      </c>
      <c r="J355">
        <v>1</v>
      </c>
      <c r="L355" t="s">
        <v>58</v>
      </c>
      <c r="M355" t="s">
        <v>49</v>
      </c>
      <c r="N355">
        <v>1</v>
      </c>
      <c r="O355">
        <v>10</v>
      </c>
      <c r="P355">
        <v>7.5</v>
      </c>
      <c r="Q355" s="48">
        <v>70.60801122956461</v>
      </c>
      <c r="R355" s="48">
        <f t="shared" si="30"/>
        <v>1.25</v>
      </c>
      <c r="S355" s="48">
        <f t="shared" ref="S355:S418" si="34">Q355*R355</f>
        <v>88.260014036955766</v>
      </c>
      <c r="T355" s="48"/>
      <c r="U355" s="48">
        <f t="shared" si="31"/>
        <v>88.260014036955766</v>
      </c>
      <c r="V355" s="138">
        <f t="shared" si="32"/>
        <v>88260.014036955763</v>
      </c>
      <c r="W355" s="138">
        <f t="shared" si="33"/>
        <v>7355.0011697463133</v>
      </c>
      <c r="X355" t="str">
        <f>IF(DATAPrI[[#This Row],[Verks]]="Programövergripande",DATAPrI[[#This Row],[Verks]],CONCATENATE(DATAPrI[[#This Row],[PN/Pri kod]],TEXT(DATAPrI[[#This Row],[Verks]],9900000),1))</f>
        <v>K999001111</v>
      </c>
      <c r="Y355" t="str">
        <f>IF(DATAPrI[[#This Row],[Verks]]="Programövergripande",DATAPrI[[#This Row],[Verks]],CONCATENATE(DATAPrI[[#This Row],[Kursansvarig inst]],TEXT(DATAPrI[[#This Row],[Verks]],9900000),1))</f>
        <v>C699001111</v>
      </c>
      <c r="Z3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5">
        <f>IF(A355="Programövergripande","Programövergripande",VLOOKUP(C355,Verks!A:B,2,0))</f>
        <v>111</v>
      </c>
      <c r="AH355">
        <v>2023</v>
      </c>
      <c r="AL355" t="str">
        <f>VLOOKUP(B355,Inst!A:B,2,0)</f>
        <v>K9</v>
      </c>
    </row>
    <row r="356" spans="1:38" x14ac:dyDescent="0.35">
      <c r="A356" t="s">
        <v>47</v>
      </c>
      <c r="B356" t="s">
        <v>697</v>
      </c>
      <c r="C356" t="s">
        <v>292</v>
      </c>
      <c r="D356" t="s">
        <v>771</v>
      </c>
      <c r="E356" t="s">
        <v>505</v>
      </c>
      <c r="G356" t="s">
        <v>704</v>
      </c>
      <c r="H356" t="s">
        <v>746</v>
      </c>
      <c r="I356" t="s">
        <v>747</v>
      </c>
      <c r="J356">
        <v>1</v>
      </c>
      <c r="L356" t="s">
        <v>58</v>
      </c>
      <c r="M356" t="s">
        <v>49</v>
      </c>
      <c r="N356">
        <v>1</v>
      </c>
      <c r="O356">
        <v>10</v>
      </c>
      <c r="P356">
        <v>7.5</v>
      </c>
      <c r="Q356" s="48">
        <v>69.8</v>
      </c>
      <c r="R356" s="48">
        <f t="shared" si="30"/>
        <v>1.25</v>
      </c>
      <c r="S356" s="48">
        <f t="shared" si="34"/>
        <v>87.25</v>
      </c>
      <c r="T356" s="48"/>
      <c r="U356" s="48">
        <f t="shared" si="31"/>
        <v>87.25</v>
      </c>
      <c r="V356" s="138">
        <f t="shared" si="32"/>
        <v>87250</v>
      </c>
      <c r="W356" s="138">
        <f t="shared" si="33"/>
        <v>7270.833333333333</v>
      </c>
      <c r="X356" t="str">
        <f>IF(DATAPrI[[#This Row],[Verks]]="Programövergripande",DATAPrI[[#This Row],[Verks]],CONCATENATE(DATAPrI[[#This Row],[PN/Pri kod]],TEXT(DATAPrI[[#This Row],[Verks]],9900000),1))</f>
        <v>K999001111</v>
      </c>
      <c r="Y356" t="str">
        <f>IF(DATAPrI[[#This Row],[Verks]]="Programövergripande",DATAPrI[[#This Row],[Verks]],CONCATENATE(DATAPrI[[#This Row],[Kursansvarig inst]],TEXT(DATAPrI[[#This Row],[Verks]],9900000),1))</f>
        <v>K999001111</v>
      </c>
      <c r="Z3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6">
        <f>IF(A356="Programövergripande","Programövergripande",VLOOKUP(C356,Verks!A:B,2,0))</f>
        <v>111</v>
      </c>
      <c r="AH356">
        <v>2023</v>
      </c>
      <c r="AL356" t="str">
        <f>VLOOKUP(B356,Inst!A:B,2,0)</f>
        <v>K9</v>
      </c>
    </row>
    <row r="357" spans="1:38" x14ac:dyDescent="0.35">
      <c r="A357" t="s">
        <v>47</v>
      </c>
      <c r="B357" t="s">
        <v>697</v>
      </c>
      <c r="C357" t="s">
        <v>292</v>
      </c>
      <c r="D357" t="s">
        <v>771</v>
      </c>
      <c r="E357" t="s">
        <v>505</v>
      </c>
      <c r="G357" t="s">
        <v>704</v>
      </c>
      <c r="H357" t="s">
        <v>748</v>
      </c>
      <c r="I357" t="s">
        <v>749</v>
      </c>
      <c r="J357">
        <v>1</v>
      </c>
      <c r="L357" t="s">
        <v>58</v>
      </c>
      <c r="M357" t="s">
        <v>49</v>
      </c>
      <c r="N357">
        <v>1</v>
      </c>
      <c r="O357">
        <v>10</v>
      </c>
      <c r="P357">
        <v>7.5</v>
      </c>
      <c r="Q357" s="48">
        <v>69.8</v>
      </c>
      <c r="R357" s="48">
        <f t="shared" si="30"/>
        <v>1.25</v>
      </c>
      <c r="S357" s="48">
        <f t="shared" si="34"/>
        <v>87.25</v>
      </c>
      <c r="T357" s="48"/>
      <c r="U357" s="48">
        <f t="shared" si="31"/>
        <v>87.25</v>
      </c>
      <c r="V357" s="138">
        <f t="shared" si="32"/>
        <v>87250</v>
      </c>
      <c r="W357" s="138">
        <f t="shared" si="33"/>
        <v>7270.833333333333</v>
      </c>
      <c r="X357" t="str">
        <f>IF(DATAPrI[[#This Row],[Verks]]="Programövergripande",DATAPrI[[#This Row],[Verks]],CONCATENATE(DATAPrI[[#This Row],[PN/Pri kod]],TEXT(DATAPrI[[#This Row],[Verks]],9900000),1))</f>
        <v>K999001111</v>
      </c>
      <c r="Y357" t="str">
        <f>IF(DATAPrI[[#This Row],[Verks]]="Programövergripande",DATAPrI[[#This Row],[Verks]],CONCATENATE(DATAPrI[[#This Row],[Kursansvarig inst]],TEXT(DATAPrI[[#This Row],[Verks]],9900000),1))</f>
        <v>K999001111</v>
      </c>
      <c r="Z3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7">
        <f>IF(A357="Programövergripande","Programövergripande",VLOOKUP(C357,Verks!A:B,2,0))</f>
        <v>111</v>
      </c>
      <c r="AH357">
        <v>2023</v>
      </c>
      <c r="AL357" t="str">
        <f>VLOOKUP(B357,Inst!A:B,2,0)</f>
        <v>K9</v>
      </c>
    </row>
    <row r="358" spans="1:38" x14ac:dyDescent="0.35">
      <c r="A358" t="s">
        <v>47</v>
      </c>
      <c r="B358" t="s">
        <v>697</v>
      </c>
      <c r="C358" t="s">
        <v>292</v>
      </c>
      <c r="D358" t="s">
        <v>771</v>
      </c>
      <c r="E358" t="s">
        <v>505</v>
      </c>
      <c r="G358" t="s">
        <v>706</v>
      </c>
      <c r="H358" t="s">
        <v>750</v>
      </c>
      <c r="I358" t="s">
        <v>751</v>
      </c>
      <c r="J358">
        <v>1</v>
      </c>
      <c r="L358" t="s">
        <v>58</v>
      </c>
      <c r="M358" t="s">
        <v>50</v>
      </c>
      <c r="N358">
        <v>2</v>
      </c>
      <c r="O358">
        <v>7</v>
      </c>
      <c r="P358">
        <v>7.5</v>
      </c>
      <c r="Q358" s="48">
        <v>70.60801122956461</v>
      </c>
      <c r="R358" s="48">
        <f t="shared" si="30"/>
        <v>0.875</v>
      </c>
      <c r="S358" s="48">
        <f t="shared" si="34"/>
        <v>61.782009825869032</v>
      </c>
      <c r="T358" s="48"/>
      <c r="U358" s="48">
        <f t="shared" si="31"/>
        <v>61.782009825869032</v>
      </c>
      <c r="V358" s="138">
        <f t="shared" si="32"/>
        <v>61782.009825869034</v>
      </c>
      <c r="W358" s="138">
        <f t="shared" si="33"/>
        <v>5148.5008188224192</v>
      </c>
      <c r="X358" t="str">
        <f>IF(DATAPrI[[#This Row],[Verks]]="Programövergripande",DATAPrI[[#This Row],[Verks]],CONCATENATE(DATAPrI[[#This Row],[PN/Pri kod]],TEXT(DATAPrI[[#This Row],[Verks]],9900000),1))</f>
        <v>K999001111</v>
      </c>
      <c r="Y358" t="str">
        <f>IF(DATAPrI[[#This Row],[Verks]]="Programövergripande",DATAPrI[[#This Row],[Verks]],CONCATENATE(DATAPrI[[#This Row],[Kursansvarig inst]],TEXT(DATAPrI[[#This Row],[Verks]],9900000),1))</f>
        <v>C699001111</v>
      </c>
      <c r="Z3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8">
        <f>IF(A358="Programövergripande","Programövergripande",VLOOKUP(C358,Verks!A:B,2,0))</f>
        <v>111</v>
      </c>
      <c r="AH358">
        <v>2023</v>
      </c>
      <c r="AL358" t="str">
        <f>VLOOKUP(B358,Inst!A:B,2,0)</f>
        <v>K9</v>
      </c>
    </row>
    <row r="359" spans="1:38" x14ac:dyDescent="0.35">
      <c r="A359" t="s">
        <v>47</v>
      </c>
      <c r="B359" t="s">
        <v>697</v>
      </c>
      <c r="C359" t="s">
        <v>292</v>
      </c>
      <c r="D359" t="s">
        <v>771</v>
      </c>
      <c r="E359" t="s">
        <v>505</v>
      </c>
      <c r="G359" t="s">
        <v>704</v>
      </c>
      <c r="H359" t="s">
        <v>752</v>
      </c>
      <c r="I359" t="s">
        <v>753</v>
      </c>
      <c r="J359">
        <v>1</v>
      </c>
      <c r="L359" t="s">
        <v>58</v>
      </c>
      <c r="M359" t="s">
        <v>50</v>
      </c>
      <c r="N359">
        <v>2</v>
      </c>
      <c r="O359">
        <v>7</v>
      </c>
      <c r="P359">
        <v>7.5</v>
      </c>
      <c r="Q359" s="48">
        <v>69.8</v>
      </c>
      <c r="R359" s="48">
        <f t="shared" si="30"/>
        <v>0.875</v>
      </c>
      <c r="S359" s="48">
        <f t="shared" si="34"/>
        <v>61.074999999999996</v>
      </c>
      <c r="T359" s="48"/>
      <c r="U359" s="48">
        <f t="shared" si="31"/>
        <v>61.074999999999996</v>
      </c>
      <c r="V359" s="138">
        <f t="shared" si="32"/>
        <v>61074.999999999993</v>
      </c>
      <c r="W359" s="138">
        <f t="shared" si="33"/>
        <v>5089.583333333333</v>
      </c>
      <c r="X359" t="str">
        <f>IF(DATAPrI[[#This Row],[Verks]]="Programövergripande",DATAPrI[[#This Row],[Verks]],CONCATENATE(DATAPrI[[#This Row],[PN/Pri kod]],TEXT(DATAPrI[[#This Row],[Verks]],9900000),1))</f>
        <v>K999001111</v>
      </c>
      <c r="Y359" t="str">
        <f>IF(DATAPrI[[#This Row],[Verks]]="Programövergripande",DATAPrI[[#This Row],[Verks]],CONCATENATE(DATAPrI[[#This Row],[Kursansvarig inst]],TEXT(DATAPrI[[#This Row],[Verks]],9900000),1))</f>
        <v>K999001111</v>
      </c>
      <c r="Z3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59">
        <f>IF(A359="Programövergripande","Programövergripande",VLOOKUP(C359,Verks!A:B,2,0))</f>
        <v>111</v>
      </c>
      <c r="AH359">
        <v>2023</v>
      </c>
      <c r="AL359" t="str">
        <f>VLOOKUP(B359,Inst!A:B,2,0)</f>
        <v>K9</v>
      </c>
    </row>
    <row r="360" spans="1:38" x14ac:dyDescent="0.35">
      <c r="A360" t="s">
        <v>47</v>
      </c>
      <c r="B360" t="s">
        <v>697</v>
      </c>
      <c r="C360" t="s">
        <v>292</v>
      </c>
      <c r="D360" t="s">
        <v>771</v>
      </c>
      <c r="E360" t="s">
        <v>505</v>
      </c>
      <c r="G360" t="s">
        <v>704</v>
      </c>
      <c r="H360" t="s">
        <v>754</v>
      </c>
      <c r="I360" t="s">
        <v>755</v>
      </c>
      <c r="J360">
        <v>1</v>
      </c>
      <c r="L360" t="s">
        <v>58</v>
      </c>
      <c r="M360" t="s">
        <v>50</v>
      </c>
      <c r="N360">
        <v>2</v>
      </c>
      <c r="O360">
        <v>7</v>
      </c>
      <c r="P360">
        <v>7.5</v>
      </c>
      <c r="Q360" s="48">
        <v>69.8</v>
      </c>
      <c r="R360" s="48">
        <f t="shared" si="30"/>
        <v>0.875</v>
      </c>
      <c r="S360" s="48">
        <f t="shared" si="34"/>
        <v>61.074999999999996</v>
      </c>
      <c r="T360" s="48"/>
      <c r="U360" s="48">
        <f t="shared" si="31"/>
        <v>61.074999999999996</v>
      </c>
      <c r="V360" s="138">
        <f t="shared" si="32"/>
        <v>61074.999999999993</v>
      </c>
      <c r="W360" s="138">
        <f t="shared" si="33"/>
        <v>5089.583333333333</v>
      </c>
      <c r="X360" t="str">
        <f>IF(DATAPrI[[#This Row],[Verks]]="Programövergripande",DATAPrI[[#This Row],[Verks]],CONCATENATE(DATAPrI[[#This Row],[PN/Pri kod]],TEXT(DATAPrI[[#This Row],[Verks]],9900000),1))</f>
        <v>K999001111</v>
      </c>
      <c r="Y360" t="str">
        <f>IF(DATAPrI[[#This Row],[Verks]]="Programövergripande",DATAPrI[[#This Row],[Verks]],CONCATENATE(DATAPrI[[#This Row],[Kursansvarig inst]],TEXT(DATAPrI[[#This Row],[Verks]],9900000),1))</f>
        <v>K999001111</v>
      </c>
      <c r="Z3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0">
        <f>IF(A360="Programövergripande","Programövergripande",VLOOKUP(C360,Verks!A:B,2,0))</f>
        <v>111</v>
      </c>
      <c r="AH360">
        <v>2023</v>
      </c>
      <c r="AL360" t="str">
        <f>VLOOKUP(B360,Inst!A:B,2,0)</f>
        <v>K9</v>
      </c>
    </row>
    <row r="361" spans="1:38" x14ac:dyDescent="0.35">
      <c r="A361" t="s">
        <v>47</v>
      </c>
      <c r="B361" t="s">
        <v>697</v>
      </c>
      <c r="C361" t="s">
        <v>292</v>
      </c>
      <c r="D361" t="s">
        <v>771</v>
      </c>
      <c r="E361" t="s">
        <v>505</v>
      </c>
      <c r="G361" t="s">
        <v>704</v>
      </c>
      <c r="H361" t="s">
        <v>758</v>
      </c>
      <c r="I361" t="s">
        <v>759</v>
      </c>
      <c r="J361">
        <v>1</v>
      </c>
      <c r="L361" t="s">
        <v>58</v>
      </c>
      <c r="M361" t="s">
        <v>50</v>
      </c>
      <c r="N361">
        <v>2</v>
      </c>
      <c r="O361">
        <v>7</v>
      </c>
      <c r="P361">
        <v>2.5</v>
      </c>
      <c r="Q361" s="48">
        <v>69.8</v>
      </c>
      <c r="R361" s="48">
        <f t="shared" si="30"/>
        <v>0.29166666666666669</v>
      </c>
      <c r="S361" s="48">
        <f t="shared" si="34"/>
        <v>20.358333333333334</v>
      </c>
      <c r="T361" s="48"/>
      <c r="U361" s="48">
        <f t="shared" si="31"/>
        <v>20.358333333333334</v>
      </c>
      <c r="V361" s="138">
        <f t="shared" si="32"/>
        <v>20358.333333333336</v>
      </c>
      <c r="W361" s="138">
        <f t="shared" si="33"/>
        <v>1696.5277777777781</v>
      </c>
      <c r="X361" t="str">
        <f>IF(DATAPrI[[#This Row],[Verks]]="Programövergripande",DATAPrI[[#This Row],[Verks]],CONCATENATE(DATAPrI[[#This Row],[PN/Pri kod]],TEXT(DATAPrI[[#This Row],[Verks]],9900000),1))</f>
        <v>K999001111</v>
      </c>
      <c r="Y361" t="str">
        <f>IF(DATAPrI[[#This Row],[Verks]]="Programövergripande",DATAPrI[[#This Row],[Verks]],CONCATENATE(DATAPrI[[#This Row],[Kursansvarig inst]],TEXT(DATAPrI[[#This Row],[Verks]],9900000),1))</f>
        <v>K999001111</v>
      </c>
      <c r="Z3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1">
        <f>IF(A361="Programövergripande","Programövergripande",VLOOKUP(C361,Verks!A:B,2,0))</f>
        <v>111</v>
      </c>
      <c r="AH361">
        <v>2023</v>
      </c>
      <c r="AL361" t="str">
        <f>VLOOKUP(B361,Inst!A:B,2,0)</f>
        <v>K9</v>
      </c>
    </row>
    <row r="362" spans="1:38" x14ac:dyDescent="0.35">
      <c r="A362" t="s">
        <v>47</v>
      </c>
      <c r="B362" t="s">
        <v>697</v>
      </c>
      <c r="C362" t="s">
        <v>292</v>
      </c>
      <c r="D362" t="s">
        <v>771</v>
      </c>
      <c r="E362" t="s">
        <v>505</v>
      </c>
      <c r="G362" t="s">
        <v>706</v>
      </c>
      <c r="H362" t="s">
        <v>773</v>
      </c>
      <c r="I362" t="s">
        <v>774</v>
      </c>
      <c r="J362">
        <v>1</v>
      </c>
      <c r="L362" t="s">
        <v>58</v>
      </c>
      <c r="M362" t="s">
        <v>50</v>
      </c>
      <c r="N362">
        <v>2</v>
      </c>
      <c r="O362">
        <v>7</v>
      </c>
      <c r="P362">
        <v>5</v>
      </c>
      <c r="Q362" s="48">
        <v>70.60801122956461</v>
      </c>
      <c r="R362" s="48">
        <f t="shared" si="30"/>
        <v>0.58333333333333337</v>
      </c>
      <c r="S362" s="48">
        <f t="shared" si="34"/>
        <v>41.18800655057936</v>
      </c>
      <c r="T362" s="48"/>
      <c r="U362" s="48">
        <f t="shared" si="31"/>
        <v>41.18800655057936</v>
      </c>
      <c r="V362" s="138">
        <f t="shared" si="32"/>
        <v>41188.006550579361</v>
      </c>
      <c r="W362" s="138">
        <f t="shared" si="33"/>
        <v>3432.3338792149466</v>
      </c>
      <c r="X362" t="str">
        <f>IF(DATAPrI[[#This Row],[Verks]]="Programövergripande",DATAPrI[[#This Row],[Verks]],CONCATENATE(DATAPrI[[#This Row],[PN/Pri kod]],TEXT(DATAPrI[[#This Row],[Verks]],9900000),1))</f>
        <v>K999001111</v>
      </c>
      <c r="Y362" t="str">
        <f>IF(DATAPrI[[#This Row],[Verks]]="Programövergripande",DATAPrI[[#This Row],[Verks]],CONCATENATE(DATAPrI[[#This Row],[Kursansvarig inst]],TEXT(DATAPrI[[#This Row],[Verks]],9900000),1))</f>
        <v>C699001111</v>
      </c>
      <c r="Z3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2">
        <f>IF(A362="Programövergripande","Programövergripande",VLOOKUP(C362,Verks!A:B,2,0))</f>
        <v>111</v>
      </c>
      <c r="AH362">
        <v>2023</v>
      </c>
      <c r="AL362" t="str">
        <f>VLOOKUP(B362,Inst!A:B,2,0)</f>
        <v>K9</v>
      </c>
    </row>
    <row r="363" spans="1:38" x14ac:dyDescent="0.35">
      <c r="A363" t="s">
        <v>47</v>
      </c>
      <c r="B363" t="s">
        <v>697</v>
      </c>
      <c r="C363" t="s">
        <v>292</v>
      </c>
      <c r="D363" t="s">
        <v>771</v>
      </c>
      <c r="E363" t="s">
        <v>505</v>
      </c>
      <c r="G363" t="s">
        <v>704</v>
      </c>
      <c r="H363" t="s">
        <v>760</v>
      </c>
      <c r="I363" t="s">
        <v>761</v>
      </c>
      <c r="J363">
        <v>1</v>
      </c>
      <c r="L363" t="s">
        <v>58</v>
      </c>
      <c r="M363" t="s">
        <v>49</v>
      </c>
      <c r="N363">
        <v>3</v>
      </c>
      <c r="O363">
        <v>7</v>
      </c>
      <c r="P363">
        <v>3</v>
      </c>
      <c r="Q363" s="48">
        <v>69.8</v>
      </c>
      <c r="R363" s="48">
        <f t="shared" si="30"/>
        <v>0.35</v>
      </c>
      <c r="S363" s="48">
        <f t="shared" si="34"/>
        <v>24.429999999999996</v>
      </c>
      <c r="T363" s="48"/>
      <c r="U363" s="48">
        <f t="shared" si="31"/>
        <v>24.429999999999996</v>
      </c>
      <c r="V363" s="138">
        <f t="shared" si="32"/>
        <v>24429.999999999996</v>
      </c>
      <c r="W363" s="138">
        <f t="shared" si="33"/>
        <v>2035.833333333333</v>
      </c>
      <c r="X363" t="str">
        <f>IF(DATAPrI[[#This Row],[Verks]]="Programövergripande",DATAPrI[[#This Row],[Verks]],CONCATENATE(DATAPrI[[#This Row],[PN/Pri kod]],TEXT(DATAPrI[[#This Row],[Verks]],9900000),1))</f>
        <v>K999001111</v>
      </c>
      <c r="Y363" t="str">
        <f>IF(DATAPrI[[#This Row],[Verks]]="Programövergripande",DATAPrI[[#This Row],[Verks]],CONCATENATE(DATAPrI[[#This Row],[Kursansvarig inst]],TEXT(DATAPrI[[#This Row],[Verks]],9900000),1))</f>
        <v>K999001111</v>
      </c>
      <c r="Z3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3">
        <f>IF(A363="Programövergripande","Programövergripande",VLOOKUP(C363,Verks!A:B,2,0))</f>
        <v>111</v>
      </c>
      <c r="AH363">
        <v>2023</v>
      </c>
      <c r="AL363" t="str">
        <f>VLOOKUP(B363,Inst!A:B,2,0)</f>
        <v>K9</v>
      </c>
    </row>
    <row r="364" spans="1:38" x14ac:dyDescent="0.35">
      <c r="A364" t="s">
        <v>47</v>
      </c>
      <c r="B364" t="s">
        <v>697</v>
      </c>
      <c r="C364" t="s">
        <v>292</v>
      </c>
      <c r="D364" t="s">
        <v>771</v>
      </c>
      <c r="E364" t="s">
        <v>505</v>
      </c>
      <c r="G364" t="s">
        <v>704</v>
      </c>
      <c r="H364" t="s">
        <v>762</v>
      </c>
      <c r="I364" t="s">
        <v>763</v>
      </c>
      <c r="J364">
        <v>1</v>
      </c>
      <c r="L364" t="s">
        <v>58</v>
      </c>
      <c r="M364" t="s">
        <v>49</v>
      </c>
      <c r="N364">
        <v>3</v>
      </c>
      <c r="O364">
        <v>7</v>
      </c>
      <c r="P364">
        <v>10</v>
      </c>
      <c r="Q364" s="48">
        <v>69.8</v>
      </c>
      <c r="R364" s="48">
        <f t="shared" si="30"/>
        <v>1.1666666666666667</v>
      </c>
      <c r="S364" s="48">
        <f t="shared" si="34"/>
        <v>81.433333333333337</v>
      </c>
      <c r="T364" s="48"/>
      <c r="U364" s="48">
        <f t="shared" si="31"/>
        <v>81.433333333333337</v>
      </c>
      <c r="V364" s="138">
        <f t="shared" si="32"/>
        <v>81433.333333333343</v>
      </c>
      <c r="W364" s="138">
        <f t="shared" si="33"/>
        <v>6786.1111111111122</v>
      </c>
      <c r="X364" t="str">
        <f>IF(DATAPrI[[#This Row],[Verks]]="Programövergripande",DATAPrI[[#This Row],[Verks]],CONCATENATE(DATAPrI[[#This Row],[PN/Pri kod]],TEXT(DATAPrI[[#This Row],[Verks]],9900000),1))</f>
        <v>K999001111</v>
      </c>
      <c r="Y364" t="str">
        <f>IF(DATAPrI[[#This Row],[Verks]]="Programövergripande",DATAPrI[[#This Row],[Verks]],CONCATENATE(DATAPrI[[#This Row],[Kursansvarig inst]],TEXT(DATAPrI[[#This Row],[Verks]],9900000),1))</f>
        <v>K999001111</v>
      </c>
      <c r="Z3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4">
        <f>IF(A364="Programövergripande","Programövergripande",VLOOKUP(C364,Verks!A:B,2,0))</f>
        <v>111</v>
      </c>
      <c r="AH364">
        <v>2023</v>
      </c>
      <c r="AL364" t="str">
        <f>VLOOKUP(B364,Inst!A:B,2,0)</f>
        <v>K9</v>
      </c>
    </row>
    <row r="365" spans="1:38" x14ac:dyDescent="0.35">
      <c r="A365" t="s">
        <v>47</v>
      </c>
      <c r="B365" t="s">
        <v>697</v>
      </c>
      <c r="C365" t="s">
        <v>292</v>
      </c>
      <c r="D365" t="s">
        <v>771</v>
      </c>
      <c r="E365" t="s">
        <v>505</v>
      </c>
      <c r="G365" t="s">
        <v>704</v>
      </c>
      <c r="H365" t="s">
        <v>775</v>
      </c>
      <c r="I365" t="s">
        <v>776</v>
      </c>
      <c r="J365">
        <v>1</v>
      </c>
      <c r="L365" t="s">
        <v>58</v>
      </c>
      <c r="M365" t="s">
        <v>49</v>
      </c>
      <c r="N365">
        <v>3</v>
      </c>
      <c r="O365">
        <v>7</v>
      </c>
      <c r="P365">
        <v>7</v>
      </c>
      <c r="Q365" s="48">
        <v>69.8</v>
      </c>
      <c r="R365" s="48">
        <f t="shared" si="30"/>
        <v>0.81666666666666665</v>
      </c>
      <c r="S365" s="48">
        <f t="shared" si="34"/>
        <v>57.00333333333333</v>
      </c>
      <c r="T365" s="48"/>
      <c r="U365" s="48">
        <f t="shared" si="31"/>
        <v>57.00333333333333</v>
      </c>
      <c r="V365" s="138">
        <f t="shared" si="32"/>
        <v>57003.333333333328</v>
      </c>
      <c r="W365" s="138">
        <f t="shared" si="33"/>
        <v>4750.2777777777774</v>
      </c>
      <c r="X365" t="str">
        <f>IF(DATAPrI[[#This Row],[Verks]]="Programövergripande",DATAPrI[[#This Row],[Verks]],CONCATENATE(DATAPrI[[#This Row],[PN/Pri kod]],TEXT(DATAPrI[[#This Row],[Verks]],9900000),1))</f>
        <v>K999001111</v>
      </c>
      <c r="Y365" t="str">
        <f>IF(DATAPrI[[#This Row],[Verks]]="Programövergripande",DATAPrI[[#This Row],[Verks]],CONCATENATE(DATAPrI[[#This Row],[Kursansvarig inst]],TEXT(DATAPrI[[#This Row],[Verks]],9900000),1))</f>
        <v>K999001111</v>
      </c>
      <c r="Z3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5">
        <f>IF(A365="Programövergripande","Programövergripande",VLOOKUP(C365,Verks!A:B,2,0))</f>
        <v>111</v>
      </c>
      <c r="AH365">
        <v>2023</v>
      </c>
      <c r="AL365" t="str">
        <f>VLOOKUP(B365,Inst!A:B,2,0)</f>
        <v>K9</v>
      </c>
    </row>
    <row r="366" spans="1:38" x14ac:dyDescent="0.35">
      <c r="A366" t="s">
        <v>47</v>
      </c>
      <c r="B366" t="s">
        <v>697</v>
      </c>
      <c r="C366" t="s">
        <v>292</v>
      </c>
      <c r="D366" t="s">
        <v>771</v>
      </c>
      <c r="E366" t="s">
        <v>505</v>
      </c>
      <c r="G366" t="s">
        <v>704</v>
      </c>
      <c r="H366" t="s">
        <v>777</v>
      </c>
      <c r="I366" t="s">
        <v>778</v>
      </c>
      <c r="J366">
        <v>1</v>
      </c>
      <c r="L366" t="s">
        <v>58</v>
      </c>
      <c r="M366" t="s">
        <v>49</v>
      </c>
      <c r="N366">
        <v>3</v>
      </c>
      <c r="O366">
        <v>7</v>
      </c>
      <c r="P366">
        <v>10</v>
      </c>
      <c r="Q366" s="48">
        <v>69.8</v>
      </c>
      <c r="R366" s="48">
        <f t="shared" si="30"/>
        <v>1.1666666666666667</v>
      </c>
      <c r="S366" s="48">
        <f t="shared" si="34"/>
        <v>81.433333333333337</v>
      </c>
      <c r="T366" s="48"/>
      <c r="U366" s="48">
        <f t="shared" si="31"/>
        <v>81.433333333333337</v>
      </c>
      <c r="V366" s="138">
        <f t="shared" si="32"/>
        <v>81433.333333333343</v>
      </c>
      <c r="W366" s="138">
        <f t="shared" si="33"/>
        <v>6786.1111111111122</v>
      </c>
      <c r="X366" t="str">
        <f>IF(DATAPrI[[#This Row],[Verks]]="Programövergripande",DATAPrI[[#This Row],[Verks]],CONCATENATE(DATAPrI[[#This Row],[PN/Pri kod]],TEXT(DATAPrI[[#This Row],[Verks]],9900000),1))</f>
        <v>K999001111</v>
      </c>
      <c r="Y366" t="str">
        <f>IF(DATAPrI[[#This Row],[Verks]]="Programövergripande",DATAPrI[[#This Row],[Verks]],CONCATENATE(DATAPrI[[#This Row],[Kursansvarig inst]],TEXT(DATAPrI[[#This Row],[Verks]],9900000),1))</f>
        <v>K999001111</v>
      </c>
      <c r="Z3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6">
        <f>IF(A366="Programövergripande","Programövergripande",VLOOKUP(C366,Verks!A:B,2,0))</f>
        <v>111</v>
      </c>
      <c r="AH366">
        <v>2023</v>
      </c>
      <c r="AL366" t="str">
        <f>VLOOKUP(B366,Inst!A:B,2,0)</f>
        <v>K9</v>
      </c>
    </row>
    <row r="367" spans="1:38" x14ac:dyDescent="0.35">
      <c r="A367" t="s">
        <v>47</v>
      </c>
      <c r="B367" t="s">
        <v>697</v>
      </c>
      <c r="C367" t="s">
        <v>292</v>
      </c>
      <c r="D367" t="s">
        <v>771</v>
      </c>
      <c r="E367" t="s">
        <v>505</v>
      </c>
      <c r="G367" t="s">
        <v>704</v>
      </c>
      <c r="H367" t="s">
        <v>769</v>
      </c>
      <c r="I367" t="s">
        <v>770</v>
      </c>
      <c r="J367">
        <v>1</v>
      </c>
      <c r="L367" t="s">
        <v>58</v>
      </c>
      <c r="M367" t="s">
        <v>50</v>
      </c>
      <c r="N367">
        <v>4</v>
      </c>
      <c r="O367">
        <v>7</v>
      </c>
      <c r="P367">
        <v>30</v>
      </c>
      <c r="Q367" s="48">
        <v>79.95</v>
      </c>
      <c r="R367" s="48">
        <f t="shared" si="30"/>
        <v>3.5</v>
      </c>
      <c r="S367" s="48">
        <f t="shared" si="34"/>
        <v>279.82499999999999</v>
      </c>
      <c r="T367" s="48"/>
      <c r="U367" s="48">
        <f t="shared" si="31"/>
        <v>279.82499999999999</v>
      </c>
      <c r="V367" s="138">
        <f t="shared" si="32"/>
        <v>279825</v>
      </c>
      <c r="W367" s="138">
        <f t="shared" si="33"/>
        <v>23318.75</v>
      </c>
      <c r="X367" t="str">
        <f>IF(DATAPrI[[#This Row],[Verks]]="Programövergripande",DATAPrI[[#This Row],[Verks]],CONCATENATE(DATAPrI[[#This Row],[PN/Pri kod]],TEXT(DATAPrI[[#This Row],[Verks]],9900000),1))</f>
        <v>K999001111</v>
      </c>
      <c r="Y367" t="str">
        <f>IF(DATAPrI[[#This Row],[Verks]]="Programövergripande",DATAPrI[[#This Row],[Verks]],CONCATENATE(DATAPrI[[#This Row],[Kursansvarig inst]],TEXT(DATAPrI[[#This Row],[Verks]],9900000),1))</f>
        <v>K999001111</v>
      </c>
      <c r="Z3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67">
        <f>IF(A367="Programövergripande","Programövergripande",VLOOKUP(C367,Verks!A:B,2,0))</f>
        <v>111</v>
      </c>
      <c r="AH367">
        <v>2023</v>
      </c>
      <c r="AL367" t="str">
        <f>VLOOKUP(B367,Inst!A:B,2,0)</f>
        <v>K9</v>
      </c>
    </row>
    <row r="368" spans="1:38" x14ac:dyDescent="0.35">
      <c r="A368" t="s">
        <v>38</v>
      </c>
      <c r="B368" t="s">
        <v>697</v>
      </c>
      <c r="C368" t="s">
        <v>295</v>
      </c>
      <c r="D368" t="s">
        <v>295</v>
      </c>
      <c r="G368" t="s">
        <v>704</v>
      </c>
      <c r="H368" t="s">
        <v>55</v>
      </c>
      <c r="I368" t="s">
        <v>42</v>
      </c>
      <c r="J368">
        <v>1</v>
      </c>
      <c r="L368" t="s">
        <v>53</v>
      </c>
      <c r="Q368" s="48"/>
      <c r="R368" s="48">
        <f t="shared" si="30"/>
        <v>0</v>
      </c>
      <c r="S368" s="48">
        <f t="shared" si="34"/>
        <v>0</v>
      </c>
      <c r="T368" s="48">
        <v>9.3580000000000005</v>
      </c>
      <c r="U368" s="48">
        <f t="shared" si="31"/>
        <v>9.3580000000000005</v>
      </c>
      <c r="V368" s="138">
        <f t="shared" si="32"/>
        <v>9358</v>
      </c>
      <c r="W368" s="138">
        <f t="shared" si="33"/>
        <v>779.83333333333337</v>
      </c>
      <c r="X368" t="str">
        <f>IF(DATAPrI[[#This Row],[Verks]]="Programövergripande",DATAPrI[[#This Row],[Verks]],CONCATENATE(DATAPrI[[#This Row],[PN/Pri kod]],TEXT(DATAPrI[[#This Row],[Verks]],9900000),1))</f>
        <v>Programövergripande</v>
      </c>
      <c r="Y368" t="str">
        <f>IF(DATAPrI[[#This Row],[Verks]]="Programövergripande",DATAPrI[[#This Row],[Verks]],CONCATENATE(DATAPrI[[#This Row],[Kursansvarig inst]],TEXT(DATAPrI[[#This Row],[Verks]],9900000),1))</f>
        <v>Programövergripande</v>
      </c>
      <c r="Z36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6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68" t="s">
        <v>42</v>
      </c>
      <c r="AC368" t="s">
        <v>42</v>
      </c>
      <c r="AD368" t="s">
        <v>42</v>
      </c>
      <c r="AE368" t="s">
        <v>42</v>
      </c>
      <c r="AF368" t="str">
        <f>IF(A368="Programövergripande","Programövergripande",VLOOKUP(C368,Verks!A:B,2,0))</f>
        <v>Programövergripande</v>
      </c>
      <c r="AH368">
        <v>2023</v>
      </c>
      <c r="AL368" t="str">
        <f>VLOOKUP(B368,Inst!A:B,2,0)</f>
        <v>K9</v>
      </c>
    </row>
    <row r="369" spans="1:38" x14ac:dyDescent="0.35">
      <c r="A369" t="s">
        <v>38</v>
      </c>
      <c r="B369" t="s">
        <v>697</v>
      </c>
      <c r="C369" t="s">
        <v>295</v>
      </c>
      <c r="D369" t="s">
        <v>295</v>
      </c>
      <c r="G369" t="s">
        <v>704</v>
      </c>
      <c r="H369" t="s">
        <v>44</v>
      </c>
      <c r="I369" t="s">
        <v>42</v>
      </c>
      <c r="J369">
        <v>1</v>
      </c>
      <c r="L369" t="s">
        <v>53</v>
      </c>
      <c r="Q369" s="48">
        <v>0</v>
      </c>
      <c r="R369" s="48">
        <f t="shared" si="30"/>
        <v>0</v>
      </c>
      <c r="S369" s="48">
        <f t="shared" si="34"/>
        <v>0</v>
      </c>
      <c r="T369" s="48">
        <v>11</v>
      </c>
      <c r="U369" s="48">
        <f t="shared" si="31"/>
        <v>11</v>
      </c>
      <c r="V369" s="138">
        <f t="shared" si="32"/>
        <v>11000</v>
      </c>
      <c r="W369" s="138">
        <f t="shared" si="33"/>
        <v>916.66666666666663</v>
      </c>
      <c r="X369" t="str">
        <f>IF(DATAPrI[[#This Row],[Verks]]="Programövergripande",DATAPrI[[#This Row],[Verks]],CONCATENATE(DATAPrI[[#This Row],[PN/Pri kod]],TEXT(DATAPrI[[#This Row],[Verks]],9900000),1))</f>
        <v>Programövergripande</v>
      </c>
      <c r="Y369" t="str">
        <f>IF(DATAPrI[[#This Row],[Verks]]="Programövergripande",DATAPrI[[#This Row],[Verks]],CONCATENATE(DATAPrI[[#This Row],[Kursansvarig inst]],TEXT(DATAPrI[[#This Row],[Verks]],9900000),1))</f>
        <v>Programövergripande</v>
      </c>
      <c r="Z3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69" t="s">
        <v>42</v>
      </c>
      <c r="AC369" t="s">
        <v>42</v>
      </c>
      <c r="AD369" t="s">
        <v>42</v>
      </c>
      <c r="AE369" t="s">
        <v>42</v>
      </c>
      <c r="AF369" t="str">
        <f>IF(A369="Programövergripande","Programövergripande",VLOOKUP(C369,Verks!A:B,2,0))</f>
        <v>Programövergripande</v>
      </c>
      <c r="AH369">
        <v>2023</v>
      </c>
      <c r="AL369" t="str">
        <f>VLOOKUP(B369,Inst!A:B,2,0)</f>
        <v>K9</v>
      </c>
    </row>
    <row r="370" spans="1:38" x14ac:dyDescent="0.35">
      <c r="A370" t="s">
        <v>38</v>
      </c>
      <c r="B370" t="s">
        <v>697</v>
      </c>
      <c r="C370" t="s">
        <v>295</v>
      </c>
      <c r="D370" t="s">
        <v>295</v>
      </c>
      <c r="G370" t="s">
        <v>704</v>
      </c>
      <c r="H370" t="s">
        <v>54</v>
      </c>
      <c r="I370" t="s">
        <v>42</v>
      </c>
      <c r="J370">
        <v>1</v>
      </c>
      <c r="L370" t="s">
        <v>53</v>
      </c>
      <c r="Q370" s="48"/>
      <c r="R370" s="48">
        <f t="shared" si="30"/>
        <v>0</v>
      </c>
      <c r="S370" s="48">
        <f t="shared" si="34"/>
        <v>0</v>
      </c>
      <c r="T370" s="48">
        <v>94.539000000000001</v>
      </c>
      <c r="U370" s="48">
        <f t="shared" si="31"/>
        <v>94.539000000000001</v>
      </c>
      <c r="V370" s="138">
        <f t="shared" si="32"/>
        <v>94539</v>
      </c>
      <c r="W370" s="138">
        <f t="shared" si="33"/>
        <v>7878.25</v>
      </c>
      <c r="X370" t="str">
        <f>IF(DATAPrI[[#This Row],[Verks]]="Programövergripande",DATAPrI[[#This Row],[Verks]],CONCATENATE(DATAPrI[[#This Row],[PN/Pri kod]],TEXT(DATAPrI[[#This Row],[Verks]],9900000),1))</f>
        <v>Programövergripande</v>
      </c>
      <c r="Y370" t="str">
        <f>IF(DATAPrI[[#This Row],[Verks]]="Programövergripande",DATAPrI[[#This Row],[Verks]],CONCATENATE(DATAPrI[[#This Row],[Kursansvarig inst]],TEXT(DATAPrI[[#This Row],[Verks]],9900000),1))</f>
        <v>Programövergripande</v>
      </c>
      <c r="Z3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70" t="s">
        <v>42</v>
      </c>
      <c r="AC370" t="s">
        <v>42</v>
      </c>
      <c r="AD370" t="s">
        <v>42</v>
      </c>
      <c r="AE370" t="s">
        <v>42</v>
      </c>
      <c r="AF370" t="str">
        <f>IF(A370="Programövergripande","Programövergripande",VLOOKUP(C370,Verks!A:B,2,0))</f>
        <v>Programövergripande</v>
      </c>
      <c r="AH370">
        <v>2023</v>
      </c>
      <c r="AL370" t="str">
        <f>VLOOKUP(B370,Inst!A:B,2,0)</f>
        <v>K9</v>
      </c>
    </row>
    <row r="371" spans="1:38" x14ac:dyDescent="0.35">
      <c r="A371" t="s">
        <v>38</v>
      </c>
      <c r="B371" t="s">
        <v>697</v>
      </c>
      <c r="C371" t="s">
        <v>295</v>
      </c>
      <c r="D371" t="s">
        <v>295</v>
      </c>
      <c r="G371" t="s">
        <v>704</v>
      </c>
      <c r="H371" t="s">
        <v>52</v>
      </c>
      <c r="I371" t="s">
        <v>42</v>
      </c>
      <c r="J371">
        <v>1</v>
      </c>
      <c r="L371" t="s">
        <v>53</v>
      </c>
      <c r="Q371" s="48">
        <v>0</v>
      </c>
      <c r="R371" s="48">
        <f t="shared" si="30"/>
        <v>0</v>
      </c>
      <c r="S371" s="48">
        <f t="shared" si="34"/>
        <v>0</v>
      </c>
      <c r="T371" s="48">
        <v>44.149000000000001</v>
      </c>
      <c r="U371" s="48">
        <f t="shared" si="31"/>
        <v>44.149000000000001</v>
      </c>
      <c r="V371" s="138">
        <f t="shared" si="32"/>
        <v>44149</v>
      </c>
      <c r="W371" s="138">
        <f t="shared" si="33"/>
        <v>3679.0833333333335</v>
      </c>
      <c r="X371" t="str">
        <f>IF(DATAPrI[[#This Row],[Verks]]="Programövergripande",DATAPrI[[#This Row],[Verks]],CONCATENATE(DATAPrI[[#This Row],[PN/Pri kod]],TEXT(DATAPrI[[#This Row],[Verks]],9900000),1))</f>
        <v>Programövergripande</v>
      </c>
      <c r="Y371" t="str">
        <f>IF(DATAPrI[[#This Row],[Verks]]="Programövergripande",DATAPrI[[#This Row],[Verks]],CONCATENATE(DATAPrI[[#This Row],[Kursansvarig inst]],TEXT(DATAPrI[[#This Row],[Verks]],9900000),1))</f>
        <v>Programövergripande</v>
      </c>
      <c r="Z3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71" t="s">
        <v>42</v>
      </c>
      <c r="AC371" t="s">
        <v>42</v>
      </c>
      <c r="AD371" t="s">
        <v>42</v>
      </c>
      <c r="AE371" t="s">
        <v>42</v>
      </c>
      <c r="AF371" t="str">
        <f>IF(A371="Programövergripande","Programövergripande",VLOOKUP(C371,Verks!A:B,2,0))</f>
        <v>Programövergripande</v>
      </c>
      <c r="AH371">
        <v>2023</v>
      </c>
      <c r="AL371" t="str">
        <f>VLOOKUP(B371,Inst!A:B,2,0)</f>
        <v>K9</v>
      </c>
    </row>
    <row r="372" spans="1:38" x14ac:dyDescent="0.35">
      <c r="A372" t="s">
        <v>38</v>
      </c>
      <c r="B372" t="s">
        <v>697</v>
      </c>
      <c r="C372" t="s">
        <v>295</v>
      </c>
      <c r="D372" t="s">
        <v>295</v>
      </c>
      <c r="G372" t="s">
        <v>704</v>
      </c>
      <c r="H372" t="s">
        <v>52</v>
      </c>
      <c r="I372" t="s">
        <v>42</v>
      </c>
      <c r="J372">
        <v>1</v>
      </c>
      <c r="L372" t="s">
        <v>53</v>
      </c>
      <c r="Q372" s="48"/>
      <c r="R372" s="48">
        <f t="shared" si="30"/>
        <v>0</v>
      </c>
      <c r="S372" s="48">
        <f t="shared" si="34"/>
        <v>0</v>
      </c>
      <c r="T372" s="48">
        <v>38.612000000000002</v>
      </c>
      <c r="U372" s="48">
        <f t="shared" si="31"/>
        <v>38.612000000000002</v>
      </c>
      <c r="V372" s="138">
        <f t="shared" si="32"/>
        <v>38612</v>
      </c>
      <c r="W372" s="138">
        <f t="shared" si="33"/>
        <v>3217.6666666666665</v>
      </c>
      <c r="X372" t="str">
        <f>IF(DATAPrI[[#This Row],[Verks]]="Programövergripande",DATAPrI[[#This Row],[Verks]],CONCATENATE(DATAPrI[[#This Row],[PN/Pri kod]],TEXT(DATAPrI[[#This Row],[Verks]],9900000),1))</f>
        <v>Programövergripande</v>
      </c>
      <c r="Y372" t="str">
        <f>IF(DATAPrI[[#This Row],[Verks]]="Programövergripande",DATAPrI[[#This Row],[Verks]],CONCATENATE(DATAPrI[[#This Row],[Kursansvarig inst]],TEXT(DATAPrI[[#This Row],[Verks]],9900000),1))</f>
        <v>Programövergripande</v>
      </c>
      <c r="Z3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372" t="str">
        <f>IF(A372="Programövergripande","Programövergripande",VLOOKUP(C372,Verks!A:B,2,0))</f>
        <v>Programövergripande</v>
      </c>
      <c r="AH372">
        <v>2023</v>
      </c>
      <c r="AL372" t="str">
        <f>VLOOKUP(B372,Inst!A:B,2,0)</f>
        <v>K9</v>
      </c>
    </row>
    <row r="373" spans="1:38" x14ac:dyDescent="0.35">
      <c r="A373" t="s">
        <v>38</v>
      </c>
      <c r="B373" t="s">
        <v>697</v>
      </c>
      <c r="C373" t="s">
        <v>295</v>
      </c>
      <c r="D373" t="s">
        <v>295</v>
      </c>
      <c r="G373" t="s">
        <v>704</v>
      </c>
      <c r="H373" t="s">
        <v>307</v>
      </c>
      <c r="I373" t="s">
        <v>42</v>
      </c>
      <c r="J373">
        <v>1</v>
      </c>
      <c r="L373" t="s">
        <v>53</v>
      </c>
      <c r="Q373" s="48"/>
      <c r="R373" s="48">
        <f t="shared" si="30"/>
        <v>0</v>
      </c>
      <c r="S373" s="48">
        <f t="shared" si="34"/>
        <v>0</v>
      </c>
      <c r="T373" s="48">
        <v>18.715</v>
      </c>
      <c r="U373" s="48">
        <f t="shared" si="31"/>
        <v>18.715</v>
      </c>
      <c r="V373" s="138">
        <f t="shared" si="32"/>
        <v>18715</v>
      </c>
      <c r="W373" s="138">
        <f t="shared" si="33"/>
        <v>1559.5833333333333</v>
      </c>
      <c r="X373" t="str">
        <f>IF(DATAPrI[[#This Row],[Verks]]="Programövergripande",DATAPrI[[#This Row],[Verks]],CONCATENATE(DATAPrI[[#This Row],[PN/Pri kod]],TEXT(DATAPrI[[#This Row],[Verks]],9900000),1))</f>
        <v>Programövergripande</v>
      </c>
      <c r="Y373" t="str">
        <f>IF(DATAPrI[[#This Row],[Verks]]="Programövergripande",DATAPrI[[#This Row],[Verks]],CONCATENATE(DATAPrI[[#This Row],[Kursansvarig inst]],TEXT(DATAPrI[[#This Row],[Verks]],9900000),1))</f>
        <v>Programövergripande</v>
      </c>
      <c r="Z37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7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73" t="s">
        <v>42</v>
      </c>
      <c r="AC373" t="s">
        <v>42</v>
      </c>
      <c r="AD373" t="s">
        <v>42</v>
      </c>
      <c r="AE373" t="s">
        <v>42</v>
      </c>
      <c r="AF373" t="str">
        <f>IF(A373="Programövergripande","Programövergripande",VLOOKUP(C373,Verks!A:B,2,0))</f>
        <v>Programövergripande</v>
      </c>
      <c r="AH373">
        <v>2023</v>
      </c>
      <c r="AL373" t="str">
        <f>VLOOKUP(B373,Inst!A:B,2,0)</f>
        <v>K9</v>
      </c>
    </row>
    <row r="374" spans="1:38" x14ac:dyDescent="0.35">
      <c r="A374" t="s">
        <v>47</v>
      </c>
      <c r="B374" t="s">
        <v>697</v>
      </c>
      <c r="C374" t="s">
        <v>295</v>
      </c>
      <c r="D374" t="s">
        <v>295</v>
      </c>
      <c r="E374" t="s">
        <v>48</v>
      </c>
      <c r="G374" t="s">
        <v>704</v>
      </c>
      <c r="H374" t="s">
        <v>779</v>
      </c>
      <c r="I374" t="s">
        <v>780</v>
      </c>
      <c r="J374">
        <v>1</v>
      </c>
      <c r="L374" t="s">
        <v>58</v>
      </c>
      <c r="M374" t="s">
        <v>49</v>
      </c>
      <c r="N374">
        <v>2</v>
      </c>
      <c r="O374">
        <v>4</v>
      </c>
      <c r="P374">
        <v>20</v>
      </c>
      <c r="Q374" s="48">
        <v>88.567274826789827</v>
      </c>
      <c r="R374" s="48">
        <f t="shared" si="30"/>
        <v>1.3333333333333333</v>
      </c>
      <c r="S374" s="48">
        <f t="shared" si="34"/>
        <v>118.0896997690531</v>
      </c>
      <c r="T374" s="48"/>
      <c r="U374" s="48">
        <f t="shared" si="31"/>
        <v>118.0896997690531</v>
      </c>
      <c r="V374" s="138">
        <f t="shared" si="32"/>
        <v>118089.6997690531</v>
      </c>
      <c r="W374" s="138">
        <f t="shared" si="33"/>
        <v>9840.8083140877588</v>
      </c>
      <c r="X374" t="str">
        <f>IF(DATAPrI[[#This Row],[Verks]]="Programövergripande",DATAPrI[[#This Row],[Verks]],CONCATENATE(DATAPrI[[#This Row],[PN/Pri kod]],TEXT(DATAPrI[[#This Row],[Verks]],9900000),1))</f>
        <v>K999001211</v>
      </c>
      <c r="Y374" t="str">
        <f>IF(DATAPrI[[#This Row],[Verks]]="Programövergripande",DATAPrI[[#This Row],[Verks]],CONCATENATE(DATAPrI[[#This Row],[Kursansvarig inst]],TEXT(DATAPrI[[#This Row],[Verks]],9900000),1))</f>
        <v>K999001211</v>
      </c>
      <c r="Z3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4">
        <f>IF(A374="Programövergripande","Programövergripande",VLOOKUP(C374,Verks!A:B,2,0))</f>
        <v>121</v>
      </c>
      <c r="AH374">
        <v>2023</v>
      </c>
      <c r="AL374" t="str">
        <f>VLOOKUP(B374,Inst!A:B,2,0)</f>
        <v>K9</v>
      </c>
    </row>
    <row r="375" spans="1:38" x14ac:dyDescent="0.35">
      <c r="A375" t="s">
        <v>47</v>
      </c>
      <c r="B375" t="s">
        <v>697</v>
      </c>
      <c r="C375" t="s">
        <v>295</v>
      </c>
      <c r="D375" t="s">
        <v>295</v>
      </c>
      <c r="E375" t="s">
        <v>48</v>
      </c>
      <c r="G375" t="s">
        <v>704</v>
      </c>
      <c r="H375" t="s">
        <v>781</v>
      </c>
      <c r="I375" t="s">
        <v>782</v>
      </c>
      <c r="J375">
        <v>1</v>
      </c>
      <c r="L375" t="s">
        <v>58</v>
      </c>
      <c r="M375" t="s">
        <v>49</v>
      </c>
      <c r="N375">
        <v>2</v>
      </c>
      <c r="O375">
        <v>4</v>
      </c>
      <c r="P375">
        <v>10</v>
      </c>
      <c r="Q375" s="48">
        <v>82.528596997690528</v>
      </c>
      <c r="R375" s="48">
        <f t="shared" si="30"/>
        <v>0.66666666666666663</v>
      </c>
      <c r="S375" s="48">
        <f t="shared" si="34"/>
        <v>55.019064665127019</v>
      </c>
      <c r="T375" s="48"/>
      <c r="U375" s="48">
        <f t="shared" si="31"/>
        <v>55.019064665127019</v>
      </c>
      <c r="V375" s="138">
        <f t="shared" si="32"/>
        <v>55019.064665127022</v>
      </c>
      <c r="W375" s="138">
        <f t="shared" si="33"/>
        <v>4584.9220554272515</v>
      </c>
      <c r="X375" t="str">
        <f>IF(DATAPrI[[#This Row],[Verks]]="Programövergripande",DATAPrI[[#This Row],[Verks]],CONCATENATE(DATAPrI[[#This Row],[PN/Pri kod]],TEXT(DATAPrI[[#This Row],[Verks]],9900000),1))</f>
        <v>K999001211</v>
      </c>
      <c r="Y375" t="str">
        <f>IF(DATAPrI[[#This Row],[Verks]]="Programövergripande",DATAPrI[[#This Row],[Verks]],CONCATENATE(DATAPrI[[#This Row],[Kursansvarig inst]],TEXT(DATAPrI[[#This Row],[Verks]],9900000),1))</f>
        <v>K999001211</v>
      </c>
      <c r="Z3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5">
        <f>IF(A375="Programövergripande","Programövergripande",VLOOKUP(C375,Verks!A:B,2,0))</f>
        <v>121</v>
      </c>
      <c r="AH375">
        <v>2023</v>
      </c>
      <c r="AL375" t="str">
        <f>VLOOKUP(B375,Inst!A:B,2,0)</f>
        <v>K9</v>
      </c>
    </row>
    <row r="376" spans="1:38" x14ac:dyDescent="0.35">
      <c r="A376" t="s">
        <v>47</v>
      </c>
      <c r="B376" t="s">
        <v>697</v>
      </c>
      <c r="C376" t="s">
        <v>295</v>
      </c>
      <c r="D376" t="s">
        <v>295</v>
      </c>
      <c r="E376" t="s">
        <v>48</v>
      </c>
      <c r="G376" t="s">
        <v>704</v>
      </c>
      <c r="H376" t="s">
        <v>783</v>
      </c>
      <c r="I376" t="s">
        <v>784</v>
      </c>
      <c r="J376">
        <v>1</v>
      </c>
      <c r="L376" t="s">
        <v>58</v>
      </c>
      <c r="M376" t="s">
        <v>50</v>
      </c>
      <c r="N376">
        <v>4</v>
      </c>
      <c r="O376">
        <v>1</v>
      </c>
      <c r="P376">
        <v>30</v>
      </c>
      <c r="Q376" s="48">
        <v>89.573721131639715</v>
      </c>
      <c r="R376" s="48">
        <f t="shared" ref="R376:R439" si="35">O376*P376/60*J376</f>
        <v>0.5</v>
      </c>
      <c r="S376" s="48">
        <f t="shared" si="34"/>
        <v>44.786860565819858</v>
      </c>
      <c r="T376" s="48"/>
      <c r="U376" s="48">
        <f t="shared" si="31"/>
        <v>44.786860565819858</v>
      </c>
      <c r="V376" s="138">
        <f t="shared" si="32"/>
        <v>44786.860565819858</v>
      </c>
      <c r="W376" s="138">
        <f t="shared" si="33"/>
        <v>3732.2383804849883</v>
      </c>
      <c r="X376" t="str">
        <f>IF(DATAPrI[[#This Row],[Verks]]="Programövergripande",DATAPrI[[#This Row],[Verks]],CONCATENATE(DATAPrI[[#This Row],[PN/Pri kod]],TEXT(DATAPrI[[#This Row],[Verks]],9900000),1))</f>
        <v>K999001211</v>
      </c>
      <c r="Y376" t="str">
        <f>IF(DATAPrI[[#This Row],[Verks]]="Programövergripande",DATAPrI[[#This Row],[Verks]],CONCATENATE(DATAPrI[[#This Row],[Kursansvarig inst]],TEXT(DATAPrI[[#This Row],[Verks]],9900000),1))</f>
        <v>K999001211</v>
      </c>
      <c r="Z3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6">
        <f>IF(A376="Programövergripande","Programövergripande",VLOOKUP(C376,Verks!A:B,2,0))</f>
        <v>121</v>
      </c>
      <c r="AH376">
        <v>2023</v>
      </c>
      <c r="AL376" t="str">
        <f>VLOOKUP(B376,Inst!A:B,2,0)</f>
        <v>K9</v>
      </c>
    </row>
    <row r="377" spans="1:38" x14ac:dyDescent="0.35">
      <c r="A377" t="s">
        <v>47</v>
      </c>
      <c r="B377" t="s">
        <v>697</v>
      </c>
      <c r="C377" t="s">
        <v>295</v>
      </c>
      <c r="D377" t="s">
        <v>295</v>
      </c>
      <c r="E377" t="s">
        <v>505</v>
      </c>
      <c r="G377" t="s">
        <v>704</v>
      </c>
      <c r="H377" t="s">
        <v>779</v>
      </c>
      <c r="I377" t="s">
        <v>780</v>
      </c>
      <c r="J377">
        <v>1</v>
      </c>
      <c r="L377" t="s">
        <v>58</v>
      </c>
      <c r="M377" t="s">
        <v>50</v>
      </c>
      <c r="N377">
        <v>2</v>
      </c>
      <c r="O377">
        <v>8</v>
      </c>
      <c r="P377">
        <v>20</v>
      </c>
      <c r="Q377" s="48">
        <v>88.567274826789827</v>
      </c>
      <c r="R377" s="48">
        <f t="shared" si="35"/>
        <v>2.6666666666666665</v>
      </c>
      <c r="S377" s="48">
        <f t="shared" si="34"/>
        <v>236.1793995381062</v>
      </c>
      <c r="T377" s="48"/>
      <c r="U377" s="48">
        <f t="shared" si="31"/>
        <v>236.1793995381062</v>
      </c>
      <c r="V377" s="138">
        <f t="shared" si="32"/>
        <v>236179.3995381062</v>
      </c>
      <c r="W377" s="138">
        <f t="shared" si="33"/>
        <v>19681.616628175518</v>
      </c>
      <c r="X377" t="str">
        <f>IF(DATAPrI[[#This Row],[Verks]]="Programövergripande",DATAPrI[[#This Row],[Verks]],CONCATENATE(DATAPrI[[#This Row],[PN/Pri kod]],TEXT(DATAPrI[[#This Row],[Verks]],9900000),1))</f>
        <v>K999001211</v>
      </c>
      <c r="Y377" t="str">
        <f>IF(DATAPrI[[#This Row],[Verks]]="Programövergripande",DATAPrI[[#This Row],[Verks]],CONCATENATE(DATAPrI[[#This Row],[Kursansvarig inst]],TEXT(DATAPrI[[#This Row],[Verks]],9900000),1))</f>
        <v>K999001211</v>
      </c>
      <c r="Z3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7">
        <f>IF(A377="Programövergripande","Programövergripande",VLOOKUP(C377,Verks!A:B,2,0))</f>
        <v>121</v>
      </c>
      <c r="AH377">
        <v>2023</v>
      </c>
      <c r="AL377" t="str">
        <f>VLOOKUP(B377,Inst!A:B,2,0)</f>
        <v>K9</v>
      </c>
    </row>
    <row r="378" spans="1:38" x14ac:dyDescent="0.35">
      <c r="A378" t="s">
        <v>47</v>
      </c>
      <c r="B378" t="s">
        <v>697</v>
      </c>
      <c r="C378" t="s">
        <v>295</v>
      </c>
      <c r="D378" t="s">
        <v>295</v>
      </c>
      <c r="E378" t="s">
        <v>505</v>
      </c>
      <c r="G378" t="s">
        <v>704</v>
      </c>
      <c r="H378" t="s">
        <v>781</v>
      </c>
      <c r="I378" t="s">
        <v>782</v>
      </c>
      <c r="J378">
        <v>1</v>
      </c>
      <c r="L378" t="s">
        <v>58</v>
      </c>
      <c r="M378" t="s">
        <v>49</v>
      </c>
      <c r="N378">
        <v>2</v>
      </c>
      <c r="O378">
        <v>8</v>
      </c>
      <c r="P378">
        <v>10</v>
      </c>
      <c r="Q378" s="48">
        <v>82.528596997690528</v>
      </c>
      <c r="R378" s="48">
        <f t="shared" si="35"/>
        <v>1.3333333333333333</v>
      </c>
      <c r="S378" s="48">
        <f t="shared" si="34"/>
        <v>110.03812933025404</v>
      </c>
      <c r="T378" s="48"/>
      <c r="U378" s="48">
        <f t="shared" si="31"/>
        <v>110.03812933025404</v>
      </c>
      <c r="V378" s="138">
        <f t="shared" si="32"/>
        <v>110038.12933025404</v>
      </c>
      <c r="W378" s="138">
        <f t="shared" si="33"/>
        <v>9169.844110854503</v>
      </c>
      <c r="X378" t="str">
        <f>IF(DATAPrI[[#This Row],[Verks]]="Programövergripande",DATAPrI[[#This Row],[Verks]],CONCATENATE(DATAPrI[[#This Row],[PN/Pri kod]],TEXT(DATAPrI[[#This Row],[Verks]],9900000),1))</f>
        <v>K999001211</v>
      </c>
      <c r="Y378" t="str">
        <f>IF(DATAPrI[[#This Row],[Verks]]="Programövergripande",DATAPrI[[#This Row],[Verks]],CONCATENATE(DATAPrI[[#This Row],[Kursansvarig inst]],TEXT(DATAPrI[[#This Row],[Verks]],9900000),1))</f>
        <v>K999001211</v>
      </c>
      <c r="Z3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8">
        <f>IF(A378="Programövergripande","Programövergripande",VLOOKUP(C378,Verks!A:B,2,0))</f>
        <v>121</v>
      </c>
      <c r="AH378">
        <v>2023</v>
      </c>
      <c r="AL378" t="str">
        <f>VLOOKUP(B378,Inst!A:B,2,0)</f>
        <v>K9</v>
      </c>
    </row>
    <row r="379" spans="1:38" x14ac:dyDescent="0.35">
      <c r="A379" t="s">
        <v>47</v>
      </c>
      <c r="B379" t="s">
        <v>697</v>
      </c>
      <c r="C379" t="s">
        <v>295</v>
      </c>
      <c r="D379" t="s">
        <v>295</v>
      </c>
      <c r="E379" t="s">
        <v>505</v>
      </c>
      <c r="G379" t="s">
        <v>704</v>
      </c>
      <c r="H379" t="s">
        <v>783</v>
      </c>
      <c r="I379" t="s">
        <v>784</v>
      </c>
      <c r="J379">
        <v>1</v>
      </c>
      <c r="L379" t="s">
        <v>58</v>
      </c>
      <c r="M379" t="s">
        <v>50</v>
      </c>
      <c r="N379">
        <v>4</v>
      </c>
      <c r="O379">
        <v>3</v>
      </c>
      <c r="P379">
        <v>30</v>
      </c>
      <c r="Q379" s="48">
        <v>89.573721131639715</v>
      </c>
      <c r="R379" s="48">
        <f t="shared" si="35"/>
        <v>1.5</v>
      </c>
      <c r="S379" s="48">
        <f t="shared" si="34"/>
        <v>134.36058169745957</v>
      </c>
      <c r="T379" s="48"/>
      <c r="U379" s="48">
        <f t="shared" si="31"/>
        <v>134.36058169745957</v>
      </c>
      <c r="V379" s="138">
        <f t="shared" si="32"/>
        <v>134360.58169745957</v>
      </c>
      <c r="W379" s="138">
        <f t="shared" si="33"/>
        <v>11196.715141454964</v>
      </c>
      <c r="X379" t="str">
        <f>IF(DATAPrI[[#This Row],[Verks]]="Programövergripande",DATAPrI[[#This Row],[Verks]],CONCATENATE(DATAPrI[[#This Row],[PN/Pri kod]],TEXT(DATAPrI[[#This Row],[Verks]],9900000),1))</f>
        <v>K999001211</v>
      </c>
      <c r="Y379" t="str">
        <f>IF(DATAPrI[[#This Row],[Verks]]="Programövergripande",DATAPrI[[#This Row],[Verks]],CONCATENATE(DATAPrI[[#This Row],[Kursansvarig inst]],TEXT(DATAPrI[[#This Row],[Verks]],9900000),1))</f>
        <v>K999001211</v>
      </c>
      <c r="Z3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79">
        <f>IF(A379="Programövergripande","Programövergripande",VLOOKUP(C379,Verks!A:B,2,0))</f>
        <v>121</v>
      </c>
      <c r="AH379">
        <v>2023</v>
      </c>
      <c r="AL379" t="str">
        <f>VLOOKUP(B379,Inst!A:B,2,0)</f>
        <v>K9</v>
      </c>
    </row>
    <row r="380" spans="1:38" x14ac:dyDescent="0.35">
      <c r="A380" t="s">
        <v>38</v>
      </c>
      <c r="B380" t="s">
        <v>698</v>
      </c>
      <c r="C380" t="s">
        <v>285</v>
      </c>
      <c r="D380" t="s">
        <v>285</v>
      </c>
      <c r="E380" t="s">
        <v>42</v>
      </c>
      <c r="G380" t="s">
        <v>706</v>
      </c>
      <c r="H380" t="s">
        <v>44</v>
      </c>
      <c r="I380" t="s">
        <v>42</v>
      </c>
      <c r="J380">
        <v>1</v>
      </c>
      <c r="L380" t="s">
        <v>53</v>
      </c>
      <c r="Q380" s="48">
        <v>0</v>
      </c>
      <c r="R380" s="48">
        <f t="shared" si="35"/>
        <v>0</v>
      </c>
      <c r="S380" s="48">
        <f t="shared" si="34"/>
        <v>0</v>
      </c>
      <c r="T380" s="48">
        <v>20</v>
      </c>
      <c r="U380" s="48">
        <f t="shared" si="31"/>
        <v>20</v>
      </c>
      <c r="V380" s="138">
        <f t="shared" si="32"/>
        <v>20000</v>
      </c>
      <c r="W380" s="138">
        <f t="shared" si="33"/>
        <v>1666.6666666666667</v>
      </c>
      <c r="X380" t="str">
        <f>IF(DATAPrI[[#This Row],[Verks]]="Programövergripande",DATAPrI[[#This Row],[Verks]],CONCATENATE(DATAPrI[[#This Row],[PN/Pri kod]],TEXT(DATAPrI[[#This Row],[Verks]],9900000),1))</f>
        <v>Programövergripande</v>
      </c>
      <c r="Y380" t="str">
        <f>IF(DATAPrI[[#This Row],[Verks]]="Programövergripande",DATAPrI[[#This Row],[Verks]],CONCATENATE(DATAPrI[[#This Row],[Kursansvarig inst]],TEXT(DATAPrI[[#This Row],[Verks]],9900000),1))</f>
        <v>Programövergripande</v>
      </c>
      <c r="Z3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80" t="s">
        <v>42</v>
      </c>
      <c r="AC380" t="s">
        <v>42</v>
      </c>
      <c r="AD380" t="s">
        <v>42</v>
      </c>
      <c r="AE380" t="s">
        <v>42</v>
      </c>
      <c r="AF380" t="str">
        <f>IF(A380="Programövergripande","Programövergripande",VLOOKUP(C380,Verks!A:B,2,0))</f>
        <v>Programövergripande</v>
      </c>
      <c r="AH380">
        <v>2023</v>
      </c>
      <c r="AI380" t="s">
        <v>799</v>
      </c>
      <c r="AL380" t="str">
        <f>VLOOKUP(B380,Inst!A:B,2,0)</f>
        <v>C6</v>
      </c>
    </row>
    <row r="381" spans="1:38" x14ac:dyDescent="0.35">
      <c r="A381" t="s">
        <v>38</v>
      </c>
      <c r="B381" t="s">
        <v>698</v>
      </c>
      <c r="C381" t="s">
        <v>285</v>
      </c>
      <c r="D381" t="s">
        <v>285</v>
      </c>
      <c r="E381" t="s">
        <v>42</v>
      </c>
      <c r="G381" t="s">
        <v>706</v>
      </c>
      <c r="H381" t="s">
        <v>55</v>
      </c>
      <c r="I381" t="s">
        <v>42</v>
      </c>
      <c r="J381">
        <v>1</v>
      </c>
      <c r="L381" t="s">
        <v>53</v>
      </c>
      <c r="Q381" s="48">
        <v>0</v>
      </c>
      <c r="R381" s="48">
        <f t="shared" si="35"/>
        <v>0</v>
      </c>
      <c r="S381" s="48">
        <f t="shared" si="34"/>
        <v>0</v>
      </c>
      <c r="T381" s="48">
        <v>74</v>
      </c>
      <c r="U381" s="48">
        <f t="shared" si="31"/>
        <v>74</v>
      </c>
      <c r="V381" s="138">
        <f t="shared" si="32"/>
        <v>74000</v>
      </c>
      <c r="W381" s="138">
        <f t="shared" si="33"/>
        <v>6166.666666666667</v>
      </c>
      <c r="X381" t="str">
        <f>IF(DATAPrI[[#This Row],[Verks]]="Programövergripande",DATAPrI[[#This Row],[Verks]],CONCATENATE(DATAPrI[[#This Row],[PN/Pri kod]],TEXT(DATAPrI[[#This Row],[Verks]],9900000),1))</f>
        <v>Programövergripande</v>
      </c>
      <c r="Y381" t="str">
        <f>IF(DATAPrI[[#This Row],[Verks]]="Programövergripande",DATAPrI[[#This Row],[Verks]],CONCATENATE(DATAPrI[[#This Row],[Kursansvarig inst]],TEXT(DATAPrI[[#This Row],[Verks]],9900000),1))</f>
        <v>Programövergripande</v>
      </c>
      <c r="Z3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81" t="s">
        <v>42</v>
      </c>
      <c r="AC381" t="s">
        <v>42</v>
      </c>
      <c r="AD381" t="s">
        <v>42</v>
      </c>
      <c r="AE381" t="s">
        <v>42</v>
      </c>
      <c r="AF381" t="str">
        <f>IF(A381="Programövergripande","Programövergripande",VLOOKUP(C381,Verks!A:B,2,0))</f>
        <v>Programövergripande</v>
      </c>
      <c r="AH381">
        <v>2023</v>
      </c>
      <c r="AI381" t="s">
        <v>800</v>
      </c>
      <c r="AL381" t="str">
        <f>VLOOKUP(B381,Inst!A:B,2,0)</f>
        <v>C6</v>
      </c>
    </row>
    <row r="382" spans="1:38" x14ac:dyDescent="0.35">
      <c r="A382" t="s">
        <v>38</v>
      </c>
      <c r="B382" t="s">
        <v>698</v>
      </c>
      <c r="C382" t="s">
        <v>285</v>
      </c>
      <c r="D382" t="s">
        <v>285</v>
      </c>
      <c r="E382" t="s">
        <v>42</v>
      </c>
      <c r="G382" t="s">
        <v>706</v>
      </c>
      <c r="H382" t="s">
        <v>54</v>
      </c>
      <c r="I382" t="s">
        <v>42</v>
      </c>
      <c r="J382">
        <v>1</v>
      </c>
      <c r="L382" t="s">
        <v>53</v>
      </c>
      <c r="M382" t="s">
        <v>42</v>
      </c>
      <c r="Q382" s="48">
        <v>0</v>
      </c>
      <c r="R382" s="48">
        <f t="shared" si="35"/>
        <v>0</v>
      </c>
      <c r="S382" s="48">
        <f t="shared" si="34"/>
        <v>0</v>
      </c>
      <c r="T382" s="48">
        <v>246</v>
      </c>
      <c r="U382" s="48">
        <f t="shared" si="31"/>
        <v>246</v>
      </c>
      <c r="V382" s="138">
        <f t="shared" si="32"/>
        <v>246000</v>
      </c>
      <c r="W382" s="138">
        <f t="shared" si="33"/>
        <v>20500</v>
      </c>
      <c r="X382" t="str">
        <f>IF(DATAPrI[[#This Row],[Verks]]="Programövergripande",DATAPrI[[#This Row],[Verks]],CONCATENATE(DATAPrI[[#This Row],[PN/Pri kod]],TEXT(DATAPrI[[#This Row],[Verks]],9900000),1))</f>
        <v>Programövergripande</v>
      </c>
      <c r="Y382" t="str">
        <f>IF(DATAPrI[[#This Row],[Verks]]="Programövergripande",DATAPrI[[#This Row],[Verks]],CONCATENATE(DATAPrI[[#This Row],[Kursansvarig inst]],TEXT(DATAPrI[[#This Row],[Verks]],9900000),1))</f>
        <v>Programövergripande</v>
      </c>
      <c r="Z3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82" t="s">
        <v>42</v>
      </c>
      <c r="AC382" t="s">
        <v>42</v>
      </c>
      <c r="AD382" t="s">
        <v>42</v>
      </c>
      <c r="AE382" t="s">
        <v>42</v>
      </c>
      <c r="AF382" t="str">
        <f>IF(A382="Programövergripande","Programövergripande",VLOOKUP(C382,Verks!A:B,2,0))</f>
        <v>Programövergripande</v>
      </c>
      <c r="AH382">
        <v>2023</v>
      </c>
      <c r="AI382" t="s">
        <v>801</v>
      </c>
      <c r="AL382" t="str">
        <f>VLOOKUP(B382,Inst!A:B,2,0)</f>
        <v>C6</v>
      </c>
    </row>
    <row r="383" spans="1:38" x14ac:dyDescent="0.35">
      <c r="A383" t="s">
        <v>38</v>
      </c>
      <c r="B383" t="s">
        <v>698</v>
      </c>
      <c r="C383" t="s">
        <v>285</v>
      </c>
      <c r="D383" t="s">
        <v>285</v>
      </c>
      <c r="E383" t="s">
        <v>42</v>
      </c>
      <c r="G383" t="s">
        <v>706</v>
      </c>
      <c r="H383" t="s">
        <v>307</v>
      </c>
      <c r="I383" t="s">
        <v>42</v>
      </c>
      <c r="J383">
        <v>1</v>
      </c>
      <c r="L383" t="s">
        <v>53</v>
      </c>
      <c r="Q383" s="48">
        <v>0</v>
      </c>
      <c r="R383" s="48">
        <f t="shared" si="35"/>
        <v>0</v>
      </c>
      <c r="S383" s="48">
        <f t="shared" si="34"/>
        <v>0</v>
      </c>
      <c r="T383" s="48">
        <v>18</v>
      </c>
      <c r="U383" s="48">
        <f t="shared" si="31"/>
        <v>18</v>
      </c>
      <c r="V383" s="138">
        <f t="shared" si="32"/>
        <v>18000</v>
      </c>
      <c r="W383" s="138">
        <f t="shared" si="33"/>
        <v>1500</v>
      </c>
      <c r="X383" t="str">
        <f>IF(DATAPrI[[#This Row],[Verks]]="Programövergripande",DATAPrI[[#This Row],[Verks]],CONCATENATE(DATAPrI[[#This Row],[PN/Pri kod]],TEXT(DATAPrI[[#This Row],[Verks]],9900000),1))</f>
        <v>Programövergripande</v>
      </c>
      <c r="Y383" t="str">
        <f>IF(DATAPrI[[#This Row],[Verks]]="Programövergripande",DATAPrI[[#This Row],[Verks]],CONCATENATE(DATAPrI[[#This Row],[Kursansvarig inst]],TEXT(DATAPrI[[#This Row],[Verks]],9900000),1))</f>
        <v>Programövergripande</v>
      </c>
      <c r="Z38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8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83" t="s">
        <v>42</v>
      </c>
      <c r="AC383" t="s">
        <v>42</v>
      </c>
      <c r="AD383" t="s">
        <v>42</v>
      </c>
      <c r="AE383" t="s">
        <v>42</v>
      </c>
      <c r="AF383" t="str">
        <f>IF(A383="Programövergripande","Programövergripande",VLOOKUP(C383,Verks!A:B,2,0))</f>
        <v>Programövergripande</v>
      </c>
      <c r="AH383">
        <v>2023</v>
      </c>
      <c r="AL383" t="str">
        <f>VLOOKUP(B383,Inst!A:B,2,0)</f>
        <v>C6</v>
      </c>
    </row>
    <row r="384" spans="1:38" x14ac:dyDescent="0.35">
      <c r="A384" t="s">
        <v>38</v>
      </c>
      <c r="B384" t="s">
        <v>698</v>
      </c>
      <c r="C384" t="s">
        <v>285</v>
      </c>
      <c r="D384" t="s">
        <v>285</v>
      </c>
      <c r="E384" t="s">
        <v>42</v>
      </c>
      <c r="G384" t="s">
        <v>706</v>
      </c>
      <c r="H384" t="s">
        <v>52</v>
      </c>
      <c r="I384" t="s">
        <v>42</v>
      </c>
      <c r="J384">
        <v>1</v>
      </c>
      <c r="L384" t="s">
        <v>53</v>
      </c>
      <c r="Q384" s="48">
        <v>0</v>
      </c>
      <c r="R384" s="48">
        <f t="shared" si="35"/>
        <v>0</v>
      </c>
      <c r="S384" s="48">
        <f t="shared" si="34"/>
        <v>0</v>
      </c>
      <c r="T384" s="48">
        <v>300</v>
      </c>
      <c r="U384" s="48">
        <f t="shared" si="31"/>
        <v>300</v>
      </c>
      <c r="V384" s="138">
        <f t="shared" si="32"/>
        <v>300000</v>
      </c>
      <c r="W384" s="138">
        <f t="shared" si="33"/>
        <v>25000</v>
      </c>
      <c r="X384" t="str">
        <f>IF(DATAPrI[[#This Row],[Verks]]="Programövergripande",DATAPrI[[#This Row],[Verks]],CONCATENATE(DATAPrI[[#This Row],[PN/Pri kod]],TEXT(DATAPrI[[#This Row],[Verks]],9900000),1))</f>
        <v>Programövergripande</v>
      </c>
      <c r="Y384" t="str">
        <f>IF(DATAPrI[[#This Row],[Verks]]="Programövergripande",DATAPrI[[#This Row],[Verks]],CONCATENATE(DATAPrI[[#This Row],[Kursansvarig inst]],TEXT(DATAPrI[[#This Row],[Verks]],9900000),1))</f>
        <v>Programövergripande</v>
      </c>
      <c r="Z38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38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384" t="s">
        <v>42</v>
      </c>
      <c r="AC384" t="s">
        <v>42</v>
      </c>
      <c r="AD384" t="s">
        <v>42</v>
      </c>
      <c r="AE384" t="s">
        <v>42</v>
      </c>
      <c r="AF384" t="str">
        <f>IF(A384="Programövergripande","Programövergripande",VLOOKUP(C384,Verks!A:B,2,0))</f>
        <v>Programövergripande</v>
      </c>
      <c r="AH384">
        <v>2023</v>
      </c>
      <c r="AL384" t="str">
        <f>VLOOKUP(B384,Inst!A:B,2,0)</f>
        <v>C6</v>
      </c>
    </row>
    <row r="385" spans="1:38" x14ac:dyDescent="0.35">
      <c r="A385" t="s">
        <v>47</v>
      </c>
      <c r="B385" t="s">
        <v>698</v>
      </c>
      <c r="C385" t="s">
        <v>285</v>
      </c>
      <c r="D385" t="s">
        <v>802</v>
      </c>
      <c r="E385" t="s">
        <v>48</v>
      </c>
      <c r="G385" t="s">
        <v>706</v>
      </c>
      <c r="H385" t="s">
        <v>803</v>
      </c>
      <c r="I385" t="s">
        <v>804</v>
      </c>
      <c r="J385">
        <v>1</v>
      </c>
      <c r="L385" t="s">
        <v>58</v>
      </c>
      <c r="M385" t="s">
        <v>49</v>
      </c>
      <c r="N385">
        <v>1</v>
      </c>
      <c r="O385">
        <v>28</v>
      </c>
      <c r="P385">
        <v>7.5</v>
      </c>
      <c r="Q385" s="48">
        <v>71.316999999999993</v>
      </c>
      <c r="R385" s="48">
        <f t="shared" si="35"/>
        <v>3.5</v>
      </c>
      <c r="S385" s="48">
        <f t="shared" si="34"/>
        <v>249.60949999999997</v>
      </c>
      <c r="T385" s="48">
        <v>0</v>
      </c>
      <c r="U385" s="48">
        <f t="shared" si="31"/>
        <v>249.60949999999997</v>
      </c>
      <c r="V385" s="138">
        <f t="shared" si="32"/>
        <v>249609.49999999997</v>
      </c>
      <c r="W385" s="138">
        <f t="shared" si="33"/>
        <v>20800.791666666664</v>
      </c>
      <c r="X385" t="str">
        <f>IF(DATAPrI[[#This Row],[Verks]]="Programövergripande",DATAPrI[[#This Row],[Verks]],CONCATENATE(DATAPrI[[#This Row],[PN/Pri kod]],TEXT(DATAPrI[[#This Row],[Verks]],9900000),1))</f>
        <v>C699001181</v>
      </c>
      <c r="Y385" t="str">
        <f>IF(DATAPrI[[#This Row],[Verks]]="Programövergripande",DATAPrI[[#This Row],[Verks]],CONCATENATE(DATAPrI[[#This Row],[Kursansvarig inst]],TEXT(DATAPrI[[#This Row],[Verks]],9900000),1))</f>
        <v>C699001181</v>
      </c>
      <c r="Z3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85" t="s">
        <v>42</v>
      </c>
      <c r="AC385" t="s">
        <v>42</v>
      </c>
      <c r="AD385" t="s">
        <v>42</v>
      </c>
      <c r="AE385" t="s">
        <v>42</v>
      </c>
      <c r="AF385">
        <f>IF(A385="Programövergripande","Programövergripande",VLOOKUP(C385,Verks!A:B,2,0))</f>
        <v>118</v>
      </c>
      <c r="AH385">
        <v>2023</v>
      </c>
      <c r="AL385" t="str">
        <f>VLOOKUP(B385,Inst!A:B,2,0)</f>
        <v>C6</v>
      </c>
    </row>
    <row r="386" spans="1:38" x14ac:dyDescent="0.35">
      <c r="A386" t="s">
        <v>47</v>
      </c>
      <c r="B386" t="s">
        <v>698</v>
      </c>
      <c r="C386" t="s">
        <v>285</v>
      </c>
      <c r="D386" t="s">
        <v>802</v>
      </c>
      <c r="E386" t="s">
        <v>48</v>
      </c>
      <c r="G386" t="s">
        <v>706</v>
      </c>
      <c r="H386" t="s">
        <v>805</v>
      </c>
      <c r="I386" t="s">
        <v>806</v>
      </c>
      <c r="J386">
        <v>1</v>
      </c>
      <c r="L386" t="s">
        <v>58</v>
      </c>
      <c r="M386" t="s">
        <v>49</v>
      </c>
      <c r="N386">
        <v>1</v>
      </c>
      <c r="O386">
        <v>28</v>
      </c>
      <c r="P386">
        <v>7.5</v>
      </c>
      <c r="Q386" s="48">
        <v>71.316999999999993</v>
      </c>
      <c r="R386" s="48">
        <f t="shared" si="35"/>
        <v>3.5</v>
      </c>
      <c r="S386" s="48">
        <f t="shared" si="34"/>
        <v>249.60949999999997</v>
      </c>
      <c r="T386" s="48">
        <v>0</v>
      </c>
      <c r="U386" s="48">
        <f t="shared" ref="U386:U449" si="36">S386+T386</f>
        <v>249.60949999999997</v>
      </c>
      <c r="V386" s="138">
        <f t="shared" ref="V386:V449" si="37">U386*1000</f>
        <v>249609.49999999997</v>
      </c>
      <c r="W386" s="138">
        <f t="shared" si="33"/>
        <v>20800.791666666664</v>
      </c>
      <c r="X386" t="str">
        <f>IF(DATAPrI[[#This Row],[Verks]]="Programövergripande",DATAPrI[[#This Row],[Verks]],CONCATENATE(DATAPrI[[#This Row],[PN/Pri kod]],TEXT(DATAPrI[[#This Row],[Verks]],9900000),1))</f>
        <v>C699001181</v>
      </c>
      <c r="Y386" t="str">
        <f>IF(DATAPrI[[#This Row],[Verks]]="Programövergripande",DATAPrI[[#This Row],[Verks]],CONCATENATE(DATAPrI[[#This Row],[Kursansvarig inst]],TEXT(DATAPrI[[#This Row],[Verks]],9900000),1))</f>
        <v>C699001181</v>
      </c>
      <c r="Z3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86" t="s">
        <v>42</v>
      </c>
      <c r="AC386" t="s">
        <v>42</v>
      </c>
      <c r="AD386" t="s">
        <v>42</v>
      </c>
      <c r="AE386" t="s">
        <v>42</v>
      </c>
      <c r="AF386">
        <f>IF(A386="Programövergripande","Programövergripande",VLOOKUP(C386,Verks!A:B,2,0))</f>
        <v>118</v>
      </c>
      <c r="AH386">
        <v>2023</v>
      </c>
      <c r="AL386" t="str">
        <f>VLOOKUP(B386,Inst!A:B,2,0)</f>
        <v>C6</v>
      </c>
    </row>
    <row r="387" spans="1:38" x14ac:dyDescent="0.35">
      <c r="A387" t="s">
        <v>47</v>
      </c>
      <c r="B387" t="s">
        <v>698</v>
      </c>
      <c r="C387" t="s">
        <v>285</v>
      </c>
      <c r="D387" t="s">
        <v>802</v>
      </c>
      <c r="E387" t="s">
        <v>48</v>
      </c>
      <c r="G387" t="s">
        <v>706</v>
      </c>
      <c r="H387" t="s">
        <v>807</v>
      </c>
      <c r="I387" t="s">
        <v>806</v>
      </c>
      <c r="J387">
        <v>1</v>
      </c>
      <c r="L387" t="s">
        <v>58</v>
      </c>
      <c r="M387" t="s">
        <v>50</v>
      </c>
      <c r="N387">
        <v>2</v>
      </c>
      <c r="O387">
        <v>0</v>
      </c>
      <c r="P387">
        <v>7.5</v>
      </c>
      <c r="Q387" s="48">
        <v>0</v>
      </c>
      <c r="R387" s="48">
        <f t="shared" si="35"/>
        <v>0</v>
      </c>
      <c r="S387" s="48">
        <f t="shared" si="34"/>
        <v>0</v>
      </c>
      <c r="T387" s="48">
        <v>0</v>
      </c>
      <c r="U387" s="48">
        <f t="shared" si="36"/>
        <v>0</v>
      </c>
      <c r="V387" s="138">
        <f t="shared" si="37"/>
        <v>0</v>
      </c>
      <c r="W387" s="138">
        <f t="shared" si="33"/>
        <v>0</v>
      </c>
      <c r="X387" t="str">
        <f>IF(DATAPrI[[#This Row],[Verks]]="Programövergripande",DATAPrI[[#This Row],[Verks]],CONCATENATE(DATAPrI[[#This Row],[PN/Pri kod]],TEXT(DATAPrI[[#This Row],[Verks]],9900000),1))</f>
        <v>C699001181</v>
      </c>
      <c r="Y387" t="str">
        <f>IF(DATAPrI[[#This Row],[Verks]]="Programövergripande",DATAPrI[[#This Row],[Verks]],CONCATENATE(DATAPrI[[#This Row],[Kursansvarig inst]],TEXT(DATAPrI[[#This Row],[Verks]],9900000),1))</f>
        <v>C699001181</v>
      </c>
      <c r="Z3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87">
        <f>IF(A387="Programövergripande","Programövergripande",VLOOKUP(C387,Verks!A:B,2,0))</f>
        <v>118</v>
      </c>
      <c r="AH387">
        <v>2023</v>
      </c>
      <c r="AL387" t="str">
        <f>VLOOKUP(B387,Inst!A:B,2,0)</f>
        <v>C6</v>
      </c>
    </row>
    <row r="388" spans="1:38" x14ac:dyDescent="0.35">
      <c r="A388" t="s">
        <v>47</v>
      </c>
      <c r="B388" t="s">
        <v>698</v>
      </c>
      <c r="C388" t="s">
        <v>285</v>
      </c>
      <c r="D388" t="s">
        <v>802</v>
      </c>
      <c r="E388" t="s">
        <v>48</v>
      </c>
      <c r="G388" t="s">
        <v>706</v>
      </c>
      <c r="H388" t="s">
        <v>539</v>
      </c>
      <c r="I388" t="s">
        <v>808</v>
      </c>
      <c r="J388">
        <v>1</v>
      </c>
      <c r="L388" t="s">
        <v>58</v>
      </c>
      <c r="M388" t="s">
        <v>50</v>
      </c>
      <c r="N388">
        <v>2</v>
      </c>
      <c r="O388">
        <v>0</v>
      </c>
      <c r="P388">
        <v>7.5</v>
      </c>
      <c r="Q388" s="48">
        <v>0</v>
      </c>
      <c r="R388" s="48">
        <f t="shared" si="35"/>
        <v>0</v>
      </c>
      <c r="S388" s="48">
        <f t="shared" si="34"/>
        <v>0</v>
      </c>
      <c r="T388" s="48">
        <v>0</v>
      </c>
      <c r="U388" s="48">
        <f t="shared" si="36"/>
        <v>0</v>
      </c>
      <c r="V388" s="138">
        <f t="shared" si="37"/>
        <v>0</v>
      </c>
      <c r="W388" s="138">
        <f t="shared" si="33"/>
        <v>0</v>
      </c>
      <c r="X388" t="str">
        <f>IF(DATAPrI[[#This Row],[Verks]]="Programövergripande",DATAPrI[[#This Row],[Verks]],CONCATENATE(DATAPrI[[#This Row],[PN/Pri kod]],TEXT(DATAPrI[[#This Row],[Verks]],9900000),1))</f>
        <v>C699001181</v>
      </c>
      <c r="Y388" t="str">
        <f>IF(DATAPrI[[#This Row],[Verks]]="Programövergripande",DATAPrI[[#This Row],[Verks]],CONCATENATE(DATAPrI[[#This Row],[Kursansvarig inst]],TEXT(DATAPrI[[#This Row],[Verks]],9900000),1))</f>
        <v>C699001181</v>
      </c>
      <c r="Z3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88">
        <f>IF(A388="Programövergripande","Programövergripande",VLOOKUP(C388,Verks!A:B,2,0))</f>
        <v>118</v>
      </c>
      <c r="AH388">
        <v>2023</v>
      </c>
      <c r="AL388" t="str">
        <f>VLOOKUP(B388,Inst!A:B,2,0)</f>
        <v>C6</v>
      </c>
    </row>
    <row r="389" spans="1:38" x14ac:dyDescent="0.35">
      <c r="A389" t="s">
        <v>47</v>
      </c>
      <c r="B389" t="s">
        <v>698</v>
      </c>
      <c r="C389" t="s">
        <v>285</v>
      </c>
      <c r="D389" t="s">
        <v>802</v>
      </c>
      <c r="E389" t="s">
        <v>48</v>
      </c>
      <c r="G389" t="s">
        <v>706</v>
      </c>
      <c r="H389" t="s">
        <v>809</v>
      </c>
      <c r="I389" t="s">
        <v>810</v>
      </c>
      <c r="J389">
        <v>1</v>
      </c>
      <c r="L389" t="s">
        <v>58</v>
      </c>
      <c r="M389" t="s">
        <v>49</v>
      </c>
      <c r="N389">
        <v>3</v>
      </c>
      <c r="O389">
        <v>0</v>
      </c>
      <c r="P389">
        <v>7.5</v>
      </c>
      <c r="Q389" s="48">
        <v>0</v>
      </c>
      <c r="R389" s="48">
        <f t="shared" si="35"/>
        <v>0</v>
      </c>
      <c r="S389" s="48">
        <f t="shared" si="34"/>
        <v>0</v>
      </c>
      <c r="T389" s="48">
        <v>0</v>
      </c>
      <c r="U389" s="48">
        <f t="shared" si="36"/>
        <v>0</v>
      </c>
      <c r="V389" s="138">
        <f t="shared" si="37"/>
        <v>0</v>
      </c>
      <c r="W389" s="138">
        <f t="shared" si="33"/>
        <v>0</v>
      </c>
      <c r="X389" t="str">
        <f>IF(DATAPrI[[#This Row],[Verks]]="Programövergripande",DATAPrI[[#This Row],[Verks]],CONCATENATE(DATAPrI[[#This Row],[PN/Pri kod]],TEXT(DATAPrI[[#This Row],[Verks]],9900000),1))</f>
        <v>C699001181</v>
      </c>
      <c r="Y389" t="str">
        <f>IF(DATAPrI[[#This Row],[Verks]]="Programövergripande",DATAPrI[[#This Row],[Verks]],CONCATENATE(DATAPrI[[#This Row],[Kursansvarig inst]],TEXT(DATAPrI[[#This Row],[Verks]],9900000),1))</f>
        <v>C699001181</v>
      </c>
      <c r="Z3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89" t="s">
        <v>42</v>
      </c>
      <c r="AC389" t="s">
        <v>42</v>
      </c>
      <c r="AD389" t="s">
        <v>42</v>
      </c>
      <c r="AE389" t="s">
        <v>42</v>
      </c>
      <c r="AF389">
        <f>IF(A389="Programövergripande","Programövergripande",VLOOKUP(C389,Verks!A:B,2,0))</f>
        <v>118</v>
      </c>
      <c r="AH389">
        <v>2023</v>
      </c>
      <c r="AL389" t="str">
        <f>VLOOKUP(B389,Inst!A:B,2,0)</f>
        <v>C6</v>
      </c>
    </row>
    <row r="390" spans="1:38" x14ac:dyDescent="0.35">
      <c r="A390" t="s">
        <v>47</v>
      </c>
      <c r="B390" t="s">
        <v>698</v>
      </c>
      <c r="C390" t="s">
        <v>285</v>
      </c>
      <c r="D390" t="s">
        <v>802</v>
      </c>
      <c r="E390" t="s">
        <v>48</v>
      </c>
      <c r="G390" t="s">
        <v>706</v>
      </c>
      <c r="H390" t="s">
        <v>811</v>
      </c>
      <c r="I390" t="s">
        <v>812</v>
      </c>
      <c r="J390">
        <v>1</v>
      </c>
      <c r="L390" t="s">
        <v>58</v>
      </c>
      <c r="M390" t="s">
        <v>49</v>
      </c>
      <c r="N390">
        <v>3</v>
      </c>
      <c r="O390">
        <v>0</v>
      </c>
      <c r="P390">
        <v>7.5</v>
      </c>
      <c r="Q390" s="48">
        <v>0</v>
      </c>
      <c r="R390" s="48">
        <f t="shared" si="35"/>
        <v>0</v>
      </c>
      <c r="S390" s="48">
        <f t="shared" si="34"/>
        <v>0</v>
      </c>
      <c r="T390" s="48">
        <v>0</v>
      </c>
      <c r="U390" s="48">
        <f t="shared" si="36"/>
        <v>0</v>
      </c>
      <c r="V390" s="138">
        <f t="shared" si="37"/>
        <v>0</v>
      </c>
      <c r="W390" s="138">
        <f t="shared" si="33"/>
        <v>0</v>
      </c>
      <c r="X390" t="str">
        <f>IF(DATAPrI[[#This Row],[Verks]]="Programövergripande",DATAPrI[[#This Row],[Verks]],CONCATENATE(DATAPrI[[#This Row],[PN/Pri kod]],TEXT(DATAPrI[[#This Row],[Verks]],9900000),1))</f>
        <v>C699001181</v>
      </c>
      <c r="Y390" t="str">
        <f>IF(DATAPrI[[#This Row],[Verks]]="Programövergripande",DATAPrI[[#This Row],[Verks]],CONCATENATE(DATAPrI[[#This Row],[Kursansvarig inst]],TEXT(DATAPrI[[#This Row],[Verks]],9900000),1))</f>
        <v>C699001181</v>
      </c>
      <c r="Z3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0" t="s">
        <v>42</v>
      </c>
      <c r="AC390" t="s">
        <v>42</v>
      </c>
      <c r="AD390" t="s">
        <v>42</v>
      </c>
      <c r="AE390" t="s">
        <v>42</v>
      </c>
      <c r="AF390">
        <f>IF(A390="Programövergripande","Programövergripande",VLOOKUP(C390,Verks!A:B,2,0))</f>
        <v>118</v>
      </c>
      <c r="AH390">
        <v>2023</v>
      </c>
      <c r="AL390" t="str">
        <f>VLOOKUP(B390,Inst!A:B,2,0)</f>
        <v>C6</v>
      </c>
    </row>
    <row r="391" spans="1:38" x14ac:dyDescent="0.35">
      <c r="A391" t="s">
        <v>47</v>
      </c>
      <c r="B391" t="s">
        <v>698</v>
      </c>
      <c r="C391" t="s">
        <v>285</v>
      </c>
      <c r="D391" t="s">
        <v>802</v>
      </c>
      <c r="E391" t="s">
        <v>48</v>
      </c>
      <c r="G391" t="s">
        <v>706</v>
      </c>
      <c r="H391" t="s">
        <v>783</v>
      </c>
      <c r="I391" t="s">
        <v>813</v>
      </c>
      <c r="J391">
        <v>1</v>
      </c>
      <c r="L391" t="s">
        <v>58</v>
      </c>
      <c r="M391" t="s">
        <v>50</v>
      </c>
      <c r="N391">
        <v>4</v>
      </c>
      <c r="O391">
        <v>0</v>
      </c>
      <c r="P391">
        <v>15</v>
      </c>
      <c r="Q391" s="48">
        <v>71.316999999999993</v>
      </c>
      <c r="R391" s="48">
        <f t="shared" si="35"/>
        <v>0</v>
      </c>
      <c r="S391" s="48">
        <f t="shared" si="34"/>
        <v>0</v>
      </c>
      <c r="T391" s="48">
        <v>0</v>
      </c>
      <c r="U391" s="48">
        <f t="shared" si="36"/>
        <v>0</v>
      </c>
      <c r="V391" s="138">
        <f t="shared" si="37"/>
        <v>0</v>
      </c>
      <c r="W391" s="138">
        <f t="shared" ref="W391:W454" si="38">V391/12</f>
        <v>0</v>
      </c>
      <c r="X391" t="str">
        <f>IF(DATAPrI[[#This Row],[Verks]]="Programövergripande",DATAPrI[[#This Row],[Verks]],CONCATENATE(DATAPrI[[#This Row],[PN/Pri kod]],TEXT(DATAPrI[[#This Row],[Verks]],9900000),1))</f>
        <v>C699001181</v>
      </c>
      <c r="Y391" t="str">
        <f>IF(DATAPrI[[#This Row],[Verks]]="Programövergripande",DATAPrI[[#This Row],[Verks]],CONCATENATE(DATAPrI[[#This Row],[Kursansvarig inst]],TEXT(DATAPrI[[#This Row],[Verks]],9900000),1))</f>
        <v>C699001181</v>
      </c>
      <c r="Z3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1" t="s">
        <v>42</v>
      </c>
      <c r="AC391" t="s">
        <v>42</v>
      </c>
      <c r="AD391" t="s">
        <v>42</v>
      </c>
      <c r="AE391" t="s">
        <v>42</v>
      </c>
      <c r="AF391">
        <f>IF(A391="Programövergripande","Programövergripande",VLOOKUP(C391,Verks!A:B,2,0))</f>
        <v>118</v>
      </c>
      <c r="AH391">
        <v>2023</v>
      </c>
      <c r="AL391" t="str">
        <f>VLOOKUP(B391,Inst!A:B,2,0)</f>
        <v>C6</v>
      </c>
    </row>
    <row r="392" spans="1:38" x14ac:dyDescent="0.35">
      <c r="A392" t="s">
        <v>47</v>
      </c>
      <c r="B392" t="s">
        <v>698</v>
      </c>
      <c r="C392" t="s">
        <v>285</v>
      </c>
      <c r="D392" t="s">
        <v>814</v>
      </c>
      <c r="E392" t="s">
        <v>48</v>
      </c>
      <c r="G392" t="s">
        <v>706</v>
      </c>
      <c r="H392" t="s">
        <v>783</v>
      </c>
      <c r="I392" t="s">
        <v>813</v>
      </c>
      <c r="J392">
        <v>1</v>
      </c>
      <c r="L392" t="s">
        <v>58</v>
      </c>
      <c r="M392" t="s">
        <v>50</v>
      </c>
      <c r="N392">
        <v>4</v>
      </c>
      <c r="O392">
        <v>11</v>
      </c>
      <c r="P392">
        <v>15</v>
      </c>
      <c r="Q392" s="48">
        <v>71.316999999999993</v>
      </c>
      <c r="R392" s="48">
        <f t="shared" si="35"/>
        <v>2.75</v>
      </c>
      <c r="S392" s="48">
        <f t="shared" si="34"/>
        <v>196.12174999999999</v>
      </c>
      <c r="T392" s="48">
        <v>0</v>
      </c>
      <c r="U392" s="48">
        <f t="shared" si="36"/>
        <v>196.12174999999999</v>
      </c>
      <c r="V392" s="138">
        <f t="shared" si="37"/>
        <v>196121.75</v>
      </c>
      <c r="W392" s="138">
        <f t="shared" si="38"/>
        <v>16343.479166666666</v>
      </c>
      <c r="X392" t="str">
        <f>IF(DATAPrI[[#This Row],[Verks]]="Programövergripande",DATAPrI[[#This Row],[Verks]],CONCATENATE(DATAPrI[[#This Row],[PN/Pri kod]],TEXT(DATAPrI[[#This Row],[Verks]],9900000),1))</f>
        <v>C699001181</v>
      </c>
      <c r="Y392" t="str">
        <f>IF(DATAPrI[[#This Row],[Verks]]="Programövergripande",DATAPrI[[#This Row],[Verks]],CONCATENATE(DATAPrI[[#This Row],[Kursansvarig inst]],TEXT(DATAPrI[[#This Row],[Verks]],9900000),1))</f>
        <v>C699001181</v>
      </c>
      <c r="Z3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2" t="s">
        <v>42</v>
      </c>
      <c r="AC392" t="s">
        <v>42</v>
      </c>
      <c r="AD392" t="s">
        <v>42</v>
      </c>
      <c r="AE392" t="s">
        <v>42</v>
      </c>
      <c r="AF392">
        <f>IF(A392="Programövergripande","Programövergripande",VLOOKUP(C392,Verks!A:B,2,0))</f>
        <v>118</v>
      </c>
      <c r="AH392">
        <v>2023</v>
      </c>
      <c r="AL392" t="str">
        <f>VLOOKUP(B392,Inst!A:B,2,0)</f>
        <v>C6</v>
      </c>
    </row>
    <row r="393" spans="1:38" x14ac:dyDescent="0.35">
      <c r="A393" t="s">
        <v>47</v>
      </c>
      <c r="B393" t="s">
        <v>698</v>
      </c>
      <c r="C393" t="s">
        <v>285</v>
      </c>
      <c r="D393" t="s">
        <v>815</v>
      </c>
      <c r="E393" t="s">
        <v>48</v>
      </c>
      <c r="G393" t="s">
        <v>706</v>
      </c>
      <c r="H393" t="s">
        <v>803</v>
      </c>
      <c r="I393" t="s">
        <v>804</v>
      </c>
      <c r="J393">
        <v>1</v>
      </c>
      <c r="L393" t="s">
        <v>58</v>
      </c>
      <c r="M393" t="s">
        <v>49</v>
      </c>
      <c r="N393">
        <v>1</v>
      </c>
      <c r="O393">
        <v>28</v>
      </c>
      <c r="P393">
        <v>7.5</v>
      </c>
      <c r="Q393" s="48">
        <v>71.316999999999993</v>
      </c>
      <c r="R393" s="48">
        <f t="shared" si="35"/>
        <v>3.5</v>
      </c>
      <c r="S393" s="48">
        <f t="shared" si="34"/>
        <v>249.60949999999997</v>
      </c>
      <c r="T393" s="48">
        <v>0</v>
      </c>
      <c r="U393" s="48">
        <f t="shared" si="36"/>
        <v>249.60949999999997</v>
      </c>
      <c r="V393" s="138">
        <f t="shared" si="37"/>
        <v>249609.49999999997</v>
      </c>
      <c r="W393" s="138">
        <f t="shared" si="38"/>
        <v>20800.791666666664</v>
      </c>
      <c r="X393" t="str">
        <f>IF(DATAPrI[[#This Row],[Verks]]="Programövergripande",DATAPrI[[#This Row],[Verks]],CONCATENATE(DATAPrI[[#This Row],[PN/Pri kod]],TEXT(DATAPrI[[#This Row],[Verks]],9900000),1))</f>
        <v>C699001181</v>
      </c>
      <c r="Y393" t="str">
        <f>IF(DATAPrI[[#This Row],[Verks]]="Programövergripande",DATAPrI[[#This Row],[Verks]],CONCATENATE(DATAPrI[[#This Row],[Kursansvarig inst]],TEXT(DATAPrI[[#This Row],[Verks]],9900000),1))</f>
        <v>C699001181</v>
      </c>
      <c r="Z3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3" t="s">
        <v>42</v>
      </c>
      <c r="AC393" t="s">
        <v>42</v>
      </c>
      <c r="AD393" t="s">
        <v>42</v>
      </c>
      <c r="AE393" t="s">
        <v>42</v>
      </c>
      <c r="AF393">
        <f>IF(A393="Programövergripande","Programövergripande",VLOOKUP(C393,Verks!A:B,2,0))</f>
        <v>118</v>
      </c>
      <c r="AH393">
        <v>2023</v>
      </c>
      <c r="AL393" t="str">
        <f>VLOOKUP(B393,Inst!A:B,2,0)</f>
        <v>C6</v>
      </c>
    </row>
    <row r="394" spans="1:38" x14ac:dyDescent="0.35">
      <c r="A394" t="s">
        <v>47</v>
      </c>
      <c r="B394" t="s">
        <v>698</v>
      </c>
      <c r="C394" t="s">
        <v>285</v>
      </c>
      <c r="D394" t="s">
        <v>815</v>
      </c>
      <c r="E394" t="s">
        <v>48</v>
      </c>
      <c r="G394" t="s">
        <v>706</v>
      </c>
      <c r="H394" t="s">
        <v>816</v>
      </c>
      <c r="I394" t="s">
        <v>817</v>
      </c>
      <c r="J394">
        <v>1</v>
      </c>
      <c r="L394" t="s">
        <v>58</v>
      </c>
      <c r="M394" t="s">
        <v>49</v>
      </c>
      <c r="N394">
        <v>1</v>
      </c>
      <c r="O394">
        <v>28</v>
      </c>
      <c r="P394">
        <v>7.5</v>
      </c>
      <c r="Q394" s="48">
        <v>71.316999999999993</v>
      </c>
      <c r="R394" s="48">
        <f t="shared" si="35"/>
        <v>3.5</v>
      </c>
      <c r="S394" s="48">
        <f t="shared" si="34"/>
        <v>249.60949999999997</v>
      </c>
      <c r="T394" s="48">
        <v>0</v>
      </c>
      <c r="U394" s="48">
        <f t="shared" si="36"/>
        <v>249.60949999999997</v>
      </c>
      <c r="V394" s="138">
        <f t="shared" si="37"/>
        <v>249609.49999999997</v>
      </c>
      <c r="W394" s="138">
        <f t="shared" si="38"/>
        <v>20800.791666666664</v>
      </c>
      <c r="X394" t="str">
        <f>IF(DATAPrI[[#This Row],[Verks]]="Programövergripande",DATAPrI[[#This Row],[Verks]],CONCATENATE(DATAPrI[[#This Row],[PN/Pri kod]],TEXT(DATAPrI[[#This Row],[Verks]],9900000),1))</f>
        <v>C699001181</v>
      </c>
      <c r="Y394" t="str">
        <f>IF(DATAPrI[[#This Row],[Verks]]="Programövergripande",DATAPrI[[#This Row],[Verks]],CONCATENATE(DATAPrI[[#This Row],[Kursansvarig inst]],TEXT(DATAPrI[[#This Row],[Verks]],9900000),1))</f>
        <v>C699001181</v>
      </c>
      <c r="Z3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4" t="s">
        <v>42</v>
      </c>
      <c r="AC394" t="s">
        <v>42</v>
      </c>
      <c r="AD394" t="s">
        <v>42</v>
      </c>
      <c r="AE394" t="s">
        <v>42</v>
      </c>
      <c r="AF394">
        <f>IF(A394="Programövergripande","Programövergripande",VLOOKUP(C394,Verks!A:B,2,0))</f>
        <v>118</v>
      </c>
      <c r="AH394">
        <v>2023</v>
      </c>
      <c r="AL394" t="str">
        <f>VLOOKUP(B394,Inst!A:B,2,0)</f>
        <v>C6</v>
      </c>
    </row>
    <row r="395" spans="1:38" x14ac:dyDescent="0.35">
      <c r="A395" t="s">
        <v>47</v>
      </c>
      <c r="B395" t="s">
        <v>698</v>
      </c>
      <c r="C395" t="s">
        <v>285</v>
      </c>
      <c r="D395" t="s">
        <v>815</v>
      </c>
      <c r="E395" t="s">
        <v>48</v>
      </c>
      <c r="G395" t="s">
        <v>706</v>
      </c>
      <c r="H395" t="s">
        <v>818</v>
      </c>
      <c r="I395" t="s">
        <v>819</v>
      </c>
      <c r="J395">
        <v>1</v>
      </c>
      <c r="L395" t="s">
        <v>58</v>
      </c>
      <c r="M395" t="s">
        <v>50</v>
      </c>
      <c r="N395">
        <v>2</v>
      </c>
      <c r="O395">
        <v>0</v>
      </c>
      <c r="P395">
        <v>7.5</v>
      </c>
      <c r="Q395" s="48">
        <v>0</v>
      </c>
      <c r="R395" s="48">
        <f t="shared" si="35"/>
        <v>0</v>
      </c>
      <c r="S395" s="48">
        <f t="shared" si="34"/>
        <v>0</v>
      </c>
      <c r="T395" s="48">
        <v>0</v>
      </c>
      <c r="U395" s="48">
        <f t="shared" si="36"/>
        <v>0</v>
      </c>
      <c r="V395" s="138">
        <f t="shared" si="37"/>
        <v>0</v>
      </c>
      <c r="W395" s="138">
        <f t="shared" si="38"/>
        <v>0</v>
      </c>
      <c r="X395" t="str">
        <f>IF(DATAPrI[[#This Row],[Verks]]="Programövergripande",DATAPrI[[#This Row],[Verks]],CONCATENATE(DATAPrI[[#This Row],[PN/Pri kod]],TEXT(DATAPrI[[#This Row],[Verks]],9900000),1))</f>
        <v>C699001181</v>
      </c>
      <c r="Y395" t="str">
        <f>IF(DATAPrI[[#This Row],[Verks]]="Programövergripande",DATAPrI[[#This Row],[Verks]],CONCATENATE(DATAPrI[[#This Row],[Kursansvarig inst]],TEXT(DATAPrI[[#This Row],[Verks]],9900000),1))</f>
        <v>C699001181</v>
      </c>
      <c r="Z3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5" t="s">
        <v>42</v>
      </c>
      <c r="AC395" t="s">
        <v>42</v>
      </c>
      <c r="AD395" t="s">
        <v>42</v>
      </c>
      <c r="AE395" t="s">
        <v>42</v>
      </c>
      <c r="AF395">
        <f>IF(A395="Programövergripande","Programövergripande",VLOOKUP(C395,Verks!A:B,2,0))</f>
        <v>118</v>
      </c>
      <c r="AH395">
        <v>2023</v>
      </c>
      <c r="AL395" t="str">
        <f>VLOOKUP(B395,Inst!A:B,2,0)</f>
        <v>C6</v>
      </c>
    </row>
    <row r="396" spans="1:38" x14ac:dyDescent="0.35">
      <c r="A396" t="s">
        <v>47</v>
      </c>
      <c r="B396" t="s">
        <v>698</v>
      </c>
      <c r="C396" t="s">
        <v>285</v>
      </c>
      <c r="D396" t="s">
        <v>815</v>
      </c>
      <c r="E396" t="s">
        <v>48</v>
      </c>
      <c r="G396" t="s">
        <v>706</v>
      </c>
      <c r="H396" t="s">
        <v>539</v>
      </c>
      <c r="I396" t="s">
        <v>808</v>
      </c>
      <c r="J396">
        <v>1</v>
      </c>
      <c r="L396" t="s">
        <v>58</v>
      </c>
      <c r="M396" t="s">
        <v>50</v>
      </c>
      <c r="N396">
        <v>2</v>
      </c>
      <c r="O396">
        <v>0</v>
      </c>
      <c r="P396">
        <v>7.5</v>
      </c>
      <c r="Q396" s="48">
        <v>0</v>
      </c>
      <c r="R396" s="48">
        <f t="shared" si="35"/>
        <v>0</v>
      </c>
      <c r="S396" s="48">
        <f t="shared" si="34"/>
        <v>0</v>
      </c>
      <c r="T396" s="48">
        <v>0</v>
      </c>
      <c r="U396" s="48">
        <f t="shared" si="36"/>
        <v>0</v>
      </c>
      <c r="V396" s="138">
        <f t="shared" si="37"/>
        <v>0</v>
      </c>
      <c r="W396" s="138">
        <f t="shared" si="38"/>
        <v>0</v>
      </c>
      <c r="X396" t="str">
        <f>IF(DATAPrI[[#This Row],[Verks]]="Programövergripande",DATAPrI[[#This Row],[Verks]],CONCATENATE(DATAPrI[[#This Row],[PN/Pri kod]],TEXT(DATAPrI[[#This Row],[Verks]],9900000),1))</f>
        <v>C699001181</v>
      </c>
      <c r="Y396" t="str">
        <f>IF(DATAPrI[[#This Row],[Verks]]="Programövergripande",DATAPrI[[#This Row],[Verks]],CONCATENATE(DATAPrI[[#This Row],[Kursansvarig inst]],TEXT(DATAPrI[[#This Row],[Verks]],9900000),1))</f>
        <v>C699001181</v>
      </c>
      <c r="Z3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96">
        <f>IF(A396="Programövergripande","Programövergripande",VLOOKUP(C396,Verks!A:B,2,0))</f>
        <v>118</v>
      </c>
      <c r="AH396">
        <v>2023</v>
      </c>
      <c r="AL396" t="str">
        <f>VLOOKUP(B396,Inst!A:B,2,0)</f>
        <v>C6</v>
      </c>
    </row>
    <row r="397" spans="1:38" x14ac:dyDescent="0.35">
      <c r="A397" t="s">
        <v>47</v>
      </c>
      <c r="B397" t="s">
        <v>698</v>
      </c>
      <c r="C397" t="s">
        <v>285</v>
      </c>
      <c r="D397" t="s">
        <v>815</v>
      </c>
      <c r="E397" t="s">
        <v>48</v>
      </c>
      <c r="G397" t="s">
        <v>706</v>
      </c>
      <c r="H397" t="s">
        <v>809</v>
      </c>
      <c r="I397" t="s">
        <v>810</v>
      </c>
      <c r="J397">
        <v>1</v>
      </c>
      <c r="L397" t="s">
        <v>58</v>
      </c>
      <c r="M397" t="s">
        <v>49</v>
      </c>
      <c r="N397">
        <v>3</v>
      </c>
      <c r="O397">
        <v>0</v>
      </c>
      <c r="P397">
        <v>7.5</v>
      </c>
      <c r="Q397" s="48">
        <v>0</v>
      </c>
      <c r="R397" s="48">
        <f t="shared" si="35"/>
        <v>0</v>
      </c>
      <c r="S397" s="48">
        <f t="shared" si="34"/>
        <v>0</v>
      </c>
      <c r="T397" s="48">
        <v>0</v>
      </c>
      <c r="U397" s="48">
        <f t="shared" si="36"/>
        <v>0</v>
      </c>
      <c r="V397" s="138">
        <f t="shared" si="37"/>
        <v>0</v>
      </c>
      <c r="W397" s="138">
        <f t="shared" si="38"/>
        <v>0</v>
      </c>
      <c r="X397" t="str">
        <f>IF(DATAPrI[[#This Row],[Verks]]="Programövergripande",DATAPrI[[#This Row],[Verks]],CONCATENATE(DATAPrI[[#This Row],[PN/Pri kod]],TEXT(DATAPrI[[#This Row],[Verks]],9900000),1))</f>
        <v>C699001181</v>
      </c>
      <c r="Y397" t="str">
        <f>IF(DATAPrI[[#This Row],[Verks]]="Programövergripande",DATAPrI[[#This Row],[Verks]],CONCATENATE(DATAPrI[[#This Row],[Kursansvarig inst]],TEXT(DATAPrI[[#This Row],[Verks]],9900000),1))</f>
        <v>C699001181</v>
      </c>
      <c r="Z3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7" t="s">
        <v>42</v>
      </c>
      <c r="AC397" t="s">
        <v>42</v>
      </c>
      <c r="AD397" t="s">
        <v>42</v>
      </c>
      <c r="AE397" t="s">
        <v>42</v>
      </c>
      <c r="AF397">
        <f>IF(A397="Programövergripande","Programövergripande",VLOOKUP(C397,Verks!A:B,2,0))</f>
        <v>118</v>
      </c>
      <c r="AH397">
        <v>2023</v>
      </c>
      <c r="AL397" t="str">
        <f>VLOOKUP(B397,Inst!A:B,2,0)</f>
        <v>C6</v>
      </c>
    </row>
    <row r="398" spans="1:38" x14ac:dyDescent="0.35">
      <c r="A398" t="s">
        <v>47</v>
      </c>
      <c r="B398" t="s">
        <v>698</v>
      </c>
      <c r="C398" t="s">
        <v>285</v>
      </c>
      <c r="D398" t="s">
        <v>815</v>
      </c>
      <c r="E398" t="s">
        <v>48</v>
      </c>
      <c r="G398" t="s">
        <v>706</v>
      </c>
      <c r="H398" t="s">
        <v>811</v>
      </c>
      <c r="I398" t="s">
        <v>812</v>
      </c>
      <c r="J398">
        <v>1</v>
      </c>
      <c r="L398" t="s">
        <v>58</v>
      </c>
      <c r="M398" t="s">
        <v>49</v>
      </c>
      <c r="N398">
        <v>3</v>
      </c>
      <c r="O398">
        <v>0</v>
      </c>
      <c r="P398">
        <v>7.5</v>
      </c>
      <c r="Q398" s="48">
        <v>0</v>
      </c>
      <c r="R398" s="48">
        <f t="shared" si="35"/>
        <v>0</v>
      </c>
      <c r="S398" s="48">
        <f t="shared" si="34"/>
        <v>0</v>
      </c>
      <c r="T398" s="48">
        <v>0</v>
      </c>
      <c r="U398" s="48">
        <f t="shared" si="36"/>
        <v>0</v>
      </c>
      <c r="V398" s="138">
        <f t="shared" si="37"/>
        <v>0</v>
      </c>
      <c r="W398" s="138">
        <f t="shared" si="38"/>
        <v>0</v>
      </c>
      <c r="X398" t="str">
        <f>IF(DATAPrI[[#This Row],[Verks]]="Programövergripande",DATAPrI[[#This Row],[Verks]],CONCATENATE(DATAPrI[[#This Row],[PN/Pri kod]],TEXT(DATAPrI[[#This Row],[Verks]],9900000),1))</f>
        <v>C699001181</v>
      </c>
      <c r="Y398" t="str">
        <f>IF(DATAPrI[[#This Row],[Verks]]="Programövergripande",DATAPrI[[#This Row],[Verks]],CONCATENATE(DATAPrI[[#This Row],[Kursansvarig inst]],TEXT(DATAPrI[[#This Row],[Verks]],9900000),1))</f>
        <v>C699001181</v>
      </c>
      <c r="Z3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398">
        <f>IF(A398="Programövergripande","Programövergripande",VLOOKUP(C398,Verks!A:B,2,0))</f>
        <v>118</v>
      </c>
      <c r="AH398">
        <v>2023</v>
      </c>
      <c r="AL398" t="str">
        <f>VLOOKUP(B398,Inst!A:B,2,0)</f>
        <v>C6</v>
      </c>
    </row>
    <row r="399" spans="1:38" x14ac:dyDescent="0.35">
      <c r="A399" t="s">
        <v>47</v>
      </c>
      <c r="B399" t="s">
        <v>698</v>
      </c>
      <c r="C399" t="s">
        <v>285</v>
      </c>
      <c r="D399" t="s">
        <v>815</v>
      </c>
      <c r="E399" t="s">
        <v>48</v>
      </c>
      <c r="G399" t="s">
        <v>706</v>
      </c>
      <c r="H399" t="s">
        <v>783</v>
      </c>
      <c r="I399" t="s">
        <v>813</v>
      </c>
      <c r="J399">
        <v>1</v>
      </c>
      <c r="L399" t="s">
        <v>58</v>
      </c>
      <c r="M399" t="s">
        <v>50</v>
      </c>
      <c r="N399">
        <v>4</v>
      </c>
      <c r="O399">
        <v>19</v>
      </c>
      <c r="P399">
        <v>15</v>
      </c>
      <c r="Q399" s="48">
        <v>71.316999999999993</v>
      </c>
      <c r="R399" s="48">
        <f t="shared" si="35"/>
        <v>4.75</v>
      </c>
      <c r="S399" s="48">
        <f t="shared" si="34"/>
        <v>338.75574999999998</v>
      </c>
      <c r="T399" s="48">
        <v>0</v>
      </c>
      <c r="U399" s="48">
        <f t="shared" si="36"/>
        <v>338.75574999999998</v>
      </c>
      <c r="V399" s="138">
        <f t="shared" si="37"/>
        <v>338755.75</v>
      </c>
      <c r="W399" s="138">
        <f t="shared" si="38"/>
        <v>28229.645833333332</v>
      </c>
      <c r="X399" t="str">
        <f>IF(DATAPrI[[#This Row],[Verks]]="Programövergripande",DATAPrI[[#This Row],[Verks]],CONCATENATE(DATAPrI[[#This Row],[PN/Pri kod]],TEXT(DATAPrI[[#This Row],[Verks]],9900000),1))</f>
        <v>C699001181</v>
      </c>
      <c r="Y399" t="str">
        <f>IF(DATAPrI[[#This Row],[Verks]]="Programövergripande",DATAPrI[[#This Row],[Verks]],CONCATENATE(DATAPrI[[#This Row],[Kursansvarig inst]],TEXT(DATAPrI[[#This Row],[Verks]],9900000),1))</f>
        <v>C699001181</v>
      </c>
      <c r="Z3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3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399" t="s">
        <v>42</v>
      </c>
      <c r="AC399" t="s">
        <v>42</v>
      </c>
      <c r="AD399" t="s">
        <v>42</v>
      </c>
      <c r="AE399" t="s">
        <v>42</v>
      </c>
      <c r="AF399">
        <f>IF(A399="Programövergripande","Programövergripande",VLOOKUP(C399,Verks!A:B,2,0))</f>
        <v>118</v>
      </c>
      <c r="AH399">
        <v>2023</v>
      </c>
      <c r="AL399" t="str">
        <f>VLOOKUP(B399,Inst!A:B,2,0)</f>
        <v>C6</v>
      </c>
    </row>
    <row r="400" spans="1:38" x14ac:dyDescent="0.35">
      <c r="A400" t="s">
        <v>47</v>
      </c>
      <c r="B400" t="s">
        <v>698</v>
      </c>
      <c r="C400" t="s">
        <v>285</v>
      </c>
      <c r="D400" t="s">
        <v>820</v>
      </c>
      <c r="E400" t="s">
        <v>48</v>
      </c>
      <c r="G400" t="s">
        <v>706</v>
      </c>
      <c r="H400" t="s">
        <v>821</v>
      </c>
      <c r="I400" t="s">
        <v>822</v>
      </c>
      <c r="J400">
        <v>1</v>
      </c>
      <c r="L400" t="s">
        <v>58</v>
      </c>
      <c r="M400" t="s">
        <v>49</v>
      </c>
      <c r="N400">
        <v>1</v>
      </c>
      <c r="O400">
        <v>28</v>
      </c>
      <c r="P400">
        <v>7.5</v>
      </c>
      <c r="Q400" s="48">
        <v>71.316999999999993</v>
      </c>
      <c r="R400" s="48">
        <f t="shared" si="35"/>
        <v>3.5</v>
      </c>
      <c r="S400" s="48">
        <f t="shared" si="34"/>
        <v>249.60949999999997</v>
      </c>
      <c r="T400" s="48">
        <v>0</v>
      </c>
      <c r="U400" s="48">
        <f t="shared" si="36"/>
        <v>249.60949999999997</v>
      </c>
      <c r="V400" s="138">
        <f t="shared" si="37"/>
        <v>249609.49999999997</v>
      </c>
      <c r="W400" s="138">
        <f t="shared" si="38"/>
        <v>20800.791666666664</v>
      </c>
      <c r="X400" t="str">
        <f>IF(DATAPrI[[#This Row],[Verks]]="Programövergripande",DATAPrI[[#This Row],[Verks]],CONCATENATE(DATAPrI[[#This Row],[PN/Pri kod]],TEXT(DATAPrI[[#This Row],[Verks]],9900000),1))</f>
        <v>C699001181</v>
      </c>
      <c r="Y400" t="str">
        <f>IF(DATAPrI[[#This Row],[Verks]]="Programövergripande",DATAPrI[[#This Row],[Verks]],CONCATENATE(DATAPrI[[#This Row],[Kursansvarig inst]],TEXT(DATAPrI[[#This Row],[Verks]],9900000),1))</f>
        <v>C699001181</v>
      </c>
      <c r="Z4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00" t="s">
        <v>42</v>
      </c>
      <c r="AC400" t="s">
        <v>42</v>
      </c>
      <c r="AD400" t="s">
        <v>42</v>
      </c>
      <c r="AE400" t="s">
        <v>42</v>
      </c>
      <c r="AF400">
        <f>IF(A400="Programövergripande","Programövergripande",VLOOKUP(C400,Verks!A:B,2,0))</f>
        <v>118</v>
      </c>
      <c r="AH400">
        <v>2023</v>
      </c>
      <c r="AL400" t="str">
        <f>VLOOKUP(B400,Inst!A:B,2,0)</f>
        <v>C6</v>
      </c>
    </row>
    <row r="401" spans="1:38" x14ac:dyDescent="0.35">
      <c r="A401" t="s">
        <v>47</v>
      </c>
      <c r="B401" t="s">
        <v>698</v>
      </c>
      <c r="C401" t="s">
        <v>285</v>
      </c>
      <c r="D401" t="s">
        <v>820</v>
      </c>
      <c r="E401" t="s">
        <v>48</v>
      </c>
      <c r="G401" t="s">
        <v>706</v>
      </c>
      <c r="H401" t="s">
        <v>803</v>
      </c>
      <c r="I401" t="s">
        <v>804</v>
      </c>
      <c r="J401">
        <v>1</v>
      </c>
      <c r="L401" t="s">
        <v>58</v>
      </c>
      <c r="M401" t="s">
        <v>49</v>
      </c>
      <c r="N401">
        <v>1</v>
      </c>
      <c r="O401">
        <v>28</v>
      </c>
      <c r="P401">
        <v>7.5</v>
      </c>
      <c r="Q401" s="48">
        <v>71.316999999999993</v>
      </c>
      <c r="R401" s="48">
        <f t="shared" si="35"/>
        <v>3.5</v>
      </c>
      <c r="S401" s="48">
        <f t="shared" si="34"/>
        <v>249.60949999999997</v>
      </c>
      <c r="T401" s="48">
        <v>0</v>
      </c>
      <c r="U401" s="48">
        <f t="shared" si="36"/>
        <v>249.60949999999997</v>
      </c>
      <c r="V401" s="138">
        <f t="shared" si="37"/>
        <v>249609.49999999997</v>
      </c>
      <c r="W401" s="138">
        <f t="shared" si="38"/>
        <v>20800.791666666664</v>
      </c>
      <c r="X401" t="str">
        <f>IF(DATAPrI[[#This Row],[Verks]]="Programövergripande",DATAPrI[[#This Row],[Verks]],CONCATENATE(DATAPrI[[#This Row],[PN/Pri kod]],TEXT(DATAPrI[[#This Row],[Verks]],9900000),1))</f>
        <v>C699001181</v>
      </c>
      <c r="Y401" t="str">
        <f>IF(DATAPrI[[#This Row],[Verks]]="Programövergripande",DATAPrI[[#This Row],[Verks]],CONCATENATE(DATAPrI[[#This Row],[Kursansvarig inst]],TEXT(DATAPrI[[#This Row],[Verks]],9900000),1))</f>
        <v>C699001181</v>
      </c>
      <c r="Z4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01" t="s">
        <v>42</v>
      </c>
      <c r="AC401" t="s">
        <v>42</v>
      </c>
      <c r="AD401" t="s">
        <v>42</v>
      </c>
      <c r="AE401" t="s">
        <v>42</v>
      </c>
      <c r="AF401">
        <f>IF(A401="Programövergripande","Programövergripande",VLOOKUP(C401,Verks!A:B,2,0))</f>
        <v>118</v>
      </c>
      <c r="AH401">
        <v>2023</v>
      </c>
      <c r="AL401" t="str">
        <f>VLOOKUP(B401,Inst!A:B,2,0)</f>
        <v>C6</v>
      </c>
    </row>
    <row r="402" spans="1:38" x14ac:dyDescent="0.35">
      <c r="A402" t="s">
        <v>47</v>
      </c>
      <c r="B402" t="s">
        <v>698</v>
      </c>
      <c r="C402" t="s">
        <v>285</v>
      </c>
      <c r="D402" t="s">
        <v>820</v>
      </c>
      <c r="E402" t="s">
        <v>48</v>
      </c>
      <c r="G402" t="s">
        <v>706</v>
      </c>
      <c r="H402" t="s">
        <v>539</v>
      </c>
      <c r="I402" t="s">
        <v>808</v>
      </c>
      <c r="J402">
        <v>1</v>
      </c>
      <c r="L402" t="s">
        <v>58</v>
      </c>
      <c r="M402" t="s">
        <v>50</v>
      </c>
      <c r="N402">
        <v>2</v>
      </c>
      <c r="O402">
        <v>0</v>
      </c>
      <c r="P402">
        <v>7.5</v>
      </c>
      <c r="Q402" s="48">
        <v>0</v>
      </c>
      <c r="R402" s="48">
        <f t="shared" si="35"/>
        <v>0</v>
      </c>
      <c r="S402" s="48">
        <f t="shared" si="34"/>
        <v>0</v>
      </c>
      <c r="T402" s="48">
        <v>0</v>
      </c>
      <c r="U402" s="48">
        <f t="shared" si="36"/>
        <v>0</v>
      </c>
      <c r="V402" s="138">
        <f t="shared" si="37"/>
        <v>0</v>
      </c>
      <c r="W402" s="138">
        <f t="shared" si="38"/>
        <v>0</v>
      </c>
      <c r="X402" t="str">
        <f>IF(DATAPrI[[#This Row],[Verks]]="Programövergripande",DATAPrI[[#This Row],[Verks]],CONCATENATE(DATAPrI[[#This Row],[PN/Pri kod]],TEXT(DATAPrI[[#This Row],[Verks]],9900000),1))</f>
        <v>C699001181</v>
      </c>
      <c r="Y402" t="str">
        <f>IF(DATAPrI[[#This Row],[Verks]]="Programövergripande",DATAPrI[[#This Row],[Verks]],CONCATENATE(DATAPrI[[#This Row],[Kursansvarig inst]],TEXT(DATAPrI[[#This Row],[Verks]],9900000),1))</f>
        <v>C699001181</v>
      </c>
      <c r="Z4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02">
        <f>IF(A402="Programövergripande","Programövergripande",VLOOKUP(C402,Verks!A:B,2,0))</f>
        <v>118</v>
      </c>
      <c r="AH402">
        <v>2023</v>
      </c>
      <c r="AL402" t="str">
        <f>VLOOKUP(B402,Inst!A:B,2,0)</f>
        <v>C6</v>
      </c>
    </row>
    <row r="403" spans="1:38" x14ac:dyDescent="0.35">
      <c r="A403" t="s">
        <v>47</v>
      </c>
      <c r="B403" t="s">
        <v>698</v>
      </c>
      <c r="C403" t="s">
        <v>285</v>
      </c>
      <c r="D403" t="s">
        <v>820</v>
      </c>
      <c r="E403" t="s">
        <v>48</v>
      </c>
      <c r="G403" t="s">
        <v>706</v>
      </c>
      <c r="H403" t="s">
        <v>823</v>
      </c>
      <c r="I403" t="s">
        <v>824</v>
      </c>
      <c r="J403">
        <v>1</v>
      </c>
      <c r="L403" t="s">
        <v>58</v>
      </c>
      <c r="M403" t="s">
        <v>50</v>
      </c>
      <c r="N403">
        <v>2</v>
      </c>
      <c r="O403">
        <v>0</v>
      </c>
      <c r="P403">
        <v>7.5</v>
      </c>
      <c r="Q403" s="48">
        <v>0</v>
      </c>
      <c r="R403" s="48">
        <f t="shared" si="35"/>
        <v>0</v>
      </c>
      <c r="S403" s="48">
        <f t="shared" si="34"/>
        <v>0</v>
      </c>
      <c r="T403" s="48">
        <v>0</v>
      </c>
      <c r="U403" s="48">
        <f t="shared" si="36"/>
        <v>0</v>
      </c>
      <c r="V403" s="138">
        <f t="shared" si="37"/>
        <v>0</v>
      </c>
      <c r="W403" s="138">
        <f t="shared" si="38"/>
        <v>0</v>
      </c>
      <c r="X403" t="str">
        <f>IF(DATAPrI[[#This Row],[Verks]]="Programövergripande",DATAPrI[[#This Row],[Verks]],CONCATENATE(DATAPrI[[#This Row],[PN/Pri kod]],TEXT(DATAPrI[[#This Row],[Verks]],9900000),1))</f>
        <v>C699001181</v>
      </c>
      <c r="Y403" t="str">
        <f>IF(DATAPrI[[#This Row],[Verks]]="Programövergripande",DATAPrI[[#This Row],[Verks]],CONCATENATE(DATAPrI[[#This Row],[Kursansvarig inst]],TEXT(DATAPrI[[#This Row],[Verks]],9900000),1))</f>
        <v>C699001181</v>
      </c>
      <c r="Z4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03" t="s">
        <v>42</v>
      </c>
      <c r="AC403" t="s">
        <v>42</v>
      </c>
      <c r="AD403" t="s">
        <v>42</v>
      </c>
      <c r="AE403" t="s">
        <v>42</v>
      </c>
      <c r="AF403">
        <f>IF(A403="Programövergripande","Programövergripande",VLOOKUP(C403,Verks!A:B,2,0))</f>
        <v>118</v>
      </c>
      <c r="AH403">
        <v>2023</v>
      </c>
      <c r="AL403" t="str">
        <f>VLOOKUP(B403,Inst!A:B,2,0)</f>
        <v>C6</v>
      </c>
    </row>
    <row r="404" spans="1:38" x14ac:dyDescent="0.35">
      <c r="A404" t="s">
        <v>47</v>
      </c>
      <c r="B404" t="s">
        <v>698</v>
      </c>
      <c r="C404" t="s">
        <v>285</v>
      </c>
      <c r="D404" t="s">
        <v>820</v>
      </c>
      <c r="E404" t="s">
        <v>48</v>
      </c>
      <c r="G404" t="s">
        <v>706</v>
      </c>
      <c r="H404" t="s">
        <v>809</v>
      </c>
      <c r="I404" t="s">
        <v>810</v>
      </c>
      <c r="J404">
        <v>1</v>
      </c>
      <c r="L404" t="s">
        <v>58</v>
      </c>
      <c r="M404" t="s">
        <v>49</v>
      </c>
      <c r="N404">
        <v>3</v>
      </c>
      <c r="O404">
        <v>0</v>
      </c>
      <c r="P404">
        <v>7.5</v>
      </c>
      <c r="Q404" s="48">
        <v>0</v>
      </c>
      <c r="R404" s="48">
        <f t="shared" si="35"/>
        <v>0</v>
      </c>
      <c r="S404" s="48">
        <f t="shared" si="34"/>
        <v>0</v>
      </c>
      <c r="T404" s="48">
        <v>0</v>
      </c>
      <c r="U404" s="48">
        <f t="shared" si="36"/>
        <v>0</v>
      </c>
      <c r="V404" s="138">
        <f t="shared" si="37"/>
        <v>0</v>
      </c>
      <c r="W404" s="138">
        <f t="shared" si="38"/>
        <v>0</v>
      </c>
      <c r="X404" t="str">
        <f>IF(DATAPrI[[#This Row],[Verks]]="Programövergripande",DATAPrI[[#This Row],[Verks]],CONCATENATE(DATAPrI[[#This Row],[PN/Pri kod]],TEXT(DATAPrI[[#This Row],[Verks]],9900000),1))</f>
        <v>C699001181</v>
      </c>
      <c r="Y404" t="str">
        <f>IF(DATAPrI[[#This Row],[Verks]]="Programövergripande",DATAPrI[[#This Row],[Verks]],CONCATENATE(DATAPrI[[#This Row],[Kursansvarig inst]],TEXT(DATAPrI[[#This Row],[Verks]],9900000),1))</f>
        <v>C699001181</v>
      </c>
      <c r="Z4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04" t="s">
        <v>42</v>
      </c>
      <c r="AC404" t="s">
        <v>42</v>
      </c>
      <c r="AD404" t="s">
        <v>42</v>
      </c>
      <c r="AE404" t="s">
        <v>42</v>
      </c>
      <c r="AF404">
        <f>IF(A404="Programövergripande","Programövergripande",VLOOKUP(C404,Verks!A:B,2,0))</f>
        <v>118</v>
      </c>
      <c r="AH404">
        <v>2023</v>
      </c>
      <c r="AL404" t="str">
        <f>VLOOKUP(B404,Inst!A:B,2,0)</f>
        <v>C6</v>
      </c>
    </row>
    <row r="405" spans="1:38" x14ac:dyDescent="0.35">
      <c r="A405" t="s">
        <v>47</v>
      </c>
      <c r="B405" t="s">
        <v>698</v>
      </c>
      <c r="C405" t="s">
        <v>285</v>
      </c>
      <c r="D405" t="s">
        <v>820</v>
      </c>
      <c r="E405" t="s">
        <v>48</v>
      </c>
      <c r="G405" t="s">
        <v>706</v>
      </c>
      <c r="H405" t="s">
        <v>811</v>
      </c>
      <c r="I405" t="s">
        <v>812</v>
      </c>
      <c r="J405">
        <v>1</v>
      </c>
      <c r="L405" t="s">
        <v>58</v>
      </c>
      <c r="M405" t="s">
        <v>49</v>
      </c>
      <c r="N405">
        <v>3</v>
      </c>
      <c r="O405">
        <v>0</v>
      </c>
      <c r="P405">
        <v>7.5</v>
      </c>
      <c r="Q405" s="48">
        <v>0</v>
      </c>
      <c r="R405" s="48">
        <f t="shared" si="35"/>
        <v>0</v>
      </c>
      <c r="S405" s="48">
        <f t="shared" si="34"/>
        <v>0</v>
      </c>
      <c r="T405" s="48">
        <v>0</v>
      </c>
      <c r="U405" s="48">
        <f t="shared" si="36"/>
        <v>0</v>
      </c>
      <c r="V405" s="138">
        <f t="shared" si="37"/>
        <v>0</v>
      </c>
      <c r="W405" s="138">
        <f t="shared" si="38"/>
        <v>0</v>
      </c>
      <c r="X405" t="str">
        <f>IF(DATAPrI[[#This Row],[Verks]]="Programövergripande",DATAPrI[[#This Row],[Verks]],CONCATENATE(DATAPrI[[#This Row],[PN/Pri kod]],TEXT(DATAPrI[[#This Row],[Verks]],9900000),1))</f>
        <v>C699001181</v>
      </c>
      <c r="Y405" t="str">
        <f>IF(DATAPrI[[#This Row],[Verks]]="Programövergripande",DATAPrI[[#This Row],[Verks]],CONCATENATE(DATAPrI[[#This Row],[Kursansvarig inst]],TEXT(DATAPrI[[#This Row],[Verks]],9900000),1))</f>
        <v>C699001181</v>
      </c>
      <c r="Z4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05">
        <f>IF(A405="Programövergripande","Programövergripande",VLOOKUP(C405,Verks!A:B,2,0))</f>
        <v>118</v>
      </c>
      <c r="AH405">
        <v>2023</v>
      </c>
      <c r="AL405" t="str">
        <f>VLOOKUP(B405,Inst!A:B,2,0)</f>
        <v>C6</v>
      </c>
    </row>
    <row r="406" spans="1:38" x14ac:dyDescent="0.35">
      <c r="A406" t="s">
        <v>47</v>
      </c>
      <c r="B406" t="s">
        <v>698</v>
      </c>
      <c r="C406" t="s">
        <v>285</v>
      </c>
      <c r="D406" t="s">
        <v>820</v>
      </c>
      <c r="E406" t="s">
        <v>48</v>
      </c>
      <c r="G406" t="s">
        <v>706</v>
      </c>
      <c r="H406" t="s">
        <v>783</v>
      </c>
      <c r="I406" t="s">
        <v>813</v>
      </c>
      <c r="J406">
        <v>1</v>
      </c>
      <c r="L406" t="s">
        <v>58</v>
      </c>
      <c r="M406" t="s">
        <v>50</v>
      </c>
      <c r="N406">
        <v>4</v>
      </c>
      <c r="O406">
        <v>16</v>
      </c>
      <c r="P406">
        <v>15</v>
      </c>
      <c r="Q406" s="48">
        <v>71.316999999999993</v>
      </c>
      <c r="R406" s="48">
        <f t="shared" si="35"/>
        <v>4</v>
      </c>
      <c r="S406" s="48">
        <f t="shared" si="34"/>
        <v>285.26799999999997</v>
      </c>
      <c r="T406" s="48">
        <v>0</v>
      </c>
      <c r="U406" s="48">
        <f t="shared" si="36"/>
        <v>285.26799999999997</v>
      </c>
      <c r="V406" s="138">
        <f t="shared" si="37"/>
        <v>285268</v>
      </c>
      <c r="W406" s="138">
        <f t="shared" si="38"/>
        <v>23772.333333333332</v>
      </c>
      <c r="X406" t="str">
        <f>IF(DATAPrI[[#This Row],[Verks]]="Programövergripande",DATAPrI[[#This Row],[Verks]],CONCATENATE(DATAPrI[[#This Row],[PN/Pri kod]],TEXT(DATAPrI[[#This Row],[Verks]],9900000),1))</f>
        <v>C699001181</v>
      </c>
      <c r="Y406" t="str">
        <f>IF(DATAPrI[[#This Row],[Verks]]="Programövergripande",DATAPrI[[#This Row],[Verks]],CONCATENATE(DATAPrI[[#This Row],[Kursansvarig inst]],TEXT(DATAPrI[[#This Row],[Verks]],9900000),1))</f>
        <v>C699001181</v>
      </c>
      <c r="Z4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06" t="s">
        <v>42</v>
      </c>
      <c r="AC406" t="s">
        <v>42</v>
      </c>
      <c r="AD406" t="s">
        <v>42</v>
      </c>
      <c r="AE406" t="s">
        <v>42</v>
      </c>
      <c r="AF406">
        <f>IF(A406="Programövergripande","Programövergripande",VLOOKUP(C406,Verks!A:B,2,0))</f>
        <v>118</v>
      </c>
      <c r="AH406">
        <v>2023</v>
      </c>
      <c r="AL406" t="str">
        <f>VLOOKUP(B406,Inst!A:B,2,0)</f>
        <v>C6</v>
      </c>
    </row>
    <row r="407" spans="1:38" x14ac:dyDescent="0.35">
      <c r="A407" t="s">
        <v>38</v>
      </c>
      <c r="B407" t="s">
        <v>698</v>
      </c>
      <c r="C407" t="s">
        <v>298</v>
      </c>
      <c r="D407" t="s">
        <v>298</v>
      </c>
      <c r="E407" t="s">
        <v>42</v>
      </c>
      <c r="G407" t="s">
        <v>706</v>
      </c>
      <c r="H407" t="s">
        <v>44</v>
      </c>
      <c r="I407" t="s">
        <v>42</v>
      </c>
      <c r="J407">
        <v>1</v>
      </c>
      <c r="L407" t="s">
        <v>53</v>
      </c>
      <c r="Q407" s="48">
        <v>0</v>
      </c>
      <c r="R407" s="48">
        <f t="shared" si="35"/>
        <v>0</v>
      </c>
      <c r="S407" s="48">
        <f t="shared" si="34"/>
        <v>0</v>
      </c>
      <c r="T407" s="48">
        <v>68</v>
      </c>
      <c r="U407" s="48">
        <f t="shared" si="36"/>
        <v>68</v>
      </c>
      <c r="V407" s="138">
        <f t="shared" si="37"/>
        <v>68000</v>
      </c>
      <c r="W407" s="138">
        <f t="shared" si="38"/>
        <v>5666.666666666667</v>
      </c>
      <c r="X407" t="str">
        <f>IF(DATAPrI[[#This Row],[Verks]]="Programövergripande",DATAPrI[[#This Row],[Verks]],CONCATENATE(DATAPrI[[#This Row],[PN/Pri kod]],TEXT(DATAPrI[[#This Row],[Verks]],9900000),1))</f>
        <v>Programövergripande</v>
      </c>
      <c r="Y407" t="str">
        <f>IF(DATAPrI[[#This Row],[Verks]]="Programövergripande",DATAPrI[[#This Row],[Verks]],CONCATENATE(DATAPrI[[#This Row],[Kursansvarig inst]],TEXT(DATAPrI[[#This Row],[Verks]],9900000),1))</f>
        <v>Programövergripande</v>
      </c>
      <c r="Z4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07" t="s">
        <v>42</v>
      </c>
      <c r="AC407" t="s">
        <v>42</v>
      </c>
      <c r="AD407" t="s">
        <v>42</v>
      </c>
      <c r="AE407" t="s">
        <v>42</v>
      </c>
      <c r="AF407" t="str">
        <f>IF(A407="Programövergripande","Programövergripande",VLOOKUP(C407,Verks!A:B,2,0))</f>
        <v>Programövergripande</v>
      </c>
      <c r="AH407">
        <v>2023</v>
      </c>
      <c r="AL407" t="str">
        <f>VLOOKUP(B407,Inst!A:B,2,0)</f>
        <v>C6</v>
      </c>
    </row>
    <row r="408" spans="1:38" x14ac:dyDescent="0.35">
      <c r="A408" t="s">
        <v>38</v>
      </c>
      <c r="B408" t="s">
        <v>698</v>
      </c>
      <c r="C408" t="s">
        <v>298</v>
      </c>
      <c r="D408" t="s">
        <v>298</v>
      </c>
      <c r="E408" t="s">
        <v>42</v>
      </c>
      <c r="G408" t="s">
        <v>706</v>
      </c>
      <c r="H408" t="s">
        <v>55</v>
      </c>
      <c r="I408" t="s">
        <v>42</v>
      </c>
      <c r="J408">
        <v>1</v>
      </c>
      <c r="L408" t="s">
        <v>53</v>
      </c>
      <c r="Q408" s="48">
        <v>0</v>
      </c>
      <c r="R408" s="48">
        <f t="shared" si="35"/>
        <v>0</v>
      </c>
      <c r="S408" s="48">
        <f t="shared" si="34"/>
        <v>0</v>
      </c>
      <c r="T408" s="48">
        <v>156</v>
      </c>
      <c r="U408" s="48">
        <f t="shared" si="36"/>
        <v>156</v>
      </c>
      <c r="V408" s="138">
        <f t="shared" si="37"/>
        <v>156000</v>
      </c>
      <c r="W408" s="138">
        <f t="shared" si="38"/>
        <v>13000</v>
      </c>
      <c r="X408" t="str">
        <f>IF(DATAPrI[[#This Row],[Verks]]="Programövergripande",DATAPrI[[#This Row],[Verks]],CONCATENATE(DATAPrI[[#This Row],[PN/Pri kod]],TEXT(DATAPrI[[#This Row],[Verks]],9900000),1))</f>
        <v>Programövergripande</v>
      </c>
      <c r="Y408" t="str">
        <f>IF(DATAPrI[[#This Row],[Verks]]="Programövergripande",DATAPrI[[#This Row],[Verks]],CONCATENATE(DATAPrI[[#This Row],[Kursansvarig inst]],TEXT(DATAPrI[[#This Row],[Verks]],9900000),1))</f>
        <v>Programövergripande</v>
      </c>
      <c r="Z4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08" t="s">
        <v>42</v>
      </c>
      <c r="AC408" t="s">
        <v>42</v>
      </c>
      <c r="AD408" t="s">
        <v>42</v>
      </c>
      <c r="AE408" t="s">
        <v>42</v>
      </c>
      <c r="AF408" t="str">
        <f>IF(A408="Programövergripande","Programövergripande",VLOOKUP(C408,Verks!A:B,2,0))</f>
        <v>Programövergripande</v>
      </c>
      <c r="AH408">
        <v>2023</v>
      </c>
      <c r="AL408" t="str">
        <f>VLOOKUP(B408,Inst!A:B,2,0)</f>
        <v>C6</v>
      </c>
    </row>
    <row r="409" spans="1:38" x14ac:dyDescent="0.35">
      <c r="A409" t="s">
        <v>38</v>
      </c>
      <c r="B409" t="s">
        <v>698</v>
      </c>
      <c r="C409" t="s">
        <v>298</v>
      </c>
      <c r="D409" t="s">
        <v>298</v>
      </c>
      <c r="E409" t="s">
        <v>42</v>
      </c>
      <c r="G409" t="s">
        <v>706</v>
      </c>
      <c r="H409" t="s">
        <v>825</v>
      </c>
      <c r="I409" t="s">
        <v>42</v>
      </c>
      <c r="J409">
        <v>1</v>
      </c>
      <c r="L409" t="s">
        <v>53</v>
      </c>
      <c r="Q409" s="48">
        <v>0</v>
      </c>
      <c r="R409" s="48">
        <f t="shared" si="35"/>
        <v>0</v>
      </c>
      <c r="S409" s="48">
        <f t="shared" si="34"/>
        <v>0</v>
      </c>
      <c r="T409" s="48">
        <v>426</v>
      </c>
      <c r="U409" s="48">
        <f t="shared" si="36"/>
        <v>426</v>
      </c>
      <c r="V409" s="138">
        <f t="shared" si="37"/>
        <v>426000</v>
      </c>
      <c r="W409" s="138">
        <f t="shared" si="38"/>
        <v>35500</v>
      </c>
      <c r="X409" t="str">
        <f>IF(DATAPrI[[#This Row],[Verks]]="Programövergripande",DATAPrI[[#This Row],[Verks]],CONCATENATE(DATAPrI[[#This Row],[PN/Pri kod]],TEXT(DATAPrI[[#This Row],[Verks]],9900000),1))</f>
        <v>Programövergripande</v>
      </c>
      <c r="Y409" t="str">
        <f>IF(DATAPrI[[#This Row],[Verks]]="Programövergripande",DATAPrI[[#This Row],[Verks]],CONCATENATE(DATAPrI[[#This Row],[Kursansvarig inst]],TEXT(DATAPrI[[#This Row],[Verks]],9900000),1))</f>
        <v>Programövergripande</v>
      </c>
      <c r="Z4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09" t="s">
        <v>42</v>
      </c>
      <c r="AC409" t="s">
        <v>42</v>
      </c>
      <c r="AD409" t="s">
        <v>42</v>
      </c>
      <c r="AE409" t="s">
        <v>42</v>
      </c>
      <c r="AF409" t="str">
        <f>IF(A409="Programövergripande","Programövergripande",VLOOKUP(C409,Verks!A:B,2,0))</f>
        <v>Programövergripande</v>
      </c>
      <c r="AH409">
        <v>2023</v>
      </c>
      <c r="AL409" t="str">
        <f>VLOOKUP(B409,Inst!A:B,2,0)</f>
        <v>C6</v>
      </c>
    </row>
    <row r="410" spans="1:38" x14ac:dyDescent="0.35">
      <c r="A410" t="s">
        <v>38</v>
      </c>
      <c r="B410" t="s">
        <v>698</v>
      </c>
      <c r="C410" t="s">
        <v>298</v>
      </c>
      <c r="D410" t="s">
        <v>298</v>
      </c>
      <c r="E410" t="s">
        <v>42</v>
      </c>
      <c r="G410" t="s">
        <v>706</v>
      </c>
      <c r="H410" t="s">
        <v>52</v>
      </c>
      <c r="I410" t="s">
        <v>42</v>
      </c>
      <c r="J410">
        <v>1</v>
      </c>
      <c r="L410" t="s">
        <v>53</v>
      </c>
      <c r="Q410" s="48">
        <v>0</v>
      </c>
      <c r="R410" s="48">
        <f t="shared" si="35"/>
        <v>0</v>
      </c>
      <c r="S410" s="48">
        <f t="shared" si="34"/>
        <v>0</v>
      </c>
      <c r="T410" s="48">
        <v>544</v>
      </c>
      <c r="U410" s="48">
        <f t="shared" si="36"/>
        <v>544</v>
      </c>
      <c r="V410" s="138">
        <f t="shared" si="37"/>
        <v>544000</v>
      </c>
      <c r="W410" s="138">
        <f t="shared" si="38"/>
        <v>45333.333333333336</v>
      </c>
      <c r="X410" t="str">
        <f>IF(DATAPrI[[#This Row],[Verks]]="Programövergripande",DATAPrI[[#This Row],[Verks]],CONCATENATE(DATAPrI[[#This Row],[PN/Pri kod]],TEXT(DATAPrI[[#This Row],[Verks]],9900000),1))</f>
        <v>Programövergripande</v>
      </c>
      <c r="Y410" t="str">
        <f>IF(DATAPrI[[#This Row],[Verks]]="Programövergripande",DATAPrI[[#This Row],[Verks]],CONCATENATE(DATAPrI[[#This Row],[Kursansvarig inst]],TEXT(DATAPrI[[#This Row],[Verks]],9900000),1))</f>
        <v>Programövergripande</v>
      </c>
      <c r="Z4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10" t="s">
        <v>42</v>
      </c>
      <c r="AC410" t="s">
        <v>42</v>
      </c>
      <c r="AD410" t="s">
        <v>42</v>
      </c>
      <c r="AE410" t="s">
        <v>42</v>
      </c>
      <c r="AF410" t="str">
        <f>IF(A410="Programövergripande","Programövergripande",VLOOKUP(C410,Verks!A:B,2,0))</f>
        <v>Programövergripande</v>
      </c>
      <c r="AH410">
        <v>2023</v>
      </c>
      <c r="AL410" t="str">
        <f>VLOOKUP(B410,Inst!A:B,2,0)</f>
        <v>C6</v>
      </c>
    </row>
    <row r="411" spans="1:38" x14ac:dyDescent="0.35">
      <c r="A411" t="s">
        <v>38</v>
      </c>
      <c r="B411" t="s">
        <v>698</v>
      </c>
      <c r="C411" t="s">
        <v>298</v>
      </c>
      <c r="D411" t="s">
        <v>298</v>
      </c>
      <c r="E411" t="s">
        <v>42</v>
      </c>
      <c r="G411" t="s">
        <v>706</v>
      </c>
      <c r="H411" t="s">
        <v>307</v>
      </c>
      <c r="I411" t="s">
        <v>42</v>
      </c>
      <c r="J411">
        <v>1</v>
      </c>
      <c r="L411" t="s">
        <v>53</v>
      </c>
      <c r="Q411" s="48">
        <v>0</v>
      </c>
      <c r="R411" s="48">
        <f t="shared" si="35"/>
        <v>0</v>
      </c>
      <c r="S411" s="48">
        <f t="shared" si="34"/>
        <v>0</v>
      </c>
      <c r="T411" s="48">
        <v>18</v>
      </c>
      <c r="U411" s="48">
        <f t="shared" si="36"/>
        <v>18</v>
      </c>
      <c r="V411" s="138">
        <f t="shared" si="37"/>
        <v>18000</v>
      </c>
      <c r="W411" s="138">
        <f t="shared" si="38"/>
        <v>1500</v>
      </c>
      <c r="X411" t="str">
        <f>IF(DATAPrI[[#This Row],[Verks]]="Programövergripande",DATAPrI[[#This Row],[Verks]],CONCATENATE(DATAPrI[[#This Row],[PN/Pri kod]],TEXT(DATAPrI[[#This Row],[Verks]],9900000),1))</f>
        <v>Programövergripande</v>
      </c>
      <c r="Y411" t="str">
        <f>IF(DATAPrI[[#This Row],[Verks]]="Programövergripande",DATAPrI[[#This Row],[Verks]],CONCATENATE(DATAPrI[[#This Row],[Kursansvarig inst]],TEXT(DATAPrI[[#This Row],[Verks]],9900000),1))</f>
        <v>Programövergripande</v>
      </c>
      <c r="Z41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1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11" t="s">
        <v>42</v>
      </c>
      <c r="AC411" t="s">
        <v>42</v>
      </c>
      <c r="AD411" t="s">
        <v>42</v>
      </c>
      <c r="AE411" t="s">
        <v>42</v>
      </c>
      <c r="AF411" t="str">
        <f>IF(A411="Programövergripande","Programövergripande",VLOOKUP(C411,Verks!A:B,2,0))</f>
        <v>Programövergripande</v>
      </c>
      <c r="AH411">
        <v>2023</v>
      </c>
      <c r="AL411" t="str">
        <f>VLOOKUP(B411,Inst!A:B,2,0)</f>
        <v>C6</v>
      </c>
    </row>
    <row r="412" spans="1:38" x14ac:dyDescent="0.35">
      <c r="A412" t="s">
        <v>47</v>
      </c>
      <c r="B412" t="s">
        <v>698</v>
      </c>
      <c r="C412" t="s">
        <v>298</v>
      </c>
      <c r="D412" t="s">
        <v>298</v>
      </c>
      <c r="E412" t="s">
        <v>48</v>
      </c>
      <c r="G412" t="s">
        <v>706</v>
      </c>
      <c r="H412" t="s">
        <v>826</v>
      </c>
      <c r="I412" t="s">
        <v>827</v>
      </c>
      <c r="J412">
        <v>1</v>
      </c>
      <c r="L412" t="s">
        <v>58</v>
      </c>
      <c r="M412" t="s">
        <v>49</v>
      </c>
      <c r="N412">
        <v>1</v>
      </c>
      <c r="O412">
        <v>18</v>
      </c>
      <c r="P412">
        <v>5</v>
      </c>
      <c r="Q412" s="48">
        <v>86.575000000000003</v>
      </c>
      <c r="R412" s="48">
        <f t="shared" si="35"/>
        <v>1.5</v>
      </c>
      <c r="S412" s="48">
        <f t="shared" si="34"/>
        <v>129.86250000000001</v>
      </c>
      <c r="T412" s="48">
        <v>0</v>
      </c>
      <c r="U412" s="48">
        <f t="shared" si="36"/>
        <v>129.86250000000001</v>
      </c>
      <c r="V412" s="138">
        <f t="shared" si="37"/>
        <v>129862.50000000001</v>
      </c>
      <c r="W412" s="138">
        <f t="shared" si="38"/>
        <v>10821.875000000002</v>
      </c>
      <c r="X412" t="str">
        <f>IF(DATAPrI[[#This Row],[Verks]]="Programövergripande",DATAPrI[[#This Row],[Verks]],CONCATENATE(DATAPrI[[#This Row],[PN/Pri kod]],TEXT(DATAPrI[[#This Row],[Verks]],9900000),1))</f>
        <v>C699001061</v>
      </c>
      <c r="Y412" t="str">
        <f>IF(DATAPrI[[#This Row],[Verks]]="Programövergripande",DATAPrI[[#This Row],[Verks]],CONCATENATE(DATAPrI[[#This Row],[Kursansvarig inst]],TEXT(DATAPrI[[#This Row],[Verks]],9900000),1))</f>
        <v>C699001061</v>
      </c>
      <c r="Z4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2" t="s">
        <v>42</v>
      </c>
      <c r="AC412" t="s">
        <v>42</v>
      </c>
      <c r="AD412" t="s">
        <v>42</v>
      </c>
      <c r="AE412" t="s">
        <v>42</v>
      </c>
      <c r="AF412">
        <f>IF(A412="Programövergripande","Programövergripande",VLOOKUP(C412,Verks!A:B,2,0))</f>
        <v>106</v>
      </c>
      <c r="AH412">
        <v>2023</v>
      </c>
      <c r="AL412" t="str">
        <f>VLOOKUP(B412,Inst!A:B,2,0)</f>
        <v>C6</v>
      </c>
    </row>
    <row r="413" spans="1:38" x14ac:dyDescent="0.35">
      <c r="A413" t="s">
        <v>47</v>
      </c>
      <c r="B413" t="s">
        <v>698</v>
      </c>
      <c r="C413" t="s">
        <v>298</v>
      </c>
      <c r="D413" t="s">
        <v>298</v>
      </c>
      <c r="E413" t="s">
        <v>48</v>
      </c>
      <c r="G413" t="s">
        <v>706</v>
      </c>
      <c r="H413" t="s">
        <v>828</v>
      </c>
      <c r="I413" t="s">
        <v>829</v>
      </c>
      <c r="J413">
        <v>1</v>
      </c>
      <c r="L413" t="s">
        <v>58</v>
      </c>
      <c r="M413" t="s">
        <v>49</v>
      </c>
      <c r="N413">
        <v>1</v>
      </c>
      <c r="O413">
        <v>18</v>
      </c>
      <c r="P413">
        <v>17.5</v>
      </c>
      <c r="Q413" s="48">
        <v>86.575000000000003</v>
      </c>
      <c r="R413" s="48">
        <f t="shared" si="35"/>
        <v>5.25</v>
      </c>
      <c r="S413" s="48">
        <f t="shared" si="34"/>
        <v>454.51875000000001</v>
      </c>
      <c r="T413" s="48">
        <v>0</v>
      </c>
      <c r="U413" s="48">
        <f t="shared" si="36"/>
        <v>454.51875000000001</v>
      </c>
      <c r="V413" s="138">
        <f t="shared" si="37"/>
        <v>454518.75</v>
      </c>
      <c r="W413" s="138">
        <f t="shared" si="38"/>
        <v>37876.5625</v>
      </c>
      <c r="X413" t="str">
        <f>IF(DATAPrI[[#This Row],[Verks]]="Programövergripande",DATAPrI[[#This Row],[Verks]],CONCATENATE(DATAPrI[[#This Row],[PN/Pri kod]],TEXT(DATAPrI[[#This Row],[Verks]],9900000),1))</f>
        <v>C699001061</v>
      </c>
      <c r="Y413" t="str">
        <f>IF(DATAPrI[[#This Row],[Verks]]="Programövergripande",DATAPrI[[#This Row],[Verks]],CONCATENATE(DATAPrI[[#This Row],[Kursansvarig inst]],TEXT(DATAPrI[[#This Row],[Verks]],9900000),1))</f>
        <v>C699001061</v>
      </c>
      <c r="Z4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13">
        <f>IF(A413="Programövergripande","Programövergripande",VLOOKUP(C413,Verks!A:B,2,0))</f>
        <v>106</v>
      </c>
      <c r="AH413">
        <v>2023</v>
      </c>
      <c r="AL413" t="str">
        <f>VLOOKUP(B413,Inst!A:B,2,0)</f>
        <v>C6</v>
      </c>
    </row>
    <row r="414" spans="1:38" x14ac:dyDescent="0.35">
      <c r="A414" t="s">
        <v>47</v>
      </c>
      <c r="B414" t="s">
        <v>698</v>
      </c>
      <c r="C414" t="s">
        <v>298</v>
      </c>
      <c r="D414" t="s">
        <v>298</v>
      </c>
      <c r="E414" t="s">
        <v>48</v>
      </c>
      <c r="G414" t="s">
        <v>706</v>
      </c>
      <c r="H414" t="s">
        <v>830</v>
      </c>
      <c r="I414" t="s">
        <v>831</v>
      </c>
      <c r="J414">
        <v>1</v>
      </c>
      <c r="L414" t="s">
        <v>58</v>
      </c>
      <c r="M414" t="s">
        <v>49</v>
      </c>
      <c r="N414">
        <v>1</v>
      </c>
      <c r="O414">
        <v>18</v>
      </c>
      <c r="P414">
        <v>7.5</v>
      </c>
      <c r="Q414" s="48">
        <v>86.575000000000003</v>
      </c>
      <c r="R414" s="48">
        <f t="shared" si="35"/>
        <v>2.25</v>
      </c>
      <c r="S414" s="48">
        <f t="shared" si="34"/>
        <v>194.79375000000002</v>
      </c>
      <c r="T414" s="48">
        <v>0</v>
      </c>
      <c r="U414" s="48">
        <f t="shared" si="36"/>
        <v>194.79375000000002</v>
      </c>
      <c r="V414" s="138">
        <f t="shared" si="37"/>
        <v>194793.75000000003</v>
      </c>
      <c r="W414" s="138">
        <f t="shared" si="38"/>
        <v>16232.812500000002</v>
      </c>
      <c r="X414" t="str">
        <f>IF(DATAPrI[[#This Row],[Verks]]="Programövergripande",DATAPrI[[#This Row],[Verks]],CONCATENATE(DATAPrI[[#This Row],[PN/Pri kod]],TEXT(DATAPrI[[#This Row],[Verks]],9900000),1))</f>
        <v>C699001061</v>
      </c>
      <c r="Y414" t="str">
        <f>IF(DATAPrI[[#This Row],[Verks]]="Programövergripande",DATAPrI[[#This Row],[Verks]],CONCATENATE(DATAPrI[[#This Row],[Kursansvarig inst]],TEXT(DATAPrI[[#This Row],[Verks]],9900000),1))</f>
        <v>C699001061</v>
      </c>
      <c r="Z4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4" t="s">
        <v>42</v>
      </c>
      <c r="AC414" t="s">
        <v>42</v>
      </c>
      <c r="AD414" t="s">
        <v>42</v>
      </c>
      <c r="AE414" t="s">
        <v>42</v>
      </c>
      <c r="AF414">
        <f>IF(A414="Programövergripande","Programövergripande",VLOOKUP(C414,Verks!A:B,2,0))</f>
        <v>106</v>
      </c>
      <c r="AH414">
        <v>2023</v>
      </c>
      <c r="AL414" t="str">
        <f>VLOOKUP(B414,Inst!A:B,2,0)</f>
        <v>C6</v>
      </c>
    </row>
    <row r="415" spans="1:38" x14ac:dyDescent="0.35">
      <c r="A415" t="s">
        <v>47</v>
      </c>
      <c r="B415" t="s">
        <v>698</v>
      </c>
      <c r="C415" t="s">
        <v>298</v>
      </c>
      <c r="D415" t="s">
        <v>298</v>
      </c>
      <c r="E415" t="s">
        <v>48</v>
      </c>
      <c r="G415" t="s">
        <v>832</v>
      </c>
      <c r="H415" t="s">
        <v>833</v>
      </c>
      <c r="I415" t="s">
        <v>834</v>
      </c>
      <c r="J415">
        <v>1</v>
      </c>
      <c r="L415" t="s">
        <v>58</v>
      </c>
      <c r="M415" t="s">
        <v>50</v>
      </c>
      <c r="N415">
        <v>2</v>
      </c>
      <c r="O415">
        <v>19</v>
      </c>
      <c r="P415">
        <v>4.5</v>
      </c>
      <c r="Q415" s="48">
        <v>99.79</v>
      </c>
      <c r="R415" s="48">
        <f t="shared" si="35"/>
        <v>1.425</v>
      </c>
      <c r="S415" s="48">
        <f t="shared" si="34"/>
        <v>142.20075</v>
      </c>
      <c r="T415" s="48">
        <v>0</v>
      </c>
      <c r="U415" s="48">
        <f t="shared" si="36"/>
        <v>142.20075</v>
      </c>
      <c r="V415" s="138">
        <f t="shared" si="37"/>
        <v>142200.75</v>
      </c>
      <c r="W415" s="138">
        <f t="shared" si="38"/>
        <v>11850.0625</v>
      </c>
      <c r="X415" t="str">
        <f>IF(DATAPrI[[#This Row],[Verks]]="Programövergripande",DATAPrI[[#This Row],[Verks]],CONCATENATE(DATAPrI[[#This Row],[PN/Pri kod]],TEXT(DATAPrI[[#This Row],[Verks]],9900000),1))</f>
        <v>C699001061</v>
      </c>
      <c r="Y415" t="str">
        <f>IF(DATAPrI[[#This Row],[Verks]]="Programövergripande",DATAPrI[[#This Row],[Verks]],CONCATENATE(DATAPrI[[#This Row],[Kursansvarig inst]],TEXT(DATAPrI[[#This Row],[Verks]],9900000),1))</f>
        <v>CC99001061</v>
      </c>
      <c r="Z4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5" t="s">
        <v>42</v>
      </c>
      <c r="AC415" t="s">
        <v>42</v>
      </c>
      <c r="AD415" t="s">
        <v>42</v>
      </c>
      <c r="AE415" t="s">
        <v>42</v>
      </c>
      <c r="AF415">
        <f>IF(A415="Programövergripande","Programövergripande",VLOOKUP(C415,Verks!A:B,2,0))</f>
        <v>106</v>
      </c>
      <c r="AH415">
        <v>2023</v>
      </c>
      <c r="AL415" t="str">
        <f>VLOOKUP(B415,Inst!A:B,2,0)</f>
        <v>C6</v>
      </c>
    </row>
    <row r="416" spans="1:38" x14ac:dyDescent="0.35">
      <c r="A416" t="s">
        <v>47</v>
      </c>
      <c r="B416" t="s">
        <v>698</v>
      </c>
      <c r="C416" t="s">
        <v>298</v>
      </c>
      <c r="D416" t="s">
        <v>298</v>
      </c>
      <c r="E416" t="s">
        <v>48</v>
      </c>
      <c r="G416" t="s">
        <v>706</v>
      </c>
      <c r="H416" t="s">
        <v>837</v>
      </c>
      <c r="I416" t="s">
        <v>838</v>
      </c>
      <c r="J416">
        <v>1</v>
      </c>
      <c r="L416" t="s">
        <v>58</v>
      </c>
      <c r="M416" t="s">
        <v>50</v>
      </c>
      <c r="N416">
        <v>2</v>
      </c>
      <c r="O416">
        <v>19</v>
      </c>
      <c r="P416">
        <v>16.5</v>
      </c>
      <c r="Q416" s="48">
        <v>86.575000000000003</v>
      </c>
      <c r="R416" s="48">
        <f t="shared" si="35"/>
        <v>5.2249999999999996</v>
      </c>
      <c r="S416" s="48">
        <f t="shared" si="34"/>
        <v>452.354375</v>
      </c>
      <c r="T416" s="48">
        <v>0</v>
      </c>
      <c r="U416" s="48">
        <f t="shared" si="36"/>
        <v>452.354375</v>
      </c>
      <c r="V416" s="138">
        <f t="shared" si="37"/>
        <v>452354.375</v>
      </c>
      <c r="W416" s="138">
        <f t="shared" si="38"/>
        <v>37696.197916666664</v>
      </c>
      <c r="X416" t="str">
        <f>IF(DATAPrI[[#This Row],[Verks]]="Programövergripande",DATAPrI[[#This Row],[Verks]],CONCATENATE(DATAPrI[[#This Row],[PN/Pri kod]],TEXT(DATAPrI[[#This Row],[Verks]],9900000),1))</f>
        <v>C699001061</v>
      </c>
      <c r="Y416" t="str">
        <f>IF(DATAPrI[[#This Row],[Verks]]="Programövergripande",DATAPrI[[#This Row],[Verks]],CONCATENATE(DATAPrI[[#This Row],[Kursansvarig inst]],TEXT(DATAPrI[[#This Row],[Verks]],9900000),1))</f>
        <v>C699001061</v>
      </c>
      <c r="Z4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6" t="s">
        <v>42</v>
      </c>
      <c r="AC416" t="s">
        <v>42</v>
      </c>
      <c r="AD416" t="s">
        <v>42</v>
      </c>
      <c r="AE416" t="s">
        <v>42</v>
      </c>
      <c r="AF416">
        <f>IF(A416="Programövergripande","Programövergripande",VLOOKUP(C416,Verks!A:B,2,0))</f>
        <v>106</v>
      </c>
      <c r="AH416">
        <v>2023</v>
      </c>
      <c r="AL416" t="str">
        <f>VLOOKUP(B416,Inst!A:B,2,0)</f>
        <v>C6</v>
      </c>
    </row>
    <row r="417" spans="1:38" x14ac:dyDescent="0.35">
      <c r="A417" t="s">
        <v>47</v>
      </c>
      <c r="B417" t="s">
        <v>698</v>
      </c>
      <c r="C417" t="s">
        <v>298</v>
      </c>
      <c r="D417" t="s">
        <v>298</v>
      </c>
      <c r="E417" t="s">
        <v>48</v>
      </c>
      <c r="G417" t="s">
        <v>706</v>
      </c>
      <c r="H417" t="s">
        <v>839</v>
      </c>
      <c r="I417" t="s">
        <v>840</v>
      </c>
      <c r="J417">
        <v>1</v>
      </c>
      <c r="L417" t="s">
        <v>58</v>
      </c>
      <c r="M417" t="s">
        <v>50</v>
      </c>
      <c r="N417">
        <v>2</v>
      </c>
      <c r="O417">
        <v>19</v>
      </c>
      <c r="P417">
        <v>9</v>
      </c>
      <c r="Q417" s="48">
        <v>86.575000000000003</v>
      </c>
      <c r="R417" s="48">
        <f t="shared" si="35"/>
        <v>2.85</v>
      </c>
      <c r="S417" s="48">
        <f t="shared" si="34"/>
        <v>246.73875000000001</v>
      </c>
      <c r="T417" s="48">
        <v>0</v>
      </c>
      <c r="U417" s="48">
        <f t="shared" si="36"/>
        <v>246.73875000000001</v>
      </c>
      <c r="V417" s="138">
        <f t="shared" si="37"/>
        <v>246738.75</v>
      </c>
      <c r="W417" s="138">
        <f t="shared" si="38"/>
        <v>20561.5625</v>
      </c>
      <c r="X417" t="str">
        <f>IF(DATAPrI[[#This Row],[Verks]]="Programövergripande",DATAPrI[[#This Row],[Verks]],CONCATENATE(DATAPrI[[#This Row],[PN/Pri kod]],TEXT(DATAPrI[[#This Row],[Verks]],9900000),1))</f>
        <v>C699001061</v>
      </c>
      <c r="Y417" t="str">
        <f>IF(DATAPrI[[#This Row],[Verks]]="Programövergripande",DATAPrI[[#This Row],[Verks]],CONCATENATE(DATAPrI[[#This Row],[Kursansvarig inst]],TEXT(DATAPrI[[#This Row],[Verks]],9900000),1))</f>
        <v>C699001061</v>
      </c>
      <c r="Z4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7" t="s">
        <v>42</v>
      </c>
      <c r="AC417" t="s">
        <v>42</v>
      </c>
      <c r="AD417" t="s">
        <v>42</v>
      </c>
      <c r="AE417" t="s">
        <v>42</v>
      </c>
      <c r="AF417">
        <f>IF(A417="Programövergripande","Programövergripande",VLOOKUP(C417,Verks!A:B,2,0))</f>
        <v>106</v>
      </c>
      <c r="AH417">
        <v>2023</v>
      </c>
      <c r="AL417" t="str">
        <f>VLOOKUP(B417,Inst!A:B,2,0)</f>
        <v>C6</v>
      </c>
    </row>
    <row r="418" spans="1:38" x14ac:dyDescent="0.35">
      <c r="A418" t="s">
        <v>47</v>
      </c>
      <c r="B418" t="s">
        <v>698</v>
      </c>
      <c r="C418" t="s">
        <v>298</v>
      </c>
      <c r="D418" t="s">
        <v>298</v>
      </c>
      <c r="E418" t="s">
        <v>48</v>
      </c>
      <c r="G418" t="s">
        <v>706</v>
      </c>
      <c r="H418" t="s">
        <v>841</v>
      </c>
      <c r="I418" t="s">
        <v>42</v>
      </c>
      <c r="J418">
        <v>1</v>
      </c>
      <c r="L418" t="s">
        <v>58</v>
      </c>
      <c r="M418" t="s">
        <v>49</v>
      </c>
      <c r="N418">
        <v>3</v>
      </c>
      <c r="O418">
        <v>19</v>
      </c>
      <c r="P418">
        <v>7.5</v>
      </c>
      <c r="Q418" s="48">
        <v>86.575000000000003</v>
      </c>
      <c r="R418" s="48">
        <f t="shared" si="35"/>
        <v>2.375</v>
      </c>
      <c r="S418" s="48">
        <f t="shared" si="34"/>
        <v>205.61562499999999</v>
      </c>
      <c r="T418" s="48">
        <v>0</v>
      </c>
      <c r="U418" s="48">
        <f t="shared" si="36"/>
        <v>205.61562499999999</v>
      </c>
      <c r="V418" s="138">
        <f t="shared" si="37"/>
        <v>205615.625</v>
      </c>
      <c r="W418" s="138">
        <f t="shared" si="38"/>
        <v>17134.635416666668</v>
      </c>
      <c r="X418" t="str">
        <f>IF(DATAPrI[[#This Row],[Verks]]="Programövergripande",DATAPrI[[#This Row],[Verks]],CONCATENATE(DATAPrI[[#This Row],[PN/Pri kod]],TEXT(DATAPrI[[#This Row],[Verks]],9900000),1))</f>
        <v>C699001061</v>
      </c>
      <c r="Y418" t="str">
        <f>IF(DATAPrI[[#This Row],[Verks]]="Programövergripande",DATAPrI[[#This Row],[Verks]],CONCATENATE(DATAPrI[[#This Row],[Kursansvarig inst]],TEXT(DATAPrI[[#This Row],[Verks]],9900000),1))</f>
        <v>C699001061</v>
      </c>
      <c r="Z4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8" t="s">
        <v>42</v>
      </c>
      <c r="AC418" t="s">
        <v>42</v>
      </c>
      <c r="AD418" t="s">
        <v>42</v>
      </c>
      <c r="AE418" t="s">
        <v>42</v>
      </c>
      <c r="AF418">
        <f>IF(A418="Programövergripande","Programövergripande",VLOOKUP(C418,Verks!A:B,2,0))</f>
        <v>106</v>
      </c>
      <c r="AH418">
        <v>2023</v>
      </c>
      <c r="AL418" t="str">
        <f>VLOOKUP(B418,Inst!A:B,2,0)</f>
        <v>C6</v>
      </c>
    </row>
    <row r="419" spans="1:38" x14ac:dyDescent="0.35">
      <c r="A419" t="s">
        <v>47</v>
      </c>
      <c r="B419" t="s">
        <v>698</v>
      </c>
      <c r="C419" t="s">
        <v>298</v>
      </c>
      <c r="D419" t="s">
        <v>298</v>
      </c>
      <c r="E419" t="s">
        <v>48</v>
      </c>
      <c r="G419" t="s">
        <v>706</v>
      </c>
      <c r="H419" t="s">
        <v>349</v>
      </c>
      <c r="I419" t="s">
        <v>42</v>
      </c>
      <c r="J419">
        <v>1</v>
      </c>
      <c r="L419" t="s">
        <v>58</v>
      </c>
      <c r="M419" t="s">
        <v>49</v>
      </c>
      <c r="N419">
        <v>3</v>
      </c>
      <c r="O419">
        <v>19</v>
      </c>
      <c r="P419">
        <v>10</v>
      </c>
      <c r="Q419" s="48">
        <v>86.575000000000003</v>
      </c>
      <c r="R419" s="48">
        <f t="shared" si="35"/>
        <v>3.1666666666666665</v>
      </c>
      <c r="S419" s="48">
        <f t="shared" ref="S419:S482" si="39">Q419*R419</f>
        <v>274.15416666666664</v>
      </c>
      <c r="T419" s="48">
        <v>0</v>
      </c>
      <c r="U419" s="48">
        <f t="shared" si="36"/>
        <v>274.15416666666664</v>
      </c>
      <c r="V419" s="138">
        <f t="shared" si="37"/>
        <v>274154.16666666663</v>
      </c>
      <c r="W419" s="138">
        <f t="shared" si="38"/>
        <v>22846.180555555551</v>
      </c>
      <c r="X419" t="str">
        <f>IF(DATAPrI[[#This Row],[Verks]]="Programövergripande",DATAPrI[[#This Row],[Verks]],CONCATENATE(DATAPrI[[#This Row],[PN/Pri kod]],TEXT(DATAPrI[[#This Row],[Verks]],9900000),1))</f>
        <v>C699001061</v>
      </c>
      <c r="Y419" t="str">
        <f>IF(DATAPrI[[#This Row],[Verks]]="Programövergripande",DATAPrI[[#This Row],[Verks]],CONCATENATE(DATAPrI[[#This Row],[Kursansvarig inst]],TEXT(DATAPrI[[#This Row],[Verks]],9900000),1))</f>
        <v>C699001061</v>
      </c>
      <c r="Z4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19" t="s">
        <v>42</v>
      </c>
      <c r="AC419" t="s">
        <v>42</v>
      </c>
      <c r="AD419" t="s">
        <v>42</v>
      </c>
      <c r="AE419" t="s">
        <v>42</v>
      </c>
      <c r="AF419">
        <f>IF(A419="Programövergripande","Programövergripande",VLOOKUP(C419,Verks!A:B,2,0))</f>
        <v>106</v>
      </c>
      <c r="AH419">
        <v>2023</v>
      </c>
      <c r="AL419" t="str">
        <f>VLOOKUP(B419,Inst!A:B,2,0)</f>
        <v>C6</v>
      </c>
    </row>
    <row r="420" spans="1:38" x14ac:dyDescent="0.35">
      <c r="A420" t="s">
        <v>47</v>
      </c>
      <c r="B420" t="s">
        <v>698</v>
      </c>
      <c r="C420" t="s">
        <v>298</v>
      </c>
      <c r="D420" t="s">
        <v>298</v>
      </c>
      <c r="E420" t="s">
        <v>48</v>
      </c>
      <c r="G420" t="s">
        <v>706</v>
      </c>
      <c r="H420" t="s">
        <v>842</v>
      </c>
      <c r="I420" t="s">
        <v>843</v>
      </c>
      <c r="J420">
        <v>1</v>
      </c>
      <c r="L420" t="s">
        <v>58</v>
      </c>
      <c r="M420" t="s">
        <v>49</v>
      </c>
      <c r="N420">
        <v>3</v>
      </c>
      <c r="O420">
        <v>19</v>
      </c>
      <c r="P420">
        <v>10</v>
      </c>
      <c r="Q420" s="48">
        <v>86.575000000000003</v>
      </c>
      <c r="R420" s="48">
        <f t="shared" si="35"/>
        <v>3.1666666666666665</v>
      </c>
      <c r="S420" s="48">
        <f t="shared" si="39"/>
        <v>274.15416666666664</v>
      </c>
      <c r="T420" s="48">
        <v>0</v>
      </c>
      <c r="U420" s="48">
        <f t="shared" si="36"/>
        <v>274.15416666666664</v>
      </c>
      <c r="V420" s="138">
        <f t="shared" si="37"/>
        <v>274154.16666666663</v>
      </c>
      <c r="W420" s="138">
        <f t="shared" si="38"/>
        <v>22846.180555555551</v>
      </c>
      <c r="X420" t="str">
        <f>IF(DATAPrI[[#This Row],[Verks]]="Programövergripande",DATAPrI[[#This Row],[Verks]],CONCATENATE(DATAPrI[[#This Row],[PN/Pri kod]],TEXT(DATAPrI[[#This Row],[Verks]],9900000),1))</f>
        <v>C699001061</v>
      </c>
      <c r="Y420" t="str">
        <f>IF(DATAPrI[[#This Row],[Verks]]="Programövergripande",DATAPrI[[#This Row],[Verks]],CONCATENATE(DATAPrI[[#This Row],[Kursansvarig inst]],TEXT(DATAPrI[[#This Row],[Verks]],9900000),1))</f>
        <v>C699001061</v>
      </c>
      <c r="Z4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0" t="s">
        <v>42</v>
      </c>
      <c r="AC420" t="s">
        <v>42</v>
      </c>
      <c r="AD420" t="s">
        <v>42</v>
      </c>
      <c r="AE420" t="s">
        <v>42</v>
      </c>
      <c r="AF420">
        <f>IF(A420="Programövergripande","Programövergripande",VLOOKUP(C420,Verks!A:B,2,0))</f>
        <v>106</v>
      </c>
      <c r="AH420">
        <v>2023</v>
      </c>
      <c r="AL420" t="str">
        <f>VLOOKUP(B420,Inst!A:B,2,0)</f>
        <v>C6</v>
      </c>
    </row>
    <row r="421" spans="1:38" x14ac:dyDescent="0.35">
      <c r="A421" t="s">
        <v>47</v>
      </c>
      <c r="B421" t="s">
        <v>698</v>
      </c>
      <c r="C421" t="s">
        <v>298</v>
      </c>
      <c r="D421" t="s">
        <v>298</v>
      </c>
      <c r="E421" t="s">
        <v>48</v>
      </c>
      <c r="G421" t="s">
        <v>706</v>
      </c>
      <c r="H421" t="s">
        <v>844</v>
      </c>
      <c r="I421" t="s">
        <v>845</v>
      </c>
      <c r="J421">
        <v>1</v>
      </c>
      <c r="L421" t="s">
        <v>58</v>
      </c>
      <c r="M421" t="s">
        <v>49</v>
      </c>
      <c r="N421">
        <v>3</v>
      </c>
      <c r="O421">
        <v>19</v>
      </c>
      <c r="P421">
        <v>2.5</v>
      </c>
      <c r="Q421" s="48">
        <v>86.575000000000003</v>
      </c>
      <c r="R421" s="48">
        <f t="shared" si="35"/>
        <v>0.79166666666666663</v>
      </c>
      <c r="S421" s="48">
        <f t="shared" si="39"/>
        <v>68.53854166666666</v>
      </c>
      <c r="T421" s="48">
        <v>0</v>
      </c>
      <c r="U421" s="48">
        <f t="shared" si="36"/>
        <v>68.53854166666666</v>
      </c>
      <c r="V421" s="138">
        <f t="shared" si="37"/>
        <v>68538.541666666657</v>
      </c>
      <c r="W421" s="138">
        <f t="shared" si="38"/>
        <v>5711.5451388888878</v>
      </c>
      <c r="X421" t="str">
        <f>IF(DATAPrI[[#This Row],[Verks]]="Programövergripande",DATAPrI[[#This Row],[Verks]],CONCATENATE(DATAPrI[[#This Row],[PN/Pri kod]],TEXT(DATAPrI[[#This Row],[Verks]],9900000),1))</f>
        <v>C699001061</v>
      </c>
      <c r="Y421" t="str">
        <f>IF(DATAPrI[[#This Row],[Verks]]="Programövergripande",DATAPrI[[#This Row],[Verks]],CONCATENATE(DATAPrI[[#This Row],[Kursansvarig inst]],TEXT(DATAPrI[[#This Row],[Verks]],9900000),1))</f>
        <v>C699001061</v>
      </c>
      <c r="Z4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1" t="s">
        <v>42</v>
      </c>
      <c r="AC421" t="s">
        <v>42</v>
      </c>
      <c r="AD421" t="s">
        <v>42</v>
      </c>
      <c r="AE421" t="s">
        <v>42</v>
      </c>
      <c r="AF421">
        <f>IF(A421="Programövergripande","Programövergripande",VLOOKUP(C421,Verks!A:B,2,0))</f>
        <v>106</v>
      </c>
      <c r="AH421">
        <v>2023</v>
      </c>
      <c r="AL421" t="str">
        <f>VLOOKUP(B421,Inst!A:B,2,0)</f>
        <v>C6</v>
      </c>
    </row>
    <row r="422" spans="1:38" x14ac:dyDescent="0.35">
      <c r="A422" t="s">
        <v>47</v>
      </c>
      <c r="B422" t="s">
        <v>698</v>
      </c>
      <c r="C422" t="s">
        <v>298</v>
      </c>
      <c r="D422" t="s">
        <v>298</v>
      </c>
      <c r="E422" t="s">
        <v>48</v>
      </c>
      <c r="G422" t="s">
        <v>706</v>
      </c>
      <c r="H422" t="s">
        <v>846</v>
      </c>
      <c r="I422" t="s">
        <v>847</v>
      </c>
      <c r="J422">
        <v>1</v>
      </c>
      <c r="L422" t="s">
        <v>58</v>
      </c>
      <c r="M422" t="s">
        <v>50</v>
      </c>
      <c r="N422">
        <v>4</v>
      </c>
      <c r="O422">
        <v>17</v>
      </c>
      <c r="P422">
        <v>30</v>
      </c>
      <c r="Q422" s="48">
        <v>86.575000000000003</v>
      </c>
      <c r="R422" s="48">
        <f t="shared" si="35"/>
        <v>8.5</v>
      </c>
      <c r="S422" s="48">
        <f t="shared" si="39"/>
        <v>735.88750000000005</v>
      </c>
      <c r="T422" s="48">
        <v>0</v>
      </c>
      <c r="U422" s="48">
        <f t="shared" si="36"/>
        <v>735.88750000000005</v>
      </c>
      <c r="V422" s="138">
        <f t="shared" si="37"/>
        <v>735887.5</v>
      </c>
      <c r="W422" s="138">
        <f t="shared" si="38"/>
        <v>61323.958333333336</v>
      </c>
      <c r="X422" t="str">
        <f>IF(DATAPrI[[#This Row],[Verks]]="Programövergripande",DATAPrI[[#This Row],[Verks]],CONCATENATE(DATAPrI[[#This Row],[PN/Pri kod]],TEXT(DATAPrI[[#This Row],[Verks]],9900000),1))</f>
        <v>C699001061</v>
      </c>
      <c r="Y422" t="str">
        <f>IF(DATAPrI[[#This Row],[Verks]]="Programövergripande",DATAPrI[[#This Row],[Verks]],CONCATENATE(DATAPrI[[#This Row],[Kursansvarig inst]],TEXT(DATAPrI[[#This Row],[Verks]],9900000),1))</f>
        <v>C699001061</v>
      </c>
      <c r="Z4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2" t="s">
        <v>42</v>
      </c>
      <c r="AC422" t="s">
        <v>42</v>
      </c>
      <c r="AD422" t="s">
        <v>42</v>
      </c>
      <c r="AE422" t="s">
        <v>42</v>
      </c>
      <c r="AF422">
        <f>IF(A422="Programövergripande","Programövergripande",VLOOKUP(C422,Verks!A:B,2,0))</f>
        <v>106</v>
      </c>
      <c r="AH422">
        <v>2023</v>
      </c>
      <c r="AL422" t="str">
        <f>VLOOKUP(B422,Inst!A:B,2,0)</f>
        <v>C6</v>
      </c>
    </row>
    <row r="423" spans="1:38" x14ac:dyDescent="0.35">
      <c r="A423" t="s">
        <v>47</v>
      </c>
      <c r="B423" t="s">
        <v>698</v>
      </c>
      <c r="C423" t="s">
        <v>298</v>
      </c>
      <c r="D423" t="s">
        <v>298</v>
      </c>
      <c r="E423" t="s">
        <v>505</v>
      </c>
      <c r="G423" t="s">
        <v>706</v>
      </c>
      <c r="H423" t="s">
        <v>826</v>
      </c>
      <c r="I423" t="s">
        <v>827</v>
      </c>
      <c r="J423">
        <v>1</v>
      </c>
      <c r="L423" t="s">
        <v>58</v>
      </c>
      <c r="M423" t="s">
        <v>49</v>
      </c>
      <c r="N423">
        <v>1</v>
      </c>
      <c r="O423">
        <v>10</v>
      </c>
      <c r="P423">
        <v>5</v>
      </c>
      <c r="Q423" s="48">
        <v>86.575000000000003</v>
      </c>
      <c r="R423" s="48">
        <f t="shared" si="35"/>
        <v>0.83333333333333337</v>
      </c>
      <c r="S423" s="48">
        <f t="shared" si="39"/>
        <v>72.145833333333343</v>
      </c>
      <c r="T423" s="48">
        <v>0</v>
      </c>
      <c r="U423" s="48">
        <f t="shared" si="36"/>
        <v>72.145833333333343</v>
      </c>
      <c r="V423" s="138">
        <f t="shared" si="37"/>
        <v>72145.833333333343</v>
      </c>
      <c r="W423" s="138">
        <f t="shared" si="38"/>
        <v>6012.1527777777783</v>
      </c>
      <c r="X423" t="str">
        <f>IF(DATAPrI[[#This Row],[Verks]]="Programövergripande",DATAPrI[[#This Row],[Verks]],CONCATENATE(DATAPrI[[#This Row],[PN/Pri kod]],TEXT(DATAPrI[[#This Row],[Verks]],9900000),1))</f>
        <v>C699001061</v>
      </c>
      <c r="Y423" t="str">
        <f>IF(DATAPrI[[#This Row],[Verks]]="Programövergripande",DATAPrI[[#This Row],[Verks]],CONCATENATE(DATAPrI[[#This Row],[Kursansvarig inst]],TEXT(DATAPrI[[#This Row],[Verks]],9900000),1))</f>
        <v>C699001061</v>
      </c>
      <c r="Z4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3" t="s">
        <v>42</v>
      </c>
      <c r="AC423" t="s">
        <v>42</v>
      </c>
      <c r="AD423" t="s">
        <v>42</v>
      </c>
      <c r="AE423" t="s">
        <v>42</v>
      </c>
      <c r="AF423">
        <f>IF(A423="Programövergripande","Programövergripande",VLOOKUP(C423,Verks!A:B,2,0))</f>
        <v>106</v>
      </c>
      <c r="AH423">
        <v>2023</v>
      </c>
      <c r="AL423" t="str">
        <f>VLOOKUP(B423,Inst!A:B,2,0)</f>
        <v>C6</v>
      </c>
    </row>
    <row r="424" spans="1:38" x14ac:dyDescent="0.35">
      <c r="A424" t="s">
        <v>47</v>
      </c>
      <c r="B424" t="s">
        <v>698</v>
      </c>
      <c r="C424" t="s">
        <v>298</v>
      </c>
      <c r="D424" t="s">
        <v>298</v>
      </c>
      <c r="E424" t="s">
        <v>505</v>
      </c>
      <c r="G424" t="s">
        <v>706</v>
      </c>
      <c r="H424" t="s">
        <v>828</v>
      </c>
      <c r="I424" t="s">
        <v>829</v>
      </c>
      <c r="J424">
        <v>1</v>
      </c>
      <c r="L424" t="s">
        <v>58</v>
      </c>
      <c r="M424" t="s">
        <v>49</v>
      </c>
      <c r="N424">
        <v>1</v>
      </c>
      <c r="O424">
        <v>10</v>
      </c>
      <c r="P424">
        <v>17.5</v>
      </c>
      <c r="Q424" s="48">
        <v>86.575000000000003</v>
      </c>
      <c r="R424" s="48">
        <f t="shared" si="35"/>
        <v>2.9166666666666665</v>
      </c>
      <c r="S424" s="48">
        <f t="shared" si="39"/>
        <v>252.51041666666666</v>
      </c>
      <c r="T424" s="48">
        <v>0</v>
      </c>
      <c r="U424" s="48">
        <f t="shared" si="36"/>
        <v>252.51041666666666</v>
      </c>
      <c r="V424" s="138">
        <f t="shared" si="37"/>
        <v>252510.41666666666</v>
      </c>
      <c r="W424" s="138">
        <f t="shared" si="38"/>
        <v>21042.534722222223</v>
      </c>
      <c r="X424" t="str">
        <f>IF(DATAPrI[[#This Row],[Verks]]="Programövergripande",DATAPrI[[#This Row],[Verks]],CONCATENATE(DATAPrI[[#This Row],[PN/Pri kod]],TEXT(DATAPrI[[#This Row],[Verks]],9900000),1))</f>
        <v>C699001061</v>
      </c>
      <c r="Y424" t="str">
        <f>IF(DATAPrI[[#This Row],[Verks]]="Programövergripande",DATAPrI[[#This Row],[Verks]],CONCATENATE(DATAPrI[[#This Row],[Kursansvarig inst]],TEXT(DATAPrI[[#This Row],[Verks]],9900000),1))</f>
        <v>C699001061</v>
      </c>
      <c r="Z4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24">
        <f>IF(A424="Programövergripande","Programövergripande",VLOOKUP(C424,Verks!A:B,2,0))</f>
        <v>106</v>
      </c>
      <c r="AH424">
        <v>2023</v>
      </c>
      <c r="AL424" t="str">
        <f>VLOOKUP(B424,Inst!A:B,2,0)</f>
        <v>C6</v>
      </c>
    </row>
    <row r="425" spans="1:38" x14ac:dyDescent="0.35">
      <c r="A425" t="s">
        <v>47</v>
      </c>
      <c r="B425" t="s">
        <v>698</v>
      </c>
      <c r="C425" t="s">
        <v>298</v>
      </c>
      <c r="D425" t="s">
        <v>298</v>
      </c>
      <c r="E425" t="s">
        <v>505</v>
      </c>
      <c r="G425" t="s">
        <v>706</v>
      </c>
      <c r="H425" t="s">
        <v>830</v>
      </c>
      <c r="I425" t="s">
        <v>831</v>
      </c>
      <c r="J425">
        <v>1</v>
      </c>
      <c r="L425" t="s">
        <v>58</v>
      </c>
      <c r="M425" t="s">
        <v>49</v>
      </c>
      <c r="N425">
        <v>1</v>
      </c>
      <c r="O425">
        <v>10</v>
      </c>
      <c r="P425">
        <v>7.5</v>
      </c>
      <c r="Q425" s="48">
        <v>86.575000000000003</v>
      </c>
      <c r="R425" s="48">
        <f t="shared" si="35"/>
        <v>1.25</v>
      </c>
      <c r="S425" s="48">
        <f t="shared" si="39"/>
        <v>108.21875</v>
      </c>
      <c r="T425" s="48">
        <v>0</v>
      </c>
      <c r="U425" s="48">
        <f t="shared" si="36"/>
        <v>108.21875</v>
      </c>
      <c r="V425" s="138">
        <f t="shared" si="37"/>
        <v>108218.75</v>
      </c>
      <c r="W425" s="138">
        <f t="shared" si="38"/>
        <v>9018.2291666666661</v>
      </c>
      <c r="X425" t="str">
        <f>IF(DATAPrI[[#This Row],[Verks]]="Programövergripande",DATAPrI[[#This Row],[Verks]],CONCATENATE(DATAPrI[[#This Row],[PN/Pri kod]],TEXT(DATAPrI[[#This Row],[Verks]],9900000),1))</f>
        <v>C699001061</v>
      </c>
      <c r="Y425" t="str">
        <f>IF(DATAPrI[[#This Row],[Verks]]="Programövergripande",DATAPrI[[#This Row],[Verks]],CONCATENATE(DATAPrI[[#This Row],[Kursansvarig inst]],TEXT(DATAPrI[[#This Row],[Verks]],9900000),1))</f>
        <v>C699001061</v>
      </c>
      <c r="Z4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5" t="s">
        <v>42</v>
      </c>
      <c r="AC425" t="s">
        <v>42</v>
      </c>
      <c r="AD425" t="s">
        <v>42</v>
      </c>
      <c r="AE425" t="s">
        <v>42</v>
      </c>
      <c r="AF425">
        <f>IF(A425="Programövergripande","Programövergripande",VLOOKUP(C425,Verks!A:B,2,0))</f>
        <v>106</v>
      </c>
      <c r="AH425">
        <v>2023</v>
      </c>
      <c r="AL425" t="str">
        <f>VLOOKUP(B425,Inst!A:B,2,0)</f>
        <v>C6</v>
      </c>
    </row>
    <row r="426" spans="1:38" x14ac:dyDescent="0.35">
      <c r="A426" t="s">
        <v>47</v>
      </c>
      <c r="B426" t="s">
        <v>698</v>
      </c>
      <c r="C426" t="s">
        <v>298</v>
      </c>
      <c r="D426" t="s">
        <v>298</v>
      </c>
      <c r="E426" t="s">
        <v>505</v>
      </c>
      <c r="G426" t="s">
        <v>832</v>
      </c>
      <c r="H426" t="s">
        <v>833</v>
      </c>
      <c r="I426" t="s">
        <v>834</v>
      </c>
      <c r="J426">
        <v>1</v>
      </c>
      <c r="L426" t="s">
        <v>58</v>
      </c>
      <c r="M426" t="s">
        <v>50</v>
      </c>
      <c r="N426">
        <v>2</v>
      </c>
      <c r="O426">
        <v>10</v>
      </c>
      <c r="P426">
        <v>4.5</v>
      </c>
      <c r="Q426" s="48">
        <v>99.79</v>
      </c>
      <c r="R426" s="48">
        <f t="shared" si="35"/>
        <v>0.75</v>
      </c>
      <c r="S426" s="48">
        <f t="shared" si="39"/>
        <v>74.842500000000001</v>
      </c>
      <c r="T426" s="48">
        <v>0</v>
      </c>
      <c r="U426" s="48">
        <f t="shared" si="36"/>
        <v>74.842500000000001</v>
      </c>
      <c r="V426" s="138">
        <f t="shared" si="37"/>
        <v>74842.5</v>
      </c>
      <c r="W426" s="138">
        <f t="shared" si="38"/>
        <v>6236.875</v>
      </c>
      <c r="X426" t="str">
        <f>IF(DATAPrI[[#This Row],[Verks]]="Programövergripande",DATAPrI[[#This Row],[Verks]],CONCATENATE(DATAPrI[[#This Row],[PN/Pri kod]],TEXT(DATAPrI[[#This Row],[Verks]],9900000),1))</f>
        <v>C699001061</v>
      </c>
      <c r="Y426" t="str">
        <f>IF(DATAPrI[[#This Row],[Verks]]="Programövergripande",DATAPrI[[#This Row],[Verks]],CONCATENATE(DATAPrI[[#This Row],[Kursansvarig inst]],TEXT(DATAPrI[[#This Row],[Verks]],9900000),1))</f>
        <v>CC99001061</v>
      </c>
      <c r="Z4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6" t="s">
        <v>42</v>
      </c>
      <c r="AC426" t="s">
        <v>42</v>
      </c>
      <c r="AD426" t="s">
        <v>42</v>
      </c>
      <c r="AE426" t="s">
        <v>42</v>
      </c>
      <c r="AF426">
        <f>IF(A426="Programövergripande","Programövergripande",VLOOKUP(C426,Verks!A:B,2,0))</f>
        <v>106</v>
      </c>
      <c r="AH426">
        <v>2023</v>
      </c>
      <c r="AL426" t="str">
        <f>VLOOKUP(B426,Inst!A:B,2,0)</f>
        <v>C6</v>
      </c>
    </row>
    <row r="427" spans="1:38" x14ac:dyDescent="0.35">
      <c r="A427" t="s">
        <v>47</v>
      </c>
      <c r="B427" t="s">
        <v>698</v>
      </c>
      <c r="C427" t="s">
        <v>298</v>
      </c>
      <c r="D427" t="s">
        <v>298</v>
      </c>
      <c r="E427" t="s">
        <v>505</v>
      </c>
      <c r="G427" t="s">
        <v>706</v>
      </c>
      <c r="H427" t="s">
        <v>837</v>
      </c>
      <c r="I427" t="s">
        <v>838</v>
      </c>
      <c r="J427">
        <v>1</v>
      </c>
      <c r="L427" t="s">
        <v>58</v>
      </c>
      <c r="M427" t="s">
        <v>50</v>
      </c>
      <c r="N427">
        <v>2</v>
      </c>
      <c r="O427">
        <v>10</v>
      </c>
      <c r="P427">
        <v>16.5</v>
      </c>
      <c r="Q427" s="48">
        <v>86.575000000000003</v>
      </c>
      <c r="R427" s="48">
        <f t="shared" si="35"/>
        <v>2.75</v>
      </c>
      <c r="S427" s="48">
        <f t="shared" si="39"/>
        <v>238.08125000000001</v>
      </c>
      <c r="T427" s="48">
        <v>0</v>
      </c>
      <c r="U427" s="48">
        <f t="shared" si="36"/>
        <v>238.08125000000001</v>
      </c>
      <c r="V427" s="138">
        <f t="shared" si="37"/>
        <v>238081.25</v>
      </c>
      <c r="W427" s="138">
        <f t="shared" si="38"/>
        <v>19840.104166666668</v>
      </c>
      <c r="X427" t="str">
        <f>IF(DATAPrI[[#This Row],[Verks]]="Programövergripande",DATAPrI[[#This Row],[Verks]],CONCATENATE(DATAPrI[[#This Row],[PN/Pri kod]],TEXT(DATAPrI[[#This Row],[Verks]],9900000),1))</f>
        <v>C699001061</v>
      </c>
      <c r="Y427" t="str">
        <f>IF(DATAPrI[[#This Row],[Verks]]="Programövergripande",DATAPrI[[#This Row],[Verks]],CONCATENATE(DATAPrI[[#This Row],[Kursansvarig inst]],TEXT(DATAPrI[[#This Row],[Verks]],9900000),1))</f>
        <v>C699001061</v>
      </c>
      <c r="Z4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7" t="s">
        <v>42</v>
      </c>
      <c r="AC427" t="s">
        <v>42</v>
      </c>
      <c r="AD427" t="s">
        <v>42</v>
      </c>
      <c r="AE427" t="s">
        <v>42</v>
      </c>
      <c r="AF427">
        <f>IF(A427="Programövergripande","Programövergripande",VLOOKUP(C427,Verks!A:B,2,0))</f>
        <v>106</v>
      </c>
      <c r="AH427">
        <v>2023</v>
      </c>
      <c r="AL427" t="str">
        <f>VLOOKUP(B427,Inst!A:B,2,0)</f>
        <v>C6</v>
      </c>
    </row>
    <row r="428" spans="1:38" x14ac:dyDescent="0.35">
      <c r="A428" t="s">
        <v>47</v>
      </c>
      <c r="B428" t="s">
        <v>698</v>
      </c>
      <c r="C428" t="s">
        <v>298</v>
      </c>
      <c r="D428" t="s">
        <v>298</v>
      </c>
      <c r="E428" t="s">
        <v>505</v>
      </c>
      <c r="G428" t="s">
        <v>706</v>
      </c>
      <c r="H428" t="s">
        <v>839</v>
      </c>
      <c r="I428" t="s">
        <v>840</v>
      </c>
      <c r="J428">
        <v>1</v>
      </c>
      <c r="L428" t="s">
        <v>58</v>
      </c>
      <c r="M428" t="s">
        <v>50</v>
      </c>
      <c r="N428">
        <v>2</v>
      </c>
      <c r="O428">
        <v>10</v>
      </c>
      <c r="P428">
        <v>9</v>
      </c>
      <c r="Q428" s="48">
        <v>86.575000000000003</v>
      </c>
      <c r="R428" s="48">
        <f t="shared" si="35"/>
        <v>1.5</v>
      </c>
      <c r="S428" s="48">
        <f t="shared" si="39"/>
        <v>129.86250000000001</v>
      </c>
      <c r="T428" s="48">
        <v>0</v>
      </c>
      <c r="U428" s="48">
        <f t="shared" si="36"/>
        <v>129.86250000000001</v>
      </c>
      <c r="V428" s="138">
        <f t="shared" si="37"/>
        <v>129862.50000000001</v>
      </c>
      <c r="W428" s="138">
        <f t="shared" si="38"/>
        <v>10821.875000000002</v>
      </c>
      <c r="X428" t="str">
        <f>IF(DATAPrI[[#This Row],[Verks]]="Programövergripande",DATAPrI[[#This Row],[Verks]],CONCATENATE(DATAPrI[[#This Row],[PN/Pri kod]],TEXT(DATAPrI[[#This Row],[Verks]],9900000),1))</f>
        <v>C699001061</v>
      </c>
      <c r="Y428" t="str">
        <f>IF(DATAPrI[[#This Row],[Verks]]="Programövergripande",DATAPrI[[#This Row],[Verks]],CONCATENATE(DATAPrI[[#This Row],[Kursansvarig inst]],TEXT(DATAPrI[[#This Row],[Verks]],9900000),1))</f>
        <v>C699001061</v>
      </c>
      <c r="Z4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8" t="s">
        <v>42</v>
      </c>
      <c r="AC428" t="s">
        <v>42</v>
      </c>
      <c r="AD428" t="s">
        <v>42</v>
      </c>
      <c r="AE428" t="s">
        <v>42</v>
      </c>
      <c r="AF428">
        <f>IF(A428="Programövergripande","Programövergripande",VLOOKUP(C428,Verks!A:B,2,0))</f>
        <v>106</v>
      </c>
      <c r="AH428">
        <v>2023</v>
      </c>
      <c r="AL428" t="str">
        <f>VLOOKUP(B428,Inst!A:B,2,0)</f>
        <v>C6</v>
      </c>
    </row>
    <row r="429" spans="1:38" x14ac:dyDescent="0.35">
      <c r="A429" t="s">
        <v>47</v>
      </c>
      <c r="B429" t="s">
        <v>698</v>
      </c>
      <c r="C429" t="s">
        <v>298</v>
      </c>
      <c r="D429" t="s">
        <v>298</v>
      </c>
      <c r="E429" t="s">
        <v>505</v>
      </c>
      <c r="G429" t="s">
        <v>706</v>
      </c>
      <c r="H429" t="s">
        <v>841</v>
      </c>
      <c r="I429" t="s">
        <v>42</v>
      </c>
      <c r="J429">
        <v>1</v>
      </c>
      <c r="L429" t="s">
        <v>58</v>
      </c>
      <c r="M429" t="s">
        <v>49</v>
      </c>
      <c r="N429">
        <v>3</v>
      </c>
      <c r="O429">
        <v>10</v>
      </c>
      <c r="P429">
        <v>7.5</v>
      </c>
      <c r="Q429" s="48">
        <v>86.575000000000003</v>
      </c>
      <c r="R429" s="48">
        <f t="shared" si="35"/>
        <v>1.25</v>
      </c>
      <c r="S429" s="48">
        <f t="shared" si="39"/>
        <v>108.21875</v>
      </c>
      <c r="T429" s="48">
        <v>0</v>
      </c>
      <c r="U429" s="48">
        <f t="shared" si="36"/>
        <v>108.21875</v>
      </c>
      <c r="V429" s="138">
        <f t="shared" si="37"/>
        <v>108218.75</v>
      </c>
      <c r="W429" s="138">
        <f t="shared" si="38"/>
        <v>9018.2291666666661</v>
      </c>
      <c r="X429" t="str">
        <f>IF(DATAPrI[[#This Row],[Verks]]="Programövergripande",DATAPrI[[#This Row],[Verks]],CONCATENATE(DATAPrI[[#This Row],[PN/Pri kod]],TEXT(DATAPrI[[#This Row],[Verks]],9900000),1))</f>
        <v>C699001061</v>
      </c>
      <c r="Y429" t="str">
        <f>IF(DATAPrI[[#This Row],[Verks]]="Programövergripande",DATAPrI[[#This Row],[Verks]],CONCATENATE(DATAPrI[[#This Row],[Kursansvarig inst]],TEXT(DATAPrI[[#This Row],[Verks]],9900000),1))</f>
        <v>C699001061</v>
      </c>
      <c r="Z4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29" t="s">
        <v>42</v>
      </c>
      <c r="AC429" t="s">
        <v>42</v>
      </c>
      <c r="AD429" t="s">
        <v>42</v>
      </c>
      <c r="AE429" t="s">
        <v>42</v>
      </c>
      <c r="AF429">
        <f>IF(A429="Programövergripande","Programövergripande",VLOOKUP(C429,Verks!A:B,2,0))</f>
        <v>106</v>
      </c>
      <c r="AH429">
        <v>2023</v>
      </c>
      <c r="AL429" t="str">
        <f>VLOOKUP(B429,Inst!A:B,2,0)</f>
        <v>C6</v>
      </c>
    </row>
    <row r="430" spans="1:38" x14ac:dyDescent="0.35">
      <c r="A430" t="s">
        <v>47</v>
      </c>
      <c r="B430" t="s">
        <v>698</v>
      </c>
      <c r="C430" t="s">
        <v>298</v>
      </c>
      <c r="D430" t="s">
        <v>298</v>
      </c>
      <c r="E430" t="s">
        <v>505</v>
      </c>
      <c r="G430" t="s">
        <v>706</v>
      </c>
      <c r="H430" t="s">
        <v>349</v>
      </c>
      <c r="I430" t="s">
        <v>42</v>
      </c>
      <c r="J430">
        <v>1</v>
      </c>
      <c r="L430" t="s">
        <v>58</v>
      </c>
      <c r="M430" t="s">
        <v>49</v>
      </c>
      <c r="N430">
        <v>3</v>
      </c>
      <c r="O430">
        <v>10</v>
      </c>
      <c r="P430">
        <v>10</v>
      </c>
      <c r="Q430" s="48">
        <v>86.575000000000003</v>
      </c>
      <c r="R430" s="48">
        <f t="shared" si="35"/>
        <v>1.6666666666666667</v>
      </c>
      <c r="S430" s="48">
        <f t="shared" si="39"/>
        <v>144.29166666666669</v>
      </c>
      <c r="T430" s="48">
        <v>0</v>
      </c>
      <c r="U430" s="48">
        <f t="shared" si="36"/>
        <v>144.29166666666669</v>
      </c>
      <c r="V430" s="138">
        <f t="shared" si="37"/>
        <v>144291.66666666669</v>
      </c>
      <c r="W430" s="138">
        <f t="shared" si="38"/>
        <v>12024.305555555557</v>
      </c>
      <c r="X430" t="str">
        <f>IF(DATAPrI[[#This Row],[Verks]]="Programövergripande",DATAPrI[[#This Row],[Verks]],CONCATENATE(DATAPrI[[#This Row],[PN/Pri kod]],TEXT(DATAPrI[[#This Row],[Verks]],9900000),1))</f>
        <v>C699001061</v>
      </c>
      <c r="Y430" t="str">
        <f>IF(DATAPrI[[#This Row],[Verks]]="Programövergripande",DATAPrI[[#This Row],[Verks]],CONCATENATE(DATAPrI[[#This Row],[Kursansvarig inst]],TEXT(DATAPrI[[#This Row],[Verks]],9900000),1))</f>
        <v>C699001061</v>
      </c>
      <c r="Z4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30" t="s">
        <v>42</v>
      </c>
      <c r="AC430" t="s">
        <v>42</v>
      </c>
      <c r="AD430" t="s">
        <v>42</v>
      </c>
      <c r="AE430" t="s">
        <v>42</v>
      </c>
      <c r="AF430">
        <f>IF(A430="Programövergripande","Programövergripande",VLOOKUP(C430,Verks!A:B,2,0))</f>
        <v>106</v>
      </c>
      <c r="AH430">
        <v>2023</v>
      </c>
      <c r="AL430" t="str">
        <f>VLOOKUP(B430,Inst!A:B,2,0)</f>
        <v>C6</v>
      </c>
    </row>
    <row r="431" spans="1:38" x14ac:dyDescent="0.35">
      <c r="A431" t="s">
        <v>47</v>
      </c>
      <c r="B431" t="s">
        <v>698</v>
      </c>
      <c r="C431" t="s">
        <v>298</v>
      </c>
      <c r="D431" t="s">
        <v>298</v>
      </c>
      <c r="E431" t="s">
        <v>505</v>
      </c>
      <c r="G431" t="s">
        <v>706</v>
      </c>
      <c r="H431" t="s">
        <v>842</v>
      </c>
      <c r="I431" t="s">
        <v>843</v>
      </c>
      <c r="J431">
        <v>1</v>
      </c>
      <c r="L431" t="s">
        <v>58</v>
      </c>
      <c r="M431" t="s">
        <v>49</v>
      </c>
      <c r="N431">
        <v>3</v>
      </c>
      <c r="O431">
        <v>10</v>
      </c>
      <c r="P431">
        <v>10</v>
      </c>
      <c r="Q431" s="48">
        <v>86.575000000000003</v>
      </c>
      <c r="R431" s="48">
        <f t="shared" si="35"/>
        <v>1.6666666666666667</v>
      </c>
      <c r="S431" s="48">
        <f t="shared" si="39"/>
        <v>144.29166666666669</v>
      </c>
      <c r="T431" s="48">
        <v>0</v>
      </c>
      <c r="U431" s="48">
        <f t="shared" si="36"/>
        <v>144.29166666666669</v>
      </c>
      <c r="V431" s="138">
        <f t="shared" si="37"/>
        <v>144291.66666666669</v>
      </c>
      <c r="W431" s="138">
        <f t="shared" si="38"/>
        <v>12024.305555555557</v>
      </c>
      <c r="X431" t="str">
        <f>IF(DATAPrI[[#This Row],[Verks]]="Programövergripande",DATAPrI[[#This Row],[Verks]],CONCATENATE(DATAPrI[[#This Row],[PN/Pri kod]],TEXT(DATAPrI[[#This Row],[Verks]],9900000),1))</f>
        <v>C699001061</v>
      </c>
      <c r="Y431" t="str">
        <f>IF(DATAPrI[[#This Row],[Verks]]="Programövergripande",DATAPrI[[#This Row],[Verks]],CONCATENATE(DATAPrI[[#This Row],[Kursansvarig inst]],TEXT(DATAPrI[[#This Row],[Verks]],9900000),1))</f>
        <v>C699001061</v>
      </c>
      <c r="Z4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31" t="s">
        <v>42</v>
      </c>
      <c r="AC431" t="s">
        <v>42</v>
      </c>
      <c r="AD431" t="s">
        <v>42</v>
      </c>
      <c r="AE431" t="s">
        <v>42</v>
      </c>
      <c r="AF431">
        <f>IF(A431="Programövergripande","Programövergripande",VLOOKUP(C431,Verks!A:B,2,0))</f>
        <v>106</v>
      </c>
      <c r="AH431">
        <v>2023</v>
      </c>
      <c r="AL431" t="str">
        <f>VLOOKUP(B431,Inst!A:B,2,0)</f>
        <v>C6</v>
      </c>
    </row>
    <row r="432" spans="1:38" x14ac:dyDescent="0.35">
      <c r="A432" t="s">
        <v>47</v>
      </c>
      <c r="B432" t="s">
        <v>698</v>
      </c>
      <c r="C432" t="s">
        <v>298</v>
      </c>
      <c r="D432" t="s">
        <v>298</v>
      </c>
      <c r="E432" t="s">
        <v>505</v>
      </c>
      <c r="G432" t="s">
        <v>706</v>
      </c>
      <c r="H432" t="s">
        <v>844</v>
      </c>
      <c r="I432" t="s">
        <v>845</v>
      </c>
      <c r="J432">
        <v>1</v>
      </c>
      <c r="L432" t="s">
        <v>58</v>
      </c>
      <c r="M432" t="s">
        <v>49</v>
      </c>
      <c r="N432">
        <v>3</v>
      </c>
      <c r="O432">
        <v>10</v>
      </c>
      <c r="P432">
        <v>2.5</v>
      </c>
      <c r="Q432" s="48">
        <v>86.575000000000003</v>
      </c>
      <c r="R432" s="48">
        <f t="shared" si="35"/>
        <v>0.41666666666666669</v>
      </c>
      <c r="S432" s="48">
        <f t="shared" si="39"/>
        <v>36.072916666666671</v>
      </c>
      <c r="T432" s="48">
        <v>0</v>
      </c>
      <c r="U432" s="48">
        <f t="shared" si="36"/>
        <v>36.072916666666671</v>
      </c>
      <c r="V432" s="138">
        <f t="shared" si="37"/>
        <v>36072.916666666672</v>
      </c>
      <c r="W432" s="138">
        <f t="shared" si="38"/>
        <v>3006.0763888888891</v>
      </c>
      <c r="X432" t="str">
        <f>IF(DATAPrI[[#This Row],[Verks]]="Programövergripande",DATAPrI[[#This Row],[Verks]],CONCATENATE(DATAPrI[[#This Row],[PN/Pri kod]],TEXT(DATAPrI[[#This Row],[Verks]],9900000),1))</f>
        <v>C699001061</v>
      </c>
      <c r="Y432" t="str">
        <f>IF(DATAPrI[[#This Row],[Verks]]="Programövergripande",DATAPrI[[#This Row],[Verks]],CONCATENATE(DATAPrI[[#This Row],[Kursansvarig inst]],TEXT(DATAPrI[[#This Row],[Verks]],9900000),1))</f>
        <v>C699001061</v>
      </c>
      <c r="Z4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32" t="s">
        <v>42</v>
      </c>
      <c r="AC432" t="s">
        <v>42</v>
      </c>
      <c r="AD432" t="s">
        <v>42</v>
      </c>
      <c r="AE432" t="s">
        <v>42</v>
      </c>
      <c r="AF432">
        <f>IF(A432="Programövergripande","Programövergripande",VLOOKUP(C432,Verks!A:B,2,0))</f>
        <v>106</v>
      </c>
      <c r="AH432">
        <v>2023</v>
      </c>
      <c r="AL432" t="str">
        <f>VLOOKUP(B432,Inst!A:B,2,0)</f>
        <v>C6</v>
      </c>
    </row>
    <row r="433" spans="1:38" x14ac:dyDescent="0.35">
      <c r="A433" t="s">
        <v>47</v>
      </c>
      <c r="B433" t="s">
        <v>698</v>
      </c>
      <c r="C433" t="s">
        <v>298</v>
      </c>
      <c r="D433" t="s">
        <v>298</v>
      </c>
      <c r="E433" t="s">
        <v>505</v>
      </c>
      <c r="G433" t="s">
        <v>706</v>
      </c>
      <c r="H433" t="s">
        <v>846</v>
      </c>
      <c r="I433" t="s">
        <v>847</v>
      </c>
      <c r="J433">
        <v>1</v>
      </c>
      <c r="L433" t="s">
        <v>58</v>
      </c>
      <c r="M433" t="s">
        <v>50</v>
      </c>
      <c r="N433">
        <v>4</v>
      </c>
      <c r="O433">
        <v>12</v>
      </c>
      <c r="P433">
        <v>30</v>
      </c>
      <c r="Q433" s="48">
        <v>86.575000000000003</v>
      </c>
      <c r="R433" s="48">
        <f t="shared" si="35"/>
        <v>6</v>
      </c>
      <c r="S433" s="48">
        <f t="shared" si="39"/>
        <v>519.45000000000005</v>
      </c>
      <c r="T433" s="48">
        <v>0</v>
      </c>
      <c r="U433" s="48">
        <f t="shared" si="36"/>
        <v>519.45000000000005</v>
      </c>
      <c r="V433" s="138">
        <f t="shared" si="37"/>
        <v>519450.00000000006</v>
      </c>
      <c r="W433" s="138">
        <f t="shared" si="38"/>
        <v>43287.500000000007</v>
      </c>
      <c r="X433" t="str">
        <f>IF(DATAPrI[[#This Row],[Verks]]="Programövergripande",DATAPrI[[#This Row],[Verks]],CONCATENATE(DATAPrI[[#This Row],[PN/Pri kod]],TEXT(DATAPrI[[#This Row],[Verks]],9900000),1))</f>
        <v>C699001061</v>
      </c>
      <c r="Y433" t="str">
        <f>IF(DATAPrI[[#This Row],[Verks]]="Programövergripande",DATAPrI[[#This Row],[Verks]],CONCATENATE(DATAPrI[[#This Row],[Kursansvarig inst]],TEXT(DATAPrI[[#This Row],[Verks]],9900000),1))</f>
        <v>C699001061</v>
      </c>
      <c r="Z4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33" t="s">
        <v>42</v>
      </c>
      <c r="AC433" t="s">
        <v>42</v>
      </c>
      <c r="AD433" t="s">
        <v>42</v>
      </c>
      <c r="AE433" t="s">
        <v>42</v>
      </c>
      <c r="AF433">
        <f>IF(A433="Programövergripande","Programövergripande",VLOOKUP(C433,Verks!A:B,2,0))</f>
        <v>106</v>
      </c>
      <c r="AH433">
        <v>2023</v>
      </c>
      <c r="AL433" t="str">
        <f>VLOOKUP(B433,Inst!A:B,2,0)</f>
        <v>C6</v>
      </c>
    </row>
    <row r="434" spans="1:38" x14ac:dyDescent="0.35">
      <c r="A434" t="s">
        <v>38</v>
      </c>
      <c r="B434" t="s">
        <v>699</v>
      </c>
      <c r="C434" t="s">
        <v>290</v>
      </c>
      <c r="D434" t="s">
        <v>290</v>
      </c>
      <c r="E434" t="s">
        <v>42</v>
      </c>
      <c r="G434" t="s">
        <v>142</v>
      </c>
      <c r="H434" t="s">
        <v>44</v>
      </c>
      <c r="I434" t="s">
        <v>42</v>
      </c>
      <c r="J434">
        <v>1</v>
      </c>
      <c r="L434" t="s">
        <v>53</v>
      </c>
      <c r="Q434" s="48">
        <v>0</v>
      </c>
      <c r="R434" s="48">
        <f t="shared" si="35"/>
        <v>0</v>
      </c>
      <c r="S434" s="48">
        <f t="shared" si="39"/>
        <v>0</v>
      </c>
      <c r="T434" s="48">
        <v>186.95099999999999</v>
      </c>
      <c r="U434" s="48">
        <f t="shared" si="36"/>
        <v>186.95099999999999</v>
      </c>
      <c r="V434" s="138">
        <f t="shared" si="37"/>
        <v>186951</v>
      </c>
      <c r="W434" s="138">
        <f t="shared" si="38"/>
        <v>15579.25</v>
      </c>
      <c r="X434" t="str">
        <f>IF(DATAPrI[[#This Row],[Verks]]="Programövergripande",DATAPrI[[#This Row],[Verks]],CONCATENATE(DATAPrI[[#This Row],[PN/Pri kod]],TEXT(DATAPrI[[#This Row],[Verks]],9900000),1))</f>
        <v>Programövergripande</v>
      </c>
      <c r="Y434" t="str">
        <f>IF(DATAPrI[[#This Row],[Verks]]="Programövergripande",DATAPrI[[#This Row],[Verks]],CONCATENATE(DATAPrI[[#This Row],[Kursansvarig inst]],TEXT(DATAPrI[[#This Row],[Verks]],9900000),1))</f>
        <v>Programövergripande</v>
      </c>
      <c r="Z43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3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34" t="s">
        <v>42</v>
      </c>
      <c r="AC434" t="s">
        <v>42</v>
      </c>
      <c r="AD434" t="s">
        <v>42</v>
      </c>
      <c r="AE434" t="s">
        <v>42</v>
      </c>
      <c r="AF434" t="str">
        <f>IF(A434="Programövergripande","Programövergripande",VLOOKUP(C434,Verks!A:B,2,0))</f>
        <v>Programövergripande</v>
      </c>
      <c r="AH434">
        <v>2023</v>
      </c>
      <c r="AL434" t="str">
        <f>VLOOKUP(B434,Inst!A:B,2,0)</f>
        <v>C7</v>
      </c>
    </row>
    <row r="435" spans="1:38" x14ac:dyDescent="0.35">
      <c r="A435" t="s">
        <v>38</v>
      </c>
      <c r="B435" t="s">
        <v>699</v>
      </c>
      <c r="C435" t="s">
        <v>290</v>
      </c>
      <c r="D435" t="s">
        <v>290</v>
      </c>
      <c r="E435" t="s">
        <v>42</v>
      </c>
      <c r="G435" t="s">
        <v>142</v>
      </c>
      <c r="H435" t="s">
        <v>858</v>
      </c>
      <c r="I435" t="s">
        <v>42</v>
      </c>
      <c r="J435">
        <v>1</v>
      </c>
      <c r="L435" t="s">
        <v>53</v>
      </c>
      <c r="Q435" s="48">
        <v>0</v>
      </c>
      <c r="R435" s="48">
        <f t="shared" si="35"/>
        <v>0</v>
      </c>
      <c r="S435" s="48">
        <f t="shared" si="39"/>
        <v>0</v>
      </c>
      <c r="T435" s="48">
        <v>381.70600000000002</v>
      </c>
      <c r="U435" s="48">
        <f t="shared" si="36"/>
        <v>381.70600000000002</v>
      </c>
      <c r="V435" s="138">
        <f t="shared" si="37"/>
        <v>381706</v>
      </c>
      <c r="W435" s="138">
        <f t="shared" si="38"/>
        <v>31808.833333333332</v>
      </c>
      <c r="X435" t="str">
        <f>IF(DATAPrI[[#This Row],[Verks]]="Programövergripande",DATAPrI[[#This Row],[Verks]],CONCATENATE(DATAPrI[[#This Row],[PN/Pri kod]],TEXT(DATAPrI[[#This Row],[Verks]],9900000),1))</f>
        <v>Programövergripande</v>
      </c>
      <c r="Y435" t="str">
        <f>IF(DATAPrI[[#This Row],[Verks]]="Programövergripande",DATAPrI[[#This Row],[Verks]],CONCATENATE(DATAPrI[[#This Row],[Kursansvarig inst]],TEXT(DATAPrI[[#This Row],[Verks]],9900000),1))</f>
        <v>Programövergripande</v>
      </c>
      <c r="Z43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3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35" t="s">
        <v>42</v>
      </c>
      <c r="AC435" t="s">
        <v>42</v>
      </c>
      <c r="AD435" t="s">
        <v>42</v>
      </c>
      <c r="AE435" t="s">
        <v>42</v>
      </c>
      <c r="AF435" t="str">
        <f>IF(A435="Programövergripande","Programövergripande",VLOOKUP(C435,Verks!A:B,2,0))</f>
        <v>Programövergripande</v>
      </c>
      <c r="AH435">
        <v>2023</v>
      </c>
      <c r="AL435" t="str">
        <f>VLOOKUP(B435,Inst!A:B,2,0)</f>
        <v>C7</v>
      </c>
    </row>
    <row r="436" spans="1:38" x14ac:dyDescent="0.35">
      <c r="A436" t="s">
        <v>38</v>
      </c>
      <c r="B436" t="s">
        <v>699</v>
      </c>
      <c r="C436" t="s">
        <v>290</v>
      </c>
      <c r="D436" t="s">
        <v>290</v>
      </c>
      <c r="E436" t="s">
        <v>42</v>
      </c>
      <c r="G436" t="s">
        <v>142</v>
      </c>
      <c r="H436" t="s">
        <v>55</v>
      </c>
      <c r="I436" t="s">
        <v>42</v>
      </c>
      <c r="J436">
        <v>1</v>
      </c>
      <c r="L436" t="s">
        <v>53</v>
      </c>
      <c r="Q436" s="48">
        <v>0</v>
      </c>
      <c r="R436" s="48">
        <f t="shared" si="35"/>
        <v>0</v>
      </c>
      <c r="S436" s="48">
        <f t="shared" si="39"/>
        <v>0</v>
      </c>
      <c r="T436" s="48">
        <v>11.15</v>
      </c>
      <c r="U436" s="48">
        <f t="shared" si="36"/>
        <v>11.15</v>
      </c>
      <c r="V436" s="138">
        <f t="shared" si="37"/>
        <v>11150</v>
      </c>
      <c r="W436" s="138">
        <f t="shared" si="38"/>
        <v>929.16666666666663</v>
      </c>
      <c r="X436" t="str">
        <f>IF(DATAPrI[[#This Row],[Verks]]="Programövergripande",DATAPrI[[#This Row],[Verks]],CONCATENATE(DATAPrI[[#This Row],[PN/Pri kod]],TEXT(DATAPrI[[#This Row],[Verks]],9900000),1))</f>
        <v>Programövergripande</v>
      </c>
      <c r="Y436" t="str">
        <f>IF(DATAPrI[[#This Row],[Verks]]="Programövergripande",DATAPrI[[#This Row],[Verks]],CONCATENATE(DATAPrI[[#This Row],[Kursansvarig inst]],TEXT(DATAPrI[[#This Row],[Verks]],9900000),1))</f>
        <v>Programövergripande</v>
      </c>
      <c r="Z43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3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36" t="s">
        <v>42</v>
      </c>
      <c r="AC436" t="s">
        <v>42</v>
      </c>
      <c r="AD436" t="s">
        <v>42</v>
      </c>
      <c r="AE436" t="s">
        <v>42</v>
      </c>
      <c r="AF436" t="str">
        <f>IF(A436="Programövergripande","Programövergripande",VLOOKUP(C436,Verks!A:B,2,0))</f>
        <v>Programövergripande</v>
      </c>
      <c r="AH436">
        <v>2023</v>
      </c>
      <c r="AL436" t="str">
        <f>VLOOKUP(B436,Inst!A:B,2,0)</f>
        <v>C7</v>
      </c>
    </row>
    <row r="437" spans="1:38" x14ac:dyDescent="0.35">
      <c r="A437" t="s">
        <v>38</v>
      </c>
      <c r="B437" t="s">
        <v>699</v>
      </c>
      <c r="C437" t="s">
        <v>290</v>
      </c>
      <c r="D437" t="s">
        <v>290</v>
      </c>
      <c r="E437" t="s">
        <v>42</v>
      </c>
      <c r="G437" t="s">
        <v>142</v>
      </c>
      <c r="H437" t="s">
        <v>52</v>
      </c>
      <c r="I437" t="s">
        <v>42</v>
      </c>
      <c r="J437">
        <v>1</v>
      </c>
      <c r="L437" t="s">
        <v>53</v>
      </c>
      <c r="Q437" s="48">
        <v>0</v>
      </c>
      <c r="R437" s="48">
        <f t="shared" si="35"/>
        <v>0</v>
      </c>
      <c r="S437" s="48">
        <f t="shared" si="39"/>
        <v>0</v>
      </c>
      <c r="T437" s="48">
        <v>182.733</v>
      </c>
      <c r="U437" s="48">
        <f t="shared" si="36"/>
        <v>182.733</v>
      </c>
      <c r="V437" s="138">
        <f t="shared" si="37"/>
        <v>182733</v>
      </c>
      <c r="W437" s="138">
        <f t="shared" si="38"/>
        <v>15227.75</v>
      </c>
      <c r="X437" t="str">
        <f>IF(DATAPrI[[#This Row],[Verks]]="Programövergripande",DATAPrI[[#This Row],[Verks]],CONCATENATE(DATAPrI[[#This Row],[PN/Pri kod]],TEXT(DATAPrI[[#This Row],[Verks]],9900000),1))</f>
        <v>Programövergripande</v>
      </c>
      <c r="Y437" t="str">
        <f>IF(DATAPrI[[#This Row],[Verks]]="Programövergripande",DATAPrI[[#This Row],[Verks]],CONCATENATE(DATAPrI[[#This Row],[Kursansvarig inst]],TEXT(DATAPrI[[#This Row],[Verks]],9900000),1))</f>
        <v>Programövergripande</v>
      </c>
      <c r="Z43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3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37" t="s">
        <v>42</v>
      </c>
      <c r="AC437" t="s">
        <v>42</v>
      </c>
      <c r="AD437" t="s">
        <v>42</v>
      </c>
      <c r="AE437" t="s">
        <v>42</v>
      </c>
      <c r="AF437" t="str">
        <f>IF(A437="Programövergripande","Programövergripande",VLOOKUP(C437,Verks!A:B,2,0))</f>
        <v>Programövergripande</v>
      </c>
      <c r="AH437">
        <v>2023</v>
      </c>
      <c r="AL437" t="str">
        <f>VLOOKUP(B437,Inst!A:B,2,0)</f>
        <v>C7</v>
      </c>
    </row>
    <row r="438" spans="1:38" x14ac:dyDescent="0.35">
      <c r="A438" t="s">
        <v>38</v>
      </c>
      <c r="B438" t="s">
        <v>699</v>
      </c>
      <c r="C438" t="s">
        <v>290</v>
      </c>
      <c r="D438" t="s">
        <v>290</v>
      </c>
      <c r="E438" t="s">
        <v>42</v>
      </c>
      <c r="G438" t="s">
        <v>142</v>
      </c>
      <c r="H438" t="s">
        <v>859</v>
      </c>
      <c r="I438" t="s">
        <v>42</v>
      </c>
      <c r="J438">
        <v>1</v>
      </c>
      <c r="L438" t="s">
        <v>53</v>
      </c>
      <c r="Q438" s="48"/>
      <c r="R438" s="48">
        <f t="shared" si="35"/>
        <v>0</v>
      </c>
      <c r="S438" s="48">
        <f t="shared" si="39"/>
        <v>0</v>
      </c>
      <c r="T438" s="48">
        <v>37.43</v>
      </c>
      <c r="U438" s="48">
        <f t="shared" si="36"/>
        <v>37.43</v>
      </c>
      <c r="V438" s="138">
        <f t="shared" si="37"/>
        <v>37430</v>
      </c>
      <c r="W438" s="138">
        <f t="shared" si="38"/>
        <v>3119.1666666666665</v>
      </c>
      <c r="X438" t="str">
        <f>IF(DATAPrI[[#This Row],[Verks]]="Programövergripande",DATAPrI[[#This Row],[Verks]],CONCATENATE(DATAPrI[[#This Row],[PN/Pri kod]],TEXT(DATAPrI[[#This Row],[Verks]],9900000),1))</f>
        <v>Programövergripande</v>
      </c>
      <c r="Y438" t="str">
        <f>IF(DATAPrI[[#This Row],[Verks]]="Programövergripande",DATAPrI[[#This Row],[Verks]],CONCATENATE(DATAPrI[[#This Row],[Kursansvarig inst]],TEXT(DATAPrI[[#This Row],[Verks]],9900000),1))</f>
        <v>Programövergripande</v>
      </c>
      <c r="Z43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3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438" t="str">
        <f>IF(A438="Programövergripande","Programövergripande",VLOOKUP(C438,Verks!A:B,2,0))</f>
        <v>Programövergripande</v>
      </c>
      <c r="AH438">
        <v>2023</v>
      </c>
      <c r="AL438" t="str">
        <f>VLOOKUP(B438,Inst!A:B,2,0)</f>
        <v>C7</v>
      </c>
    </row>
    <row r="439" spans="1:38" x14ac:dyDescent="0.35">
      <c r="A439" t="s">
        <v>47</v>
      </c>
      <c r="B439" t="s">
        <v>699</v>
      </c>
      <c r="C439" t="s">
        <v>290</v>
      </c>
      <c r="D439" t="s">
        <v>290</v>
      </c>
      <c r="E439" t="s">
        <v>48</v>
      </c>
      <c r="G439" t="s">
        <v>142</v>
      </c>
      <c r="H439" t="s">
        <v>860</v>
      </c>
      <c r="I439" t="s">
        <v>861</v>
      </c>
      <c r="J439">
        <v>1</v>
      </c>
      <c r="L439" t="s">
        <v>58</v>
      </c>
      <c r="M439" t="s">
        <v>49</v>
      </c>
      <c r="N439">
        <v>1</v>
      </c>
      <c r="O439">
        <v>20</v>
      </c>
      <c r="P439">
        <v>4</v>
      </c>
      <c r="Q439" s="48">
        <v>80</v>
      </c>
      <c r="R439" s="48">
        <f t="shared" si="35"/>
        <v>1.3333333333333333</v>
      </c>
      <c r="S439" s="48">
        <f t="shared" si="39"/>
        <v>106.66666666666666</v>
      </c>
      <c r="T439" s="48"/>
      <c r="U439" s="48">
        <f t="shared" si="36"/>
        <v>106.66666666666666</v>
      </c>
      <c r="V439" s="138">
        <f t="shared" si="37"/>
        <v>106666.66666666666</v>
      </c>
      <c r="W439" s="138">
        <f t="shared" si="38"/>
        <v>8888.8888888888887</v>
      </c>
      <c r="X439" t="str">
        <f>IF(DATAPrI[[#This Row],[Verks]]="Programövergripande",DATAPrI[[#This Row],[Verks]],CONCATENATE(DATAPrI[[#This Row],[PN/Pri kod]],TEXT(DATAPrI[[#This Row],[Verks]],9900000),1))</f>
        <v>C799001221</v>
      </c>
      <c r="Y439" t="str">
        <f>IF(DATAPrI[[#This Row],[Verks]]="Programövergripande",DATAPrI[[#This Row],[Verks]],CONCATENATE(DATAPrI[[#This Row],[Kursansvarig inst]],TEXT(DATAPrI[[#This Row],[Verks]],9900000),1))</f>
        <v>C799001221</v>
      </c>
      <c r="Z4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39">
        <f>IF(A439="Programövergripande","Programövergripande",VLOOKUP(C439,Verks!A:B,2,0))</f>
        <v>122</v>
      </c>
      <c r="AH439">
        <v>2023</v>
      </c>
      <c r="AL439" t="str">
        <f>VLOOKUP(B439,Inst!A:B,2,0)</f>
        <v>C7</v>
      </c>
    </row>
    <row r="440" spans="1:38" x14ac:dyDescent="0.35">
      <c r="A440" t="s">
        <v>47</v>
      </c>
      <c r="B440" t="s">
        <v>699</v>
      </c>
      <c r="C440" t="s">
        <v>290</v>
      </c>
      <c r="D440" t="s">
        <v>290</v>
      </c>
      <c r="E440" t="s">
        <v>48</v>
      </c>
      <c r="G440" t="s">
        <v>142</v>
      </c>
      <c r="H440" t="s">
        <v>862</v>
      </c>
      <c r="I440" t="s">
        <v>863</v>
      </c>
      <c r="J440">
        <v>1</v>
      </c>
      <c r="L440" t="s">
        <v>58</v>
      </c>
      <c r="M440" t="s">
        <v>49</v>
      </c>
      <c r="N440">
        <v>1</v>
      </c>
      <c r="O440">
        <v>20</v>
      </c>
      <c r="P440">
        <v>6</v>
      </c>
      <c r="Q440" s="48">
        <v>63</v>
      </c>
      <c r="R440" s="48">
        <f t="shared" ref="R440:R503" si="40">O440*P440/60*J440</f>
        <v>2</v>
      </c>
      <c r="S440" s="48">
        <f t="shared" si="39"/>
        <v>126</v>
      </c>
      <c r="T440" s="48">
        <v>0</v>
      </c>
      <c r="U440" s="48">
        <f t="shared" si="36"/>
        <v>126</v>
      </c>
      <c r="V440" s="138">
        <f t="shared" si="37"/>
        <v>126000</v>
      </c>
      <c r="W440" s="138">
        <f t="shared" si="38"/>
        <v>10500</v>
      </c>
      <c r="X440" t="str">
        <f>IF(DATAPrI[[#This Row],[Verks]]="Programövergripande",DATAPrI[[#This Row],[Verks]],CONCATENATE(DATAPrI[[#This Row],[PN/Pri kod]],TEXT(DATAPrI[[#This Row],[Verks]],9900000),1))</f>
        <v>C799001221</v>
      </c>
      <c r="Y440" t="str">
        <f>IF(DATAPrI[[#This Row],[Verks]]="Programövergripande",DATAPrI[[#This Row],[Verks]],CONCATENATE(DATAPrI[[#This Row],[Kursansvarig inst]],TEXT(DATAPrI[[#This Row],[Verks]],9900000),1))</f>
        <v>C799001221</v>
      </c>
      <c r="Z4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40" t="s">
        <v>42</v>
      </c>
      <c r="AC440" t="s">
        <v>42</v>
      </c>
      <c r="AD440" t="s">
        <v>42</v>
      </c>
      <c r="AE440" t="s">
        <v>42</v>
      </c>
      <c r="AF440">
        <f>IF(A440="Programövergripande","Programövergripande",VLOOKUP(C440,Verks!A:B,2,0))</f>
        <v>122</v>
      </c>
      <c r="AH440">
        <v>2023</v>
      </c>
      <c r="AL440" t="str">
        <f>VLOOKUP(B440,Inst!A:B,2,0)</f>
        <v>C7</v>
      </c>
    </row>
    <row r="441" spans="1:38" x14ac:dyDescent="0.35">
      <c r="A441" t="s">
        <v>47</v>
      </c>
      <c r="B441" t="s">
        <v>699</v>
      </c>
      <c r="C441" t="s">
        <v>290</v>
      </c>
      <c r="D441" t="s">
        <v>290</v>
      </c>
      <c r="E441" t="s">
        <v>48</v>
      </c>
      <c r="G441" t="s">
        <v>142</v>
      </c>
      <c r="H441" t="s">
        <v>864</v>
      </c>
      <c r="I441" t="s">
        <v>865</v>
      </c>
      <c r="J441">
        <v>1</v>
      </c>
      <c r="L441" t="s">
        <v>58</v>
      </c>
      <c r="M441" t="s">
        <v>49</v>
      </c>
      <c r="N441">
        <v>1</v>
      </c>
      <c r="O441">
        <v>20</v>
      </c>
      <c r="P441">
        <v>3</v>
      </c>
      <c r="Q441" s="48">
        <v>80</v>
      </c>
      <c r="R441" s="48">
        <f t="shared" si="40"/>
        <v>1</v>
      </c>
      <c r="S441" s="48">
        <f t="shared" si="39"/>
        <v>80</v>
      </c>
      <c r="T441" s="48"/>
      <c r="U441" s="48">
        <f t="shared" si="36"/>
        <v>80</v>
      </c>
      <c r="V441" s="138">
        <f t="shared" si="37"/>
        <v>80000</v>
      </c>
      <c r="W441" s="138">
        <f t="shared" si="38"/>
        <v>6666.666666666667</v>
      </c>
      <c r="X441" t="str">
        <f>IF(DATAPrI[[#This Row],[Verks]]="Programövergripande",DATAPrI[[#This Row],[Verks]],CONCATENATE(DATAPrI[[#This Row],[PN/Pri kod]],TEXT(DATAPrI[[#This Row],[Verks]],9900000),1))</f>
        <v>C799001221</v>
      </c>
      <c r="Y441" t="str">
        <f>IF(DATAPrI[[#This Row],[Verks]]="Programövergripande",DATAPrI[[#This Row],[Verks]],CONCATENATE(DATAPrI[[#This Row],[Kursansvarig inst]],TEXT(DATAPrI[[#This Row],[Verks]],9900000),1))</f>
        <v>C799001221</v>
      </c>
      <c r="Z4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1">
        <f>IF(A441="Programövergripande","Programövergripande",VLOOKUP(C441,Verks!A:B,2,0))</f>
        <v>122</v>
      </c>
      <c r="AH441">
        <v>2023</v>
      </c>
      <c r="AL441" t="str">
        <f>VLOOKUP(B441,Inst!A:B,2,0)</f>
        <v>C7</v>
      </c>
    </row>
    <row r="442" spans="1:38" x14ac:dyDescent="0.35">
      <c r="A442" t="s">
        <v>47</v>
      </c>
      <c r="B442" t="s">
        <v>699</v>
      </c>
      <c r="C442" t="s">
        <v>290</v>
      </c>
      <c r="D442" t="s">
        <v>290</v>
      </c>
      <c r="E442" t="s">
        <v>48</v>
      </c>
      <c r="G442" t="s">
        <v>142</v>
      </c>
      <c r="H442" t="s">
        <v>866</v>
      </c>
      <c r="I442" t="s">
        <v>867</v>
      </c>
      <c r="J442">
        <v>1</v>
      </c>
      <c r="L442" t="s">
        <v>58</v>
      </c>
      <c r="M442" t="s">
        <v>49</v>
      </c>
      <c r="N442">
        <v>1</v>
      </c>
      <c r="O442">
        <v>20</v>
      </c>
      <c r="P442">
        <v>3</v>
      </c>
      <c r="Q442" s="48">
        <v>80</v>
      </c>
      <c r="R442" s="48">
        <f t="shared" si="40"/>
        <v>1</v>
      </c>
      <c r="S442" s="48">
        <f t="shared" si="39"/>
        <v>80</v>
      </c>
      <c r="T442" s="48"/>
      <c r="U442" s="48">
        <f t="shared" si="36"/>
        <v>80</v>
      </c>
      <c r="V442" s="138">
        <f t="shared" si="37"/>
        <v>80000</v>
      </c>
      <c r="W442" s="138">
        <f t="shared" si="38"/>
        <v>6666.666666666667</v>
      </c>
      <c r="X442" t="str">
        <f>IF(DATAPrI[[#This Row],[Verks]]="Programövergripande",DATAPrI[[#This Row],[Verks]],CONCATENATE(DATAPrI[[#This Row],[PN/Pri kod]],TEXT(DATAPrI[[#This Row],[Verks]],9900000),1))</f>
        <v>C799001221</v>
      </c>
      <c r="Y442" t="str">
        <f>IF(DATAPrI[[#This Row],[Verks]]="Programövergripande",DATAPrI[[#This Row],[Verks]],CONCATENATE(DATAPrI[[#This Row],[Kursansvarig inst]],TEXT(DATAPrI[[#This Row],[Verks]],9900000),1))</f>
        <v>C799001221</v>
      </c>
      <c r="Z4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2">
        <f>IF(A442="Programövergripande","Programövergripande",VLOOKUP(C442,Verks!A:B,2,0))</f>
        <v>122</v>
      </c>
      <c r="AH442">
        <v>2023</v>
      </c>
      <c r="AL442" t="str">
        <f>VLOOKUP(B442,Inst!A:B,2,0)</f>
        <v>C7</v>
      </c>
    </row>
    <row r="443" spans="1:38" x14ac:dyDescent="0.35">
      <c r="A443" t="s">
        <v>47</v>
      </c>
      <c r="B443" t="s">
        <v>699</v>
      </c>
      <c r="C443" t="s">
        <v>290</v>
      </c>
      <c r="D443" t="s">
        <v>290</v>
      </c>
      <c r="E443" t="s">
        <v>48</v>
      </c>
      <c r="G443" t="s">
        <v>142</v>
      </c>
      <c r="H443" t="s">
        <v>868</v>
      </c>
      <c r="I443" t="s">
        <v>869</v>
      </c>
      <c r="J443">
        <v>1</v>
      </c>
      <c r="L443" t="s">
        <v>58</v>
      </c>
      <c r="M443" t="s">
        <v>49</v>
      </c>
      <c r="N443">
        <v>1</v>
      </c>
      <c r="O443">
        <v>20</v>
      </c>
      <c r="P443">
        <v>8</v>
      </c>
      <c r="Q443" s="48">
        <v>80</v>
      </c>
      <c r="R443" s="48">
        <f t="shared" si="40"/>
        <v>2.6666666666666665</v>
      </c>
      <c r="S443" s="48">
        <f t="shared" si="39"/>
        <v>213.33333333333331</v>
      </c>
      <c r="T443" s="48"/>
      <c r="U443" s="48">
        <f t="shared" si="36"/>
        <v>213.33333333333331</v>
      </c>
      <c r="V443" s="138">
        <f t="shared" si="37"/>
        <v>213333.33333333331</v>
      </c>
      <c r="W443" s="138">
        <f t="shared" si="38"/>
        <v>17777.777777777777</v>
      </c>
      <c r="X443" t="str">
        <f>IF(DATAPrI[[#This Row],[Verks]]="Programövergripande",DATAPrI[[#This Row],[Verks]],CONCATENATE(DATAPrI[[#This Row],[PN/Pri kod]],TEXT(DATAPrI[[#This Row],[Verks]],9900000),1))</f>
        <v>C799001221</v>
      </c>
      <c r="Y443" t="str">
        <f>IF(DATAPrI[[#This Row],[Verks]]="Programövergripande",DATAPrI[[#This Row],[Verks]],CONCATENATE(DATAPrI[[#This Row],[Kursansvarig inst]],TEXT(DATAPrI[[#This Row],[Verks]],9900000),1))</f>
        <v>C799001221</v>
      </c>
      <c r="Z4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3">
        <f>IF(A443="Programövergripande","Programövergripande",VLOOKUP(C443,Verks!A:B,2,0))</f>
        <v>122</v>
      </c>
      <c r="AH443">
        <v>2023</v>
      </c>
      <c r="AL443" t="str">
        <f>VLOOKUP(B443,Inst!A:B,2,0)</f>
        <v>C7</v>
      </c>
    </row>
    <row r="444" spans="1:38" x14ac:dyDescent="0.35">
      <c r="A444" t="s">
        <v>47</v>
      </c>
      <c r="B444" t="s">
        <v>699</v>
      </c>
      <c r="C444" t="s">
        <v>290</v>
      </c>
      <c r="D444" t="s">
        <v>290</v>
      </c>
      <c r="E444" t="s">
        <v>48</v>
      </c>
      <c r="G444" t="s">
        <v>142</v>
      </c>
      <c r="H444" t="s">
        <v>870</v>
      </c>
      <c r="I444" t="s">
        <v>871</v>
      </c>
      <c r="J444">
        <v>1</v>
      </c>
      <c r="L444" t="s">
        <v>58</v>
      </c>
      <c r="M444" t="s">
        <v>49</v>
      </c>
      <c r="N444">
        <v>1</v>
      </c>
      <c r="O444">
        <v>20</v>
      </c>
      <c r="P444">
        <v>6</v>
      </c>
      <c r="Q444" s="48">
        <v>63</v>
      </c>
      <c r="R444" s="48">
        <f t="shared" si="40"/>
        <v>2</v>
      </c>
      <c r="S444" s="48">
        <f t="shared" si="39"/>
        <v>126</v>
      </c>
      <c r="T444" s="48"/>
      <c r="U444" s="48">
        <f t="shared" si="36"/>
        <v>126</v>
      </c>
      <c r="V444" s="138">
        <f t="shared" si="37"/>
        <v>126000</v>
      </c>
      <c r="W444" s="138">
        <f t="shared" si="38"/>
        <v>10500</v>
      </c>
      <c r="X444" t="str">
        <f>IF(DATAPrI[[#This Row],[Verks]]="Programövergripande",DATAPrI[[#This Row],[Verks]],CONCATENATE(DATAPrI[[#This Row],[PN/Pri kod]],TEXT(DATAPrI[[#This Row],[Verks]],9900000),1))</f>
        <v>C799001221</v>
      </c>
      <c r="Y444" t="str">
        <f>IF(DATAPrI[[#This Row],[Verks]]="Programövergripande",DATAPrI[[#This Row],[Verks]],CONCATENATE(DATAPrI[[#This Row],[Kursansvarig inst]],TEXT(DATAPrI[[#This Row],[Verks]],9900000),1))</f>
        <v>C799001221</v>
      </c>
      <c r="Z4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4">
        <f>IF(A444="Programövergripande","Programövergripande",VLOOKUP(C444,Verks!A:B,2,0))</f>
        <v>122</v>
      </c>
      <c r="AH444">
        <v>2023</v>
      </c>
      <c r="AL444" t="str">
        <f>VLOOKUP(B444,Inst!A:B,2,0)</f>
        <v>C7</v>
      </c>
    </row>
    <row r="445" spans="1:38" x14ac:dyDescent="0.35">
      <c r="A445" t="s">
        <v>47</v>
      </c>
      <c r="B445" t="s">
        <v>699</v>
      </c>
      <c r="C445" t="s">
        <v>290</v>
      </c>
      <c r="D445" t="s">
        <v>290</v>
      </c>
      <c r="E445" t="s">
        <v>48</v>
      </c>
      <c r="G445" t="s">
        <v>142</v>
      </c>
      <c r="H445" t="s">
        <v>349</v>
      </c>
      <c r="I445" t="s">
        <v>42</v>
      </c>
      <c r="J445">
        <v>1</v>
      </c>
      <c r="L445" t="s">
        <v>66</v>
      </c>
      <c r="M445" t="s">
        <v>50</v>
      </c>
      <c r="N445">
        <v>2</v>
      </c>
      <c r="O445">
        <v>20</v>
      </c>
      <c r="P445">
        <v>7.5</v>
      </c>
      <c r="Q445" s="48">
        <v>84.932000000000002</v>
      </c>
      <c r="R445" s="48">
        <f t="shared" si="40"/>
        <v>2.5</v>
      </c>
      <c r="S445" s="48">
        <f t="shared" si="39"/>
        <v>212.33</v>
      </c>
      <c r="T445" s="48"/>
      <c r="U445" s="48">
        <f t="shared" si="36"/>
        <v>212.33</v>
      </c>
      <c r="V445" s="138">
        <f t="shared" si="37"/>
        <v>212330</v>
      </c>
      <c r="W445" s="138">
        <f t="shared" si="38"/>
        <v>17694.166666666668</v>
      </c>
      <c r="X445" t="str">
        <f>IF(DATAPrI[[#This Row],[Verks]]="Programövergripande",DATAPrI[[#This Row],[Verks]],CONCATENATE(DATAPrI[[#This Row],[PN/Pri kod]],TEXT(DATAPrI[[#This Row],[Verks]],9900000),1))</f>
        <v>C799001221</v>
      </c>
      <c r="Y445" t="str">
        <f>IF(DATAPrI[[#This Row],[Verks]]="Programövergripande",DATAPrI[[#This Row],[Verks]],CONCATENATE(DATAPrI[[#This Row],[Kursansvarig inst]],TEXT(DATAPrI[[#This Row],[Verks]],9900000),1))</f>
        <v>C799001221</v>
      </c>
      <c r="Z4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5">
        <f>IF(A445="Programövergripande","Programövergripande",VLOOKUP(C445,Verks!A:B,2,0))</f>
        <v>122</v>
      </c>
      <c r="AH445">
        <v>2023</v>
      </c>
      <c r="AL445" t="str">
        <f>VLOOKUP(B445,Inst!A:B,2,0)</f>
        <v>C7</v>
      </c>
    </row>
    <row r="446" spans="1:38" x14ac:dyDescent="0.35">
      <c r="A446" t="s">
        <v>47</v>
      </c>
      <c r="B446" t="s">
        <v>699</v>
      </c>
      <c r="C446" t="s">
        <v>290</v>
      </c>
      <c r="D446" t="s">
        <v>290</v>
      </c>
      <c r="E446" t="s">
        <v>48</v>
      </c>
      <c r="G446" t="s">
        <v>142</v>
      </c>
      <c r="H446" t="s">
        <v>872</v>
      </c>
      <c r="I446" t="s">
        <v>873</v>
      </c>
      <c r="J446">
        <v>1</v>
      </c>
      <c r="L446" t="s">
        <v>58</v>
      </c>
      <c r="M446" t="s">
        <v>50</v>
      </c>
      <c r="N446">
        <v>2</v>
      </c>
      <c r="O446">
        <v>20</v>
      </c>
      <c r="P446">
        <v>2.5</v>
      </c>
      <c r="Q446" s="48">
        <v>80</v>
      </c>
      <c r="R446" s="48">
        <f t="shared" si="40"/>
        <v>0.83333333333333337</v>
      </c>
      <c r="S446" s="48">
        <f t="shared" si="39"/>
        <v>66.666666666666671</v>
      </c>
      <c r="T446" s="48">
        <v>0</v>
      </c>
      <c r="U446" s="48">
        <f t="shared" si="36"/>
        <v>66.666666666666671</v>
      </c>
      <c r="V446" s="138">
        <f t="shared" si="37"/>
        <v>66666.666666666672</v>
      </c>
      <c r="W446" s="138">
        <f t="shared" si="38"/>
        <v>5555.5555555555557</v>
      </c>
      <c r="X446" t="str">
        <f>IF(DATAPrI[[#This Row],[Verks]]="Programövergripande",DATAPrI[[#This Row],[Verks]],CONCATENATE(DATAPrI[[#This Row],[PN/Pri kod]],TEXT(DATAPrI[[#This Row],[Verks]],9900000),1))</f>
        <v>C799001221</v>
      </c>
      <c r="Y446" t="str">
        <f>IF(DATAPrI[[#This Row],[Verks]]="Programövergripande",DATAPrI[[#This Row],[Verks]],CONCATENATE(DATAPrI[[#This Row],[Kursansvarig inst]],TEXT(DATAPrI[[#This Row],[Verks]],9900000),1))</f>
        <v>C799001221</v>
      </c>
      <c r="Z4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46" t="s">
        <v>42</v>
      </c>
      <c r="AC446" t="s">
        <v>42</v>
      </c>
      <c r="AD446" t="s">
        <v>42</v>
      </c>
      <c r="AE446" t="s">
        <v>42</v>
      </c>
      <c r="AF446">
        <f>IF(A446="Programövergripande","Programövergripande",VLOOKUP(C446,Verks!A:B,2,0))</f>
        <v>122</v>
      </c>
      <c r="AH446">
        <v>2023</v>
      </c>
      <c r="AL446" t="str">
        <f>VLOOKUP(B446,Inst!A:B,2,0)</f>
        <v>C7</v>
      </c>
    </row>
    <row r="447" spans="1:38" x14ac:dyDescent="0.35">
      <c r="A447" t="s">
        <v>47</v>
      </c>
      <c r="B447" t="s">
        <v>699</v>
      </c>
      <c r="C447" t="s">
        <v>290</v>
      </c>
      <c r="D447" t="s">
        <v>290</v>
      </c>
      <c r="E447" t="s">
        <v>48</v>
      </c>
      <c r="G447" t="s">
        <v>142</v>
      </c>
      <c r="H447" t="s">
        <v>874</v>
      </c>
      <c r="I447" t="s">
        <v>875</v>
      </c>
      <c r="J447">
        <v>1</v>
      </c>
      <c r="L447" t="s">
        <v>58</v>
      </c>
      <c r="M447" t="s">
        <v>50</v>
      </c>
      <c r="N447">
        <v>2</v>
      </c>
      <c r="O447">
        <v>20</v>
      </c>
      <c r="P447">
        <v>9</v>
      </c>
      <c r="Q447" s="48">
        <v>80</v>
      </c>
      <c r="R447" s="48">
        <f t="shared" si="40"/>
        <v>3</v>
      </c>
      <c r="S447" s="48">
        <f t="shared" si="39"/>
        <v>240</v>
      </c>
      <c r="T447" s="48">
        <v>0</v>
      </c>
      <c r="U447" s="48">
        <f t="shared" si="36"/>
        <v>240</v>
      </c>
      <c r="V447" s="138">
        <f t="shared" si="37"/>
        <v>240000</v>
      </c>
      <c r="W447" s="138">
        <f t="shared" si="38"/>
        <v>20000</v>
      </c>
      <c r="X447" t="str">
        <f>IF(DATAPrI[[#This Row],[Verks]]="Programövergripande",DATAPrI[[#This Row],[Verks]],CONCATENATE(DATAPrI[[#This Row],[PN/Pri kod]],TEXT(DATAPrI[[#This Row],[Verks]],9900000),1))</f>
        <v>C799001221</v>
      </c>
      <c r="Y447" t="str">
        <f>IF(DATAPrI[[#This Row],[Verks]]="Programövergripande",DATAPrI[[#This Row],[Verks]],CONCATENATE(DATAPrI[[#This Row],[Kursansvarig inst]],TEXT(DATAPrI[[#This Row],[Verks]],9900000),1))</f>
        <v>C799001221</v>
      </c>
      <c r="Z4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47" t="s">
        <v>42</v>
      </c>
      <c r="AC447" t="s">
        <v>42</v>
      </c>
      <c r="AD447" t="s">
        <v>42</v>
      </c>
      <c r="AE447" t="s">
        <v>42</v>
      </c>
      <c r="AF447">
        <f>IF(A447="Programövergripande","Programövergripande",VLOOKUP(C447,Verks!A:B,2,0))</f>
        <v>122</v>
      </c>
      <c r="AH447">
        <v>2023</v>
      </c>
      <c r="AL447" t="str">
        <f>VLOOKUP(B447,Inst!A:B,2,0)</f>
        <v>C7</v>
      </c>
    </row>
    <row r="448" spans="1:38" x14ac:dyDescent="0.35">
      <c r="A448" t="s">
        <v>47</v>
      </c>
      <c r="B448" t="s">
        <v>699</v>
      </c>
      <c r="C448" t="s">
        <v>290</v>
      </c>
      <c r="D448" t="s">
        <v>290</v>
      </c>
      <c r="E448" t="s">
        <v>48</v>
      </c>
      <c r="G448" t="s">
        <v>142</v>
      </c>
      <c r="H448" t="s">
        <v>876</v>
      </c>
      <c r="I448" t="s">
        <v>877</v>
      </c>
      <c r="J448">
        <v>1</v>
      </c>
      <c r="L448" t="s">
        <v>58</v>
      </c>
      <c r="M448" t="s">
        <v>50</v>
      </c>
      <c r="N448">
        <v>2</v>
      </c>
      <c r="O448">
        <v>20</v>
      </c>
      <c r="P448">
        <v>11</v>
      </c>
      <c r="Q448" s="48">
        <v>80</v>
      </c>
      <c r="R448" s="48">
        <f t="shared" si="40"/>
        <v>3.6666666666666665</v>
      </c>
      <c r="S448" s="48">
        <f t="shared" si="39"/>
        <v>293.33333333333331</v>
      </c>
      <c r="T448" s="48"/>
      <c r="U448" s="48">
        <f t="shared" si="36"/>
        <v>293.33333333333331</v>
      </c>
      <c r="V448" s="138">
        <f t="shared" si="37"/>
        <v>293333.33333333331</v>
      </c>
      <c r="W448" s="138">
        <f t="shared" si="38"/>
        <v>24444.444444444442</v>
      </c>
      <c r="X448" t="str">
        <f>IF(DATAPrI[[#This Row],[Verks]]="Programövergripande",DATAPrI[[#This Row],[Verks]],CONCATENATE(DATAPrI[[#This Row],[PN/Pri kod]],TEXT(DATAPrI[[#This Row],[Verks]],9900000),1))</f>
        <v>C799001221</v>
      </c>
      <c r="Y448" t="str">
        <f>IF(DATAPrI[[#This Row],[Verks]]="Programövergripande",DATAPrI[[#This Row],[Verks]],CONCATENATE(DATAPrI[[#This Row],[Kursansvarig inst]],TEXT(DATAPrI[[#This Row],[Verks]],9900000),1))</f>
        <v>C799001221</v>
      </c>
      <c r="Z4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8">
        <f>IF(A448="Programövergripande","Programövergripande",VLOOKUP(C448,Verks!A:B,2,0))</f>
        <v>122</v>
      </c>
      <c r="AH448">
        <v>2023</v>
      </c>
      <c r="AL448" t="str">
        <f>VLOOKUP(B448,Inst!A:B,2,0)</f>
        <v>C7</v>
      </c>
    </row>
    <row r="449" spans="1:38" x14ac:dyDescent="0.35">
      <c r="A449" t="s">
        <v>47</v>
      </c>
      <c r="B449" t="s">
        <v>699</v>
      </c>
      <c r="C449" t="s">
        <v>290</v>
      </c>
      <c r="D449" t="s">
        <v>290</v>
      </c>
      <c r="E449" t="s">
        <v>48</v>
      </c>
      <c r="G449" t="s">
        <v>142</v>
      </c>
      <c r="H449" t="s">
        <v>878</v>
      </c>
      <c r="I449" t="s">
        <v>879</v>
      </c>
      <c r="J449">
        <v>1</v>
      </c>
      <c r="L449" t="s">
        <v>58</v>
      </c>
      <c r="M449" t="s">
        <v>49</v>
      </c>
      <c r="N449">
        <v>3</v>
      </c>
      <c r="O449">
        <v>20</v>
      </c>
      <c r="P449">
        <v>6</v>
      </c>
      <c r="Q449" s="48">
        <v>80</v>
      </c>
      <c r="R449" s="48">
        <f t="shared" si="40"/>
        <v>2</v>
      </c>
      <c r="S449" s="48">
        <f t="shared" si="39"/>
        <v>160</v>
      </c>
      <c r="T449" s="48"/>
      <c r="U449" s="48">
        <f t="shared" si="36"/>
        <v>160</v>
      </c>
      <c r="V449" s="138">
        <f t="shared" si="37"/>
        <v>160000</v>
      </c>
      <c r="W449" s="138">
        <f t="shared" si="38"/>
        <v>13333.333333333334</v>
      </c>
      <c r="X449" t="str">
        <f>IF(DATAPrI[[#This Row],[Verks]]="Programövergripande",DATAPrI[[#This Row],[Verks]],CONCATENATE(DATAPrI[[#This Row],[PN/Pri kod]],TEXT(DATAPrI[[#This Row],[Verks]],9900000),1))</f>
        <v>C799001221</v>
      </c>
      <c r="Y449" t="str">
        <f>IF(DATAPrI[[#This Row],[Verks]]="Programövergripande",DATAPrI[[#This Row],[Verks]],CONCATENATE(DATAPrI[[#This Row],[Kursansvarig inst]],TEXT(DATAPrI[[#This Row],[Verks]],9900000),1))</f>
        <v>C799001221</v>
      </c>
      <c r="Z4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49">
        <f>IF(A449="Programövergripande","Programövergripande",VLOOKUP(C449,Verks!A:B,2,0))</f>
        <v>122</v>
      </c>
      <c r="AH449">
        <v>2023</v>
      </c>
      <c r="AL449" t="str">
        <f>VLOOKUP(B449,Inst!A:B,2,0)</f>
        <v>C7</v>
      </c>
    </row>
    <row r="450" spans="1:38" x14ac:dyDescent="0.35">
      <c r="A450" t="s">
        <v>47</v>
      </c>
      <c r="B450" t="s">
        <v>699</v>
      </c>
      <c r="C450" t="s">
        <v>290</v>
      </c>
      <c r="D450" t="s">
        <v>290</v>
      </c>
      <c r="E450" t="s">
        <v>48</v>
      </c>
      <c r="G450" t="s">
        <v>142</v>
      </c>
      <c r="H450" t="s">
        <v>880</v>
      </c>
      <c r="I450" t="s">
        <v>881</v>
      </c>
      <c r="J450">
        <v>1</v>
      </c>
      <c r="L450" t="s">
        <v>58</v>
      </c>
      <c r="M450" t="s">
        <v>49</v>
      </c>
      <c r="N450">
        <v>3</v>
      </c>
      <c r="O450">
        <v>20</v>
      </c>
      <c r="P450">
        <v>6</v>
      </c>
      <c r="Q450" s="48">
        <v>80</v>
      </c>
      <c r="R450" s="48">
        <f t="shared" si="40"/>
        <v>2</v>
      </c>
      <c r="S450" s="48">
        <f t="shared" si="39"/>
        <v>160</v>
      </c>
      <c r="T450" s="48">
        <v>0</v>
      </c>
      <c r="U450" s="48">
        <f t="shared" ref="U450:U513" si="41">S450+T450</f>
        <v>160</v>
      </c>
      <c r="V450" s="138">
        <f t="shared" ref="V450:V513" si="42">U450*1000</f>
        <v>160000</v>
      </c>
      <c r="W450" s="138">
        <f t="shared" si="38"/>
        <v>13333.333333333334</v>
      </c>
      <c r="X450" t="str">
        <f>IF(DATAPrI[[#This Row],[Verks]]="Programövergripande",DATAPrI[[#This Row],[Verks]],CONCATENATE(DATAPrI[[#This Row],[PN/Pri kod]],TEXT(DATAPrI[[#This Row],[Verks]],9900000),1))</f>
        <v>C799001221</v>
      </c>
      <c r="Y450" t="str">
        <f>IF(DATAPrI[[#This Row],[Verks]]="Programövergripande",DATAPrI[[#This Row],[Verks]],CONCATENATE(DATAPrI[[#This Row],[Kursansvarig inst]],TEXT(DATAPrI[[#This Row],[Verks]],9900000),1))</f>
        <v>C799001221</v>
      </c>
      <c r="Z4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50" t="s">
        <v>42</v>
      </c>
      <c r="AC450" t="s">
        <v>42</v>
      </c>
      <c r="AD450" t="s">
        <v>42</v>
      </c>
      <c r="AE450" t="s">
        <v>42</v>
      </c>
      <c r="AF450">
        <f>IF(A450="Programövergripande","Programövergripande",VLOOKUP(C450,Verks!A:B,2,0))</f>
        <v>122</v>
      </c>
      <c r="AH450">
        <v>2023</v>
      </c>
      <c r="AL450" t="str">
        <f>VLOOKUP(B450,Inst!A:B,2,0)</f>
        <v>C7</v>
      </c>
    </row>
    <row r="451" spans="1:38" x14ac:dyDescent="0.35">
      <c r="A451" t="s">
        <v>47</v>
      </c>
      <c r="B451" t="s">
        <v>699</v>
      </c>
      <c r="C451" t="s">
        <v>290</v>
      </c>
      <c r="D451" t="s">
        <v>290</v>
      </c>
      <c r="E451" t="s">
        <v>48</v>
      </c>
      <c r="G451" t="s">
        <v>142</v>
      </c>
      <c r="H451" t="s">
        <v>882</v>
      </c>
      <c r="I451" t="s">
        <v>883</v>
      </c>
      <c r="J451">
        <v>1</v>
      </c>
      <c r="L451" t="s">
        <v>58</v>
      </c>
      <c r="M451" t="s">
        <v>49</v>
      </c>
      <c r="N451">
        <v>3</v>
      </c>
      <c r="O451">
        <v>20</v>
      </c>
      <c r="P451">
        <v>18</v>
      </c>
      <c r="Q451" s="48">
        <v>80</v>
      </c>
      <c r="R451" s="48">
        <f t="shared" si="40"/>
        <v>6</v>
      </c>
      <c r="S451" s="48">
        <f t="shared" si="39"/>
        <v>480</v>
      </c>
      <c r="T451" s="48">
        <v>0</v>
      </c>
      <c r="U451" s="48">
        <f t="shared" si="41"/>
        <v>480</v>
      </c>
      <c r="V451" s="138">
        <f t="shared" si="42"/>
        <v>480000</v>
      </c>
      <c r="W451" s="138">
        <f t="shared" si="38"/>
        <v>40000</v>
      </c>
      <c r="X451" t="str">
        <f>IF(DATAPrI[[#This Row],[Verks]]="Programövergripande",DATAPrI[[#This Row],[Verks]],CONCATENATE(DATAPrI[[#This Row],[PN/Pri kod]],TEXT(DATAPrI[[#This Row],[Verks]],9900000),1))</f>
        <v>C799001221</v>
      </c>
      <c r="Y451" t="str">
        <f>IF(DATAPrI[[#This Row],[Verks]]="Programövergripande",DATAPrI[[#This Row],[Verks]],CONCATENATE(DATAPrI[[#This Row],[Kursansvarig inst]],TEXT(DATAPrI[[#This Row],[Verks]],9900000),1))</f>
        <v>C799001221</v>
      </c>
      <c r="Z4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51" t="s">
        <v>42</v>
      </c>
      <c r="AC451" t="s">
        <v>42</v>
      </c>
      <c r="AD451" t="s">
        <v>42</v>
      </c>
      <c r="AE451" t="s">
        <v>42</v>
      </c>
      <c r="AF451">
        <f>IF(A451="Programövergripande","Programövergripande",VLOOKUP(C451,Verks!A:B,2,0))</f>
        <v>122</v>
      </c>
      <c r="AH451">
        <v>2023</v>
      </c>
      <c r="AL451" t="str">
        <f>VLOOKUP(B451,Inst!A:B,2,0)</f>
        <v>C7</v>
      </c>
    </row>
    <row r="452" spans="1:38" x14ac:dyDescent="0.35">
      <c r="A452" t="s">
        <v>47</v>
      </c>
      <c r="B452" t="s">
        <v>699</v>
      </c>
      <c r="C452" t="s">
        <v>290</v>
      </c>
      <c r="D452" t="s">
        <v>290</v>
      </c>
      <c r="E452" t="s">
        <v>48</v>
      </c>
      <c r="G452" t="s">
        <v>142</v>
      </c>
      <c r="H452" t="s">
        <v>884</v>
      </c>
      <c r="I452" t="s">
        <v>885</v>
      </c>
      <c r="J452">
        <v>1</v>
      </c>
      <c r="L452" t="s">
        <v>58</v>
      </c>
      <c r="M452" t="s">
        <v>50</v>
      </c>
      <c r="N452">
        <v>4</v>
      </c>
      <c r="O452">
        <v>20</v>
      </c>
      <c r="P452">
        <v>30</v>
      </c>
      <c r="Q452" s="48">
        <v>81</v>
      </c>
      <c r="R452" s="48">
        <f t="shared" si="40"/>
        <v>10</v>
      </c>
      <c r="S452" s="48">
        <f t="shared" si="39"/>
        <v>810</v>
      </c>
      <c r="T452" s="48">
        <v>0</v>
      </c>
      <c r="U452" s="48">
        <f t="shared" si="41"/>
        <v>810</v>
      </c>
      <c r="V452" s="138">
        <f t="shared" si="42"/>
        <v>810000</v>
      </c>
      <c r="W452" s="138">
        <f t="shared" si="38"/>
        <v>67500</v>
      </c>
      <c r="X452" t="str">
        <f>IF(DATAPrI[[#This Row],[Verks]]="Programövergripande",DATAPrI[[#This Row],[Verks]],CONCATENATE(DATAPrI[[#This Row],[PN/Pri kod]],TEXT(DATAPrI[[#This Row],[Verks]],9900000),1))</f>
        <v>C799001221</v>
      </c>
      <c r="Y452" t="str">
        <f>IF(DATAPrI[[#This Row],[Verks]]="Programövergripande",DATAPrI[[#This Row],[Verks]],CONCATENATE(DATAPrI[[#This Row],[Kursansvarig inst]],TEXT(DATAPrI[[#This Row],[Verks]],9900000),1))</f>
        <v>C799001221</v>
      </c>
      <c r="Z4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52" t="s">
        <v>42</v>
      </c>
      <c r="AC452" t="s">
        <v>42</v>
      </c>
      <c r="AD452" t="s">
        <v>42</v>
      </c>
      <c r="AE452" t="s">
        <v>42</v>
      </c>
      <c r="AF452">
        <f>IF(A452="Programövergripande","Programövergripande",VLOOKUP(C452,Verks!A:B,2,0))</f>
        <v>122</v>
      </c>
      <c r="AH452">
        <v>2023</v>
      </c>
      <c r="AL452" t="str">
        <f>VLOOKUP(B452,Inst!A:B,2,0)</f>
        <v>C7</v>
      </c>
    </row>
    <row r="453" spans="1:38" x14ac:dyDescent="0.35">
      <c r="A453" t="s">
        <v>47</v>
      </c>
      <c r="B453" t="s">
        <v>699</v>
      </c>
      <c r="C453" t="s">
        <v>290</v>
      </c>
      <c r="D453" t="s">
        <v>290</v>
      </c>
      <c r="E453" t="s">
        <v>48</v>
      </c>
      <c r="G453" t="s">
        <v>142</v>
      </c>
      <c r="H453" t="s">
        <v>65</v>
      </c>
      <c r="I453" t="s">
        <v>42</v>
      </c>
      <c r="J453">
        <v>1</v>
      </c>
      <c r="L453" t="s">
        <v>66</v>
      </c>
      <c r="M453" t="s">
        <v>42</v>
      </c>
      <c r="O453">
        <v>0</v>
      </c>
      <c r="P453">
        <v>60</v>
      </c>
      <c r="Q453" s="48">
        <v>13.39</v>
      </c>
      <c r="R453" s="48">
        <f t="shared" si="40"/>
        <v>0</v>
      </c>
      <c r="S453" s="48">
        <f t="shared" si="39"/>
        <v>0</v>
      </c>
      <c r="T453" s="48">
        <v>0</v>
      </c>
      <c r="U453" s="48">
        <f t="shared" si="41"/>
        <v>0</v>
      </c>
      <c r="V453" s="138">
        <f t="shared" si="42"/>
        <v>0</v>
      </c>
      <c r="W453" s="138">
        <f t="shared" si="38"/>
        <v>0</v>
      </c>
      <c r="X453" t="str">
        <f>IF(DATAPrI[[#This Row],[Verks]]="Programövergripande",DATAPrI[[#This Row],[Verks]],CONCATENATE(DATAPrI[[#This Row],[PN/Pri kod]],TEXT(DATAPrI[[#This Row],[Verks]],9900000),1))</f>
        <v>C799001221</v>
      </c>
      <c r="Y453" t="str">
        <f>IF(DATAPrI[[#This Row],[Verks]]="Programövergripande",DATAPrI[[#This Row],[Verks]],CONCATENATE(DATAPrI[[#This Row],[Kursansvarig inst]],TEXT(DATAPrI[[#This Row],[Verks]],9900000),1))</f>
        <v>C799001221</v>
      </c>
      <c r="Z4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53" t="s">
        <v>42</v>
      </c>
      <c r="AC453" t="s">
        <v>42</v>
      </c>
      <c r="AD453" t="s">
        <v>42</v>
      </c>
      <c r="AE453" t="s">
        <v>42</v>
      </c>
      <c r="AF453">
        <f>IF(A453="Programövergripande","Programövergripande",VLOOKUP(C453,Verks!A:B,2,0))</f>
        <v>122</v>
      </c>
      <c r="AH453">
        <v>2023</v>
      </c>
      <c r="AL453" t="str">
        <f>VLOOKUP(B453,Inst!A:B,2,0)</f>
        <v>C7</v>
      </c>
    </row>
    <row r="454" spans="1:38" x14ac:dyDescent="0.35">
      <c r="A454" t="s">
        <v>47</v>
      </c>
      <c r="B454" t="s">
        <v>699</v>
      </c>
      <c r="C454" t="s">
        <v>290</v>
      </c>
      <c r="D454" t="s">
        <v>290</v>
      </c>
      <c r="E454" t="s">
        <v>505</v>
      </c>
      <c r="G454" t="s">
        <v>142</v>
      </c>
      <c r="H454" t="s">
        <v>860</v>
      </c>
      <c r="I454" t="s">
        <v>861</v>
      </c>
      <c r="J454">
        <v>1</v>
      </c>
      <c r="L454" t="s">
        <v>58</v>
      </c>
      <c r="M454" t="s">
        <v>49</v>
      </c>
      <c r="N454">
        <v>1</v>
      </c>
      <c r="O454">
        <v>12</v>
      </c>
      <c r="P454">
        <v>4</v>
      </c>
      <c r="Q454" s="48">
        <v>80</v>
      </c>
      <c r="R454" s="48">
        <f t="shared" si="40"/>
        <v>0.8</v>
      </c>
      <c r="S454" s="48">
        <f t="shared" si="39"/>
        <v>64</v>
      </c>
      <c r="T454" s="48"/>
      <c r="U454" s="48">
        <f t="shared" si="41"/>
        <v>64</v>
      </c>
      <c r="V454" s="138">
        <f t="shared" si="42"/>
        <v>64000</v>
      </c>
      <c r="W454" s="138">
        <f t="shared" si="38"/>
        <v>5333.333333333333</v>
      </c>
      <c r="X454" t="str">
        <f>IF(DATAPrI[[#This Row],[Verks]]="Programövergripande",DATAPrI[[#This Row],[Verks]],CONCATENATE(DATAPrI[[#This Row],[PN/Pri kod]],TEXT(DATAPrI[[#This Row],[Verks]],9900000),1))</f>
        <v>C799001221</v>
      </c>
      <c r="Y454" t="str">
        <f>IF(DATAPrI[[#This Row],[Verks]]="Programövergripande",DATAPrI[[#This Row],[Verks]],CONCATENATE(DATAPrI[[#This Row],[Kursansvarig inst]],TEXT(DATAPrI[[#This Row],[Verks]],9900000),1))</f>
        <v>C799001221</v>
      </c>
      <c r="Z4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4">
        <f>IF(A454="Programövergripande","Programövergripande",VLOOKUP(C454,Verks!A:B,2,0))</f>
        <v>122</v>
      </c>
      <c r="AH454">
        <v>2023</v>
      </c>
      <c r="AL454" t="str">
        <f>VLOOKUP(B454,Inst!A:B,2,0)</f>
        <v>C7</v>
      </c>
    </row>
    <row r="455" spans="1:38" x14ac:dyDescent="0.35">
      <c r="A455" t="s">
        <v>47</v>
      </c>
      <c r="B455" t="s">
        <v>699</v>
      </c>
      <c r="C455" t="s">
        <v>290</v>
      </c>
      <c r="D455" t="s">
        <v>290</v>
      </c>
      <c r="E455" t="s">
        <v>505</v>
      </c>
      <c r="G455" t="s">
        <v>142</v>
      </c>
      <c r="H455" t="s">
        <v>862</v>
      </c>
      <c r="I455" t="s">
        <v>863</v>
      </c>
      <c r="J455">
        <v>1</v>
      </c>
      <c r="L455" t="s">
        <v>58</v>
      </c>
      <c r="M455" t="s">
        <v>49</v>
      </c>
      <c r="N455">
        <v>1</v>
      </c>
      <c r="O455">
        <v>12</v>
      </c>
      <c r="P455">
        <v>6</v>
      </c>
      <c r="Q455" s="48">
        <v>63</v>
      </c>
      <c r="R455" s="48">
        <f t="shared" si="40"/>
        <v>1.2</v>
      </c>
      <c r="S455" s="48">
        <f t="shared" si="39"/>
        <v>75.599999999999994</v>
      </c>
      <c r="T455" s="48"/>
      <c r="U455" s="48">
        <f t="shared" si="41"/>
        <v>75.599999999999994</v>
      </c>
      <c r="V455" s="138">
        <f t="shared" si="42"/>
        <v>75600</v>
      </c>
      <c r="W455" s="138">
        <f t="shared" ref="W455:W518" si="43">V455/12</f>
        <v>6300</v>
      </c>
      <c r="X455" t="str">
        <f>IF(DATAPrI[[#This Row],[Verks]]="Programövergripande",DATAPrI[[#This Row],[Verks]],CONCATENATE(DATAPrI[[#This Row],[PN/Pri kod]],TEXT(DATAPrI[[#This Row],[Verks]],9900000),1))</f>
        <v>C799001221</v>
      </c>
      <c r="Y455" t="str">
        <f>IF(DATAPrI[[#This Row],[Verks]]="Programövergripande",DATAPrI[[#This Row],[Verks]],CONCATENATE(DATAPrI[[#This Row],[Kursansvarig inst]],TEXT(DATAPrI[[#This Row],[Verks]],9900000),1))</f>
        <v>C799001221</v>
      </c>
      <c r="Z4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55" t="s">
        <v>42</v>
      </c>
      <c r="AC455" t="s">
        <v>42</v>
      </c>
      <c r="AD455" t="s">
        <v>42</v>
      </c>
      <c r="AE455" t="s">
        <v>42</v>
      </c>
      <c r="AF455">
        <f>IF(A455="Programövergripande","Programövergripande",VLOOKUP(C455,Verks!A:B,2,0))</f>
        <v>122</v>
      </c>
      <c r="AH455">
        <v>2023</v>
      </c>
      <c r="AL455" t="str">
        <f>VLOOKUP(B455,Inst!A:B,2,0)</f>
        <v>C7</v>
      </c>
    </row>
    <row r="456" spans="1:38" x14ac:dyDescent="0.35">
      <c r="A456" t="s">
        <v>47</v>
      </c>
      <c r="B456" t="s">
        <v>699</v>
      </c>
      <c r="C456" t="s">
        <v>290</v>
      </c>
      <c r="D456" t="s">
        <v>290</v>
      </c>
      <c r="E456" t="s">
        <v>505</v>
      </c>
      <c r="G456" t="s">
        <v>142</v>
      </c>
      <c r="H456" t="s">
        <v>864</v>
      </c>
      <c r="I456" t="s">
        <v>865</v>
      </c>
      <c r="J456">
        <v>1</v>
      </c>
      <c r="L456" t="s">
        <v>58</v>
      </c>
      <c r="M456" t="s">
        <v>49</v>
      </c>
      <c r="N456">
        <v>1</v>
      </c>
      <c r="O456">
        <v>12</v>
      </c>
      <c r="P456">
        <v>3</v>
      </c>
      <c r="Q456" s="48">
        <v>80</v>
      </c>
      <c r="R456" s="48">
        <f t="shared" si="40"/>
        <v>0.6</v>
      </c>
      <c r="S456" s="48">
        <f t="shared" si="39"/>
        <v>48</v>
      </c>
      <c r="T456" s="48"/>
      <c r="U456" s="48">
        <f t="shared" si="41"/>
        <v>48</v>
      </c>
      <c r="V456" s="138">
        <f t="shared" si="42"/>
        <v>48000</v>
      </c>
      <c r="W456" s="138">
        <f t="shared" si="43"/>
        <v>4000</v>
      </c>
      <c r="X456" t="str">
        <f>IF(DATAPrI[[#This Row],[Verks]]="Programövergripande",DATAPrI[[#This Row],[Verks]],CONCATENATE(DATAPrI[[#This Row],[PN/Pri kod]],TEXT(DATAPrI[[#This Row],[Verks]],9900000),1))</f>
        <v>C799001221</v>
      </c>
      <c r="Y456" t="str">
        <f>IF(DATAPrI[[#This Row],[Verks]]="Programövergripande",DATAPrI[[#This Row],[Verks]],CONCATENATE(DATAPrI[[#This Row],[Kursansvarig inst]],TEXT(DATAPrI[[#This Row],[Verks]],9900000),1))</f>
        <v>C799001221</v>
      </c>
      <c r="Z4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6">
        <f>IF(A456="Programövergripande","Programövergripande",VLOOKUP(C456,Verks!A:B,2,0))</f>
        <v>122</v>
      </c>
      <c r="AH456">
        <v>2023</v>
      </c>
      <c r="AL456" t="str">
        <f>VLOOKUP(B456,Inst!A:B,2,0)</f>
        <v>C7</v>
      </c>
    </row>
    <row r="457" spans="1:38" x14ac:dyDescent="0.35">
      <c r="A457" t="s">
        <v>47</v>
      </c>
      <c r="B457" t="s">
        <v>699</v>
      </c>
      <c r="C457" t="s">
        <v>290</v>
      </c>
      <c r="D457" t="s">
        <v>290</v>
      </c>
      <c r="E457" t="s">
        <v>505</v>
      </c>
      <c r="G457" t="s">
        <v>142</v>
      </c>
      <c r="H457" t="s">
        <v>866</v>
      </c>
      <c r="I457" t="s">
        <v>867</v>
      </c>
      <c r="J457">
        <v>1</v>
      </c>
      <c r="L457" t="s">
        <v>58</v>
      </c>
      <c r="M457" t="s">
        <v>49</v>
      </c>
      <c r="N457">
        <v>1</v>
      </c>
      <c r="O457">
        <v>12</v>
      </c>
      <c r="P457">
        <v>3</v>
      </c>
      <c r="Q457" s="48">
        <v>80</v>
      </c>
      <c r="R457" s="48">
        <f t="shared" si="40"/>
        <v>0.6</v>
      </c>
      <c r="S457" s="48">
        <f t="shared" si="39"/>
        <v>48</v>
      </c>
      <c r="T457" s="48"/>
      <c r="U457" s="48">
        <f t="shared" si="41"/>
        <v>48</v>
      </c>
      <c r="V457" s="138">
        <f t="shared" si="42"/>
        <v>48000</v>
      </c>
      <c r="W457" s="138">
        <f t="shared" si="43"/>
        <v>4000</v>
      </c>
      <c r="X457" t="str">
        <f>IF(DATAPrI[[#This Row],[Verks]]="Programövergripande",DATAPrI[[#This Row],[Verks]],CONCATENATE(DATAPrI[[#This Row],[PN/Pri kod]],TEXT(DATAPrI[[#This Row],[Verks]],9900000),1))</f>
        <v>C799001221</v>
      </c>
      <c r="Y457" t="str">
        <f>IF(DATAPrI[[#This Row],[Verks]]="Programövergripande",DATAPrI[[#This Row],[Verks]],CONCATENATE(DATAPrI[[#This Row],[Kursansvarig inst]],TEXT(DATAPrI[[#This Row],[Verks]],9900000),1))</f>
        <v>C799001221</v>
      </c>
      <c r="Z4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7">
        <f>IF(A457="Programövergripande","Programövergripande",VLOOKUP(C457,Verks!A:B,2,0))</f>
        <v>122</v>
      </c>
      <c r="AH457">
        <v>2023</v>
      </c>
      <c r="AL457" t="str">
        <f>VLOOKUP(B457,Inst!A:B,2,0)</f>
        <v>C7</v>
      </c>
    </row>
    <row r="458" spans="1:38" x14ac:dyDescent="0.35">
      <c r="A458" t="s">
        <v>47</v>
      </c>
      <c r="B458" t="s">
        <v>699</v>
      </c>
      <c r="C458" t="s">
        <v>290</v>
      </c>
      <c r="D458" t="s">
        <v>290</v>
      </c>
      <c r="E458" t="s">
        <v>505</v>
      </c>
      <c r="G458" t="s">
        <v>142</v>
      </c>
      <c r="H458" t="s">
        <v>868</v>
      </c>
      <c r="I458" t="s">
        <v>869</v>
      </c>
      <c r="J458">
        <v>1</v>
      </c>
      <c r="L458" t="s">
        <v>58</v>
      </c>
      <c r="M458" t="s">
        <v>49</v>
      </c>
      <c r="N458">
        <v>1</v>
      </c>
      <c r="O458">
        <v>12</v>
      </c>
      <c r="P458">
        <v>8</v>
      </c>
      <c r="Q458" s="48">
        <v>80</v>
      </c>
      <c r="R458" s="48">
        <f t="shared" si="40"/>
        <v>1.6</v>
      </c>
      <c r="S458" s="48">
        <f t="shared" si="39"/>
        <v>128</v>
      </c>
      <c r="T458" s="48"/>
      <c r="U458" s="48">
        <f t="shared" si="41"/>
        <v>128</v>
      </c>
      <c r="V458" s="138">
        <f t="shared" si="42"/>
        <v>128000</v>
      </c>
      <c r="W458" s="138">
        <f t="shared" si="43"/>
        <v>10666.666666666666</v>
      </c>
      <c r="X458" t="str">
        <f>IF(DATAPrI[[#This Row],[Verks]]="Programövergripande",DATAPrI[[#This Row],[Verks]],CONCATENATE(DATAPrI[[#This Row],[PN/Pri kod]],TEXT(DATAPrI[[#This Row],[Verks]],9900000),1))</f>
        <v>C799001221</v>
      </c>
      <c r="Y458" t="str">
        <f>IF(DATAPrI[[#This Row],[Verks]]="Programövergripande",DATAPrI[[#This Row],[Verks]],CONCATENATE(DATAPrI[[#This Row],[Kursansvarig inst]],TEXT(DATAPrI[[#This Row],[Verks]],9900000),1))</f>
        <v>C799001221</v>
      </c>
      <c r="Z4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8">
        <f>IF(A458="Programövergripande","Programövergripande",VLOOKUP(C458,Verks!A:B,2,0))</f>
        <v>122</v>
      </c>
      <c r="AH458">
        <v>2023</v>
      </c>
      <c r="AL458" t="str">
        <f>VLOOKUP(B458,Inst!A:B,2,0)</f>
        <v>C7</v>
      </c>
    </row>
    <row r="459" spans="1:38" x14ac:dyDescent="0.35">
      <c r="A459" t="s">
        <v>47</v>
      </c>
      <c r="B459" t="s">
        <v>699</v>
      </c>
      <c r="C459" t="s">
        <v>290</v>
      </c>
      <c r="D459" t="s">
        <v>290</v>
      </c>
      <c r="E459" t="s">
        <v>505</v>
      </c>
      <c r="G459" t="s">
        <v>142</v>
      </c>
      <c r="H459" t="s">
        <v>870</v>
      </c>
      <c r="I459" t="s">
        <v>871</v>
      </c>
      <c r="J459">
        <v>1</v>
      </c>
      <c r="L459" t="s">
        <v>58</v>
      </c>
      <c r="M459" t="s">
        <v>49</v>
      </c>
      <c r="N459">
        <v>1</v>
      </c>
      <c r="O459">
        <v>12</v>
      </c>
      <c r="P459">
        <v>6</v>
      </c>
      <c r="Q459" s="48">
        <v>63</v>
      </c>
      <c r="R459" s="48">
        <f t="shared" si="40"/>
        <v>1.2</v>
      </c>
      <c r="S459" s="48">
        <f t="shared" si="39"/>
        <v>75.599999999999994</v>
      </c>
      <c r="T459" s="48"/>
      <c r="U459" s="48">
        <f t="shared" si="41"/>
        <v>75.599999999999994</v>
      </c>
      <c r="V459" s="138">
        <f t="shared" si="42"/>
        <v>75600</v>
      </c>
      <c r="W459" s="138">
        <f t="shared" si="43"/>
        <v>6300</v>
      </c>
      <c r="X459" t="str">
        <f>IF(DATAPrI[[#This Row],[Verks]]="Programövergripande",DATAPrI[[#This Row],[Verks]],CONCATENATE(DATAPrI[[#This Row],[PN/Pri kod]],TEXT(DATAPrI[[#This Row],[Verks]],9900000),1))</f>
        <v>C799001221</v>
      </c>
      <c r="Y459" t="str">
        <f>IF(DATAPrI[[#This Row],[Verks]]="Programövergripande",DATAPrI[[#This Row],[Verks]],CONCATENATE(DATAPrI[[#This Row],[Kursansvarig inst]],TEXT(DATAPrI[[#This Row],[Verks]],9900000),1))</f>
        <v>C799001221</v>
      </c>
      <c r="Z4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59">
        <f>IF(A459="Programövergripande","Programövergripande",VLOOKUP(C459,Verks!A:B,2,0))</f>
        <v>122</v>
      </c>
      <c r="AH459">
        <v>2023</v>
      </c>
      <c r="AL459" t="str">
        <f>VLOOKUP(B459,Inst!A:B,2,0)</f>
        <v>C7</v>
      </c>
    </row>
    <row r="460" spans="1:38" x14ac:dyDescent="0.35">
      <c r="A460" t="s">
        <v>47</v>
      </c>
      <c r="B460" t="s">
        <v>699</v>
      </c>
      <c r="C460" t="s">
        <v>290</v>
      </c>
      <c r="D460" t="s">
        <v>290</v>
      </c>
      <c r="E460" t="s">
        <v>505</v>
      </c>
      <c r="G460" t="s">
        <v>142</v>
      </c>
      <c r="H460" t="s">
        <v>349</v>
      </c>
      <c r="I460" t="s">
        <v>42</v>
      </c>
      <c r="J460">
        <v>1</v>
      </c>
      <c r="L460" t="s">
        <v>66</v>
      </c>
      <c r="M460" t="s">
        <v>50</v>
      </c>
      <c r="N460">
        <v>2</v>
      </c>
      <c r="O460">
        <v>16</v>
      </c>
      <c r="P460">
        <v>7.5</v>
      </c>
      <c r="Q460" s="48">
        <v>84.932000000000002</v>
      </c>
      <c r="R460" s="48">
        <f t="shared" si="40"/>
        <v>2</v>
      </c>
      <c r="S460" s="48">
        <f t="shared" si="39"/>
        <v>169.864</v>
      </c>
      <c r="T460" s="48"/>
      <c r="U460" s="48">
        <f t="shared" si="41"/>
        <v>169.864</v>
      </c>
      <c r="V460" s="138">
        <f t="shared" si="42"/>
        <v>169864</v>
      </c>
      <c r="W460" s="138">
        <f t="shared" si="43"/>
        <v>14155.333333333334</v>
      </c>
      <c r="X460" t="str">
        <f>IF(DATAPrI[[#This Row],[Verks]]="Programövergripande",DATAPrI[[#This Row],[Verks]],CONCATENATE(DATAPrI[[#This Row],[PN/Pri kod]],TEXT(DATAPrI[[#This Row],[Verks]],9900000),1))</f>
        <v>C799001221</v>
      </c>
      <c r="Y460" t="str">
        <f>IF(DATAPrI[[#This Row],[Verks]]="Programövergripande",DATAPrI[[#This Row],[Verks]],CONCATENATE(DATAPrI[[#This Row],[Kursansvarig inst]],TEXT(DATAPrI[[#This Row],[Verks]],9900000),1))</f>
        <v>C799001221</v>
      </c>
      <c r="Z4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0" t="s">
        <v>42</v>
      </c>
      <c r="AC460" t="s">
        <v>42</v>
      </c>
      <c r="AD460" t="s">
        <v>42</v>
      </c>
      <c r="AE460" t="s">
        <v>42</v>
      </c>
      <c r="AF460">
        <f>IF(A460="Programövergripande","Programövergripande",VLOOKUP(C460,Verks!A:B,2,0))</f>
        <v>122</v>
      </c>
      <c r="AH460">
        <v>2023</v>
      </c>
      <c r="AL460" t="str">
        <f>VLOOKUP(B460,Inst!A:B,2,0)</f>
        <v>C7</v>
      </c>
    </row>
    <row r="461" spans="1:38" x14ac:dyDescent="0.35">
      <c r="A461" t="s">
        <v>47</v>
      </c>
      <c r="B461" t="s">
        <v>699</v>
      </c>
      <c r="C461" t="s">
        <v>290</v>
      </c>
      <c r="D461" t="s">
        <v>290</v>
      </c>
      <c r="E461" t="s">
        <v>505</v>
      </c>
      <c r="G461" t="s">
        <v>142</v>
      </c>
      <c r="H461" t="s">
        <v>872</v>
      </c>
      <c r="I461" t="s">
        <v>873</v>
      </c>
      <c r="J461">
        <v>1</v>
      </c>
      <c r="L461" t="s">
        <v>58</v>
      </c>
      <c r="M461" t="s">
        <v>50</v>
      </c>
      <c r="N461">
        <v>2</v>
      </c>
      <c r="O461">
        <v>16</v>
      </c>
      <c r="P461">
        <v>2.5</v>
      </c>
      <c r="Q461" s="48">
        <v>80</v>
      </c>
      <c r="R461" s="48">
        <f t="shared" si="40"/>
        <v>0.66666666666666663</v>
      </c>
      <c r="S461" s="48">
        <f t="shared" si="39"/>
        <v>53.333333333333329</v>
      </c>
      <c r="T461" s="48"/>
      <c r="U461" s="48">
        <f t="shared" si="41"/>
        <v>53.333333333333329</v>
      </c>
      <c r="V461" s="138">
        <f t="shared" si="42"/>
        <v>53333.333333333328</v>
      </c>
      <c r="W461" s="138">
        <f t="shared" si="43"/>
        <v>4444.4444444444443</v>
      </c>
      <c r="X461" t="str">
        <f>IF(DATAPrI[[#This Row],[Verks]]="Programövergripande",DATAPrI[[#This Row],[Verks]],CONCATENATE(DATAPrI[[#This Row],[PN/Pri kod]],TEXT(DATAPrI[[#This Row],[Verks]],9900000),1))</f>
        <v>C799001221</v>
      </c>
      <c r="Y461" t="str">
        <f>IF(DATAPrI[[#This Row],[Verks]]="Programövergripande",DATAPrI[[#This Row],[Verks]],CONCATENATE(DATAPrI[[#This Row],[Kursansvarig inst]],TEXT(DATAPrI[[#This Row],[Verks]],9900000),1))</f>
        <v>C799001221</v>
      </c>
      <c r="Z4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61">
        <f>IF(A461="Programövergripande","Programövergripande",VLOOKUP(C461,Verks!A:B,2,0))</f>
        <v>122</v>
      </c>
      <c r="AH461">
        <v>2023</v>
      </c>
      <c r="AL461" t="str">
        <f>VLOOKUP(B461,Inst!A:B,2,0)</f>
        <v>C7</v>
      </c>
    </row>
    <row r="462" spans="1:38" x14ac:dyDescent="0.35">
      <c r="A462" t="s">
        <v>47</v>
      </c>
      <c r="B462" t="s">
        <v>699</v>
      </c>
      <c r="C462" t="s">
        <v>290</v>
      </c>
      <c r="D462" t="s">
        <v>290</v>
      </c>
      <c r="E462" t="s">
        <v>505</v>
      </c>
      <c r="G462" t="s">
        <v>142</v>
      </c>
      <c r="H462" t="s">
        <v>874</v>
      </c>
      <c r="I462" t="s">
        <v>875</v>
      </c>
      <c r="J462">
        <v>1</v>
      </c>
      <c r="L462" t="s">
        <v>58</v>
      </c>
      <c r="M462" t="s">
        <v>50</v>
      </c>
      <c r="N462">
        <v>2</v>
      </c>
      <c r="O462">
        <v>16</v>
      </c>
      <c r="P462">
        <v>9</v>
      </c>
      <c r="Q462" s="48">
        <v>80</v>
      </c>
      <c r="R462" s="48">
        <f t="shared" si="40"/>
        <v>2.4</v>
      </c>
      <c r="S462" s="48">
        <f t="shared" si="39"/>
        <v>192</v>
      </c>
      <c r="T462" s="48"/>
      <c r="U462" s="48">
        <f t="shared" si="41"/>
        <v>192</v>
      </c>
      <c r="V462" s="138">
        <f t="shared" si="42"/>
        <v>192000</v>
      </c>
      <c r="W462" s="138">
        <f t="shared" si="43"/>
        <v>16000</v>
      </c>
      <c r="X462" t="str">
        <f>IF(DATAPrI[[#This Row],[Verks]]="Programövergripande",DATAPrI[[#This Row],[Verks]],CONCATENATE(DATAPrI[[#This Row],[PN/Pri kod]],TEXT(DATAPrI[[#This Row],[Verks]],9900000),1))</f>
        <v>C799001221</v>
      </c>
      <c r="Y462" t="str">
        <f>IF(DATAPrI[[#This Row],[Verks]]="Programövergripande",DATAPrI[[#This Row],[Verks]],CONCATENATE(DATAPrI[[#This Row],[Kursansvarig inst]],TEXT(DATAPrI[[#This Row],[Verks]],9900000),1))</f>
        <v>C799001221</v>
      </c>
      <c r="Z4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62">
        <f>IF(A462="Programövergripande","Programövergripande",VLOOKUP(C462,Verks!A:B,2,0))</f>
        <v>122</v>
      </c>
      <c r="AH462">
        <v>2023</v>
      </c>
      <c r="AL462" t="str">
        <f>VLOOKUP(B462,Inst!A:B,2,0)</f>
        <v>C7</v>
      </c>
    </row>
    <row r="463" spans="1:38" x14ac:dyDescent="0.35">
      <c r="A463" t="s">
        <v>47</v>
      </c>
      <c r="B463" t="s">
        <v>699</v>
      </c>
      <c r="C463" t="s">
        <v>290</v>
      </c>
      <c r="D463" t="s">
        <v>290</v>
      </c>
      <c r="E463" t="s">
        <v>505</v>
      </c>
      <c r="G463" t="s">
        <v>142</v>
      </c>
      <c r="H463" t="s">
        <v>876</v>
      </c>
      <c r="I463" t="s">
        <v>877</v>
      </c>
      <c r="J463">
        <v>1</v>
      </c>
      <c r="L463" t="s">
        <v>58</v>
      </c>
      <c r="M463" t="s">
        <v>50</v>
      </c>
      <c r="N463">
        <v>2</v>
      </c>
      <c r="O463">
        <v>16</v>
      </c>
      <c r="P463">
        <v>11</v>
      </c>
      <c r="Q463" s="48">
        <v>80</v>
      </c>
      <c r="R463" s="48">
        <f t="shared" si="40"/>
        <v>2.9333333333333331</v>
      </c>
      <c r="S463" s="48">
        <f t="shared" si="39"/>
        <v>234.66666666666666</v>
      </c>
      <c r="T463" s="48"/>
      <c r="U463" s="48">
        <f t="shared" si="41"/>
        <v>234.66666666666666</v>
      </c>
      <c r="V463" s="138">
        <f t="shared" si="42"/>
        <v>234666.66666666666</v>
      </c>
      <c r="W463" s="138">
        <f t="shared" si="43"/>
        <v>19555.555555555555</v>
      </c>
      <c r="X463" t="str">
        <f>IF(DATAPrI[[#This Row],[Verks]]="Programövergripande",DATAPrI[[#This Row],[Verks]],CONCATENATE(DATAPrI[[#This Row],[PN/Pri kod]],TEXT(DATAPrI[[#This Row],[Verks]],9900000),1))</f>
        <v>C799001221</v>
      </c>
      <c r="Y463" t="str">
        <f>IF(DATAPrI[[#This Row],[Verks]]="Programövergripande",DATAPrI[[#This Row],[Verks]],CONCATENATE(DATAPrI[[#This Row],[Kursansvarig inst]],TEXT(DATAPrI[[#This Row],[Verks]],9900000),1))</f>
        <v>C799001221</v>
      </c>
      <c r="Z4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63">
        <f>IF(A463="Programövergripande","Programövergripande",VLOOKUP(C463,Verks!A:B,2,0))</f>
        <v>122</v>
      </c>
      <c r="AH463">
        <v>2023</v>
      </c>
      <c r="AL463" t="str">
        <f>VLOOKUP(B463,Inst!A:B,2,0)</f>
        <v>C7</v>
      </c>
    </row>
    <row r="464" spans="1:38" x14ac:dyDescent="0.35">
      <c r="A464" t="s">
        <v>47</v>
      </c>
      <c r="B464" t="s">
        <v>699</v>
      </c>
      <c r="C464" t="s">
        <v>290</v>
      </c>
      <c r="D464" t="s">
        <v>290</v>
      </c>
      <c r="E464" t="s">
        <v>505</v>
      </c>
      <c r="G464" t="s">
        <v>142</v>
      </c>
      <c r="H464" t="s">
        <v>878</v>
      </c>
      <c r="I464" t="s">
        <v>879</v>
      </c>
      <c r="J464">
        <v>1</v>
      </c>
      <c r="L464" t="s">
        <v>58</v>
      </c>
      <c r="M464" t="s">
        <v>49</v>
      </c>
      <c r="N464">
        <v>3</v>
      </c>
      <c r="O464">
        <v>16</v>
      </c>
      <c r="P464">
        <v>6</v>
      </c>
      <c r="Q464" s="48">
        <v>80</v>
      </c>
      <c r="R464" s="48">
        <f t="shared" si="40"/>
        <v>1.6</v>
      </c>
      <c r="S464" s="48">
        <f t="shared" si="39"/>
        <v>128</v>
      </c>
      <c r="T464" s="48"/>
      <c r="U464" s="48">
        <f t="shared" si="41"/>
        <v>128</v>
      </c>
      <c r="V464" s="138">
        <f t="shared" si="42"/>
        <v>128000</v>
      </c>
      <c r="W464" s="138">
        <f t="shared" si="43"/>
        <v>10666.666666666666</v>
      </c>
      <c r="X464" t="str">
        <f>IF(DATAPrI[[#This Row],[Verks]]="Programövergripande",DATAPrI[[#This Row],[Verks]],CONCATENATE(DATAPrI[[#This Row],[PN/Pri kod]],TEXT(DATAPrI[[#This Row],[Verks]],9900000),1))</f>
        <v>C799001221</v>
      </c>
      <c r="Y464" t="str">
        <f>IF(DATAPrI[[#This Row],[Verks]]="Programövergripande",DATAPrI[[#This Row],[Verks]],CONCATENATE(DATAPrI[[#This Row],[Kursansvarig inst]],TEXT(DATAPrI[[#This Row],[Verks]],9900000),1))</f>
        <v>C799001221</v>
      </c>
      <c r="Z4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4" t="s">
        <v>42</v>
      </c>
      <c r="AC464" t="s">
        <v>42</v>
      </c>
      <c r="AD464" t="s">
        <v>42</v>
      </c>
      <c r="AE464" t="s">
        <v>42</v>
      </c>
      <c r="AF464">
        <f>IF(A464="Programövergripande","Programövergripande",VLOOKUP(C464,Verks!A:B,2,0))</f>
        <v>122</v>
      </c>
      <c r="AH464">
        <v>2023</v>
      </c>
      <c r="AL464" t="str">
        <f>VLOOKUP(B464,Inst!A:B,2,0)</f>
        <v>C7</v>
      </c>
    </row>
    <row r="465" spans="1:38" x14ac:dyDescent="0.35">
      <c r="A465" t="s">
        <v>47</v>
      </c>
      <c r="B465" t="s">
        <v>699</v>
      </c>
      <c r="C465" t="s">
        <v>290</v>
      </c>
      <c r="D465" t="s">
        <v>290</v>
      </c>
      <c r="E465" t="s">
        <v>505</v>
      </c>
      <c r="G465" t="s">
        <v>142</v>
      </c>
      <c r="H465" t="s">
        <v>880</v>
      </c>
      <c r="I465" t="s">
        <v>881</v>
      </c>
      <c r="J465">
        <v>1</v>
      </c>
      <c r="L465" t="s">
        <v>58</v>
      </c>
      <c r="M465" t="s">
        <v>49</v>
      </c>
      <c r="N465">
        <v>3</v>
      </c>
      <c r="O465">
        <v>16</v>
      </c>
      <c r="P465">
        <v>6</v>
      </c>
      <c r="Q465" s="48">
        <v>80</v>
      </c>
      <c r="R465" s="48">
        <f t="shared" si="40"/>
        <v>1.6</v>
      </c>
      <c r="S465" s="48">
        <f t="shared" si="39"/>
        <v>128</v>
      </c>
      <c r="T465" s="48"/>
      <c r="U465" s="48">
        <f t="shared" si="41"/>
        <v>128</v>
      </c>
      <c r="V465" s="138">
        <f t="shared" si="42"/>
        <v>128000</v>
      </c>
      <c r="W465" s="138">
        <f t="shared" si="43"/>
        <v>10666.666666666666</v>
      </c>
      <c r="X465" t="str">
        <f>IF(DATAPrI[[#This Row],[Verks]]="Programövergripande",DATAPrI[[#This Row],[Verks]],CONCATENATE(DATAPrI[[#This Row],[PN/Pri kod]],TEXT(DATAPrI[[#This Row],[Verks]],9900000),1))</f>
        <v>C799001221</v>
      </c>
      <c r="Y465" t="str">
        <f>IF(DATAPrI[[#This Row],[Verks]]="Programövergripande",DATAPrI[[#This Row],[Verks]],CONCATENATE(DATAPrI[[#This Row],[Kursansvarig inst]],TEXT(DATAPrI[[#This Row],[Verks]],9900000),1))</f>
        <v>C799001221</v>
      </c>
      <c r="Z4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5" t="s">
        <v>42</v>
      </c>
      <c r="AC465" t="s">
        <v>42</v>
      </c>
      <c r="AD465" t="s">
        <v>42</v>
      </c>
      <c r="AE465" t="s">
        <v>42</v>
      </c>
      <c r="AF465">
        <f>IF(A465="Programövergripande","Programövergripande",VLOOKUP(C465,Verks!A:B,2,0))</f>
        <v>122</v>
      </c>
      <c r="AH465">
        <v>2023</v>
      </c>
      <c r="AL465" t="str">
        <f>VLOOKUP(B465,Inst!A:B,2,0)</f>
        <v>C7</v>
      </c>
    </row>
    <row r="466" spans="1:38" x14ac:dyDescent="0.35">
      <c r="A466" t="s">
        <v>47</v>
      </c>
      <c r="B466" t="s">
        <v>699</v>
      </c>
      <c r="C466" t="s">
        <v>290</v>
      </c>
      <c r="D466" t="s">
        <v>290</v>
      </c>
      <c r="E466" t="s">
        <v>505</v>
      </c>
      <c r="G466" t="s">
        <v>142</v>
      </c>
      <c r="H466" t="s">
        <v>882</v>
      </c>
      <c r="I466" t="s">
        <v>883</v>
      </c>
      <c r="J466">
        <v>1</v>
      </c>
      <c r="L466" t="s">
        <v>58</v>
      </c>
      <c r="M466" t="s">
        <v>49</v>
      </c>
      <c r="N466">
        <v>3</v>
      </c>
      <c r="O466">
        <v>16</v>
      </c>
      <c r="P466">
        <v>18</v>
      </c>
      <c r="Q466" s="48">
        <v>80</v>
      </c>
      <c r="R466" s="48">
        <f t="shared" si="40"/>
        <v>4.8</v>
      </c>
      <c r="S466" s="48">
        <f t="shared" si="39"/>
        <v>384</v>
      </c>
      <c r="T466" s="48"/>
      <c r="U466" s="48">
        <f t="shared" si="41"/>
        <v>384</v>
      </c>
      <c r="V466" s="138">
        <f t="shared" si="42"/>
        <v>384000</v>
      </c>
      <c r="W466" s="138">
        <f t="shared" si="43"/>
        <v>32000</v>
      </c>
      <c r="X466" t="str">
        <f>IF(DATAPrI[[#This Row],[Verks]]="Programövergripande",DATAPrI[[#This Row],[Verks]],CONCATENATE(DATAPrI[[#This Row],[PN/Pri kod]],TEXT(DATAPrI[[#This Row],[Verks]],9900000),1))</f>
        <v>C799001221</v>
      </c>
      <c r="Y466" t="str">
        <f>IF(DATAPrI[[#This Row],[Verks]]="Programövergripande",DATAPrI[[#This Row],[Verks]],CONCATENATE(DATAPrI[[#This Row],[Kursansvarig inst]],TEXT(DATAPrI[[#This Row],[Verks]],9900000),1))</f>
        <v>C799001221</v>
      </c>
      <c r="Z4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6" t="s">
        <v>42</v>
      </c>
      <c r="AC466" t="s">
        <v>42</v>
      </c>
      <c r="AD466" t="s">
        <v>42</v>
      </c>
      <c r="AE466" t="s">
        <v>42</v>
      </c>
      <c r="AF466">
        <f>IF(A466="Programövergripande","Programövergripande",VLOOKUP(C466,Verks!A:B,2,0))</f>
        <v>122</v>
      </c>
      <c r="AH466">
        <v>2023</v>
      </c>
      <c r="AL466" t="str">
        <f>VLOOKUP(B466,Inst!A:B,2,0)</f>
        <v>C7</v>
      </c>
    </row>
    <row r="467" spans="1:38" x14ac:dyDescent="0.35">
      <c r="A467" t="s">
        <v>47</v>
      </c>
      <c r="B467" t="s">
        <v>699</v>
      </c>
      <c r="C467" t="s">
        <v>290</v>
      </c>
      <c r="D467" t="s">
        <v>290</v>
      </c>
      <c r="E467" t="s">
        <v>505</v>
      </c>
      <c r="G467" t="s">
        <v>142</v>
      </c>
      <c r="H467" t="s">
        <v>884</v>
      </c>
      <c r="I467" t="s">
        <v>885</v>
      </c>
      <c r="J467">
        <v>1</v>
      </c>
      <c r="L467" t="s">
        <v>58</v>
      </c>
      <c r="M467" t="s">
        <v>50</v>
      </c>
      <c r="N467">
        <v>4</v>
      </c>
      <c r="O467">
        <v>4</v>
      </c>
      <c r="P467">
        <v>30</v>
      </c>
      <c r="Q467" s="48">
        <v>81</v>
      </c>
      <c r="R467" s="48">
        <f t="shared" si="40"/>
        <v>2</v>
      </c>
      <c r="S467" s="48">
        <f t="shared" si="39"/>
        <v>162</v>
      </c>
      <c r="T467" s="48"/>
      <c r="U467" s="48">
        <f t="shared" si="41"/>
        <v>162</v>
      </c>
      <c r="V467" s="138">
        <f t="shared" si="42"/>
        <v>162000</v>
      </c>
      <c r="W467" s="138">
        <f t="shared" si="43"/>
        <v>13500</v>
      </c>
      <c r="X467" t="str">
        <f>IF(DATAPrI[[#This Row],[Verks]]="Programövergripande",DATAPrI[[#This Row],[Verks]],CONCATENATE(DATAPrI[[#This Row],[PN/Pri kod]],TEXT(DATAPrI[[#This Row],[Verks]],9900000),1))</f>
        <v>C799001221</v>
      </c>
      <c r="Y467" t="str">
        <f>IF(DATAPrI[[#This Row],[Verks]]="Programövergripande",DATAPrI[[#This Row],[Verks]],CONCATENATE(DATAPrI[[#This Row],[Kursansvarig inst]],TEXT(DATAPrI[[#This Row],[Verks]],9900000),1))</f>
        <v>C799001221</v>
      </c>
      <c r="Z4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7" t="s">
        <v>42</v>
      </c>
      <c r="AC467" t="s">
        <v>42</v>
      </c>
      <c r="AD467" t="s">
        <v>42</v>
      </c>
      <c r="AE467" t="s">
        <v>42</v>
      </c>
      <c r="AF467">
        <f>IF(A467="Programövergripande","Programövergripande",VLOOKUP(C467,Verks!A:B,2,0))</f>
        <v>122</v>
      </c>
      <c r="AH467">
        <v>2023</v>
      </c>
      <c r="AL467" t="str">
        <f>VLOOKUP(B467,Inst!A:B,2,0)</f>
        <v>C7</v>
      </c>
    </row>
    <row r="468" spans="1:38" x14ac:dyDescent="0.35">
      <c r="A468" t="s">
        <v>47</v>
      </c>
      <c r="B468" t="s">
        <v>699</v>
      </c>
      <c r="C468" t="s">
        <v>290</v>
      </c>
      <c r="D468" t="s">
        <v>290</v>
      </c>
      <c r="E468" t="s">
        <v>505</v>
      </c>
      <c r="G468" t="s">
        <v>142</v>
      </c>
      <c r="H468" t="s">
        <v>886</v>
      </c>
      <c r="I468" t="s">
        <v>42</v>
      </c>
      <c r="J468">
        <v>1</v>
      </c>
      <c r="L468" t="s">
        <v>553</v>
      </c>
      <c r="Q468" s="48"/>
      <c r="R468" s="48">
        <f t="shared" si="40"/>
        <v>0</v>
      </c>
      <c r="S468" s="48">
        <f t="shared" si="39"/>
        <v>0</v>
      </c>
      <c r="T468" s="48">
        <v>0</v>
      </c>
      <c r="U468" s="48">
        <f t="shared" si="41"/>
        <v>0</v>
      </c>
      <c r="V468" s="138">
        <f t="shared" si="42"/>
        <v>0</v>
      </c>
      <c r="W468" s="138">
        <f t="shared" si="43"/>
        <v>0</v>
      </c>
      <c r="X468" t="str">
        <f>IF(DATAPrI[[#This Row],[Verks]]="Programövergripande",DATAPrI[[#This Row],[Verks]],CONCATENATE(DATAPrI[[#This Row],[PN/Pri kod]],TEXT(DATAPrI[[#This Row],[Verks]],9900000),1))</f>
        <v>C799001221</v>
      </c>
      <c r="Y468" t="str">
        <f>IF(DATAPrI[[#This Row],[Verks]]="Programövergripande",DATAPrI[[#This Row],[Verks]],CONCATENATE(DATAPrI[[#This Row],[Kursansvarig inst]],TEXT(DATAPrI[[#This Row],[Verks]],9900000),1))</f>
        <v>C799001221</v>
      </c>
      <c r="Z4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68" t="s">
        <v>42</v>
      </c>
      <c r="AC468" t="s">
        <v>42</v>
      </c>
      <c r="AD468" t="s">
        <v>42</v>
      </c>
      <c r="AE468" t="s">
        <v>42</v>
      </c>
      <c r="AF468">
        <f>IF(A468="Programövergripande","Programövergripande",VLOOKUP(C468,Verks!A:B,2,0))</f>
        <v>122</v>
      </c>
      <c r="AH468">
        <v>2023</v>
      </c>
      <c r="AL468" t="str">
        <f>VLOOKUP(B468,Inst!A:B,2,0)</f>
        <v>C7</v>
      </c>
    </row>
    <row r="469" spans="1:38" x14ac:dyDescent="0.35">
      <c r="A469" t="s">
        <v>38</v>
      </c>
      <c r="B469" t="s">
        <v>699</v>
      </c>
      <c r="C469" t="s">
        <v>293</v>
      </c>
      <c r="D469" t="s">
        <v>887</v>
      </c>
      <c r="E469" t="s">
        <v>42</v>
      </c>
      <c r="G469" t="s">
        <v>142</v>
      </c>
      <c r="H469" t="s">
        <v>54</v>
      </c>
      <c r="I469" t="s">
        <v>42</v>
      </c>
      <c r="J469">
        <v>1</v>
      </c>
      <c r="L469" t="s">
        <v>53</v>
      </c>
      <c r="Q469" s="48"/>
      <c r="R469" s="48">
        <f t="shared" si="40"/>
        <v>0</v>
      </c>
      <c r="S469" s="48">
        <f t="shared" si="39"/>
        <v>0</v>
      </c>
      <c r="T469" s="48">
        <v>507.18299999999999</v>
      </c>
      <c r="U469" s="48">
        <f t="shared" si="41"/>
        <v>507.18299999999999</v>
      </c>
      <c r="V469" s="138">
        <f t="shared" si="42"/>
        <v>507183</v>
      </c>
      <c r="W469" s="138">
        <f t="shared" si="43"/>
        <v>42265.25</v>
      </c>
      <c r="X469" t="str">
        <f>IF(DATAPrI[[#This Row],[Verks]]="Programövergripande",DATAPrI[[#This Row],[Verks]],CONCATENATE(DATAPrI[[#This Row],[PN/Pri kod]],TEXT(DATAPrI[[#This Row],[Verks]],9900000),1))</f>
        <v>Programövergripande</v>
      </c>
      <c r="Y469" t="str">
        <f>IF(DATAPrI[[#This Row],[Verks]]="Programövergripande",DATAPrI[[#This Row],[Verks]],CONCATENATE(DATAPrI[[#This Row],[Kursansvarig inst]],TEXT(DATAPrI[[#This Row],[Verks]],9900000),1))</f>
        <v>Programövergripande</v>
      </c>
      <c r="Z4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69" t="s">
        <v>42</v>
      </c>
      <c r="AC469" t="s">
        <v>42</v>
      </c>
      <c r="AD469" t="s">
        <v>42</v>
      </c>
      <c r="AE469" t="s">
        <v>42</v>
      </c>
      <c r="AF469" t="str">
        <f>IF(A469="Programövergripande","Programövergripande",VLOOKUP(C469,Verks!A:B,2,0))</f>
        <v>Programövergripande</v>
      </c>
      <c r="AH469">
        <v>2023</v>
      </c>
      <c r="AL469" t="str">
        <f>VLOOKUP(B469,Inst!A:B,2,0)</f>
        <v>C7</v>
      </c>
    </row>
    <row r="470" spans="1:38" x14ac:dyDescent="0.35">
      <c r="A470" t="s">
        <v>38</v>
      </c>
      <c r="B470" t="s">
        <v>699</v>
      </c>
      <c r="C470" t="s">
        <v>293</v>
      </c>
      <c r="D470" t="s">
        <v>887</v>
      </c>
      <c r="E470" t="s">
        <v>42</v>
      </c>
      <c r="G470" t="s">
        <v>142</v>
      </c>
      <c r="H470" t="s">
        <v>52</v>
      </c>
      <c r="I470" t="s">
        <v>42</v>
      </c>
      <c r="J470">
        <v>1</v>
      </c>
      <c r="L470" t="s">
        <v>53</v>
      </c>
      <c r="Q470" s="48"/>
      <c r="R470" s="48">
        <f t="shared" si="40"/>
        <v>0</v>
      </c>
      <c r="S470" s="48">
        <f t="shared" si="39"/>
        <v>0</v>
      </c>
      <c r="T470" s="48">
        <v>259.74599999999998</v>
      </c>
      <c r="U470" s="48">
        <f t="shared" si="41"/>
        <v>259.74599999999998</v>
      </c>
      <c r="V470" s="138">
        <f t="shared" si="42"/>
        <v>259745.99999999997</v>
      </c>
      <c r="W470" s="138">
        <f t="shared" si="43"/>
        <v>21645.499999999996</v>
      </c>
      <c r="X470" t="str">
        <f>IF(DATAPrI[[#This Row],[Verks]]="Programövergripande",DATAPrI[[#This Row],[Verks]],CONCATENATE(DATAPrI[[#This Row],[PN/Pri kod]],TEXT(DATAPrI[[#This Row],[Verks]],9900000),1))</f>
        <v>Programövergripande</v>
      </c>
      <c r="Y470" t="str">
        <f>IF(DATAPrI[[#This Row],[Verks]]="Programövergripande",DATAPrI[[#This Row],[Verks]],CONCATENATE(DATAPrI[[#This Row],[Kursansvarig inst]],TEXT(DATAPrI[[#This Row],[Verks]],9900000),1))</f>
        <v>Programövergripande</v>
      </c>
      <c r="Z4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70" t="s">
        <v>42</v>
      </c>
      <c r="AC470" t="s">
        <v>42</v>
      </c>
      <c r="AD470" t="s">
        <v>42</v>
      </c>
      <c r="AE470" t="s">
        <v>42</v>
      </c>
      <c r="AF470" t="str">
        <f>IF(A470="Programövergripande","Programövergripande",VLOOKUP(C470,Verks!A:B,2,0))</f>
        <v>Programövergripande</v>
      </c>
      <c r="AH470">
        <v>2023</v>
      </c>
      <c r="AL470" t="str">
        <f>VLOOKUP(B470,Inst!A:B,2,0)</f>
        <v>C7</v>
      </c>
    </row>
    <row r="471" spans="1:38" x14ac:dyDescent="0.35">
      <c r="A471" t="s">
        <v>38</v>
      </c>
      <c r="B471" t="s">
        <v>699</v>
      </c>
      <c r="C471" t="s">
        <v>293</v>
      </c>
      <c r="D471" t="s">
        <v>887</v>
      </c>
      <c r="E471" t="s">
        <v>42</v>
      </c>
      <c r="G471" t="s">
        <v>142</v>
      </c>
      <c r="H471" t="s">
        <v>55</v>
      </c>
      <c r="I471" t="s">
        <v>42</v>
      </c>
      <c r="J471">
        <v>1</v>
      </c>
      <c r="L471" t="s">
        <v>53</v>
      </c>
      <c r="Q471" s="48"/>
      <c r="R471" s="48">
        <f t="shared" si="40"/>
        <v>0</v>
      </c>
      <c r="S471" s="48">
        <f t="shared" si="39"/>
        <v>0</v>
      </c>
      <c r="T471" s="48">
        <v>11.15</v>
      </c>
      <c r="U471" s="48">
        <f t="shared" si="41"/>
        <v>11.15</v>
      </c>
      <c r="V471" s="138">
        <f t="shared" si="42"/>
        <v>11150</v>
      </c>
      <c r="W471" s="138">
        <f t="shared" si="43"/>
        <v>929.16666666666663</v>
      </c>
      <c r="X471" t="str">
        <f>IF(DATAPrI[[#This Row],[Verks]]="Programövergripande",DATAPrI[[#This Row],[Verks]],CONCATENATE(DATAPrI[[#This Row],[PN/Pri kod]],TEXT(DATAPrI[[#This Row],[Verks]],9900000),1))</f>
        <v>Programövergripande</v>
      </c>
      <c r="Y471" t="str">
        <f>IF(DATAPrI[[#This Row],[Verks]]="Programövergripande",DATAPrI[[#This Row],[Verks]],CONCATENATE(DATAPrI[[#This Row],[Kursansvarig inst]],TEXT(DATAPrI[[#This Row],[Verks]],9900000),1))</f>
        <v>Programövergripande</v>
      </c>
      <c r="Z4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71" t="s">
        <v>42</v>
      </c>
      <c r="AC471" t="s">
        <v>42</v>
      </c>
      <c r="AD471" t="s">
        <v>42</v>
      </c>
      <c r="AE471" t="s">
        <v>42</v>
      </c>
      <c r="AF471" t="str">
        <f>IF(A471="Programövergripande","Programövergripande",VLOOKUP(C471,Verks!A:B,2,0))</f>
        <v>Programövergripande</v>
      </c>
      <c r="AH471">
        <v>2023</v>
      </c>
      <c r="AL471" t="str">
        <f>VLOOKUP(B471,Inst!A:B,2,0)</f>
        <v>C7</v>
      </c>
    </row>
    <row r="472" spans="1:38" x14ac:dyDescent="0.35">
      <c r="A472" t="s">
        <v>38</v>
      </c>
      <c r="B472" t="s">
        <v>699</v>
      </c>
      <c r="C472" t="s">
        <v>293</v>
      </c>
      <c r="D472" t="s">
        <v>887</v>
      </c>
      <c r="E472" t="s">
        <v>42</v>
      </c>
      <c r="G472" t="s">
        <v>142</v>
      </c>
      <c r="H472" t="s">
        <v>44</v>
      </c>
      <c r="I472" t="s">
        <v>42</v>
      </c>
      <c r="J472">
        <v>1</v>
      </c>
      <c r="L472" t="s">
        <v>53</v>
      </c>
      <c r="Q472" s="48"/>
      <c r="R472" s="48">
        <f t="shared" si="40"/>
        <v>0</v>
      </c>
      <c r="S472" s="48">
        <f t="shared" si="39"/>
        <v>0</v>
      </c>
      <c r="T472" s="48">
        <v>98.317999999999998</v>
      </c>
      <c r="U472" s="48">
        <f t="shared" si="41"/>
        <v>98.317999999999998</v>
      </c>
      <c r="V472" s="138">
        <f t="shared" si="42"/>
        <v>98318</v>
      </c>
      <c r="W472" s="138">
        <f t="shared" si="43"/>
        <v>8193.1666666666661</v>
      </c>
      <c r="X472" t="str">
        <f>IF(DATAPrI[[#This Row],[Verks]]="Programövergripande",DATAPrI[[#This Row],[Verks]],CONCATENATE(DATAPrI[[#This Row],[PN/Pri kod]],TEXT(DATAPrI[[#This Row],[Verks]],9900000),1))</f>
        <v>Programövergripande</v>
      </c>
      <c r="Y472" t="str">
        <f>IF(DATAPrI[[#This Row],[Verks]]="Programövergripande",DATAPrI[[#This Row],[Verks]],CONCATENATE(DATAPrI[[#This Row],[Kursansvarig inst]],TEXT(DATAPrI[[#This Row],[Verks]],9900000),1))</f>
        <v>Programövergripande</v>
      </c>
      <c r="Z4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472" t="s">
        <v>42</v>
      </c>
      <c r="AC472" t="s">
        <v>42</v>
      </c>
      <c r="AD472" t="s">
        <v>42</v>
      </c>
      <c r="AE472" t="s">
        <v>42</v>
      </c>
      <c r="AF472" t="str">
        <f>IF(A472="Programövergripande","Programövergripande",VLOOKUP(C472,Verks!A:B,2,0))</f>
        <v>Programövergripande</v>
      </c>
      <c r="AH472">
        <v>2023</v>
      </c>
      <c r="AL472" t="str">
        <f>VLOOKUP(B472,Inst!A:B,2,0)</f>
        <v>C7</v>
      </c>
    </row>
    <row r="473" spans="1:38" x14ac:dyDescent="0.35">
      <c r="A473" t="s">
        <v>38</v>
      </c>
      <c r="B473" t="s">
        <v>699</v>
      </c>
      <c r="C473" t="s">
        <v>293</v>
      </c>
      <c r="D473" t="s">
        <v>887</v>
      </c>
      <c r="E473" t="s">
        <v>42</v>
      </c>
      <c r="G473" t="s">
        <v>142</v>
      </c>
      <c r="H473" t="s">
        <v>859</v>
      </c>
      <c r="I473" t="s">
        <v>42</v>
      </c>
      <c r="J473">
        <v>1</v>
      </c>
      <c r="L473" t="s">
        <v>53</v>
      </c>
      <c r="Q473" s="48"/>
      <c r="R473" s="48">
        <f t="shared" si="40"/>
        <v>0</v>
      </c>
      <c r="S473" s="48">
        <f t="shared" si="39"/>
        <v>0</v>
      </c>
      <c r="T473" s="48">
        <v>37.43</v>
      </c>
      <c r="U473" s="48">
        <f t="shared" si="41"/>
        <v>37.43</v>
      </c>
      <c r="V473" s="138">
        <f t="shared" si="42"/>
        <v>37430</v>
      </c>
      <c r="W473" s="138">
        <f t="shared" si="43"/>
        <v>3119.1666666666665</v>
      </c>
      <c r="X473" t="str">
        <f>IF(DATAPrI[[#This Row],[Verks]]="Programövergripande",DATAPrI[[#This Row],[Verks]],CONCATENATE(DATAPrI[[#This Row],[PN/Pri kod]],TEXT(DATAPrI[[#This Row],[Verks]],9900000),1))</f>
        <v>Programövergripande</v>
      </c>
      <c r="Y473" t="str">
        <f>IF(DATAPrI[[#This Row],[Verks]]="Programövergripande",DATAPrI[[#This Row],[Verks]],CONCATENATE(DATAPrI[[#This Row],[Kursansvarig inst]],TEXT(DATAPrI[[#This Row],[Verks]],9900000),1))</f>
        <v>Programövergripande</v>
      </c>
      <c r="Z47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47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473" t="str">
        <f>IF(A473="Programövergripande","Programövergripande",VLOOKUP(C473,Verks!A:B,2,0))</f>
        <v>Programövergripande</v>
      </c>
      <c r="AH473">
        <v>2023</v>
      </c>
      <c r="AL473" t="str">
        <f>VLOOKUP(B473,Inst!A:B,2,0)</f>
        <v>C7</v>
      </c>
    </row>
    <row r="474" spans="1:38" x14ac:dyDescent="0.35">
      <c r="A474" t="s">
        <v>47</v>
      </c>
      <c r="B474" t="s">
        <v>699</v>
      </c>
      <c r="C474" t="s">
        <v>293</v>
      </c>
      <c r="D474" t="s">
        <v>887</v>
      </c>
      <c r="E474" t="s">
        <v>48</v>
      </c>
      <c r="G474" t="s">
        <v>142</v>
      </c>
      <c r="H474" t="s">
        <v>888</v>
      </c>
      <c r="I474" t="s">
        <v>889</v>
      </c>
      <c r="J474">
        <v>1</v>
      </c>
      <c r="L474" t="s">
        <v>58</v>
      </c>
      <c r="M474" t="s">
        <v>49</v>
      </c>
      <c r="N474">
        <v>1</v>
      </c>
      <c r="O474">
        <v>16</v>
      </c>
      <c r="P474">
        <v>7.5</v>
      </c>
      <c r="Q474" s="48">
        <v>65.7</v>
      </c>
      <c r="R474" s="48">
        <f t="shared" si="40"/>
        <v>2</v>
      </c>
      <c r="S474" s="48">
        <f t="shared" si="39"/>
        <v>131.4</v>
      </c>
      <c r="T474" s="48"/>
      <c r="U474" s="48">
        <f t="shared" si="41"/>
        <v>131.4</v>
      </c>
      <c r="V474" s="138">
        <f t="shared" si="42"/>
        <v>131400</v>
      </c>
      <c r="W474" s="138">
        <f t="shared" si="43"/>
        <v>10950</v>
      </c>
      <c r="X474" t="str">
        <f>IF(DATAPrI[[#This Row],[Verks]]="Programövergripande",DATAPrI[[#This Row],[Verks]],CONCATENATE(DATAPrI[[#This Row],[PN/Pri kod]],TEXT(DATAPrI[[#This Row],[Verks]],9900000),1))</f>
        <v>C799001281</v>
      </c>
      <c r="Y474" t="str">
        <f>IF(DATAPrI[[#This Row],[Verks]]="Programövergripande",DATAPrI[[#This Row],[Verks]],CONCATENATE(DATAPrI[[#This Row],[Kursansvarig inst]],TEXT(DATAPrI[[#This Row],[Verks]],9900000),1))</f>
        <v>C799001281</v>
      </c>
      <c r="Z4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74" t="s">
        <v>42</v>
      </c>
      <c r="AC474" t="s">
        <v>42</v>
      </c>
      <c r="AD474" t="s">
        <v>42</v>
      </c>
      <c r="AE474" t="s">
        <v>42</v>
      </c>
      <c r="AF474">
        <f>IF(A474="Programövergripande","Programövergripande",VLOOKUP(C474,Verks!A:B,2,0))</f>
        <v>128</v>
      </c>
      <c r="AH474">
        <v>2023</v>
      </c>
      <c r="AL474" t="str">
        <f>VLOOKUP(B474,Inst!A:B,2,0)</f>
        <v>C7</v>
      </c>
    </row>
    <row r="475" spans="1:38" x14ac:dyDescent="0.35">
      <c r="A475" t="s">
        <v>47</v>
      </c>
      <c r="B475" t="s">
        <v>699</v>
      </c>
      <c r="C475" t="s">
        <v>293</v>
      </c>
      <c r="D475" t="s">
        <v>887</v>
      </c>
      <c r="E475" t="s">
        <v>48</v>
      </c>
      <c r="G475" t="s">
        <v>142</v>
      </c>
      <c r="H475" t="s">
        <v>890</v>
      </c>
      <c r="I475" t="s">
        <v>891</v>
      </c>
      <c r="J475">
        <v>1</v>
      </c>
      <c r="L475" t="s">
        <v>58</v>
      </c>
      <c r="M475" t="s">
        <v>49</v>
      </c>
      <c r="N475">
        <v>1</v>
      </c>
      <c r="O475">
        <v>16</v>
      </c>
      <c r="P475">
        <v>10</v>
      </c>
      <c r="Q475" s="48">
        <v>65.7</v>
      </c>
      <c r="R475" s="48">
        <f t="shared" si="40"/>
        <v>2.6666666666666665</v>
      </c>
      <c r="S475" s="48">
        <f t="shared" si="39"/>
        <v>175.2</v>
      </c>
      <c r="T475" s="48"/>
      <c r="U475" s="48">
        <f t="shared" si="41"/>
        <v>175.2</v>
      </c>
      <c r="V475" s="138">
        <f t="shared" si="42"/>
        <v>175200</v>
      </c>
      <c r="W475" s="138">
        <f t="shared" si="43"/>
        <v>14600</v>
      </c>
      <c r="X475" t="str">
        <f>IF(DATAPrI[[#This Row],[Verks]]="Programövergripande",DATAPrI[[#This Row],[Verks]],CONCATENATE(DATAPrI[[#This Row],[PN/Pri kod]],TEXT(DATAPrI[[#This Row],[Verks]],9900000),1))</f>
        <v>C799001281</v>
      </c>
      <c r="Y475" t="str">
        <f>IF(DATAPrI[[#This Row],[Verks]]="Programövergripande",DATAPrI[[#This Row],[Verks]],CONCATENATE(DATAPrI[[#This Row],[Kursansvarig inst]],TEXT(DATAPrI[[#This Row],[Verks]],9900000),1))</f>
        <v>C799001281</v>
      </c>
      <c r="Z4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75" t="s">
        <v>42</v>
      </c>
      <c r="AC475" t="s">
        <v>42</v>
      </c>
      <c r="AD475" t="s">
        <v>42</v>
      </c>
      <c r="AE475" t="s">
        <v>42</v>
      </c>
      <c r="AF475">
        <f>IF(A475="Programövergripande","Programövergripande",VLOOKUP(C475,Verks!A:B,2,0))</f>
        <v>128</v>
      </c>
      <c r="AH475">
        <v>2023</v>
      </c>
      <c r="AL475" t="str">
        <f>VLOOKUP(B475,Inst!A:B,2,0)</f>
        <v>C7</v>
      </c>
    </row>
    <row r="476" spans="1:38" x14ac:dyDescent="0.35">
      <c r="A476" t="s">
        <v>47</v>
      </c>
      <c r="B476" t="s">
        <v>699</v>
      </c>
      <c r="C476" t="s">
        <v>293</v>
      </c>
      <c r="D476" t="s">
        <v>887</v>
      </c>
      <c r="E476" t="s">
        <v>48</v>
      </c>
      <c r="G476" t="s">
        <v>142</v>
      </c>
      <c r="H476" t="s">
        <v>892</v>
      </c>
      <c r="I476" t="s">
        <v>893</v>
      </c>
      <c r="J476">
        <v>1</v>
      </c>
      <c r="L476" t="s">
        <v>58</v>
      </c>
      <c r="M476" t="s">
        <v>49</v>
      </c>
      <c r="N476">
        <v>1</v>
      </c>
      <c r="O476">
        <v>16</v>
      </c>
      <c r="P476">
        <v>10</v>
      </c>
      <c r="Q476" s="48">
        <v>65.7</v>
      </c>
      <c r="R476" s="48">
        <f t="shared" si="40"/>
        <v>2.6666666666666665</v>
      </c>
      <c r="S476" s="48">
        <f t="shared" si="39"/>
        <v>175.2</v>
      </c>
      <c r="T476" s="48"/>
      <c r="U476" s="48">
        <f t="shared" si="41"/>
        <v>175.2</v>
      </c>
      <c r="V476" s="138">
        <f t="shared" si="42"/>
        <v>175200</v>
      </c>
      <c r="W476" s="138">
        <f t="shared" si="43"/>
        <v>14600</v>
      </c>
      <c r="X476" t="str">
        <f>IF(DATAPrI[[#This Row],[Verks]]="Programövergripande",DATAPrI[[#This Row],[Verks]],CONCATENATE(DATAPrI[[#This Row],[PN/Pri kod]],TEXT(DATAPrI[[#This Row],[Verks]],9900000),1))</f>
        <v>C799001281</v>
      </c>
      <c r="Y476" t="str">
        <f>IF(DATAPrI[[#This Row],[Verks]]="Programövergripande",DATAPrI[[#This Row],[Verks]],CONCATENATE(DATAPrI[[#This Row],[Kursansvarig inst]],TEXT(DATAPrI[[#This Row],[Verks]],9900000),1))</f>
        <v>C799001281</v>
      </c>
      <c r="Z4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76" t="s">
        <v>42</v>
      </c>
      <c r="AC476" t="s">
        <v>42</v>
      </c>
      <c r="AD476" t="s">
        <v>42</v>
      </c>
      <c r="AE476" t="s">
        <v>42</v>
      </c>
      <c r="AF476">
        <f>IF(A476="Programövergripande","Programövergripande",VLOOKUP(C476,Verks!A:B,2,0))</f>
        <v>128</v>
      </c>
      <c r="AH476">
        <v>2023</v>
      </c>
      <c r="AL476" t="str">
        <f>VLOOKUP(B476,Inst!A:B,2,0)</f>
        <v>C7</v>
      </c>
    </row>
    <row r="477" spans="1:38" x14ac:dyDescent="0.35">
      <c r="A477" t="s">
        <v>47</v>
      </c>
      <c r="B477" t="s">
        <v>699</v>
      </c>
      <c r="C477" t="s">
        <v>293</v>
      </c>
      <c r="D477" t="s">
        <v>887</v>
      </c>
      <c r="E477" t="s">
        <v>48</v>
      </c>
      <c r="G477" t="s">
        <v>142</v>
      </c>
      <c r="H477" t="s">
        <v>894</v>
      </c>
      <c r="I477" t="s">
        <v>895</v>
      </c>
      <c r="J477">
        <v>1</v>
      </c>
      <c r="L477" t="s">
        <v>58</v>
      </c>
      <c r="M477" t="s">
        <v>49</v>
      </c>
      <c r="N477">
        <v>1</v>
      </c>
      <c r="O477">
        <v>16</v>
      </c>
      <c r="P477">
        <v>2.5</v>
      </c>
      <c r="Q477" s="48">
        <v>65.7</v>
      </c>
      <c r="R477" s="48">
        <f t="shared" si="40"/>
        <v>0.66666666666666663</v>
      </c>
      <c r="S477" s="48">
        <f t="shared" si="39"/>
        <v>43.8</v>
      </c>
      <c r="T477" s="48"/>
      <c r="U477" s="48">
        <f t="shared" si="41"/>
        <v>43.8</v>
      </c>
      <c r="V477" s="138">
        <f t="shared" si="42"/>
        <v>43800</v>
      </c>
      <c r="W477" s="138">
        <f t="shared" si="43"/>
        <v>3650</v>
      </c>
      <c r="X477" t="str">
        <f>IF(DATAPrI[[#This Row],[Verks]]="Programövergripande",DATAPrI[[#This Row],[Verks]],CONCATENATE(DATAPrI[[#This Row],[PN/Pri kod]],TEXT(DATAPrI[[#This Row],[Verks]],9900000),1))</f>
        <v>C799001281</v>
      </c>
      <c r="Y477" t="str">
        <f>IF(DATAPrI[[#This Row],[Verks]]="Programövergripande",DATAPrI[[#This Row],[Verks]],CONCATENATE(DATAPrI[[#This Row],[Kursansvarig inst]],TEXT(DATAPrI[[#This Row],[Verks]],9900000),1))</f>
        <v>C799001281</v>
      </c>
      <c r="Z4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77" t="s">
        <v>42</v>
      </c>
      <c r="AC477" t="s">
        <v>42</v>
      </c>
      <c r="AD477" t="s">
        <v>42</v>
      </c>
      <c r="AE477" t="s">
        <v>42</v>
      </c>
      <c r="AF477">
        <f>IF(A477="Programövergripande","Programövergripande",VLOOKUP(C477,Verks!A:B,2,0))</f>
        <v>128</v>
      </c>
      <c r="AH477">
        <v>2023</v>
      </c>
      <c r="AL477" t="str">
        <f>VLOOKUP(B477,Inst!A:B,2,0)</f>
        <v>C7</v>
      </c>
    </row>
    <row r="478" spans="1:38" x14ac:dyDescent="0.35">
      <c r="A478" t="s">
        <v>47</v>
      </c>
      <c r="B478" t="s">
        <v>699</v>
      </c>
      <c r="C478" t="s">
        <v>293</v>
      </c>
      <c r="D478" t="s">
        <v>887</v>
      </c>
      <c r="E478" t="s">
        <v>48</v>
      </c>
      <c r="G478" t="s">
        <v>142</v>
      </c>
      <c r="H478" t="s">
        <v>896</v>
      </c>
      <c r="I478" t="s">
        <v>897</v>
      </c>
      <c r="J478">
        <v>1</v>
      </c>
      <c r="L478" t="s">
        <v>58</v>
      </c>
      <c r="M478" t="s">
        <v>50</v>
      </c>
      <c r="N478">
        <v>2</v>
      </c>
      <c r="O478">
        <v>22</v>
      </c>
      <c r="P478">
        <v>5</v>
      </c>
      <c r="Q478" s="48">
        <v>65.7</v>
      </c>
      <c r="R478" s="48">
        <f t="shared" si="40"/>
        <v>1.8333333333333333</v>
      </c>
      <c r="S478" s="48">
        <f t="shared" si="39"/>
        <v>120.45</v>
      </c>
      <c r="T478" s="48"/>
      <c r="U478" s="48">
        <f t="shared" si="41"/>
        <v>120.45</v>
      </c>
      <c r="V478" s="138">
        <f t="shared" si="42"/>
        <v>120450</v>
      </c>
      <c r="W478" s="138">
        <f t="shared" si="43"/>
        <v>10037.5</v>
      </c>
      <c r="X478" t="str">
        <f>IF(DATAPrI[[#This Row],[Verks]]="Programövergripande",DATAPrI[[#This Row],[Verks]],CONCATENATE(DATAPrI[[#This Row],[PN/Pri kod]],TEXT(DATAPrI[[#This Row],[Verks]],9900000),1))</f>
        <v>C799001281</v>
      </c>
      <c r="Y478" t="str">
        <f>IF(DATAPrI[[#This Row],[Verks]]="Programövergripande",DATAPrI[[#This Row],[Verks]],CONCATENATE(DATAPrI[[#This Row],[Kursansvarig inst]],TEXT(DATAPrI[[#This Row],[Verks]],9900000),1))</f>
        <v>C799001281</v>
      </c>
      <c r="Z4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78">
        <f>IF(A478="Programövergripande","Programövergripande",VLOOKUP(C478,Verks!A:B,2,0))</f>
        <v>128</v>
      </c>
      <c r="AH478">
        <v>2023</v>
      </c>
      <c r="AL478" t="str">
        <f>VLOOKUP(B478,Inst!A:B,2,0)</f>
        <v>C7</v>
      </c>
    </row>
    <row r="479" spans="1:38" x14ac:dyDescent="0.35">
      <c r="A479" t="s">
        <v>47</v>
      </c>
      <c r="B479" t="s">
        <v>699</v>
      </c>
      <c r="C479" t="s">
        <v>293</v>
      </c>
      <c r="D479" t="s">
        <v>887</v>
      </c>
      <c r="E479" t="s">
        <v>48</v>
      </c>
      <c r="G479" t="s">
        <v>142</v>
      </c>
      <c r="H479" t="s">
        <v>898</v>
      </c>
      <c r="I479" t="s">
        <v>899</v>
      </c>
      <c r="J479">
        <v>1</v>
      </c>
      <c r="L479" t="s">
        <v>58</v>
      </c>
      <c r="M479" t="s">
        <v>50</v>
      </c>
      <c r="N479">
        <v>2</v>
      </c>
      <c r="O479">
        <v>22</v>
      </c>
      <c r="P479">
        <v>7.5</v>
      </c>
      <c r="Q479" s="48">
        <v>65.7</v>
      </c>
      <c r="R479" s="48">
        <f t="shared" si="40"/>
        <v>2.75</v>
      </c>
      <c r="S479" s="48">
        <f t="shared" si="39"/>
        <v>180.67500000000001</v>
      </c>
      <c r="T479" s="48"/>
      <c r="U479" s="48">
        <f t="shared" si="41"/>
        <v>180.67500000000001</v>
      </c>
      <c r="V479" s="138">
        <f t="shared" si="42"/>
        <v>180675</v>
      </c>
      <c r="W479" s="138">
        <f t="shared" si="43"/>
        <v>15056.25</v>
      </c>
      <c r="X479" t="str">
        <f>IF(DATAPrI[[#This Row],[Verks]]="Programövergripande",DATAPrI[[#This Row],[Verks]],CONCATENATE(DATAPrI[[#This Row],[PN/Pri kod]],TEXT(DATAPrI[[#This Row],[Verks]],9900000),1))</f>
        <v>C799001281</v>
      </c>
      <c r="Y479" t="str">
        <f>IF(DATAPrI[[#This Row],[Verks]]="Programövergripande",DATAPrI[[#This Row],[Verks]],CONCATENATE(DATAPrI[[#This Row],[Kursansvarig inst]],TEXT(DATAPrI[[#This Row],[Verks]],9900000),1))</f>
        <v>C799001281</v>
      </c>
      <c r="Z4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79">
        <f>IF(A479="Programövergripande","Programövergripande",VLOOKUP(C479,Verks!A:B,2,0))</f>
        <v>128</v>
      </c>
      <c r="AH479">
        <v>2023</v>
      </c>
      <c r="AL479" t="str">
        <f>VLOOKUP(B479,Inst!A:B,2,0)</f>
        <v>C7</v>
      </c>
    </row>
    <row r="480" spans="1:38" x14ac:dyDescent="0.35">
      <c r="A480" t="s">
        <v>47</v>
      </c>
      <c r="B480" t="s">
        <v>699</v>
      </c>
      <c r="C480" t="s">
        <v>293</v>
      </c>
      <c r="D480" t="s">
        <v>887</v>
      </c>
      <c r="E480" t="s">
        <v>48</v>
      </c>
      <c r="G480" t="s">
        <v>142</v>
      </c>
      <c r="H480" t="s">
        <v>900</v>
      </c>
      <c r="I480" t="s">
        <v>901</v>
      </c>
      <c r="J480">
        <v>1</v>
      </c>
      <c r="L480" t="s">
        <v>58</v>
      </c>
      <c r="M480" t="s">
        <v>50</v>
      </c>
      <c r="N480">
        <v>2</v>
      </c>
      <c r="O480">
        <v>22</v>
      </c>
      <c r="P480">
        <v>7.5</v>
      </c>
      <c r="Q480" s="48">
        <v>65.7</v>
      </c>
      <c r="R480" s="48">
        <f t="shared" si="40"/>
        <v>2.75</v>
      </c>
      <c r="S480" s="48">
        <f t="shared" si="39"/>
        <v>180.67500000000001</v>
      </c>
      <c r="T480" s="48"/>
      <c r="U480" s="48">
        <f t="shared" si="41"/>
        <v>180.67500000000001</v>
      </c>
      <c r="V480" s="138">
        <f t="shared" si="42"/>
        <v>180675</v>
      </c>
      <c r="W480" s="138">
        <f t="shared" si="43"/>
        <v>15056.25</v>
      </c>
      <c r="X480" t="str">
        <f>IF(DATAPrI[[#This Row],[Verks]]="Programövergripande",DATAPrI[[#This Row],[Verks]],CONCATENATE(DATAPrI[[#This Row],[PN/Pri kod]],TEXT(DATAPrI[[#This Row],[Verks]],9900000),1))</f>
        <v>C799001281</v>
      </c>
      <c r="Y480" t="str">
        <f>IF(DATAPrI[[#This Row],[Verks]]="Programövergripande",DATAPrI[[#This Row],[Verks]],CONCATENATE(DATAPrI[[#This Row],[Kursansvarig inst]],TEXT(DATAPrI[[#This Row],[Verks]],9900000),1))</f>
        <v>C799001281</v>
      </c>
      <c r="Z4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0">
        <f>IF(A480="Programövergripande","Programövergripande",VLOOKUP(C480,Verks!A:B,2,0))</f>
        <v>128</v>
      </c>
      <c r="AH480">
        <v>2023</v>
      </c>
      <c r="AL480" t="str">
        <f>VLOOKUP(B480,Inst!A:B,2,0)</f>
        <v>C7</v>
      </c>
    </row>
    <row r="481" spans="1:38" x14ac:dyDescent="0.35">
      <c r="A481" t="s">
        <v>47</v>
      </c>
      <c r="B481" t="s">
        <v>699</v>
      </c>
      <c r="C481" t="s">
        <v>293</v>
      </c>
      <c r="D481" t="s">
        <v>887</v>
      </c>
      <c r="E481" t="s">
        <v>48</v>
      </c>
      <c r="G481" t="s">
        <v>142</v>
      </c>
      <c r="H481" t="s">
        <v>902</v>
      </c>
      <c r="I481" t="s">
        <v>903</v>
      </c>
      <c r="J481">
        <v>1</v>
      </c>
      <c r="L481" t="s">
        <v>58</v>
      </c>
      <c r="M481" t="s">
        <v>50</v>
      </c>
      <c r="N481">
        <v>2</v>
      </c>
      <c r="O481">
        <v>22</v>
      </c>
      <c r="P481">
        <v>10</v>
      </c>
      <c r="Q481" s="48">
        <v>65.7</v>
      </c>
      <c r="R481" s="48">
        <f t="shared" si="40"/>
        <v>3.6666666666666665</v>
      </c>
      <c r="S481" s="48">
        <f t="shared" si="39"/>
        <v>240.9</v>
      </c>
      <c r="T481" s="48"/>
      <c r="U481" s="48">
        <f t="shared" si="41"/>
        <v>240.9</v>
      </c>
      <c r="V481" s="138">
        <f t="shared" si="42"/>
        <v>240900</v>
      </c>
      <c r="W481" s="138">
        <f t="shared" si="43"/>
        <v>20075</v>
      </c>
      <c r="X481" t="str">
        <f>IF(DATAPrI[[#This Row],[Verks]]="Programövergripande",DATAPrI[[#This Row],[Verks]],CONCATENATE(DATAPrI[[#This Row],[PN/Pri kod]],TEXT(DATAPrI[[#This Row],[Verks]],9900000),1))</f>
        <v>C799001281</v>
      </c>
      <c r="Y481" t="str">
        <f>IF(DATAPrI[[#This Row],[Verks]]="Programövergripande",DATAPrI[[#This Row],[Verks]],CONCATENATE(DATAPrI[[#This Row],[Kursansvarig inst]],TEXT(DATAPrI[[#This Row],[Verks]],9900000),1))</f>
        <v>C799001281</v>
      </c>
      <c r="Z4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1">
        <f>IF(A481="Programövergripande","Programövergripande",VLOOKUP(C481,Verks!A:B,2,0))</f>
        <v>128</v>
      </c>
      <c r="AH481">
        <v>2023</v>
      </c>
      <c r="AL481" t="str">
        <f>VLOOKUP(B481,Inst!A:B,2,0)</f>
        <v>C7</v>
      </c>
    </row>
    <row r="482" spans="1:38" x14ac:dyDescent="0.35">
      <c r="A482" t="s">
        <v>47</v>
      </c>
      <c r="B482" t="s">
        <v>699</v>
      </c>
      <c r="C482" t="s">
        <v>293</v>
      </c>
      <c r="D482" t="s">
        <v>887</v>
      </c>
      <c r="E482" t="s">
        <v>48</v>
      </c>
      <c r="G482" t="s">
        <v>142</v>
      </c>
      <c r="H482" t="s">
        <v>397</v>
      </c>
      <c r="I482" t="s">
        <v>904</v>
      </c>
      <c r="J482">
        <v>1</v>
      </c>
      <c r="L482" t="s">
        <v>58</v>
      </c>
      <c r="M482" t="s">
        <v>49</v>
      </c>
      <c r="N482">
        <v>3</v>
      </c>
      <c r="O482">
        <v>22</v>
      </c>
      <c r="P482">
        <v>5</v>
      </c>
      <c r="Q482" s="48">
        <v>65.7</v>
      </c>
      <c r="R482" s="48">
        <f t="shared" si="40"/>
        <v>1.8333333333333333</v>
      </c>
      <c r="S482" s="48">
        <f t="shared" si="39"/>
        <v>120.45</v>
      </c>
      <c r="T482" s="48"/>
      <c r="U482" s="48">
        <f t="shared" si="41"/>
        <v>120.45</v>
      </c>
      <c r="V482" s="138">
        <f t="shared" si="42"/>
        <v>120450</v>
      </c>
      <c r="W482" s="138">
        <f t="shared" si="43"/>
        <v>10037.5</v>
      </c>
      <c r="X482" t="str">
        <f>IF(DATAPrI[[#This Row],[Verks]]="Programövergripande",DATAPrI[[#This Row],[Verks]],CONCATENATE(DATAPrI[[#This Row],[PN/Pri kod]],TEXT(DATAPrI[[#This Row],[Verks]],9900000),1))</f>
        <v>C799001281</v>
      </c>
      <c r="Y482" t="str">
        <f>IF(DATAPrI[[#This Row],[Verks]]="Programövergripande",DATAPrI[[#This Row],[Verks]],CONCATENATE(DATAPrI[[#This Row],[Kursansvarig inst]],TEXT(DATAPrI[[#This Row],[Verks]],9900000),1))</f>
        <v>C799001281</v>
      </c>
      <c r="Z4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2">
        <f>IF(A482="Programövergripande","Programövergripande",VLOOKUP(C482,Verks!A:B,2,0))</f>
        <v>128</v>
      </c>
      <c r="AH482">
        <v>2023</v>
      </c>
      <c r="AL482" t="str">
        <f>VLOOKUP(B482,Inst!A:B,2,0)</f>
        <v>C7</v>
      </c>
    </row>
    <row r="483" spans="1:38" x14ac:dyDescent="0.35">
      <c r="A483" t="s">
        <v>47</v>
      </c>
      <c r="B483" t="s">
        <v>699</v>
      </c>
      <c r="C483" t="s">
        <v>293</v>
      </c>
      <c r="D483" t="s">
        <v>887</v>
      </c>
      <c r="E483" t="s">
        <v>48</v>
      </c>
      <c r="G483" t="s">
        <v>142</v>
      </c>
      <c r="H483" t="s">
        <v>905</v>
      </c>
      <c r="I483" t="s">
        <v>906</v>
      </c>
      <c r="J483">
        <v>1</v>
      </c>
      <c r="L483" t="s">
        <v>58</v>
      </c>
      <c r="M483" t="s">
        <v>49</v>
      </c>
      <c r="N483">
        <v>3</v>
      </c>
      <c r="O483">
        <v>22</v>
      </c>
      <c r="P483">
        <v>5</v>
      </c>
      <c r="Q483" s="48">
        <v>65.7</v>
      </c>
      <c r="R483" s="48">
        <f t="shared" si="40"/>
        <v>1.8333333333333333</v>
      </c>
      <c r="S483" s="48">
        <f t="shared" ref="S483:S546" si="44">Q483*R483</f>
        <v>120.45</v>
      </c>
      <c r="T483" s="48"/>
      <c r="U483" s="48">
        <f t="shared" si="41"/>
        <v>120.45</v>
      </c>
      <c r="V483" s="138">
        <f t="shared" si="42"/>
        <v>120450</v>
      </c>
      <c r="W483" s="138">
        <f t="shared" si="43"/>
        <v>10037.5</v>
      </c>
      <c r="X483" t="str">
        <f>IF(DATAPrI[[#This Row],[Verks]]="Programövergripande",DATAPrI[[#This Row],[Verks]],CONCATENATE(DATAPrI[[#This Row],[PN/Pri kod]],TEXT(DATAPrI[[#This Row],[Verks]],9900000),1))</f>
        <v>C799001281</v>
      </c>
      <c r="Y483" t="str">
        <f>IF(DATAPrI[[#This Row],[Verks]]="Programövergripande",DATAPrI[[#This Row],[Verks]],CONCATENATE(DATAPrI[[#This Row],[Kursansvarig inst]],TEXT(DATAPrI[[#This Row],[Verks]],9900000),1))</f>
        <v>C799001281</v>
      </c>
      <c r="Z4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3">
        <f>IF(A483="Programövergripande","Programövergripande",VLOOKUP(C483,Verks!A:B,2,0))</f>
        <v>128</v>
      </c>
      <c r="AH483">
        <v>2023</v>
      </c>
      <c r="AL483" t="str">
        <f>VLOOKUP(B483,Inst!A:B,2,0)</f>
        <v>C7</v>
      </c>
    </row>
    <row r="484" spans="1:38" x14ac:dyDescent="0.35">
      <c r="A484" t="s">
        <v>47</v>
      </c>
      <c r="B484" t="s">
        <v>699</v>
      </c>
      <c r="C484" t="s">
        <v>293</v>
      </c>
      <c r="D484" t="s">
        <v>887</v>
      </c>
      <c r="E484" t="s">
        <v>48</v>
      </c>
      <c r="G484" t="s">
        <v>142</v>
      </c>
      <c r="H484" t="s">
        <v>907</v>
      </c>
      <c r="I484" t="s">
        <v>908</v>
      </c>
      <c r="J484">
        <v>1</v>
      </c>
      <c r="L484" t="s">
        <v>58</v>
      </c>
      <c r="M484" t="s">
        <v>49</v>
      </c>
      <c r="N484">
        <v>3</v>
      </c>
      <c r="O484">
        <v>22</v>
      </c>
      <c r="P484">
        <v>5</v>
      </c>
      <c r="Q484" s="48">
        <v>65.7</v>
      </c>
      <c r="R484" s="48">
        <f t="shared" si="40"/>
        <v>1.8333333333333333</v>
      </c>
      <c r="S484" s="48">
        <f t="shared" si="44"/>
        <v>120.45</v>
      </c>
      <c r="T484" s="48"/>
      <c r="U484" s="48">
        <f t="shared" si="41"/>
        <v>120.45</v>
      </c>
      <c r="V484" s="138">
        <f t="shared" si="42"/>
        <v>120450</v>
      </c>
      <c r="W484" s="138">
        <f t="shared" si="43"/>
        <v>10037.5</v>
      </c>
      <c r="X484" t="str">
        <f>IF(DATAPrI[[#This Row],[Verks]]="Programövergripande",DATAPrI[[#This Row],[Verks]],CONCATENATE(DATAPrI[[#This Row],[PN/Pri kod]],TEXT(DATAPrI[[#This Row],[Verks]],9900000),1))</f>
        <v>C799001281</v>
      </c>
      <c r="Y484" t="str">
        <f>IF(DATAPrI[[#This Row],[Verks]]="Programövergripande",DATAPrI[[#This Row],[Verks]],CONCATENATE(DATAPrI[[#This Row],[Kursansvarig inst]],TEXT(DATAPrI[[#This Row],[Verks]],9900000),1))</f>
        <v>C799001281</v>
      </c>
      <c r="Z4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4">
        <f>IF(A484="Programövergripande","Programövergripande",VLOOKUP(C484,Verks!A:B,2,0))</f>
        <v>128</v>
      </c>
      <c r="AH484">
        <v>2023</v>
      </c>
      <c r="AL484" t="str">
        <f>VLOOKUP(B484,Inst!A:B,2,0)</f>
        <v>C7</v>
      </c>
    </row>
    <row r="485" spans="1:38" x14ac:dyDescent="0.35">
      <c r="A485" t="s">
        <v>47</v>
      </c>
      <c r="B485" t="s">
        <v>699</v>
      </c>
      <c r="C485" t="s">
        <v>293</v>
      </c>
      <c r="D485" t="s">
        <v>887</v>
      </c>
      <c r="E485" t="s">
        <v>48</v>
      </c>
      <c r="G485" t="s">
        <v>142</v>
      </c>
      <c r="H485" t="s">
        <v>909</v>
      </c>
      <c r="I485" t="s">
        <v>910</v>
      </c>
      <c r="J485">
        <v>1</v>
      </c>
      <c r="L485" t="s">
        <v>58</v>
      </c>
      <c r="M485" t="s">
        <v>49</v>
      </c>
      <c r="N485">
        <v>3</v>
      </c>
      <c r="O485">
        <v>22</v>
      </c>
      <c r="P485">
        <v>5</v>
      </c>
      <c r="Q485" s="48">
        <v>65.7</v>
      </c>
      <c r="R485" s="48">
        <f t="shared" si="40"/>
        <v>1.8333333333333333</v>
      </c>
      <c r="S485" s="48">
        <f t="shared" si="44"/>
        <v>120.45</v>
      </c>
      <c r="T485" s="48"/>
      <c r="U485" s="48">
        <f t="shared" si="41"/>
        <v>120.45</v>
      </c>
      <c r="V485" s="138">
        <f t="shared" si="42"/>
        <v>120450</v>
      </c>
      <c r="W485" s="138">
        <f t="shared" si="43"/>
        <v>10037.5</v>
      </c>
      <c r="X485" t="str">
        <f>IF(DATAPrI[[#This Row],[Verks]]="Programövergripande",DATAPrI[[#This Row],[Verks]],CONCATENATE(DATAPrI[[#This Row],[PN/Pri kod]],TEXT(DATAPrI[[#This Row],[Verks]],9900000),1))</f>
        <v>C799001281</v>
      </c>
      <c r="Y485" t="str">
        <f>IF(DATAPrI[[#This Row],[Verks]]="Programövergripande",DATAPrI[[#This Row],[Verks]],CONCATENATE(DATAPrI[[#This Row],[Kursansvarig inst]],TEXT(DATAPrI[[#This Row],[Verks]],9900000),1))</f>
        <v>C799001281</v>
      </c>
      <c r="Z4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5">
        <f>IF(A485="Programövergripande","Programövergripande",VLOOKUP(C485,Verks!A:B,2,0))</f>
        <v>128</v>
      </c>
      <c r="AH485">
        <v>2023</v>
      </c>
      <c r="AL485" t="str">
        <f>VLOOKUP(B485,Inst!A:B,2,0)</f>
        <v>C7</v>
      </c>
    </row>
    <row r="486" spans="1:38" x14ac:dyDescent="0.35">
      <c r="A486" t="s">
        <v>47</v>
      </c>
      <c r="B486" t="s">
        <v>699</v>
      </c>
      <c r="C486" t="s">
        <v>293</v>
      </c>
      <c r="D486" t="s">
        <v>887</v>
      </c>
      <c r="E486" t="s">
        <v>48</v>
      </c>
      <c r="G486" t="s">
        <v>142</v>
      </c>
      <c r="H486" t="s">
        <v>911</v>
      </c>
      <c r="I486" t="s">
        <v>912</v>
      </c>
      <c r="J486">
        <v>1</v>
      </c>
      <c r="L486" t="s">
        <v>58</v>
      </c>
      <c r="M486" t="s">
        <v>49</v>
      </c>
      <c r="N486">
        <v>3</v>
      </c>
      <c r="O486">
        <v>22</v>
      </c>
      <c r="P486">
        <v>10</v>
      </c>
      <c r="Q486" s="48">
        <v>65.7</v>
      </c>
      <c r="R486" s="48">
        <f t="shared" si="40"/>
        <v>3.6666666666666665</v>
      </c>
      <c r="S486" s="48">
        <f t="shared" si="44"/>
        <v>240.9</v>
      </c>
      <c r="T486" s="48"/>
      <c r="U486" s="48">
        <f t="shared" si="41"/>
        <v>240.9</v>
      </c>
      <c r="V486" s="138">
        <f t="shared" si="42"/>
        <v>240900</v>
      </c>
      <c r="W486" s="138">
        <f t="shared" si="43"/>
        <v>20075</v>
      </c>
      <c r="X486" t="str">
        <f>IF(DATAPrI[[#This Row],[Verks]]="Programövergripande",DATAPrI[[#This Row],[Verks]],CONCATENATE(DATAPrI[[#This Row],[PN/Pri kod]],TEXT(DATAPrI[[#This Row],[Verks]],9900000),1))</f>
        <v>C799001281</v>
      </c>
      <c r="Y486" t="str">
        <f>IF(DATAPrI[[#This Row],[Verks]]="Programövergripande",DATAPrI[[#This Row],[Verks]],CONCATENATE(DATAPrI[[#This Row],[Kursansvarig inst]],TEXT(DATAPrI[[#This Row],[Verks]],9900000),1))</f>
        <v>C799001281</v>
      </c>
      <c r="Z4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6">
        <f>IF(A486="Programövergripande","Programövergripande",VLOOKUP(C486,Verks!A:B,2,0))</f>
        <v>128</v>
      </c>
      <c r="AH486">
        <v>2023</v>
      </c>
      <c r="AL486" t="str">
        <f>VLOOKUP(B486,Inst!A:B,2,0)</f>
        <v>C7</v>
      </c>
    </row>
    <row r="487" spans="1:38" x14ac:dyDescent="0.35">
      <c r="A487" t="s">
        <v>47</v>
      </c>
      <c r="B487" t="s">
        <v>699</v>
      </c>
      <c r="C487" t="s">
        <v>293</v>
      </c>
      <c r="D487" t="s">
        <v>887</v>
      </c>
      <c r="E487" t="s">
        <v>48</v>
      </c>
      <c r="G487" t="s">
        <v>142</v>
      </c>
      <c r="H487" t="s">
        <v>913</v>
      </c>
      <c r="I487" t="s">
        <v>914</v>
      </c>
      <c r="J487">
        <v>1</v>
      </c>
      <c r="L487" t="s">
        <v>58</v>
      </c>
      <c r="M487" t="s">
        <v>50</v>
      </c>
      <c r="N487">
        <v>4</v>
      </c>
      <c r="O487">
        <v>17</v>
      </c>
      <c r="P487">
        <v>30</v>
      </c>
      <c r="Q487" s="48">
        <v>75.400000000000006</v>
      </c>
      <c r="R487" s="48">
        <f t="shared" si="40"/>
        <v>8.5</v>
      </c>
      <c r="S487" s="48">
        <f t="shared" si="44"/>
        <v>640.90000000000009</v>
      </c>
      <c r="T487" s="48"/>
      <c r="U487" s="48">
        <f t="shared" si="41"/>
        <v>640.90000000000009</v>
      </c>
      <c r="V487" s="138">
        <f t="shared" si="42"/>
        <v>640900.00000000012</v>
      </c>
      <c r="W487" s="138">
        <f t="shared" si="43"/>
        <v>53408.333333333343</v>
      </c>
      <c r="X487" t="str">
        <f>IF(DATAPrI[[#This Row],[Verks]]="Programövergripande",DATAPrI[[#This Row],[Verks]],CONCATENATE(DATAPrI[[#This Row],[PN/Pri kod]],TEXT(DATAPrI[[#This Row],[Verks]],9900000),1))</f>
        <v>C799001281</v>
      </c>
      <c r="Y487" t="str">
        <f>IF(DATAPrI[[#This Row],[Verks]]="Programövergripande",DATAPrI[[#This Row],[Verks]],CONCATENATE(DATAPrI[[#This Row],[Kursansvarig inst]],TEXT(DATAPrI[[#This Row],[Verks]],9900000),1))</f>
        <v>C799001281</v>
      </c>
      <c r="Z4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87">
        <f>IF(A487="Programövergripande","Programövergripande",VLOOKUP(C487,Verks!A:B,2,0))</f>
        <v>128</v>
      </c>
      <c r="AH487">
        <v>2023</v>
      </c>
      <c r="AL487" t="str">
        <f>VLOOKUP(B487,Inst!A:B,2,0)</f>
        <v>C7</v>
      </c>
    </row>
    <row r="488" spans="1:38" x14ac:dyDescent="0.35">
      <c r="A488" t="s">
        <v>47</v>
      </c>
      <c r="B488" t="s">
        <v>699</v>
      </c>
      <c r="C488" t="s">
        <v>293</v>
      </c>
      <c r="D488" t="s">
        <v>887</v>
      </c>
      <c r="E488" t="s">
        <v>48</v>
      </c>
      <c r="G488" t="s">
        <v>142</v>
      </c>
      <c r="H488" t="s">
        <v>65</v>
      </c>
      <c r="I488" t="s">
        <v>42</v>
      </c>
      <c r="J488">
        <v>1</v>
      </c>
      <c r="L488" t="s">
        <v>53</v>
      </c>
      <c r="P488">
        <v>60</v>
      </c>
      <c r="Q488" s="48">
        <v>66</v>
      </c>
      <c r="R488" s="48">
        <f t="shared" si="40"/>
        <v>0</v>
      </c>
      <c r="S488" s="48">
        <f t="shared" si="44"/>
        <v>0</v>
      </c>
      <c r="T488" s="48"/>
      <c r="U488" s="48">
        <f t="shared" si="41"/>
        <v>0</v>
      </c>
      <c r="V488" s="138">
        <f t="shared" si="42"/>
        <v>0</v>
      </c>
      <c r="W488" s="138">
        <f t="shared" si="43"/>
        <v>0</v>
      </c>
      <c r="X488" t="str">
        <f>IF(DATAPrI[[#This Row],[Verks]]="Programövergripande",DATAPrI[[#This Row],[Verks]],CONCATENATE(DATAPrI[[#This Row],[PN/Pri kod]],TEXT(DATAPrI[[#This Row],[Verks]],9900000),1))</f>
        <v>C799001281</v>
      </c>
      <c r="Y488" t="str">
        <f>IF(DATAPrI[[#This Row],[Verks]]="Programövergripande",DATAPrI[[#This Row],[Verks]],CONCATENATE(DATAPrI[[#This Row],[Kursansvarig inst]],TEXT(DATAPrI[[#This Row],[Verks]],9900000),1))</f>
        <v>C799001281</v>
      </c>
      <c r="Z4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88" t="s">
        <v>42</v>
      </c>
      <c r="AC488" t="s">
        <v>42</v>
      </c>
      <c r="AD488" t="s">
        <v>42</v>
      </c>
      <c r="AE488" t="s">
        <v>42</v>
      </c>
      <c r="AF488">
        <f>IF(A488="Programövergripande","Programövergripande",VLOOKUP(C488,Verks!A:B,2,0))</f>
        <v>128</v>
      </c>
      <c r="AH488">
        <v>2023</v>
      </c>
      <c r="AL488" t="str">
        <f>VLOOKUP(B488,Inst!A:B,2,0)</f>
        <v>C7</v>
      </c>
    </row>
    <row r="489" spans="1:38" x14ac:dyDescent="0.35">
      <c r="A489" t="s">
        <v>47</v>
      </c>
      <c r="B489" t="s">
        <v>699</v>
      </c>
      <c r="C489" t="s">
        <v>293</v>
      </c>
      <c r="D489" t="s">
        <v>887</v>
      </c>
      <c r="E489" t="s">
        <v>505</v>
      </c>
      <c r="G489" t="s">
        <v>142</v>
      </c>
      <c r="H489" t="s">
        <v>888</v>
      </c>
      <c r="I489" t="s">
        <v>889</v>
      </c>
      <c r="J489">
        <v>1</v>
      </c>
      <c r="L489" t="s">
        <v>58</v>
      </c>
      <c r="M489" t="s">
        <v>49</v>
      </c>
      <c r="N489">
        <v>1</v>
      </c>
      <c r="O489">
        <v>16</v>
      </c>
      <c r="P489">
        <v>7.5</v>
      </c>
      <c r="Q489" s="48">
        <v>65.7</v>
      </c>
      <c r="R489" s="48">
        <f t="shared" si="40"/>
        <v>2</v>
      </c>
      <c r="S489" s="48">
        <f t="shared" si="44"/>
        <v>131.4</v>
      </c>
      <c r="T489" s="48"/>
      <c r="U489" s="48">
        <f t="shared" si="41"/>
        <v>131.4</v>
      </c>
      <c r="V489" s="138">
        <f t="shared" si="42"/>
        <v>131400</v>
      </c>
      <c r="W489" s="138">
        <f t="shared" si="43"/>
        <v>10950</v>
      </c>
      <c r="X489" t="str">
        <f>IF(DATAPrI[[#This Row],[Verks]]="Programövergripande",DATAPrI[[#This Row],[Verks]],CONCATENATE(DATAPrI[[#This Row],[PN/Pri kod]],TEXT(DATAPrI[[#This Row],[Verks]],9900000),1))</f>
        <v>C799001281</v>
      </c>
      <c r="Y489" t="str">
        <f>IF(DATAPrI[[#This Row],[Verks]]="Programövergripande",DATAPrI[[#This Row],[Verks]],CONCATENATE(DATAPrI[[#This Row],[Kursansvarig inst]],TEXT(DATAPrI[[#This Row],[Verks]],9900000),1))</f>
        <v>C799001281</v>
      </c>
      <c r="Z4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89" t="s">
        <v>42</v>
      </c>
      <c r="AC489" t="s">
        <v>42</v>
      </c>
      <c r="AD489" t="s">
        <v>42</v>
      </c>
      <c r="AE489" t="s">
        <v>42</v>
      </c>
      <c r="AF489">
        <f>IF(A489="Programövergripande","Programövergripande",VLOOKUP(C489,Verks!A:B,2,0))</f>
        <v>128</v>
      </c>
      <c r="AH489">
        <v>2023</v>
      </c>
      <c r="AL489" t="str">
        <f>VLOOKUP(B489,Inst!A:B,2,0)</f>
        <v>C7</v>
      </c>
    </row>
    <row r="490" spans="1:38" x14ac:dyDescent="0.35">
      <c r="A490" t="s">
        <v>47</v>
      </c>
      <c r="B490" t="s">
        <v>699</v>
      </c>
      <c r="C490" t="s">
        <v>293</v>
      </c>
      <c r="D490" t="s">
        <v>887</v>
      </c>
      <c r="E490" t="s">
        <v>505</v>
      </c>
      <c r="G490" t="s">
        <v>142</v>
      </c>
      <c r="H490" t="s">
        <v>890</v>
      </c>
      <c r="I490" t="s">
        <v>891</v>
      </c>
      <c r="J490">
        <v>1</v>
      </c>
      <c r="L490" t="s">
        <v>58</v>
      </c>
      <c r="M490" t="s">
        <v>49</v>
      </c>
      <c r="N490">
        <v>1</v>
      </c>
      <c r="O490">
        <v>16</v>
      </c>
      <c r="P490">
        <v>10</v>
      </c>
      <c r="Q490" s="48">
        <v>65.7</v>
      </c>
      <c r="R490" s="48">
        <f t="shared" si="40"/>
        <v>2.6666666666666665</v>
      </c>
      <c r="S490" s="48">
        <f t="shared" si="44"/>
        <v>175.2</v>
      </c>
      <c r="T490" s="48"/>
      <c r="U490" s="48">
        <f t="shared" si="41"/>
        <v>175.2</v>
      </c>
      <c r="V490" s="138">
        <f t="shared" si="42"/>
        <v>175200</v>
      </c>
      <c r="W490" s="138">
        <f t="shared" si="43"/>
        <v>14600</v>
      </c>
      <c r="X490" t="str">
        <f>IF(DATAPrI[[#This Row],[Verks]]="Programövergripande",DATAPrI[[#This Row],[Verks]],CONCATENATE(DATAPrI[[#This Row],[PN/Pri kod]],TEXT(DATAPrI[[#This Row],[Verks]],9900000),1))</f>
        <v>C799001281</v>
      </c>
      <c r="Y490" t="str">
        <f>IF(DATAPrI[[#This Row],[Verks]]="Programövergripande",DATAPrI[[#This Row],[Verks]],CONCATENATE(DATAPrI[[#This Row],[Kursansvarig inst]],TEXT(DATAPrI[[#This Row],[Verks]],9900000),1))</f>
        <v>C799001281</v>
      </c>
      <c r="Z4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90" t="s">
        <v>42</v>
      </c>
      <c r="AC490" t="s">
        <v>42</v>
      </c>
      <c r="AD490" t="s">
        <v>42</v>
      </c>
      <c r="AE490" t="s">
        <v>42</v>
      </c>
      <c r="AF490">
        <f>IF(A490="Programövergripande","Programövergripande",VLOOKUP(C490,Verks!A:B,2,0))</f>
        <v>128</v>
      </c>
      <c r="AH490">
        <v>2023</v>
      </c>
      <c r="AL490" t="str">
        <f>VLOOKUP(B490,Inst!A:B,2,0)</f>
        <v>C7</v>
      </c>
    </row>
    <row r="491" spans="1:38" x14ac:dyDescent="0.35">
      <c r="A491" t="s">
        <v>47</v>
      </c>
      <c r="B491" t="s">
        <v>699</v>
      </c>
      <c r="C491" t="s">
        <v>293</v>
      </c>
      <c r="D491" t="s">
        <v>887</v>
      </c>
      <c r="E491" t="s">
        <v>505</v>
      </c>
      <c r="G491" t="s">
        <v>142</v>
      </c>
      <c r="H491" t="s">
        <v>892</v>
      </c>
      <c r="I491" t="s">
        <v>893</v>
      </c>
      <c r="J491">
        <v>1</v>
      </c>
      <c r="L491" t="s">
        <v>58</v>
      </c>
      <c r="M491" t="s">
        <v>49</v>
      </c>
      <c r="N491">
        <v>1</v>
      </c>
      <c r="O491">
        <v>16</v>
      </c>
      <c r="P491">
        <v>10</v>
      </c>
      <c r="Q491" s="48">
        <v>65.7</v>
      </c>
      <c r="R491" s="48">
        <f t="shared" si="40"/>
        <v>2.6666666666666665</v>
      </c>
      <c r="S491" s="48">
        <f t="shared" si="44"/>
        <v>175.2</v>
      </c>
      <c r="T491" s="48"/>
      <c r="U491" s="48">
        <f t="shared" si="41"/>
        <v>175.2</v>
      </c>
      <c r="V491" s="138">
        <f t="shared" si="42"/>
        <v>175200</v>
      </c>
      <c r="W491" s="138">
        <f t="shared" si="43"/>
        <v>14600</v>
      </c>
      <c r="X491" t="str">
        <f>IF(DATAPrI[[#This Row],[Verks]]="Programövergripande",DATAPrI[[#This Row],[Verks]],CONCATENATE(DATAPrI[[#This Row],[PN/Pri kod]],TEXT(DATAPrI[[#This Row],[Verks]],9900000),1))</f>
        <v>C799001281</v>
      </c>
      <c r="Y491" t="str">
        <f>IF(DATAPrI[[#This Row],[Verks]]="Programövergripande",DATAPrI[[#This Row],[Verks]],CONCATENATE(DATAPrI[[#This Row],[Kursansvarig inst]],TEXT(DATAPrI[[#This Row],[Verks]],9900000),1))</f>
        <v>C799001281</v>
      </c>
      <c r="Z4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91" t="s">
        <v>42</v>
      </c>
      <c r="AC491" t="s">
        <v>42</v>
      </c>
      <c r="AD491" t="s">
        <v>42</v>
      </c>
      <c r="AE491" t="s">
        <v>42</v>
      </c>
      <c r="AF491">
        <f>IF(A491="Programövergripande","Programövergripande",VLOOKUP(C491,Verks!A:B,2,0))</f>
        <v>128</v>
      </c>
      <c r="AH491">
        <v>2023</v>
      </c>
      <c r="AL491" t="str">
        <f>VLOOKUP(B491,Inst!A:B,2,0)</f>
        <v>C7</v>
      </c>
    </row>
    <row r="492" spans="1:38" x14ac:dyDescent="0.35">
      <c r="A492" t="s">
        <v>47</v>
      </c>
      <c r="B492" t="s">
        <v>699</v>
      </c>
      <c r="C492" t="s">
        <v>293</v>
      </c>
      <c r="D492" t="s">
        <v>887</v>
      </c>
      <c r="E492" t="s">
        <v>505</v>
      </c>
      <c r="G492" t="s">
        <v>142</v>
      </c>
      <c r="H492" t="s">
        <v>894</v>
      </c>
      <c r="I492" t="s">
        <v>895</v>
      </c>
      <c r="J492">
        <v>1</v>
      </c>
      <c r="L492" t="s">
        <v>58</v>
      </c>
      <c r="M492" t="s">
        <v>49</v>
      </c>
      <c r="N492">
        <v>1</v>
      </c>
      <c r="O492">
        <v>16</v>
      </c>
      <c r="P492">
        <v>2.5</v>
      </c>
      <c r="Q492" s="48">
        <v>65.7</v>
      </c>
      <c r="R492" s="48">
        <f t="shared" si="40"/>
        <v>0.66666666666666663</v>
      </c>
      <c r="S492" s="48">
        <f t="shared" si="44"/>
        <v>43.8</v>
      </c>
      <c r="T492" s="48"/>
      <c r="U492" s="48">
        <f t="shared" si="41"/>
        <v>43.8</v>
      </c>
      <c r="V492" s="138">
        <f t="shared" si="42"/>
        <v>43800</v>
      </c>
      <c r="W492" s="138">
        <f t="shared" si="43"/>
        <v>3650</v>
      </c>
      <c r="X492" t="str">
        <f>IF(DATAPrI[[#This Row],[Verks]]="Programövergripande",DATAPrI[[#This Row],[Verks]],CONCATENATE(DATAPrI[[#This Row],[PN/Pri kod]],TEXT(DATAPrI[[#This Row],[Verks]],9900000),1))</f>
        <v>C799001281</v>
      </c>
      <c r="Y492" t="str">
        <f>IF(DATAPrI[[#This Row],[Verks]]="Programövergripande",DATAPrI[[#This Row],[Verks]],CONCATENATE(DATAPrI[[#This Row],[Kursansvarig inst]],TEXT(DATAPrI[[#This Row],[Verks]],9900000),1))</f>
        <v>C799001281</v>
      </c>
      <c r="Z4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492" t="s">
        <v>42</v>
      </c>
      <c r="AC492" t="s">
        <v>42</v>
      </c>
      <c r="AD492" t="s">
        <v>42</v>
      </c>
      <c r="AE492" t="s">
        <v>42</v>
      </c>
      <c r="AF492">
        <f>IF(A492="Programövergripande","Programövergripande",VLOOKUP(C492,Verks!A:B,2,0))</f>
        <v>128</v>
      </c>
      <c r="AH492">
        <v>2023</v>
      </c>
      <c r="AL492" t="str">
        <f>VLOOKUP(B492,Inst!A:B,2,0)</f>
        <v>C7</v>
      </c>
    </row>
    <row r="493" spans="1:38" x14ac:dyDescent="0.35">
      <c r="A493" t="s">
        <v>47</v>
      </c>
      <c r="B493" t="s">
        <v>699</v>
      </c>
      <c r="C493" t="s">
        <v>293</v>
      </c>
      <c r="D493" t="s">
        <v>887</v>
      </c>
      <c r="E493" t="s">
        <v>505</v>
      </c>
      <c r="G493" t="s">
        <v>142</v>
      </c>
      <c r="H493" t="s">
        <v>896</v>
      </c>
      <c r="I493" t="s">
        <v>897</v>
      </c>
      <c r="J493">
        <v>1</v>
      </c>
      <c r="L493" t="s">
        <v>58</v>
      </c>
      <c r="M493" t="s">
        <v>50</v>
      </c>
      <c r="N493">
        <v>2</v>
      </c>
      <c r="O493">
        <v>17</v>
      </c>
      <c r="P493">
        <v>5</v>
      </c>
      <c r="Q493" s="48">
        <v>65.7</v>
      </c>
      <c r="R493" s="48">
        <f t="shared" si="40"/>
        <v>1.4166666666666667</v>
      </c>
      <c r="S493" s="48">
        <f t="shared" si="44"/>
        <v>93.075000000000003</v>
      </c>
      <c r="T493" s="48"/>
      <c r="U493" s="48">
        <f t="shared" si="41"/>
        <v>93.075000000000003</v>
      </c>
      <c r="V493" s="138">
        <f t="shared" si="42"/>
        <v>93075</v>
      </c>
      <c r="W493" s="138">
        <f t="shared" si="43"/>
        <v>7756.25</v>
      </c>
      <c r="X493" t="str">
        <f>IF(DATAPrI[[#This Row],[Verks]]="Programövergripande",DATAPrI[[#This Row],[Verks]],CONCATENATE(DATAPrI[[#This Row],[PN/Pri kod]],TEXT(DATAPrI[[#This Row],[Verks]],9900000),1))</f>
        <v>C799001281</v>
      </c>
      <c r="Y493" t="str">
        <f>IF(DATAPrI[[#This Row],[Verks]]="Programövergripande",DATAPrI[[#This Row],[Verks]],CONCATENATE(DATAPrI[[#This Row],[Kursansvarig inst]],TEXT(DATAPrI[[#This Row],[Verks]],9900000),1))</f>
        <v>C799001281</v>
      </c>
      <c r="Z4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3">
        <f>IF(A493="Programövergripande","Programövergripande",VLOOKUP(C493,Verks!A:B,2,0))</f>
        <v>128</v>
      </c>
      <c r="AH493">
        <v>2023</v>
      </c>
      <c r="AL493" t="str">
        <f>VLOOKUP(B493,Inst!A:B,2,0)</f>
        <v>C7</v>
      </c>
    </row>
    <row r="494" spans="1:38" x14ac:dyDescent="0.35">
      <c r="A494" t="s">
        <v>47</v>
      </c>
      <c r="B494" t="s">
        <v>699</v>
      </c>
      <c r="C494" t="s">
        <v>293</v>
      </c>
      <c r="D494" t="s">
        <v>887</v>
      </c>
      <c r="E494" t="s">
        <v>505</v>
      </c>
      <c r="G494" t="s">
        <v>142</v>
      </c>
      <c r="H494" t="s">
        <v>898</v>
      </c>
      <c r="I494" t="s">
        <v>899</v>
      </c>
      <c r="J494">
        <v>1</v>
      </c>
      <c r="L494" t="s">
        <v>58</v>
      </c>
      <c r="M494" t="s">
        <v>50</v>
      </c>
      <c r="N494">
        <v>2</v>
      </c>
      <c r="O494">
        <v>17</v>
      </c>
      <c r="P494">
        <v>7.5</v>
      </c>
      <c r="Q494" s="48">
        <v>65.7</v>
      </c>
      <c r="R494" s="48">
        <f t="shared" si="40"/>
        <v>2.125</v>
      </c>
      <c r="S494" s="48">
        <f t="shared" si="44"/>
        <v>139.61250000000001</v>
      </c>
      <c r="T494" s="48"/>
      <c r="U494" s="48">
        <f t="shared" si="41"/>
        <v>139.61250000000001</v>
      </c>
      <c r="V494" s="138">
        <f t="shared" si="42"/>
        <v>139612.5</v>
      </c>
      <c r="W494" s="138">
        <f t="shared" si="43"/>
        <v>11634.375</v>
      </c>
      <c r="X494" t="str">
        <f>IF(DATAPrI[[#This Row],[Verks]]="Programövergripande",DATAPrI[[#This Row],[Verks]],CONCATENATE(DATAPrI[[#This Row],[PN/Pri kod]],TEXT(DATAPrI[[#This Row],[Verks]],9900000),1))</f>
        <v>C799001281</v>
      </c>
      <c r="Y494" t="str">
        <f>IF(DATAPrI[[#This Row],[Verks]]="Programövergripande",DATAPrI[[#This Row],[Verks]],CONCATENATE(DATAPrI[[#This Row],[Kursansvarig inst]],TEXT(DATAPrI[[#This Row],[Verks]],9900000),1))</f>
        <v>C799001281</v>
      </c>
      <c r="Z4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4">
        <f>IF(A494="Programövergripande","Programövergripande",VLOOKUP(C494,Verks!A:B,2,0))</f>
        <v>128</v>
      </c>
      <c r="AH494">
        <v>2023</v>
      </c>
      <c r="AL494" t="str">
        <f>VLOOKUP(B494,Inst!A:B,2,0)</f>
        <v>C7</v>
      </c>
    </row>
    <row r="495" spans="1:38" x14ac:dyDescent="0.35">
      <c r="A495" t="s">
        <v>47</v>
      </c>
      <c r="B495" t="s">
        <v>699</v>
      </c>
      <c r="C495" t="s">
        <v>293</v>
      </c>
      <c r="D495" t="s">
        <v>887</v>
      </c>
      <c r="E495" t="s">
        <v>505</v>
      </c>
      <c r="G495" t="s">
        <v>142</v>
      </c>
      <c r="H495" t="s">
        <v>900</v>
      </c>
      <c r="I495" t="s">
        <v>901</v>
      </c>
      <c r="J495">
        <v>1</v>
      </c>
      <c r="L495" t="s">
        <v>58</v>
      </c>
      <c r="M495" t="s">
        <v>50</v>
      </c>
      <c r="N495">
        <v>2</v>
      </c>
      <c r="O495">
        <v>17</v>
      </c>
      <c r="P495">
        <v>7.5</v>
      </c>
      <c r="Q495" s="48">
        <v>65.7</v>
      </c>
      <c r="R495" s="48">
        <f t="shared" si="40"/>
        <v>2.125</v>
      </c>
      <c r="S495" s="48">
        <f t="shared" si="44"/>
        <v>139.61250000000001</v>
      </c>
      <c r="T495" s="48"/>
      <c r="U495" s="48">
        <f t="shared" si="41"/>
        <v>139.61250000000001</v>
      </c>
      <c r="V495" s="138">
        <f t="shared" si="42"/>
        <v>139612.5</v>
      </c>
      <c r="W495" s="138">
        <f t="shared" si="43"/>
        <v>11634.375</v>
      </c>
      <c r="X495" t="str">
        <f>IF(DATAPrI[[#This Row],[Verks]]="Programövergripande",DATAPrI[[#This Row],[Verks]],CONCATENATE(DATAPrI[[#This Row],[PN/Pri kod]],TEXT(DATAPrI[[#This Row],[Verks]],9900000),1))</f>
        <v>C799001281</v>
      </c>
      <c r="Y495" t="str">
        <f>IF(DATAPrI[[#This Row],[Verks]]="Programövergripande",DATAPrI[[#This Row],[Verks]],CONCATENATE(DATAPrI[[#This Row],[Kursansvarig inst]],TEXT(DATAPrI[[#This Row],[Verks]],9900000),1))</f>
        <v>C799001281</v>
      </c>
      <c r="Z4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5">
        <f>IF(A495="Programövergripande","Programövergripande",VLOOKUP(C495,Verks!A:B,2,0))</f>
        <v>128</v>
      </c>
      <c r="AH495">
        <v>2023</v>
      </c>
      <c r="AL495" t="str">
        <f>VLOOKUP(B495,Inst!A:B,2,0)</f>
        <v>C7</v>
      </c>
    </row>
    <row r="496" spans="1:38" x14ac:dyDescent="0.35">
      <c r="A496" t="s">
        <v>47</v>
      </c>
      <c r="B496" t="s">
        <v>699</v>
      </c>
      <c r="C496" t="s">
        <v>293</v>
      </c>
      <c r="D496" t="s">
        <v>887</v>
      </c>
      <c r="E496" t="s">
        <v>505</v>
      </c>
      <c r="G496" t="s">
        <v>142</v>
      </c>
      <c r="H496" t="s">
        <v>902</v>
      </c>
      <c r="I496" t="s">
        <v>903</v>
      </c>
      <c r="J496">
        <v>1</v>
      </c>
      <c r="L496" t="s">
        <v>58</v>
      </c>
      <c r="M496" t="s">
        <v>50</v>
      </c>
      <c r="N496">
        <v>2</v>
      </c>
      <c r="O496">
        <v>17</v>
      </c>
      <c r="P496">
        <v>10</v>
      </c>
      <c r="Q496" s="48">
        <v>65.7</v>
      </c>
      <c r="R496" s="48">
        <f t="shared" si="40"/>
        <v>2.8333333333333335</v>
      </c>
      <c r="S496" s="48">
        <f t="shared" si="44"/>
        <v>186.15</v>
      </c>
      <c r="T496" s="48"/>
      <c r="U496" s="48">
        <f t="shared" si="41"/>
        <v>186.15</v>
      </c>
      <c r="V496" s="138">
        <f t="shared" si="42"/>
        <v>186150</v>
      </c>
      <c r="W496" s="138">
        <f t="shared" si="43"/>
        <v>15512.5</v>
      </c>
      <c r="X496" t="str">
        <f>IF(DATAPrI[[#This Row],[Verks]]="Programövergripande",DATAPrI[[#This Row],[Verks]],CONCATENATE(DATAPrI[[#This Row],[PN/Pri kod]],TEXT(DATAPrI[[#This Row],[Verks]],9900000),1))</f>
        <v>C799001281</v>
      </c>
      <c r="Y496" t="str">
        <f>IF(DATAPrI[[#This Row],[Verks]]="Programövergripande",DATAPrI[[#This Row],[Verks]],CONCATENATE(DATAPrI[[#This Row],[Kursansvarig inst]],TEXT(DATAPrI[[#This Row],[Verks]],9900000),1))</f>
        <v>C799001281</v>
      </c>
      <c r="Z4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6">
        <f>IF(A496="Programövergripande","Programövergripande",VLOOKUP(C496,Verks!A:B,2,0))</f>
        <v>128</v>
      </c>
      <c r="AH496">
        <v>2023</v>
      </c>
      <c r="AL496" t="str">
        <f>VLOOKUP(B496,Inst!A:B,2,0)</f>
        <v>C7</v>
      </c>
    </row>
    <row r="497" spans="1:38" x14ac:dyDescent="0.35">
      <c r="A497" t="s">
        <v>47</v>
      </c>
      <c r="B497" t="s">
        <v>699</v>
      </c>
      <c r="C497" t="s">
        <v>293</v>
      </c>
      <c r="D497" t="s">
        <v>887</v>
      </c>
      <c r="E497" t="s">
        <v>505</v>
      </c>
      <c r="G497" t="s">
        <v>142</v>
      </c>
      <c r="H497" t="s">
        <v>397</v>
      </c>
      <c r="I497" t="s">
        <v>904</v>
      </c>
      <c r="J497">
        <v>1</v>
      </c>
      <c r="L497" t="s">
        <v>58</v>
      </c>
      <c r="M497" t="s">
        <v>49</v>
      </c>
      <c r="N497">
        <v>3</v>
      </c>
      <c r="O497">
        <v>17</v>
      </c>
      <c r="P497">
        <v>5</v>
      </c>
      <c r="Q497" s="48">
        <v>65.7</v>
      </c>
      <c r="R497" s="48">
        <f t="shared" si="40"/>
        <v>1.4166666666666667</v>
      </c>
      <c r="S497" s="48">
        <f t="shared" si="44"/>
        <v>93.075000000000003</v>
      </c>
      <c r="T497" s="48"/>
      <c r="U497" s="48">
        <f t="shared" si="41"/>
        <v>93.075000000000003</v>
      </c>
      <c r="V497" s="138">
        <f t="shared" si="42"/>
        <v>93075</v>
      </c>
      <c r="W497" s="138">
        <f t="shared" si="43"/>
        <v>7756.25</v>
      </c>
      <c r="X497" t="str">
        <f>IF(DATAPrI[[#This Row],[Verks]]="Programövergripande",DATAPrI[[#This Row],[Verks]],CONCATENATE(DATAPrI[[#This Row],[PN/Pri kod]],TEXT(DATAPrI[[#This Row],[Verks]],9900000),1))</f>
        <v>C799001281</v>
      </c>
      <c r="Y497" t="str">
        <f>IF(DATAPrI[[#This Row],[Verks]]="Programövergripande",DATAPrI[[#This Row],[Verks]],CONCATENATE(DATAPrI[[#This Row],[Kursansvarig inst]],TEXT(DATAPrI[[#This Row],[Verks]],9900000),1))</f>
        <v>C799001281</v>
      </c>
      <c r="Z4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7">
        <f>IF(A497="Programövergripande","Programövergripande",VLOOKUP(C497,Verks!A:B,2,0))</f>
        <v>128</v>
      </c>
      <c r="AH497">
        <v>2023</v>
      </c>
      <c r="AL497" t="str">
        <f>VLOOKUP(B497,Inst!A:B,2,0)</f>
        <v>C7</v>
      </c>
    </row>
    <row r="498" spans="1:38" x14ac:dyDescent="0.35">
      <c r="A498" t="s">
        <v>47</v>
      </c>
      <c r="B498" t="s">
        <v>699</v>
      </c>
      <c r="C498" t="s">
        <v>293</v>
      </c>
      <c r="D498" t="s">
        <v>887</v>
      </c>
      <c r="E498" t="s">
        <v>505</v>
      </c>
      <c r="G498" t="s">
        <v>142</v>
      </c>
      <c r="H498" t="s">
        <v>905</v>
      </c>
      <c r="I498" t="s">
        <v>906</v>
      </c>
      <c r="J498">
        <v>1</v>
      </c>
      <c r="L498" t="s">
        <v>58</v>
      </c>
      <c r="M498" t="s">
        <v>49</v>
      </c>
      <c r="N498">
        <v>3</v>
      </c>
      <c r="O498">
        <v>17</v>
      </c>
      <c r="P498">
        <v>5</v>
      </c>
      <c r="Q498" s="48">
        <v>65.7</v>
      </c>
      <c r="R498" s="48">
        <f t="shared" si="40"/>
        <v>1.4166666666666667</v>
      </c>
      <c r="S498" s="48">
        <f t="shared" si="44"/>
        <v>93.075000000000003</v>
      </c>
      <c r="T498" s="48"/>
      <c r="U498" s="48">
        <f t="shared" si="41"/>
        <v>93.075000000000003</v>
      </c>
      <c r="V498" s="138">
        <f t="shared" si="42"/>
        <v>93075</v>
      </c>
      <c r="W498" s="138">
        <f t="shared" si="43"/>
        <v>7756.25</v>
      </c>
      <c r="X498" t="str">
        <f>IF(DATAPrI[[#This Row],[Verks]]="Programövergripande",DATAPrI[[#This Row],[Verks]],CONCATENATE(DATAPrI[[#This Row],[PN/Pri kod]],TEXT(DATAPrI[[#This Row],[Verks]],9900000),1))</f>
        <v>C799001281</v>
      </c>
      <c r="Y498" t="str">
        <f>IF(DATAPrI[[#This Row],[Verks]]="Programövergripande",DATAPrI[[#This Row],[Verks]],CONCATENATE(DATAPrI[[#This Row],[Kursansvarig inst]],TEXT(DATAPrI[[#This Row],[Verks]],9900000),1))</f>
        <v>C799001281</v>
      </c>
      <c r="Z4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8">
        <f>IF(A498="Programövergripande","Programövergripande",VLOOKUP(C498,Verks!A:B,2,0))</f>
        <v>128</v>
      </c>
      <c r="AH498">
        <v>2023</v>
      </c>
      <c r="AL498" t="str">
        <f>VLOOKUP(B498,Inst!A:B,2,0)</f>
        <v>C7</v>
      </c>
    </row>
    <row r="499" spans="1:38" x14ac:dyDescent="0.35">
      <c r="A499" t="s">
        <v>47</v>
      </c>
      <c r="B499" t="s">
        <v>699</v>
      </c>
      <c r="C499" t="s">
        <v>293</v>
      </c>
      <c r="D499" t="s">
        <v>887</v>
      </c>
      <c r="E499" t="s">
        <v>505</v>
      </c>
      <c r="G499" t="s">
        <v>142</v>
      </c>
      <c r="H499" t="s">
        <v>907</v>
      </c>
      <c r="I499" t="s">
        <v>908</v>
      </c>
      <c r="J499">
        <v>1</v>
      </c>
      <c r="L499" t="s">
        <v>58</v>
      </c>
      <c r="M499" t="s">
        <v>49</v>
      </c>
      <c r="N499">
        <v>3</v>
      </c>
      <c r="O499">
        <v>17</v>
      </c>
      <c r="P499">
        <v>5</v>
      </c>
      <c r="Q499" s="48">
        <v>65.7</v>
      </c>
      <c r="R499" s="48">
        <f t="shared" si="40"/>
        <v>1.4166666666666667</v>
      </c>
      <c r="S499" s="48">
        <f t="shared" si="44"/>
        <v>93.075000000000003</v>
      </c>
      <c r="T499" s="48"/>
      <c r="U499" s="48">
        <f t="shared" si="41"/>
        <v>93.075000000000003</v>
      </c>
      <c r="V499" s="138">
        <f t="shared" si="42"/>
        <v>93075</v>
      </c>
      <c r="W499" s="138">
        <f t="shared" si="43"/>
        <v>7756.25</v>
      </c>
      <c r="X499" t="str">
        <f>IF(DATAPrI[[#This Row],[Verks]]="Programövergripande",DATAPrI[[#This Row],[Verks]],CONCATENATE(DATAPrI[[#This Row],[PN/Pri kod]],TEXT(DATAPrI[[#This Row],[Verks]],9900000),1))</f>
        <v>C799001281</v>
      </c>
      <c r="Y499" t="str">
        <f>IF(DATAPrI[[#This Row],[Verks]]="Programövergripande",DATAPrI[[#This Row],[Verks]],CONCATENATE(DATAPrI[[#This Row],[Kursansvarig inst]],TEXT(DATAPrI[[#This Row],[Verks]],9900000),1))</f>
        <v>C799001281</v>
      </c>
      <c r="Z4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4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499">
        <f>IF(A499="Programövergripande","Programövergripande",VLOOKUP(C499,Verks!A:B,2,0))</f>
        <v>128</v>
      </c>
      <c r="AH499">
        <v>2023</v>
      </c>
      <c r="AL499" t="str">
        <f>VLOOKUP(B499,Inst!A:B,2,0)</f>
        <v>C7</v>
      </c>
    </row>
    <row r="500" spans="1:38" x14ac:dyDescent="0.35">
      <c r="A500" t="s">
        <v>47</v>
      </c>
      <c r="B500" t="s">
        <v>699</v>
      </c>
      <c r="C500" t="s">
        <v>293</v>
      </c>
      <c r="D500" t="s">
        <v>887</v>
      </c>
      <c r="E500" t="s">
        <v>505</v>
      </c>
      <c r="G500" t="s">
        <v>142</v>
      </c>
      <c r="H500" t="s">
        <v>909</v>
      </c>
      <c r="I500" t="s">
        <v>910</v>
      </c>
      <c r="J500">
        <v>1</v>
      </c>
      <c r="L500" t="s">
        <v>58</v>
      </c>
      <c r="M500" t="s">
        <v>49</v>
      </c>
      <c r="N500">
        <v>3</v>
      </c>
      <c r="O500">
        <v>17</v>
      </c>
      <c r="P500">
        <v>5</v>
      </c>
      <c r="Q500" s="48">
        <v>65.7</v>
      </c>
      <c r="R500" s="48">
        <f t="shared" si="40"/>
        <v>1.4166666666666667</v>
      </c>
      <c r="S500" s="48">
        <f t="shared" si="44"/>
        <v>93.075000000000003</v>
      </c>
      <c r="T500" s="48"/>
      <c r="U500" s="48">
        <f t="shared" si="41"/>
        <v>93.075000000000003</v>
      </c>
      <c r="V500" s="138">
        <f t="shared" si="42"/>
        <v>93075</v>
      </c>
      <c r="W500" s="138">
        <f t="shared" si="43"/>
        <v>7756.25</v>
      </c>
      <c r="X500" t="str">
        <f>IF(DATAPrI[[#This Row],[Verks]]="Programövergripande",DATAPrI[[#This Row],[Verks]],CONCATENATE(DATAPrI[[#This Row],[PN/Pri kod]],TEXT(DATAPrI[[#This Row],[Verks]],9900000),1))</f>
        <v>C799001281</v>
      </c>
      <c r="Y500" t="str">
        <f>IF(DATAPrI[[#This Row],[Verks]]="Programövergripande",DATAPrI[[#This Row],[Verks]],CONCATENATE(DATAPrI[[#This Row],[Kursansvarig inst]],TEXT(DATAPrI[[#This Row],[Verks]],9900000),1))</f>
        <v>C799001281</v>
      </c>
      <c r="Z5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00">
        <f>IF(A500="Programövergripande","Programövergripande",VLOOKUP(C500,Verks!A:B,2,0))</f>
        <v>128</v>
      </c>
      <c r="AH500">
        <v>2023</v>
      </c>
      <c r="AL500" t="str">
        <f>VLOOKUP(B500,Inst!A:B,2,0)</f>
        <v>C7</v>
      </c>
    </row>
    <row r="501" spans="1:38" x14ac:dyDescent="0.35">
      <c r="A501" t="s">
        <v>47</v>
      </c>
      <c r="B501" t="s">
        <v>699</v>
      </c>
      <c r="C501" t="s">
        <v>293</v>
      </c>
      <c r="D501" t="s">
        <v>887</v>
      </c>
      <c r="E501" t="s">
        <v>505</v>
      </c>
      <c r="G501" t="s">
        <v>142</v>
      </c>
      <c r="H501" t="s">
        <v>911</v>
      </c>
      <c r="I501" t="s">
        <v>912</v>
      </c>
      <c r="J501">
        <v>1</v>
      </c>
      <c r="L501" t="s">
        <v>58</v>
      </c>
      <c r="M501" t="s">
        <v>49</v>
      </c>
      <c r="N501">
        <v>3</v>
      </c>
      <c r="O501">
        <v>17</v>
      </c>
      <c r="P501">
        <v>10</v>
      </c>
      <c r="Q501" s="48">
        <v>65.7</v>
      </c>
      <c r="R501" s="48">
        <f t="shared" si="40"/>
        <v>2.8333333333333335</v>
      </c>
      <c r="S501" s="48">
        <f t="shared" si="44"/>
        <v>186.15</v>
      </c>
      <c r="T501" s="48"/>
      <c r="U501" s="48">
        <f t="shared" si="41"/>
        <v>186.15</v>
      </c>
      <c r="V501" s="138">
        <f t="shared" si="42"/>
        <v>186150</v>
      </c>
      <c r="W501" s="138">
        <f t="shared" si="43"/>
        <v>15512.5</v>
      </c>
      <c r="X501" t="str">
        <f>IF(DATAPrI[[#This Row],[Verks]]="Programövergripande",DATAPrI[[#This Row],[Verks]],CONCATENATE(DATAPrI[[#This Row],[PN/Pri kod]],TEXT(DATAPrI[[#This Row],[Verks]],9900000),1))</f>
        <v>C799001281</v>
      </c>
      <c r="Y501" t="str">
        <f>IF(DATAPrI[[#This Row],[Verks]]="Programövergripande",DATAPrI[[#This Row],[Verks]],CONCATENATE(DATAPrI[[#This Row],[Kursansvarig inst]],TEXT(DATAPrI[[#This Row],[Verks]],9900000),1))</f>
        <v>C799001281</v>
      </c>
      <c r="Z5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01">
        <f>IF(A501="Programövergripande","Programövergripande",VLOOKUP(C501,Verks!A:B,2,0))</f>
        <v>128</v>
      </c>
      <c r="AH501">
        <v>2023</v>
      </c>
      <c r="AL501" t="str">
        <f>VLOOKUP(B501,Inst!A:B,2,0)</f>
        <v>C7</v>
      </c>
    </row>
    <row r="502" spans="1:38" x14ac:dyDescent="0.35">
      <c r="A502" t="s">
        <v>47</v>
      </c>
      <c r="B502" t="s">
        <v>699</v>
      </c>
      <c r="C502" t="s">
        <v>293</v>
      </c>
      <c r="D502" t="s">
        <v>887</v>
      </c>
      <c r="E502" t="s">
        <v>505</v>
      </c>
      <c r="G502" t="s">
        <v>142</v>
      </c>
      <c r="H502" t="s">
        <v>913</v>
      </c>
      <c r="I502" t="s">
        <v>914</v>
      </c>
      <c r="J502">
        <v>1</v>
      </c>
      <c r="L502" t="s">
        <v>58</v>
      </c>
      <c r="M502" t="s">
        <v>50</v>
      </c>
      <c r="N502">
        <v>4</v>
      </c>
      <c r="O502">
        <v>7</v>
      </c>
      <c r="P502">
        <v>30</v>
      </c>
      <c r="Q502" s="48">
        <v>75.400000000000006</v>
      </c>
      <c r="R502" s="48">
        <f t="shared" si="40"/>
        <v>3.5</v>
      </c>
      <c r="S502" s="48">
        <f t="shared" si="44"/>
        <v>263.90000000000003</v>
      </c>
      <c r="T502" s="48"/>
      <c r="U502" s="48">
        <f t="shared" si="41"/>
        <v>263.90000000000003</v>
      </c>
      <c r="V502" s="138">
        <f t="shared" si="42"/>
        <v>263900.00000000006</v>
      </c>
      <c r="W502" s="138">
        <f t="shared" si="43"/>
        <v>21991.666666666672</v>
      </c>
      <c r="X502" t="str">
        <f>IF(DATAPrI[[#This Row],[Verks]]="Programövergripande",DATAPrI[[#This Row],[Verks]],CONCATENATE(DATAPrI[[#This Row],[PN/Pri kod]],TEXT(DATAPrI[[#This Row],[Verks]],9900000),1))</f>
        <v>C799001281</v>
      </c>
      <c r="Y502" t="str">
        <f>IF(DATAPrI[[#This Row],[Verks]]="Programövergripande",DATAPrI[[#This Row],[Verks]],CONCATENATE(DATAPrI[[#This Row],[Kursansvarig inst]],TEXT(DATAPrI[[#This Row],[Verks]],9900000),1))</f>
        <v>C799001281</v>
      </c>
      <c r="Z5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02">
        <f>IF(A502="Programövergripande","Programövergripande",VLOOKUP(C502,Verks!A:B,2,0))</f>
        <v>128</v>
      </c>
      <c r="AH502">
        <v>2023</v>
      </c>
      <c r="AL502" t="str">
        <f>VLOOKUP(B502,Inst!A:B,2,0)</f>
        <v>C7</v>
      </c>
    </row>
    <row r="503" spans="1:38" x14ac:dyDescent="0.35">
      <c r="A503" t="s">
        <v>47</v>
      </c>
      <c r="B503" t="s">
        <v>699</v>
      </c>
      <c r="C503" t="s">
        <v>293</v>
      </c>
      <c r="D503" t="s">
        <v>887</v>
      </c>
      <c r="E503" t="s">
        <v>505</v>
      </c>
      <c r="G503" t="s">
        <v>142</v>
      </c>
      <c r="H503" t="s">
        <v>915</v>
      </c>
      <c r="I503" t="s">
        <v>42</v>
      </c>
      <c r="J503">
        <v>1</v>
      </c>
      <c r="L503" t="s">
        <v>53</v>
      </c>
      <c r="Q503" s="48"/>
      <c r="R503" s="48">
        <f t="shared" si="40"/>
        <v>0</v>
      </c>
      <c r="S503" s="48">
        <f t="shared" si="44"/>
        <v>0</v>
      </c>
      <c r="T503" s="48">
        <v>0</v>
      </c>
      <c r="U503" s="48">
        <f t="shared" si="41"/>
        <v>0</v>
      </c>
      <c r="V503" s="138">
        <f t="shared" si="42"/>
        <v>0</v>
      </c>
      <c r="W503" s="138">
        <f t="shared" si="43"/>
        <v>0</v>
      </c>
      <c r="X503" t="str">
        <f>IF(DATAPrI[[#This Row],[Verks]]="Programövergripande",DATAPrI[[#This Row],[Verks]],CONCATENATE(DATAPrI[[#This Row],[PN/Pri kod]],TEXT(DATAPrI[[#This Row],[Verks]],9900000),1))</f>
        <v>C799001281</v>
      </c>
      <c r="Y503" t="str">
        <f>IF(DATAPrI[[#This Row],[Verks]]="Programövergripande",DATAPrI[[#This Row],[Verks]],CONCATENATE(DATAPrI[[#This Row],[Kursansvarig inst]],TEXT(DATAPrI[[#This Row],[Verks]],9900000),1))</f>
        <v>C799001281</v>
      </c>
      <c r="Z5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03" t="s">
        <v>42</v>
      </c>
      <c r="AC503" t="s">
        <v>42</v>
      </c>
      <c r="AD503" t="s">
        <v>42</v>
      </c>
      <c r="AE503" t="s">
        <v>42</v>
      </c>
      <c r="AF503">
        <f>IF(A503="Programövergripande","Programövergripande",VLOOKUP(C503,Verks!A:B,2,0))</f>
        <v>128</v>
      </c>
      <c r="AH503">
        <v>2023</v>
      </c>
      <c r="AL503" t="str">
        <f>VLOOKUP(B503,Inst!A:B,2,0)</f>
        <v>C7</v>
      </c>
    </row>
    <row r="504" spans="1:38" x14ac:dyDescent="0.35">
      <c r="A504" t="s">
        <v>38</v>
      </c>
      <c r="B504" t="s">
        <v>699</v>
      </c>
      <c r="C504" t="s">
        <v>294</v>
      </c>
      <c r="D504" t="s">
        <v>294</v>
      </c>
      <c r="E504" t="s">
        <v>42</v>
      </c>
      <c r="G504" t="s">
        <v>142</v>
      </c>
      <c r="H504" t="s">
        <v>54</v>
      </c>
      <c r="I504" t="s">
        <v>42</v>
      </c>
      <c r="J504">
        <v>1</v>
      </c>
      <c r="L504" t="s">
        <v>53</v>
      </c>
      <c r="M504" t="s">
        <v>42</v>
      </c>
      <c r="Q504" s="48">
        <v>0</v>
      </c>
      <c r="R504" s="48">
        <f t="shared" ref="R504:R567" si="45">O504*P504/60*J504</f>
        <v>0</v>
      </c>
      <c r="S504" s="48">
        <f t="shared" si="44"/>
        <v>0</v>
      </c>
      <c r="T504" s="48">
        <v>380.88099999999997</v>
      </c>
      <c r="U504" s="48">
        <f t="shared" si="41"/>
        <v>380.88099999999997</v>
      </c>
      <c r="V504" s="138">
        <f t="shared" si="42"/>
        <v>380881</v>
      </c>
      <c r="W504" s="138">
        <f t="shared" si="43"/>
        <v>31740.083333333332</v>
      </c>
      <c r="X504" t="str">
        <f>IF(DATAPrI[[#This Row],[Verks]]="Programövergripande",DATAPrI[[#This Row],[Verks]],CONCATENATE(DATAPrI[[#This Row],[PN/Pri kod]],TEXT(DATAPrI[[#This Row],[Verks]],9900000),1))</f>
        <v>Programövergripande</v>
      </c>
      <c r="Y504" t="str">
        <f>IF(DATAPrI[[#This Row],[Verks]]="Programövergripande",DATAPrI[[#This Row],[Verks]],CONCATENATE(DATAPrI[[#This Row],[Kursansvarig inst]],TEXT(DATAPrI[[#This Row],[Verks]],9900000),1))</f>
        <v>Programövergripande</v>
      </c>
      <c r="Z50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04" t="s">
        <v>42</v>
      </c>
      <c r="AC504" t="s">
        <v>42</v>
      </c>
      <c r="AD504" t="s">
        <v>42</v>
      </c>
      <c r="AE504" t="s">
        <v>42</v>
      </c>
      <c r="AF504" t="str">
        <f>IF(A504="Programövergripande","Programövergripande",VLOOKUP(C504,Verks!A:B,2,0))</f>
        <v>Programövergripande</v>
      </c>
      <c r="AH504">
        <v>2023</v>
      </c>
      <c r="AL504" t="str">
        <f>VLOOKUP(B504,Inst!A:B,2,0)</f>
        <v>C7</v>
      </c>
    </row>
    <row r="505" spans="1:38" x14ac:dyDescent="0.35">
      <c r="A505" t="s">
        <v>38</v>
      </c>
      <c r="B505" t="s">
        <v>699</v>
      </c>
      <c r="C505" t="s">
        <v>294</v>
      </c>
      <c r="D505" t="s">
        <v>294</v>
      </c>
      <c r="E505" t="s">
        <v>42</v>
      </c>
      <c r="G505" t="s">
        <v>142</v>
      </c>
      <c r="H505" t="s">
        <v>52</v>
      </c>
      <c r="I505" t="s">
        <v>42</v>
      </c>
      <c r="J505">
        <v>1</v>
      </c>
      <c r="L505" t="s">
        <v>53</v>
      </c>
      <c r="Q505" s="48">
        <v>0</v>
      </c>
      <c r="R505" s="48">
        <f t="shared" si="45"/>
        <v>0</v>
      </c>
      <c r="S505" s="48">
        <f t="shared" si="44"/>
        <v>0</v>
      </c>
      <c r="T505" s="48">
        <v>216.41200000000001</v>
      </c>
      <c r="U505" s="48">
        <f t="shared" si="41"/>
        <v>216.41200000000001</v>
      </c>
      <c r="V505" s="138">
        <f t="shared" si="42"/>
        <v>216412</v>
      </c>
      <c r="W505" s="138">
        <f t="shared" si="43"/>
        <v>18034.333333333332</v>
      </c>
      <c r="X505" t="str">
        <f>IF(DATAPrI[[#This Row],[Verks]]="Programövergripande",DATAPrI[[#This Row],[Verks]],CONCATENATE(DATAPrI[[#This Row],[PN/Pri kod]],TEXT(DATAPrI[[#This Row],[Verks]],9900000),1))</f>
        <v>Programövergripande</v>
      </c>
      <c r="Y505" t="str">
        <f>IF(DATAPrI[[#This Row],[Verks]]="Programövergripande",DATAPrI[[#This Row],[Verks]],CONCATENATE(DATAPrI[[#This Row],[Kursansvarig inst]],TEXT(DATAPrI[[#This Row],[Verks]],9900000),1))</f>
        <v>Programövergripande</v>
      </c>
      <c r="Z50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05" t="s">
        <v>42</v>
      </c>
      <c r="AC505" t="s">
        <v>42</v>
      </c>
      <c r="AD505" t="s">
        <v>42</v>
      </c>
      <c r="AE505" t="s">
        <v>42</v>
      </c>
      <c r="AF505" t="str">
        <f>IF(A505="Programövergripande","Programövergripande",VLOOKUP(C505,Verks!A:B,2,0))</f>
        <v>Programövergripande</v>
      </c>
      <c r="AH505">
        <v>2023</v>
      </c>
      <c r="AL505" t="str">
        <f>VLOOKUP(B505,Inst!A:B,2,0)</f>
        <v>C7</v>
      </c>
    </row>
    <row r="506" spans="1:38" x14ac:dyDescent="0.35">
      <c r="A506" t="s">
        <v>38</v>
      </c>
      <c r="B506" t="s">
        <v>699</v>
      </c>
      <c r="C506" t="s">
        <v>294</v>
      </c>
      <c r="D506" t="s">
        <v>294</v>
      </c>
      <c r="E506" t="s">
        <v>42</v>
      </c>
      <c r="G506" t="s">
        <v>142</v>
      </c>
      <c r="H506" t="s">
        <v>55</v>
      </c>
      <c r="I506" t="s">
        <v>42</v>
      </c>
      <c r="J506">
        <v>1</v>
      </c>
      <c r="L506" t="s">
        <v>53</v>
      </c>
      <c r="Q506" s="48">
        <v>0</v>
      </c>
      <c r="R506" s="48">
        <f t="shared" si="45"/>
        <v>0</v>
      </c>
      <c r="S506" s="48">
        <f t="shared" si="44"/>
        <v>0</v>
      </c>
      <c r="T506" s="48">
        <v>11.15</v>
      </c>
      <c r="U506" s="48">
        <f t="shared" si="41"/>
        <v>11.15</v>
      </c>
      <c r="V506" s="138">
        <f t="shared" si="42"/>
        <v>11150</v>
      </c>
      <c r="W506" s="138">
        <f t="shared" si="43"/>
        <v>929.16666666666663</v>
      </c>
      <c r="X506" t="str">
        <f>IF(DATAPrI[[#This Row],[Verks]]="Programövergripande",DATAPrI[[#This Row],[Verks]],CONCATENATE(DATAPrI[[#This Row],[PN/Pri kod]],TEXT(DATAPrI[[#This Row],[Verks]],9900000),1))</f>
        <v>Programövergripande</v>
      </c>
      <c r="Y506" t="str">
        <f>IF(DATAPrI[[#This Row],[Verks]]="Programövergripande",DATAPrI[[#This Row],[Verks]],CONCATENATE(DATAPrI[[#This Row],[Kursansvarig inst]],TEXT(DATAPrI[[#This Row],[Verks]],9900000),1))</f>
        <v>Programövergripande</v>
      </c>
      <c r="Z50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06" t="s">
        <v>42</v>
      </c>
      <c r="AC506" t="s">
        <v>42</v>
      </c>
      <c r="AD506" t="s">
        <v>42</v>
      </c>
      <c r="AE506" t="s">
        <v>42</v>
      </c>
      <c r="AF506" t="str">
        <f>IF(A506="Programövergripande","Programövergripande",VLOOKUP(C506,Verks!A:B,2,0))</f>
        <v>Programövergripande</v>
      </c>
      <c r="AH506">
        <v>2023</v>
      </c>
      <c r="AL506" t="str">
        <f>VLOOKUP(B506,Inst!A:B,2,0)</f>
        <v>C7</v>
      </c>
    </row>
    <row r="507" spans="1:38" x14ac:dyDescent="0.35">
      <c r="A507" t="s">
        <v>38</v>
      </c>
      <c r="B507" t="s">
        <v>699</v>
      </c>
      <c r="C507" t="s">
        <v>294</v>
      </c>
      <c r="D507" t="s">
        <v>294</v>
      </c>
      <c r="E507" t="s">
        <v>42</v>
      </c>
      <c r="G507" t="s">
        <v>142</v>
      </c>
      <c r="H507" t="s">
        <v>859</v>
      </c>
      <c r="I507" t="s">
        <v>42</v>
      </c>
      <c r="J507">
        <v>1</v>
      </c>
      <c r="L507" t="s">
        <v>53</v>
      </c>
      <c r="Q507" s="48"/>
      <c r="R507" s="48">
        <f t="shared" si="45"/>
        <v>0</v>
      </c>
      <c r="S507" s="48">
        <f t="shared" si="44"/>
        <v>0</v>
      </c>
      <c r="T507" s="48">
        <v>37.43</v>
      </c>
      <c r="U507" s="48">
        <f t="shared" si="41"/>
        <v>37.43</v>
      </c>
      <c r="V507" s="138">
        <f t="shared" si="42"/>
        <v>37430</v>
      </c>
      <c r="W507" s="138">
        <f t="shared" si="43"/>
        <v>3119.1666666666665</v>
      </c>
      <c r="X507" t="str">
        <f>IF(DATAPrI[[#This Row],[Verks]]="Programövergripande",DATAPrI[[#This Row],[Verks]],CONCATENATE(DATAPrI[[#This Row],[PN/Pri kod]],TEXT(DATAPrI[[#This Row],[Verks]],9900000),1))</f>
        <v>Programövergripande</v>
      </c>
      <c r="Y507" t="str">
        <f>IF(DATAPrI[[#This Row],[Verks]]="Programövergripande",DATAPrI[[#This Row],[Verks]],CONCATENATE(DATAPrI[[#This Row],[Kursansvarig inst]],TEXT(DATAPrI[[#This Row],[Verks]],9900000),1))</f>
        <v>Programövergripande</v>
      </c>
      <c r="Z5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507" t="str">
        <f>IF(A507="Programövergripande","Programövergripande",VLOOKUP(C507,Verks!A:B,2,0))</f>
        <v>Programövergripande</v>
      </c>
      <c r="AH507">
        <v>2023</v>
      </c>
      <c r="AL507" t="str">
        <f>VLOOKUP(B507,Inst!A:B,2,0)</f>
        <v>C7</v>
      </c>
    </row>
    <row r="508" spans="1:38" x14ac:dyDescent="0.35">
      <c r="A508" t="s">
        <v>38</v>
      </c>
      <c r="B508" t="s">
        <v>699</v>
      </c>
      <c r="C508" t="s">
        <v>294</v>
      </c>
      <c r="D508" t="s">
        <v>294</v>
      </c>
      <c r="E508" t="s">
        <v>42</v>
      </c>
      <c r="G508" t="s">
        <v>142</v>
      </c>
      <c r="H508" t="s">
        <v>44</v>
      </c>
      <c r="J508">
        <v>1</v>
      </c>
      <c r="L508" t="s">
        <v>53</v>
      </c>
      <c r="Q508" s="48">
        <v>0</v>
      </c>
      <c r="R508" s="48">
        <f t="shared" si="45"/>
        <v>0</v>
      </c>
      <c r="S508" s="48">
        <f t="shared" si="44"/>
        <v>0</v>
      </c>
      <c r="T508" s="48">
        <v>134.17599999999999</v>
      </c>
      <c r="U508" s="48">
        <f t="shared" si="41"/>
        <v>134.17599999999999</v>
      </c>
      <c r="V508" s="138">
        <f t="shared" si="42"/>
        <v>134176</v>
      </c>
      <c r="W508" s="138">
        <f t="shared" si="43"/>
        <v>11181.333333333334</v>
      </c>
      <c r="X508" t="str">
        <f>IF(DATAPrI[[#This Row],[Verks]]="Programövergripande",DATAPrI[[#This Row],[Verks]],CONCATENATE(DATAPrI[[#This Row],[PN/Pri kod]],TEXT(DATAPrI[[#This Row],[Verks]],9900000),1))</f>
        <v>Programövergripande</v>
      </c>
      <c r="Y508" t="str">
        <f>IF(DATAPrI[[#This Row],[Verks]]="Programövergripande",DATAPrI[[#This Row],[Verks]],CONCATENATE(DATAPrI[[#This Row],[Kursansvarig inst]],TEXT(DATAPrI[[#This Row],[Verks]],9900000),1))</f>
        <v>Programövergripande</v>
      </c>
      <c r="Z5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08" t="s">
        <v>42</v>
      </c>
      <c r="AC508" t="s">
        <v>42</v>
      </c>
      <c r="AD508" t="s">
        <v>42</v>
      </c>
      <c r="AE508" t="s">
        <v>42</v>
      </c>
      <c r="AF508" t="str">
        <f>IF(A508="Programövergripande","Programövergripande",VLOOKUP(C508,Verks!A:B,2,0))</f>
        <v>Programövergripande</v>
      </c>
      <c r="AH508">
        <v>2023</v>
      </c>
      <c r="AL508" t="str">
        <f>VLOOKUP(B508,Inst!A:B,2,0)</f>
        <v>C7</v>
      </c>
    </row>
    <row r="509" spans="1:38" x14ac:dyDescent="0.35">
      <c r="A509" t="s">
        <v>47</v>
      </c>
      <c r="B509" t="s">
        <v>699</v>
      </c>
      <c r="C509" t="s">
        <v>294</v>
      </c>
      <c r="D509" t="s">
        <v>294</v>
      </c>
      <c r="E509" t="s">
        <v>48</v>
      </c>
      <c r="G509" t="s">
        <v>142</v>
      </c>
      <c r="H509" t="s">
        <v>916</v>
      </c>
      <c r="I509" t="s">
        <v>917</v>
      </c>
      <c r="J509">
        <v>1</v>
      </c>
      <c r="L509" t="s">
        <v>58</v>
      </c>
      <c r="M509" t="s">
        <v>49</v>
      </c>
      <c r="N509">
        <v>1</v>
      </c>
      <c r="O509">
        <v>26</v>
      </c>
      <c r="P509">
        <v>5</v>
      </c>
      <c r="Q509" s="48">
        <v>83</v>
      </c>
      <c r="R509" s="48">
        <f t="shared" si="45"/>
        <v>2.1666666666666665</v>
      </c>
      <c r="S509" s="48">
        <f t="shared" si="44"/>
        <v>179.83333333333331</v>
      </c>
      <c r="T509" s="48">
        <v>0</v>
      </c>
      <c r="U509" s="48">
        <f t="shared" si="41"/>
        <v>179.83333333333331</v>
      </c>
      <c r="V509" s="138">
        <f t="shared" si="42"/>
        <v>179833.33333333331</v>
      </c>
      <c r="W509" s="138">
        <f t="shared" si="43"/>
        <v>14986.111111111109</v>
      </c>
      <c r="X509" t="str">
        <f>IF(DATAPrI[[#This Row],[Verks]]="Programövergripande",DATAPrI[[#This Row],[Verks]],CONCATENATE(DATAPrI[[#This Row],[PN/Pri kod]],TEXT(DATAPrI[[#This Row],[Verks]],9900000),1))</f>
        <v>C799001171</v>
      </c>
      <c r="Y509" t="str">
        <f>IF(DATAPrI[[#This Row],[Verks]]="Programövergripande",DATAPrI[[#This Row],[Verks]],CONCATENATE(DATAPrI[[#This Row],[Kursansvarig inst]],TEXT(DATAPrI[[#This Row],[Verks]],9900000),1))</f>
        <v>C799001171</v>
      </c>
      <c r="Z5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09" t="s">
        <v>42</v>
      </c>
      <c r="AC509" t="s">
        <v>42</v>
      </c>
      <c r="AD509" t="s">
        <v>42</v>
      </c>
      <c r="AE509" t="s">
        <v>42</v>
      </c>
      <c r="AF509">
        <f>IF(A509="Programövergripande","Programövergripande",VLOOKUP(C509,Verks!A:B,2,0))</f>
        <v>117</v>
      </c>
      <c r="AH509">
        <v>2023</v>
      </c>
      <c r="AL509" t="str">
        <f>VLOOKUP(B509,Inst!A:B,2,0)</f>
        <v>C7</v>
      </c>
    </row>
    <row r="510" spans="1:38" x14ac:dyDescent="0.35">
      <c r="A510" t="s">
        <v>47</v>
      </c>
      <c r="B510" t="s">
        <v>699</v>
      </c>
      <c r="C510" t="s">
        <v>294</v>
      </c>
      <c r="D510" t="s">
        <v>294</v>
      </c>
      <c r="E510" t="s">
        <v>48</v>
      </c>
      <c r="G510" t="s">
        <v>142</v>
      </c>
      <c r="H510" t="s">
        <v>918</v>
      </c>
      <c r="I510" t="s">
        <v>919</v>
      </c>
      <c r="J510">
        <v>1</v>
      </c>
      <c r="L510" t="s">
        <v>58</v>
      </c>
      <c r="M510" t="s">
        <v>49</v>
      </c>
      <c r="N510">
        <v>1</v>
      </c>
      <c r="O510">
        <v>26</v>
      </c>
      <c r="P510">
        <v>10</v>
      </c>
      <c r="Q510" s="48">
        <v>80</v>
      </c>
      <c r="R510" s="48">
        <f t="shared" si="45"/>
        <v>4.333333333333333</v>
      </c>
      <c r="S510" s="48">
        <f t="shared" si="44"/>
        <v>346.66666666666663</v>
      </c>
      <c r="T510" s="48">
        <v>0</v>
      </c>
      <c r="U510" s="48">
        <f t="shared" si="41"/>
        <v>346.66666666666663</v>
      </c>
      <c r="V510" s="138">
        <f t="shared" si="42"/>
        <v>346666.66666666663</v>
      </c>
      <c r="W510" s="138">
        <f t="shared" si="43"/>
        <v>28888.888888888887</v>
      </c>
      <c r="X510" t="str">
        <f>IF(DATAPrI[[#This Row],[Verks]]="Programövergripande",DATAPrI[[#This Row],[Verks]],CONCATENATE(DATAPrI[[#This Row],[PN/Pri kod]],TEXT(DATAPrI[[#This Row],[Verks]],9900000),1))</f>
        <v>C799001171</v>
      </c>
      <c r="Y510" t="str">
        <f>IF(DATAPrI[[#This Row],[Verks]]="Programövergripande",DATAPrI[[#This Row],[Verks]],CONCATENATE(DATAPrI[[#This Row],[Kursansvarig inst]],TEXT(DATAPrI[[#This Row],[Verks]],9900000),1))</f>
        <v>C799001171</v>
      </c>
      <c r="Z5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0" t="s">
        <v>42</v>
      </c>
      <c r="AC510" t="s">
        <v>42</v>
      </c>
      <c r="AD510" t="s">
        <v>42</v>
      </c>
      <c r="AE510" t="s">
        <v>42</v>
      </c>
      <c r="AF510">
        <f>IF(A510="Programövergripande","Programövergripande",VLOOKUP(C510,Verks!A:B,2,0))</f>
        <v>117</v>
      </c>
      <c r="AH510">
        <v>2023</v>
      </c>
      <c r="AL510" t="str">
        <f>VLOOKUP(B510,Inst!A:B,2,0)</f>
        <v>C7</v>
      </c>
    </row>
    <row r="511" spans="1:38" x14ac:dyDescent="0.35">
      <c r="A511" t="s">
        <v>47</v>
      </c>
      <c r="B511" t="s">
        <v>699</v>
      </c>
      <c r="C511" t="s">
        <v>294</v>
      </c>
      <c r="D511" t="s">
        <v>294</v>
      </c>
      <c r="E511" t="s">
        <v>48</v>
      </c>
      <c r="G511" t="s">
        <v>130</v>
      </c>
      <c r="H511" t="s">
        <v>920</v>
      </c>
      <c r="I511" t="s">
        <v>921</v>
      </c>
      <c r="J511">
        <v>0.5</v>
      </c>
      <c r="L511" t="s">
        <v>58</v>
      </c>
      <c r="M511" t="s">
        <v>49</v>
      </c>
      <c r="N511">
        <v>1</v>
      </c>
      <c r="O511">
        <v>26</v>
      </c>
      <c r="P511">
        <v>7.5</v>
      </c>
      <c r="Q511" s="48">
        <v>80</v>
      </c>
      <c r="R511" s="48">
        <f t="shared" si="45"/>
        <v>1.625</v>
      </c>
      <c r="S511" s="48">
        <f t="shared" si="44"/>
        <v>130</v>
      </c>
      <c r="T511" s="48">
        <v>0</v>
      </c>
      <c r="U511" s="48">
        <f t="shared" si="41"/>
        <v>130</v>
      </c>
      <c r="V511" s="138">
        <f t="shared" si="42"/>
        <v>130000</v>
      </c>
      <c r="W511" s="138">
        <f t="shared" si="43"/>
        <v>10833.333333333334</v>
      </c>
      <c r="X511" t="str">
        <f>IF(DATAPrI[[#This Row],[Verks]]="Programövergripande",DATAPrI[[#This Row],[Verks]],CONCATENATE(DATAPrI[[#This Row],[PN/Pri kod]],TEXT(DATAPrI[[#This Row],[Verks]],9900000),1))</f>
        <v>C799001171</v>
      </c>
      <c r="Y511" t="str">
        <f>IF(DATAPrI[[#This Row],[Verks]]="Programövergripande",DATAPrI[[#This Row],[Verks]],CONCATENATE(DATAPrI[[#This Row],[Kursansvarig inst]],TEXT(DATAPrI[[#This Row],[Verks]],9900000),1))</f>
        <v>C399001171</v>
      </c>
      <c r="Z5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1" t="s">
        <v>42</v>
      </c>
      <c r="AC511" t="s">
        <v>42</v>
      </c>
      <c r="AD511" t="s">
        <v>42</v>
      </c>
      <c r="AE511" t="s">
        <v>42</v>
      </c>
      <c r="AF511">
        <f>IF(A511="Programövergripande","Programövergripande",VLOOKUP(C511,Verks!A:B,2,0))</f>
        <v>117</v>
      </c>
      <c r="AH511">
        <v>2023</v>
      </c>
      <c r="AL511" t="str">
        <f>VLOOKUP(B511,Inst!A:B,2,0)</f>
        <v>C7</v>
      </c>
    </row>
    <row r="512" spans="1:38" x14ac:dyDescent="0.35">
      <c r="A512" t="s">
        <v>47</v>
      </c>
      <c r="B512" t="s">
        <v>699</v>
      </c>
      <c r="C512" t="s">
        <v>294</v>
      </c>
      <c r="D512" t="s">
        <v>294</v>
      </c>
      <c r="E512" t="s">
        <v>48</v>
      </c>
      <c r="G512" t="s">
        <v>142</v>
      </c>
      <c r="H512" t="s">
        <v>923</v>
      </c>
      <c r="I512" t="s">
        <v>924</v>
      </c>
      <c r="J512">
        <v>0.5</v>
      </c>
      <c r="L512" t="s">
        <v>58</v>
      </c>
      <c r="M512" t="s">
        <v>49</v>
      </c>
      <c r="N512">
        <v>1</v>
      </c>
      <c r="O512">
        <v>26</v>
      </c>
      <c r="P512">
        <v>7.5</v>
      </c>
      <c r="Q512" s="48">
        <v>80</v>
      </c>
      <c r="R512" s="48">
        <f t="shared" si="45"/>
        <v>1.625</v>
      </c>
      <c r="S512" s="48">
        <f t="shared" si="44"/>
        <v>130</v>
      </c>
      <c r="T512" s="48">
        <v>0</v>
      </c>
      <c r="U512" s="48">
        <f t="shared" si="41"/>
        <v>130</v>
      </c>
      <c r="V512" s="138">
        <f t="shared" si="42"/>
        <v>130000</v>
      </c>
      <c r="W512" s="138">
        <f t="shared" si="43"/>
        <v>10833.333333333334</v>
      </c>
      <c r="X512" t="str">
        <f>IF(DATAPrI[[#This Row],[Verks]]="Programövergripande",DATAPrI[[#This Row],[Verks]],CONCATENATE(DATAPrI[[#This Row],[PN/Pri kod]],TEXT(DATAPrI[[#This Row],[Verks]],9900000),1))</f>
        <v>C799001171</v>
      </c>
      <c r="Y512" t="str">
        <f>IF(DATAPrI[[#This Row],[Verks]]="Programövergripande",DATAPrI[[#This Row],[Verks]],CONCATENATE(DATAPrI[[#This Row],[Kursansvarig inst]],TEXT(DATAPrI[[#This Row],[Verks]],9900000),1))</f>
        <v>C799001171</v>
      </c>
      <c r="Z5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2" t="s">
        <v>42</v>
      </c>
      <c r="AC512" t="s">
        <v>42</v>
      </c>
      <c r="AD512" t="s">
        <v>42</v>
      </c>
      <c r="AE512" t="s">
        <v>42</v>
      </c>
      <c r="AF512">
        <f>IF(A512="Programövergripande","Programövergripande",VLOOKUP(C512,Verks!A:B,2,0))</f>
        <v>117</v>
      </c>
      <c r="AH512">
        <v>2023</v>
      </c>
      <c r="AL512" t="str">
        <f>VLOOKUP(B512,Inst!A:B,2,0)</f>
        <v>C7</v>
      </c>
    </row>
    <row r="513" spans="1:38" x14ac:dyDescent="0.35">
      <c r="A513" t="s">
        <v>47</v>
      </c>
      <c r="B513" t="s">
        <v>699</v>
      </c>
      <c r="C513" t="s">
        <v>294</v>
      </c>
      <c r="D513" t="s">
        <v>294</v>
      </c>
      <c r="E513" t="s">
        <v>48</v>
      </c>
      <c r="G513" t="s">
        <v>142</v>
      </c>
      <c r="H513" t="s">
        <v>925</v>
      </c>
      <c r="I513" t="s">
        <v>926</v>
      </c>
      <c r="J513">
        <v>1</v>
      </c>
      <c r="L513" t="s">
        <v>58</v>
      </c>
      <c r="M513" t="s">
        <v>50</v>
      </c>
      <c r="N513">
        <v>2</v>
      </c>
      <c r="O513">
        <v>26</v>
      </c>
      <c r="P513">
        <v>10</v>
      </c>
      <c r="Q513" s="48">
        <v>80</v>
      </c>
      <c r="R513" s="48">
        <f t="shared" si="45"/>
        <v>4.333333333333333</v>
      </c>
      <c r="S513" s="48">
        <f t="shared" si="44"/>
        <v>346.66666666666663</v>
      </c>
      <c r="T513" s="48"/>
      <c r="U513" s="48">
        <f t="shared" si="41"/>
        <v>346.66666666666663</v>
      </c>
      <c r="V513" s="138">
        <f t="shared" si="42"/>
        <v>346666.66666666663</v>
      </c>
      <c r="W513" s="138">
        <f t="shared" si="43"/>
        <v>28888.888888888887</v>
      </c>
      <c r="X513" t="str">
        <f>IF(DATAPrI[[#This Row],[Verks]]="Programövergripande",DATAPrI[[#This Row],[Verks]],CONCATENATE(DATAPrI[[#This Row],[PN/Pri kod]],TEXT(DATAPrI[[#This Row],[Verks]],9900000),1))</f>
        <v>C799001171</v>
      </c>
      <c r="Y513" t="str">
        <f>IF(DATAPrI[[#This Row],[Verks]]="Programövergripande",DATAPrI[[#This Row],[Verks]],CONCATENATE(DATAPrI[[#This Row],[Kursansvarig inst]],TEXT(DATAPrI[[#This Row],[Verks]],9900000),1))</f>
        <v>C799001171</v>
      </c>
      <c r="Z5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13">
        <f>IF(A513="Programövergripande","Programövergripande",VLOOKUP(C513,Verks!A:B,2,0))</f>
        <v>117</v>
      </c>
      <c r="AH513">
        <v>2023</v>
      </c>
      <c r="AL513" t="str">
        <f>VLOOKUP(B513,Inst!A:B,2,0)</f>
        <v>C7</v>
      </c>
    </row>
    <row r="514" spans="1:38" x14ac:dyDescent="0.35">
      <c r="A514" t="s">
        <v>47</v>
      </c>
      <c r="B514" t="s">
        <v>699</v>
      </c>
      <c r="C514" t="s">
        <v>294</v>
      </c>
      <c r="D514" t="s">
        <v>294</v>
      </c>
      <c r="E514" t="s">
        <v>48</v>
      </c>
      <c r="G514" t="s">
        <v>142</v>
      </c>
      <c r="H514" t="s">
        <v>927</v>
      </c>
      <c r="I514" t="s">
        <v>928</v>
      </c>
      <c r="J514">
        <v>1</v>
      </c>
      <c r="L514" t="s">
        <v>58</v>
      </c>
      <c r="M514" t="s">
        <v>50</v>
      </c>
      <c r="N514">
        <v>2</v>
      </c>
      <c r="O514">
        <v>26</v>
      </c>
      <c r="P514">
        <v>5</v>
      </c>
      <c r="Q514" s="48">
        <v>90</v>
      </c>
      <c r="R514" s="48">
        <f t="shared" si="45"/>
        <v>2.1666666666666665</v>
      </c>
      <c r="S514" s="48">
        <f t="shared" si="44"/>
        <v>195</v>
      </c>
      <c r="T514" s="48"/>
      <c r="U514" s="48">
        <f t="shared" ref="U514:U577" si="46">S514+T514</f>
        <v>195</v>
      </c>
      <c r="V514" s="138">
        <f t="shared" ref="V514:V577" si="47">U514*1000</f>
        <v>195000</v>
      </c>
      <c r="W514" s="138">
        <f t="shared" si="43"/>
        <v>16250</v>
      </c>
      <c r="X514" t="str">
        <f>IF(DATAPrI[[#This Row],[Verks]]="Programövergripande",DATAPrI[[#This Row],[Verks]],CONCATENATE(DATAPrI[[#This Row],[PN/Pri kod]],TEXT(DATAPrI[[#This Row],[Verks]],9900000),1))</f>
        <v>C799001171</v>
      </c>
      <c r="Y514" t="str">
        <f>IF(DATAPrI[[#This Row],[Verks]]="Programövergripande",DATAPrI[[#This Row],[Verks]],CONCATENATE(DATAPrI[[#This Row],[Kursansvarig inst]],TEXT(DATAPrI[[#This Row],[Verks]],9900000),1))</f>
        <v>C799001171</v>
      </c>
      <c r="Z5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14">
        <f>IF(A514="Programövergripande","Programövergripande",VLOOKUP(C514,Verks!A:B,2,0))</f>
        <v>117</v>
      </c>
      <c r="AH514">
        <v>2023</v>
      </c>
      <c r="AL514" t="str">
        <f>VLOOKUP(B514,Inst!A:B,2,0)</f>
        <v>C7</v>
      </c>
    </row>
    <row r="515" spans="1:38" x14ac:dyDescent="0.35">
      <c r="A515" t="s">
        <v>47</v>
      </c>
      <c r="B515" t="s">
        <v>699</v>
      </c>
      <c r="C515" t="s">
        <v>294</v>
      </c>
      <c r="D515" t="s">
        <v>294</v>
      </c>
      <c r="E515" t="s">
        <v>48</v>
      </c>
      <c r="G515" t="s">
        <v>142</v>
      </c>
      <c r="H515" t="s">
        <v>929</v>
      </c>
      <c r="I515" t="s">
        <v>930</v>
      </c>
      <c r="J515">
        <v>1</v>
      </c>
      <c r="L515" t="s">
        <v>58</v>
      </c>
      <c r="M515" t="s">
        <v>50</v>
      </c>
      <c r="N515">
        <v>2</v>
      </c>
      <c r="O515">
        <v>26</v>
      </c>
      <c r="P515">
        <v>7.5</v>
      </c>
      <c r="Q515" s="48">
        <v>80</v>
      </c>
      <c r="R515" s="48">
        <f t="shared" si="45"/>
        <v>3.25</v>
      </c>
      <c r="S515" s="48">
        <f t="shared" si="44"/>
        <v>260</v>
      </c>
      <c r="T515" s="48"/>
      <c r="U515" s="48">
        <f t="shared" si="46"/>
        <v>260</v>
      </c>
      <c r="V515" s="138">
        <f t="shared" si="47"/>
        <v>260000</v>
      </c>
      <c r="W515" s="138">
        <f t="shared" si="43"/>
        <v>21666.666666666668</v>
      </c>
      <c r="X515" t="str">
        <f>IF(DATAPrI[[#This Row],[Verks]]="Programövergripande",DATAPrI[[#This Row],[Verks]],CONCATENATE(DATAPrI[[#This Row],[PN/Pri kod]],TEXT(DATAPrI[[#This Row],[Verks]],9900000),1))</f>
        <v>C799001171</v>
      </c>
      <c r="Y515" t="str">
        <f>IF(DATAPrI[[#This Row],[Verks]]="Programövergripande",DATAPrI[[#This Row],[Verks]],CONCATENATE(DATAPrI[[#This Row],[Kursansvarig inst]],TEXT(DATAPrI[[#This Row],[Verks]],9900000),1))</f>
        <v>C799001171</v>
      </c>
      <c r="Z5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15">
        <f>IF(A515="Programövergripande","Programövergripande",VLOOKUP(C515,Verks!A:B,2,0))</f>
        <v>117</v>
      </c>
      <c r="AH515">
        <v>2023</v>
      </c>
      <c r="AL515" t="str">
        <f>VLOOKUP(B515,Inst!A:B,2,0)</f>
        <v>C7</v>
      </c>
    </row>
    <row r="516" spans="1:38" x14ac:dyDescent="0.35">
      <c r="A516" t="s">
        <v>47</v>
      </c>
      <c r="B516" t="s">
        <v>699</v>
      </c>
      <c r="C516" t="s">
        <v>294</v>
      </c>
      <c r="D516" t="s">
        <v>294</v>
      </c>
      <c r="E516" t="s">
        <v>48</v>
      </c>
      <c r="G516" t="s">
        <v>142</v>
      </c>
      <c r="H516" t="s">
        <v>931</v>
      </c>
      <c r="I516" t="s">
        <v>932</v>
      </c>
      <c r="J516">
        <v>1</v>
      </c>
      <c r="L516" t="s">
        <v>58</v>
      </c>
      <c r="M516" t="s">
        <v>49</v>
      </c>
      <c r="N516">
        <v>3</v>
      </c>
      <c r="O516">
        <v>26</v>
      </c>
      <c r="P516">
        <v>15</v>
      </c>
      <c r="Q516" s="48">
        <v>85</v>
      </c>
      <c r="R516" s="48">
        <f t="shared" si="45"/>
        <v>6.5</v>
      </c>
      <c r="S516" s="48">
        <f t="shared" si="44"/>
        <v>552.5</v>
      </c>
      <c r="T516" s="48"/>
      <c r="U516" s="48">
        <f t="shared" si="46"/>
        <v>552.5</v>
      </c>
      <c r="V516" s="138">
        <f t="shared" si="47"/>
        <v>552500</v>
      </c>
      <c r="W516" s="138">
        <f t="shared" si="43"/>
        <v>46041.666666666664</v>
      </c>
      <c r="X516" t="str">
        <f>IF(DATAPrI[[#This Row],[Verks]]="Programövergripande",DATAPrI[[#This Row],[Verks]],CONCATENATE(DATAPrI[[#This Row],[PN/Pri kod]],TEXT(DATAPrI[[#This Row],[Verks]],9900000),1))</f>
        <v>C799001171</v>
      </c>
      <c r="Y516" t="str">
        <f>IF(DATAPrI[[#This Row],[Verks]]="Programövergripande",DATAPrI[[#This Row],[Verks]],CONCATENATE(DATAPrI[[#This Row],[Kursansvarig inst]],TEXT(DATAPrI[[#This Row],[Verks]],9900000),1))</f>
        <v>C799001171</v>
      </c>
      <c r="Z5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16">
        <f>IF(A516="Programövergripande","Programövergripande",VLOOKUP(C516,Verks!A:B,2,0))</f>
        <v>117</v>
      </c>
      <c r="AH516">
        <v>2023</v>
      </c>
      <c r="AL516" t="str">
        <f>VLOOKUP(B516,Inst!A:B,2,0)</f>
        <v>C7</v>
      </c>
    </row>
    <row r="517" spans="1:38" x14ac:dyDescent="0.35">
      <c r="A517" t="s">
        <v>47</v>
      </c>
      <c r="B517" t="s">
        <v>699</v>
      </c>
      <c r="C517" t="s">
        <v>294</v>
      </c>
      <c r="D517" t="s">
        <v>294</v>
      </c>
      <c r="E517" t="s">
        <v>48</v>
      </c>
      <c r="G517" t="s">
        <v>142</v>
      </c>
      <c r="H517" t="s">
        <v>933</v>
      </c>
      <c r="I517" t="s">
        <v>934</v>
      </c>
      <c r="J517">
        <v>1</v>
      </c>
      <c r="L517" t="s">
        <v>58</v>
      </c>
      <c r="M517" t="s">
        <v>50</v>
      </c>
      <c r="N517">
        <v>4</v>
      </c>
      <c r="O517">
        <v>12</v>
      </c>
      <c r="P517">
        <v>30</v>
      </c>
      <c r="Q517" s="48">
        <v>90</v>
      </c>
      <c r="R517" s="48">
        <f t="shared" si="45"/>
        <v>6</v>
      </c>
      <c r="S517" s="48">
        <f t="shared" si="44"/>
        <v>540</v>
      </c>
      <c r="T517" s="48">
        <v>0</v>
      </c>
      <c r="U517" s="48">
        <f t="shared" si="46"/>
        <v>540</v>
      </c>
      <c r="V517" s="138">
        <f t="shared" si="47"/>
        <v>540000</v>
      </c>
      <c r="W517" s="138">
        <f t="shared" si="43"/>
        <v>45000</v>
      </c>
      <c r="X517" t="str">
        <f>IF(DATAPrI[[#This Row],[Verks]]="Programövergripande",DATAPrI[[#This Row],[Verks]],CONCATENATE(DATAPrI[[#This Row],[PN/Pri kod]],TEXT(DATAPrI[[#This Row],[Verks]],9900000),1))</f>
        <v>C799001171</v>
      </c>
      <c r="Y517" t="str">
        <f>IF(DATAPrI[[#This Row],[Verks]]="Programövergripande",DATAPrI[[#This Row],[Verks]],CONCATENATE(DATAPrI[[#This Row],[Kursansvarig inst]],TEXT(DATAPrI[[#This Row],[Verks]],9900000),1))</f>
        <v>C799001171</v>
      </c>
      <c r="Z5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7" t="s">
        <v>42</v>
      </c>
      <c r="AC517" t="s">
        <v>42</v>
      </c>
      <c r="AD517" t="s">
        <v>42</v>
      </c>
      <c r="AE517" t="s">
        <v>42</v>
      </c>
      <c r="AF517">
        <f>IF(A517="Programövergripande","Programövergripande",VLOOKUP(C517,Verks!A:B,2,0))</f>
        <v>117</v>
      </c>
      <c r="AH517">
        <v>2023</v>
      </c>
      <c r="AL517" t="str">
        <f>VLOOKUP(B517,Inst!A:B,2,0)</f>
        <v>C7</v>
      </c>
    </row>
    <row r="518" spans="1:38" x14ac:dyDescent="0.35">
      <c r="A518" t="s">
        <v>47</v>
      </c>
      <c r="B518" t="s">
        <v>699</v>
      </c>
      <c r="C518" t="s">
        <v>294</v>
      </c>
      <c r="D518" t="s">
        <v>294</v>
      </c>
      <c r="E518" t="s">
        <v>48</v>
      </c>
      <c r="G518" t="s">
        <v>142</v>
      </c>
      <c r="H518" t="s">
        <v>65</v>
      </c>
      <c r="I518" t="s">
        <v>42</v>
      </c>
      <c r="J518">
        <v>1</v>
      </c>
      <c r="L518" t="s">
        <v>66</v>
      </c>
      <c r="M518" t="s">
        <v>42</v>
      </c>
      <c r="P518">
        <v>60</v>
      </c>
      <c r="Q518" s="48">
        <v>82</v>
      </c>
      <c r="R518" s="48">
        <f t="shared" si="45"/>
        <v>0</v>
      </c>
      <c r="S518" s="48">
        <f t="shared" si="44"/>
        <v>0</v>
      </c>
      <c r="T518" s="48">
        <v>0</v>
      </c>
      <c r="U518" s="48">
        <f t="shared" si="46"/>
        <v>0</v>
      </c>
      <c r="V518" s="138">
        <f t="shared" si="47"/>
        <v>0</v>
      </c>
      <c r="W518" s="138">
        <f t="shared" si="43"/>
        <v>0</v>
      </c>
      <c r="X518" t="str">
        <f>IF(DATAPrI[[#This Row],[Verks]]="Programövergripande",DATAPrI[[#This Row],[Verks]],CONCATENATE(DATAPrI[[#This Row],[PN/Pri kod]],TEXT(DATAPrI[[#This Row],[Verks]],9900000),1))</f>
        <v>C799001171</v>
      </c>
      <c r="Y518" t="str">
        <f>IF(DATAPrI[[#This Row],[Verks]]="Programövergripande",DATAPrI[[#This Row],[Verks]],CONCATENATE(DATAPrI[[#This Row],[Kursansvarig inst]],TEXT(DATAPrI[[#This Row],[Verks]],9900000),1))</f>
        <v>C799001171</v>
      </c>
      <c r="Z5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8" t="s">
        <v>42</v>
      </c>
      <c r="AC518" t="s">
        <v>42</v>
      </c>
      <c r="AD518" t="s">
        <v>42</v>
      </c>
      <c r="AE518" t="s">
        <v>42</v>
      </c>
      <c r="AF518">
        <f>IF(A518="Programövergripande","Programövergripande",VLOOKUP(C518,Verks!A:B,2,0))</f>
        <v>117</v>
      </c>
      <c r="AH518">
        <v>2023</v>
      </c>
      <c r="AL518" t="str">
        <f>VLOOKUP(B518,Inst!A:B,2,0)</f>
        <v>C7</v>
      </c>
    </row>
    <row r="519" spans="1:38" x14ac:dyDescent="0.35">
      <c r="A519" t="s">
        <v>47</v>
      </c>
      <c r="B519" t="s">
        <v>699</v>
      </c>
      <c r="C519" t="s">
        <v>294</v>
      </c>
      <c r="D519" t="s">
        <v>294</v>
      </c>
      <c r="E519" t="s">
        <v>505</v>
      </c>
      <c r="G519" t="s">
        <v>142</v>
      </c>
      <c r="H519" t="s">
        <v>916</v>
      </c>
      <c r="I519" t="s">
        <v>917</v>
      </c>
      <c r="J519">
        <v>1</v>
      </c>
      <c r="L519" t="s">
        <v>58</v>
      </c>
      <c r="M519" t="s">
        <v>49</v>
      </c>
      <c r="N519">
        <v>1</v>
      </c>
      <c r="O519">
        <v>14</v>
      </c>
      <c r="P519">
        <v>5</v>
      </c>
      <c r="Q519" s="48">
        <v>83</v>
      </c>
      <c r="R519" s="48">
        <f t="shared" si="45"/>
        <v>1.1666666666666667</v>
      </c>
      <c r="S519" s="48">
        <f t="shared" si="44"/>
        <v>96.833333333333343</v>
      </c>
      <c r="T519" s="48"/>
      <c r="U519" s="48">
        <f t="shared" si="46"/>
        <v>96.833333333333343</v>
      </c>
      <c r="V519" s="138">
        <f t="shared" si="47"/>
        <v>96833.333333333343</v>
      </c>
      <c r="W519" s="138">
        <f t="shared" ref="W519:W582" si="48">V519/12</f>
        <v>8069.4444444444453</v>
      </c>
      <c r="X519" t="str">
        <f>IF(DATAPrI[[#This Row],[Verks]]="Programövergripande",DATAPrI[[#This Row],[Verks]],CONCATENATE(DATAPrI[[#This Row],[PN/Pri kod]],TEXT(DATAPrI[[#This Row],[Verks]],9900000),1))</f>
        <v>C799001171</v>
      </c>
      <c r="Y519" t="str">
        <f>IF(DATAPrI[[#This Row],[Verks]]="Programövergripande",DATAPrI[[#This Row],[Verks]],CONCATENATE(DATAPrI[[#This Row],[Kursansvarig inst]],TEXT(DATAPrI[[#This Row],[Verks]],9900000),1))</f>
        <v>C799001171</v>
      </c>
      <c r="Z5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19" t="s">
        <v>42</v>
      </c>
      <c r="AC519" t="s">
        <v>42</v>
      </c>
      <c r="AD519" t="s">
        <v>42</v>
      </c>
      <c r="AE519" t="s">
        <v>42</v>
      </c>
      <c r="AF519">
        <f>IF(A519="Programövergripande","Programövergripande",VLOOKUP(C519,Verks!A:B,2,0))</f>
        <v>117</v>
      </c>
      <c r="AH519">
        <v>2023</v>
      </c>
      <c r="AL519" t="str">
        <f>VLOOKUP(B519,Inst!A:B,2,0)</f>
        <v>C7</v>
      </c>
    </row>
    <row r="520" spans="1:38" x14ac:dyDescent="0.35">
      <c r="A520" t="s">
        <v>47</v>
      </c>
      <c r="B520" t="s">
        <v>699</v>
      </c>
      <c r="C520" t="s">
        <v>294</v>
      </c>
      <c r="D520" t="s">
        <v>294</v>
      </c>
      <c r="E520" t="s">
        <v>505</v>
      </c>
      <c r="G520" t="s">
        <v>142</v>
      </c>
      <c r="H520" t="s">
        <v>918</v>
      </c>
      <c r="I520" t="s">
        <v>919</v>
      </c>
      <c r="J520">
        <v>1</v>
      </c>
      <c r="L520" t="s">
        <v>58</v>
      </c>
      <c r="M520" t="s">
        <v>49</v>
      </c>
      <c r="N520">
        <v>1</v>
      </c>
      <c r="O520">
        <v>14</v>
      </c>
      <c r="P520">
        <v>10</v>
      </c>
      <c r="Q520" s="48">
        <v>80</v>
      </c>
      <c r="R520" s="48">
        <f t="shared" si="45"/>
        <v>2.3333333333333335</v>
      </c>
      <c r="S520" s="48">
        <f t="shared" si="44"/>
        <v>186.66666666666669</v>
      </c>
      <c r="T520" s="48"/>
      <c r="U520" s="48">
        <f t="shared" si="46"/>
        <v>186.66666666666669</v>
      </c>
      <c r="V520" s="138">
        <f t="shared" si="47"/>
        <v>186666.66666666669</v>
      </c>
      <c r="W520" s="138">
        <f t="shared" si="48"/>
        <v>15555.555555555557</v>
      </c>
      <c r="X520" t="str">
        <f>IF(DATAPrI[[#This Row],[Verks]]="Programövergripande",DATAPrI[[#This Row],[Verks]],CONCATENATE(DATAPrI[[#This Row],[PN/Pri kod]],TEXT(DATAPrI[[#This Row],[Verks]],9900000),1))</f>
        <v>C799001171</v>
      </c>
      <c r="Y520" t="str">
        <f>IF(DATAPrI[[#This Row],[Verks]]="Programövergripande",DATAPrI[[#This Row],[Verks]],CONCATENATE(DATAPrI[[#This Row],[Kursansvarig inst]],TEXT(DATAPrI[[#This Row],[Verks]],9900000),1))</f>
        <v>C799001171</v>
      </c>
      <c r="Z5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20" t="s">
        <v>42</v>
      </c>
      <c r="AC520" t="s">
        <v>42</v>
      </c>
      <c r="AD520" t="s">
        <v>42</v>
      </c>
      <c r="AE520" t="s">
        <v>42</v>
      </c>
      <c r="AF520">
        <f>IF(A520="Programövergripande","Programövergripande",VLOOKUP(C520,Verks!A:B,2,0))</f>
        <v>117</v>
      </c>
      <c r="AH520">
        <v>2023</v>
      </c>
      <c r="AL520" t="str">
        <f>VLOOKUP(B520,Inst!A:B,2,0)</f>
        <v>C7</v>
      </c>
    </row>
    <row r="521" spans="1:38" x14ac:dyDescent="0.35">
      <c r="A521" t="s">
        <v>47</v>
      </c>
      <c r="B521" t="s">
        <v>699</v>
      </c>
      <c r="C521" t="s">
        <v>294</v>
      </c>
      <c r="D521" t="s">
        <v>294</v>
      </c>
      <c r="E521" t="s">
        <v>505</v>
      </c>
      <c r="G521" t="s">
        <v>130</v>
      </c>
      <c r="H521" t="s">
        <v>920</v>
      </c>
      <c r="I521" t="s">
        <v>921</v>
      </c>
      <c r="J521">
        <v>0.5</v>
      </c>
      <c r="L521" t="s">
        <v>58</v>
      </c>
      <c r="M521" t="s">
        <v>49</v>
      </c>
      <c r="N521">
        <v>1</v>
      </c>
      <c r="O521">
        <v>14</v>
      </c>
      <c r="P521">
        <v>7.5</v>
      </c>
      <c r="Q521" s="48">
        <v>80</v>
      </c>
      <c r="R521" s="48">
        <f t="shared" si="45"/>
        <v>0.875</v>
      </c>
      <c r="S521" s="48">
        <f t="shared" si="44"/>
        <v>70</v>
      </c>
      <c r="T521" s="48"/>
      <c r="U521" s="48">
        <f t="shared" si="46"/>
        <v>70</v>
      </c>
      <c r="V521" s="138">
        <f t="shared" si="47"/>
        <v>70000</v>
      </c>
      <c r="W521" s="138">
        <f t="shared" si="48"/>
        <v>5833.333333333333</v>
      </c>
      <c r="X521" t="str">
        <f>IF(DATAPrI[[#This Row],[Verks]]="Programövergripande",DATAPrI[[#This Row],[Verks]],CONCATENATE(DATAPrI[[#This Row],[PN/Pri kod]],TEXT(DATAPrI[[#This Row],[Verks]],9900000),1))</f>
        <v>C799001171</v>
      </c>
      <c r="Y521" t="str">
        <f>IF(DATAPrI[[#This Row],[Verks]]="Programövergripande",DATAPrI[[#This Row],[Verks]],CONCATENATE(DATAPrI[[#This Row],[Kursansvarig inst]],TEXT(DATAPrI[[#This Row],[Verks]],9900000),1))</f>
        <v>C399001171</v>
      </c>
      <c r="Z5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21" t="s">
        <v>42</v>
      </c>
      <c r="AC521" t="s">
        <v>42</v>
      </c>
      <c r="AD521" t="s">
        <v>42</v>
      </c>
      <c r="AE521" t="s">
        <v>42</v>
      </c>
      <c r="AF521">
        <f>IF(A521="Programövergripande","Programövergripande",VLOOKUP(C521,Verks!A:B,2,0))</f>
        <v>117</v>
      </c>
      <c r="AH521">
        <v>2023</v>
      </c>
      <c r="AL521" t="str">
        <f>VLOOKUP(B521,Inst!A:B,2,0)</f>
        <v>C7</v>
      </c>
    </row>
    <row r="522" spans="1:38" x14ac:dyDescent="0.35">
      <c r="A522" t="s">
        <v>47</v>
      </c>
      <c r="B522" t="s">
        <v>699</v>
      </c>
      <c r="C522" t="s">
        <v>294</v>
      </c>
      <c r="D522" t="s">
        <v>294</v>
      </c>
      <c r="E522" t="s">
        <v>505</v>
      </c>
      <c r="G522" t="s">
        <v>142</v>
      </c>
      <c r="H522" t="s">
        <v>923</v>
      </c>
      <c r="I522" t="s">
        <v>924</v>
      </c>
      <c r="J522">
        <v>0.5</v>
      </c>
      <c r="L522" t="s">
        <v>58</v>
      </c>
      <c r="M522" t="s">
        <v>49</v>
      </c>
      <c r="N522">
        <v>1</v>
      </c>
      <c r="O522">
        <v>14</v>
      </c>
      <c r="P522">
        <v>7.5</v>
      </c>
      <c r="Q522" s="48">
        <v>80</v>
      </c>
      <c r="R522" s="48">
        <f t="shared" si="45"/>
        <v>0.875</v>
      </c>
      <c r="S522" s="48">
        <f t="shared" si="44"/>
        <v>70</v>
      </c>
      <c r="T522" s="48"/>
      <c r="U522" s="48">
        <f t="shared" si="46"/>
        <v>70</v>
      </c>
      <c r="V522" s="138">
        <f t="shared" si="47"/>
        <v>70000</v>
      </c>
      <c r="W522" s="138">
        <f t="shared" si="48"/>
        <v>5833.333333333333</v>
      </c>
      <c r="X522" t="str">
        <f>IF(DATAPrI[[#This Row],[Verks]]="Programövergripande",DATAPrI[[#This Row],[Verks]],CONCATENATE(DATAPrI[[#This Row],[PN/Pri kod]],TEXT(DATAPrI[[#This Row],[Verks]],9900000),1))</f>
        <v>C799001171</v>
      </c>
      <c r="Y522" t="str">
        <f>IF(DATAPrI[[#This Row],[Verks]]="Programövergripande",DATAPrI[[#This Row],[Verks]],CONCATENATE(DATAPrI[[#This Row],[Kursansvarig inst]],TEXT(DATAPrI[[#This Row],[Verks]],9900000),1))</f>
        <v>C799001171</v>
      </c>
      <c r="Z5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22" t="s">
        <v>42</v>
      </c>
      <c r="AC522" t="s">
        <v>42</v>
      </c>
      <c r="AD522" t="s">
        <v>42</v>
      </c>
      <c r="AE522" t="s">
        <v>42</v>
      </c>
      <c r="AF522">
        <f>IF(A522="Programövergripande","Programövergripande",VLOOKUP(C522,Verks!A:B,2,0))</f>
        <v>117</v>
      </c>
      <c r="AH522">
        <v>2023</v>
      </c>
      <c r="AL522" t="str">
        <f>VLOOKUP(B522,Inst!A:B,2,0)</f>
        <v>C7</v>
      </c>
    </row>
    <row r="523" spans="1:38" x14ac:dyDescent="0.35">
      <c r="A523" t="s">
        <v>47</v>
      </c>
      <c r="B523" t="s">
        <v>699</v>
      </c>
      <c r="C523" t="s">
        <v>294</v>
      </c>
      <c r="D523" t="s">
        <v>294</v>
      </c>
      <c r="E523" t="s">
        <v>505</v>
      </c>
      <c r="G523" t="s">
        <v>142</v>
      </c>
      <c r="H523" t="s">
        <v>925</v>
      </c>
      <c r="I523" t="s">
        <v>926</v>
      </c>
      <c r="J523">
        <v>1</v>
      </c>
      <c r="L523" t="s">
        <v>58</v>
      </c>
      <c r="M523" t="s">
        <v>50</v>
      </c>
      <c r="N523">
        <v>2</v>
      </c>
      <c r="O523">
        <v>11</v>
      </c>
      <c r="P523">
        <v>10</v>
      </c>
      <c r="Q523" s="48">
        <v>80</v>
      </c>
      <c r="R523" s="48">
        <f t="shared" si="45"/>
        <v>1.8333333333333333</v>
      </c>
      <c r="S523" s="48">
        <f t="shared" si="44"/>
        <v>146.66666666666666</v>
      </c>
      <c r="T523" s="48"/>
      <c r="U523" s="48">
        <f t="shared" si="46"/>
        <v>146.66666666666666</v>
      </c>
      <c r="V523" s="138">
        <f t="shared" si="47"/>
        <v>146666.66666666666</v>
      </c>
      <c r="W523" s="138">
        <f t="shared" si="48"/>
        <v>12222.222222222221</v>
      </c>
      <c r="X523" t="str">
        <f>IF(DATAPrI[[#This Row],[Verks]]="Programövergripande",DATAPrI[[#This Row],[Verks]],CONCATENATE(DATAPrI[[#This Row],[PN/Pri kod]],TEXT(DATAPrI[[#This Row],[Verks]],9900000),1))</f>
        <v>C799001171</v>
      </c>
      <c r="Y523" t="str">
        <f>IF(DATAPrI[[#This Row],[Verks]]="Programövergripande",DATAPrI[[#This Row],[Verks]],CONCATENATE(DATAPrI[[#This Row],[Kursansvarig inst]],TEXT(DATAPrI[[#This Row],[Verks]],9900000),1))</f>
        <v>C799001171</v>
      </c>
      <c r="Z5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23">
        <f>IF(A523="Programövergripande","Programövergripande",VLOOKUP(C523,Verks!A:B,2,0))</f>
        <v>117</v>
      </c>
      <c r="AH523">
        <v>2023</v>
      </c>
      <c r="AL523" t="str">
        <f>VLOOKUP(B523,Inst!A:B,2,0)</f>
        <v>C7</v>
      </c>
    </row>
    <row r="524" spans="1:38" x14ac:dyDescent="0.35">
      <c r="A524" t="s">
        <v>47</v>
      </c>
      <c r="B524" t="s">
        <v>699</v>
      </c>
      <c r="C524" t="s">
        <v>294</v>
      </c>
      <c r="D524" t="s">
        <v>294</v>
      </c>
      <c r="E524" t="s">
        <v>505</v>
      </c>
      <c r="G524" t="s">
        <v>142</v>
      </c>
      <c r="H524" t="s">
        <v>927</v>
      </c>
      <c r="I524" t="s">
        <v>928</v>
      </c>
      <c r="J524">
        <v>1</v>
      </c>
      <c r="L524" t="s">
        <v>58</v>
      </c>
      <c r="M524" t="s">
        <v>50</v>
      </c>
      <c r="N524">
        <v>2</v>
      </c>
      <c r="O524">
        <v>11</v>
      </c>
      <c r="P524">
        <v>5</v>
      </c>
      <c r="Q524" s="48">
        <v>90</v>
      </c>
      <c r="R524" s="48">
        <f t="shared" si="45"/>
        <v>0.91666666666666663</v>
      </c>
      <c r="S524" s="48">
        <f t="shared" si="44"/>
        <v>82.5</v>
      </c>
      <c r="T524" s="48"/>
      <c r="U524" s="48">
        <f t="shared" si="46"/>
        <v>82.5</v>
      </c>
      <c r="V524" s="138">
        <f t="shared" si="47"/>
        <v>82500</v>
      </c>
      <c r="W524" s="138">
        <f t="shared" si="48"/>
        <v>6875</v>
      </c>
      <c r="X524" t="str">
        <f>IF(DATAPrI[[#This Row],[Verks]]="Programövergripande",DATAPrI[[#This Row],[Verks]],CONCATENATE(DATAPrI[[#This Row],[PN/Pri kod]],TEXT(DATAPrI[[#This Row],[Verks]],9900000),1))</f>
        <v>C799001171</v>
      </c>
      <c r="Y524" t="str">
        <f>IF(DATAPrI[[#This Row],[Verks]]="Programövergripande",DATAPrI[[#This Row],[Verks]],CONCATENATE(DATAPrI[[#This Row],[Kursansvarig inst]],TEXT(DATAPrI[[#This Row],[Verks]],9900000),1))</f>
        <v>C799001171</v>
      </c>
      <c r="Z5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24">
        <f>IF(A524="Programövergripande","Programövergripande",VLOOKUP(C524,Verks!A:B,2,0))</f>
        <v>117</v>
      </c>
      <c r="AH524">
        <v>2023</v>
      </c>
      <c r="AL524" t="str">
        <f>VLOOKUP(B524,Inst!A:B,2,0)</f>
        <v>C7</v>
      </c>
    </row>
    <row r="525" spans="1:38" x14ac:dyDescent="0.35">
      <c r="A525" t="s">
        <v>47</v>
      </c>
      <c r="B525" t="s">
        <v>699</v>
      </c>
      <c r="C525" t="s">
        <v>294</v>
      </c>
      <c r="D525" t="s">
        <v>294</v>
      </c>
      <c r="E525" t="s">
        <v>505</v>
      </c>
      <c r="G525" t="s">
        <v>142</v>
      </c>
      <c r="H525" t="s">
        <v>929</v>
      </c>
      <c r="I525" t="s">
        <v>930</v>
      </c>
      <c r="J525">
        <v>1</v>
      </c>
      <c r="L525" t="s">
        <v>58</v>
      </c>
      <c r="M525" t="s">
        <v>50</v>
      </c>
      <c r="N525">
        <v>2</v>
      </c>
      <c r="O525">
        <v>11</v>
      </c>
      <c r="P525">
        <v>7.5</v>
      </c>
      <c r="Q525" s="48">
        <v>80</v>
      </c>
      <c r="R525" s="48">
        <f t="shared" si="45"/>
        <v>1.375</v>
      </c>
      <c r="S525" s="48">
        <f t="shared" si="44"/>
        <v>110</v>
      </c>
      <c r="T525" s="48"/>
      <c r="U525" s="48">
        <f t="shared" si="46"/>
        <v>110</v>
      </c>
      <c r="V525" s="138">
        <f t="shared" si="47"/>
        <v>110000</v>
      </c>
      <c r="W525" s="138">
        <f t="shared" si="48"/>
        <v>9166.6666666666661</v>
      </c>
      <c r="X525" t="str">
        <f>IF(DATAPrI[[#This Row],[Verks]]="Programövergripande",DATAPrI[[#This Row],[Verks]],CONCATENATE(DATAPrI[[#This Row],[PN/Pri kod]],TEXT(DATAPrI[[#This Row],[Verks]],9900000),1))</f>
        <v>C799001171</v>
      </c>
      <c r="Y525" t="str">
        <f>IF(DATAPrI[[#This Row],[Verks]]="Programövergripande",DATAPrI[[#This Row],[Verks]],CONCATENATE(DATAPrI[[#This Row],[Kursansvarig inst]],TEXT(DATAPrI[[#This Row],[Verks]],9900000),1))</f>
        <v>C799001171</v>
      </c>
      <c r="Z5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25">
        <f>IF(A525="Programövergripande","Programövergripande",VLOOKUP(C525,Verks!A:B,2,0))</f>
        <v>117</v>
      </c>
      <c r="AH525">
        <v>2023</v>
      </c>
      <c r="AL525" t="str">
        <f>VLOOKUP(B525,Inst!A:B,2,0)</f>
        <v>C7</v>
      </c>
    </row>
    <row r="526" spans="1:38" x14ac:dyDescent="0.35">
      <c r="A526" t="s">
        <v>47</v>
      </c>
      <c r="B526" t="s">
        <v>699</v>
      </c>
      <c r="C526" t="s">
        <v>294</v>
      </c>
      <c r="D526" t="s">
        <v>294</v>
      </c>
      <c r="E526" t="s">
        <v>505</v>
      </c>
      <c r="G526" t="s">
        <v>142</v>
      </c>
      <c r="H526" t="s">
        <v>931</v>
      </c>
      <c r="I526" t="s">
        <v>932</v>
      </c>
      <c r="J526">
        <v>1</v>
      </c>
      <c r="L526" t="s">
        <v>58</v>
      </c>
      <c r="M526" t="s">
        <v>49</v>
      </c>
      <c r="N526">
        <v>3</v>
      </c>
      <c r="O526">
        <v>11</v>
      </c>
      <c r="P526">
        <v>15</v>
      </c>
      <c r="Q526" s="48">
        <v>85</v>
      </c>
      <c r="R526" s="48">
        <f t="shared" si="45"/>
        <v>2.75</v>
      </c>
      <c r="S526" s="48">
        <f t="shared" si="44"/>
        <v>233.75</v>
      </c>
      <c r="T526" s="48"/>
      <c r="U526" s="48">
        <f t="shared" si="46"/>
        <v>233.75</v>
      </c>
      <c r="V526" s="138">
        <f t="shared" si="47"/>
        <v>233750</v>
      </c>
      <c r="W526" s="138">
        <f t="shared" si="48"/>
        <v>19479.166666666668</v>
      </c>
      <c r="X526" t="str">
        <f>IF(DATAPrI[[#This Row],[Verks]]="Programövergripande",DATAPrI[[#This Row],[Verks]],CONCATENATE(DATAPrI[[#This Row],[PN/Pri kod]],TEXT(DATAPrI[[#This Row],[Verks]],9900000),1))</f>
        <v>C799001171</v>
      </c>
      <c r="Y526" t="str">
        <f>IF(DATAPrI[[#This Row],[Verks]]="Programövergripande",DATAPrI[[#This Row],[Verks]],CONCATENATE(DATAPrI[[#This Row],[Kursansvarig inst]],TEXT(DATAPrI[[#This Row],[Verks]],9900000),1))</f>
        <v>C799001171</v>
      </c>
      <c r="Z5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26">
        <f>IF(A526="Programövergripande","Programövergripande",VLOOKUP(C526,Verks!A:B,2,0))</f>
        <v>117</v>
      </c>
      <c r="AH526">
        <v>2023</v>
      </c>
      <c r="AL526" t="str">
        <f>VLOOKUP(B526,Inst!A:B,2,0)</f>
        <v>C7</v>
      </c>
    </row>
    <row r="527" spans="1:38" x14ac:dyDescent="0.35">
      <c r="A527" t="s">
        <v>47</v>
      </c>
      <c r="B527" t="s">
        <v>699</v>
      </c>
      <c r="C527" t="s">
        <v>294</v>
      </c>
      <c r="D527" t="s">
        <v>294</v>
      </c>
      <c r="E527" t="s">
        <v>505</v>
      </c>
      <c r="G527" t="s">
        <v>142</v>
      </c>
      <c r="H527" t="s">
        <v>933</v>
      </c>
      <c r="I527" t="s">
        <v>934</v>
      </c>
      <c r="J527">
        <v>1</v>
      </c>
      <c r="L527" t="s">
        <v>58</v>
      </c>
      <c r="M527" t="s">
        <v>50</v>
      </c>
      <c r="N527">
        <v>4</v>
      </c>
      <c r="O527">
        <v>14</v>
      </c>
      <c r="P527">
        <v>30</v>
      </c>
      <c r="Q527" s="48">
        <v>90</v>
      </c>
      <c r="R527" s="48">
        <f t="shared" si="45"/>
        <v>7</v>
      </c>
      <c r="S527" s="48">
        <f t="shared" si="44"/>
        <v>630</v>
      </c>
      <c r="T527" s="48"/>
      <c r="U527" s="48">
        <f t="shared" si="46"/>
        <v>630</v>
      </c>
      <c r="V527" s="138">
        <f t="shared" si="47"/>
        <v>630000</v>
      </c>
      <c r="W527" s="138">
        <f t="shared" si="48"/>
        <v>52500</v>
      </c>
      <c r="X527" t="str">
        <f>IF(DATAPrI[[#This Row],[Verks]]="Programövergripande",DATAPrI[[#This Row],[Verks]],CONCATENATE(DATAPrI[[#This Row],[PN/Pri kod]],TEXT(DATAPrI[[#This Row],[Verks]],9900000),1))</f>
        <v>C799001171</v>
      </c>
      <c r="Y527" t="str">
        <f>IF(DATAPrI[[#This Row],[Verks]]="Programövergripande",DATAPrI[[#This Row],[Verks]],CONCATENATE(DATAPrI[[#This Row],[Kursansvarig inst]],TEXT(DATAPrI[[#This Row],[Verks]],9900000),1))</f>
        <v>C799001171</v>
      </c>
      <c r="Z5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27" t="s">
        <v>42</v>
      </c>
      <c r="AC527" t="s">
        <v>42</v>
      </c>
      <c r="AD527" t="s">
        <v>42</v>
      </c>
      <c r="AE527" t="s">
        <v>42</v>
      </c>
      <c r="AF527">
        <f>IF(A527="Programövergripande","Programövergripande",VLOOKUP(C527,Verks!A:B,2,0))</f>
        <v>117</v>
      </c>
      <c r="AH527">
        <v>2023</v>
      </c>
      <c r="AL527" t="str">
        <f>VLOOKUP(B527,Inst!A:B,2,0)</f>
        <v>C7</v>
      </c>
    </row>
    <row r="528" spans="1:38" x14ac:dyDescent="0.35">
      <c r="A528" t="s">
        <v>47</v>
      </c>
      <c r="B528" t="s">
        <v>699</v>
      </c>
      <c r="C528" t="s">
        <v>294</v>
      </c>
      <c r="D528" t="s">
        <v>294</v>
      </c>
      <c r="E528" t="s">
        <v>505</v>
      </c>
      <c r="G528" t="s">
        <v>142</v>
      </c>
      <c r="H528" t="s">
        <v>935</v>
      </c>
      <c r="I528" t="s">
        <v>42</v>
      </c>
      <c r="J528">
        <v>1</v>
      </c>
      <c r="L528" t="s">
        <v>53</v>
      </c>
      <c r="Q528" s="48"/>
      <c r="R528" s="48">
        <f t="shared" si="45"/>
        <v>0</v>
      </c>
      <c r="S528" s="48">
        <f t="shared" si="44"/>
        <v>0</v>
      </c>
      <c r="T528" s="48">
        <v>0</v>
      </c>
      <c r="U528" s="48">
        <f t="shared" si="46"/>
        <v>0</v>
      </c>
      <c r="V528" s="138">
        <f t="shared" si="47"/>
        <v>0</v>
      </c>
      <c r="W528" s="138">
        <f t="shared" si="48"/>
        <v>0</v>
      </c>
      <c r="X528" t="str">
        <f>IF(DATAPrI[[#This Row],[Verks]]="Programövergripande",DATAPrI[[#This Row],[Verks]],CONCATENATE(DATAPrI[[#This Row],[PN/Pri kod]],TEXT(DATAPrI[[#This Row],[Verks]],9900000),1))</f>
        <v>C799001171</v>
      </c>
      <c r="Y528" t="str">
        <f>IF(DATAPrI[[#This Row],[Verks]]="Programövergripande",DATAPrI[[#This Row],[Verks]],CONCATENATE(DATAPrI[[#This Row],[Kursansvarig inst]],TEXT(DATAPrI[[#This Row],[Verks]],9900000),1))</f>
        <v>C799001171</v>
      </c>
      <c r="Z5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28" t="s">
        <v>42</v>
      </c>
      <c r="AC528" t="s">
        <v>42</v>
      </c>
      <c r="AD528" t="s">
        <v>42</v>
      </c>
      <c r="AE528" t="s">
        <v>42</v>
      </c>
      <c r="AF528">
        <f>IF(A528="Programövergripande","Programövergripande",VLOOKUP(C528,Verks!A:B,2,0))</f>
        <v>117</v>
      </c>
      <c r="AH528">
        <v>2023</v>
      </c>
      <c r="AL528" t="str">
        <f>VLOOKUP(B528,Inst!A:B,2,0)</f>
        <v>C7</v>
      </c>
    </row>
    <row r="529" spans="1:38" x14ac:dyDescent="0.35">
      <c r="A529" t="s">
        <v>38</v>
      </c>
      <c r="B529" t="s">
        <v>695</v>
      </c>
      <c r="C529" t="s">
        <v>288</v>
      </c>
      <c r="D529" t="s">
        <v>288</v>
      </c>
      <c r="E529" t="s">
        <v>42</v>
      </c>
      <c r="G529" t="s">
        <v>705</v>
      </c>
      <c r="H529" t="s">
        <v>945</v>
      </c>
      <c r="I529" t="s">
        <v>42</v>
      </c>
      <c r="J529">
        <v>1</v>
      </c>
      <c r="L529" t="s">
        <v>53</v>
      </c>
      <c r="Q529" s="48"/>
      <c r="R529" s="48">
        <f t="shared" si="45"/>
        <v>0</v>
      </c>
      <c r="S529" s="48">
        <f t="shared" si="44"/>
        <v>0</v>
      </c>
      <c r="T529" s="48">
        <v>3.78</v>
      </c>
      <c r="U529" s="48">
        <f t="shared" si="46"/>
        <v>3.78</v>
      </c>
      <c r="V529" s="138">
        <f t="shared" si="47"/>
        <v>3780</v>
      </c>
      <c r="W529" s="138">
        <f t="shared" si="48"/>
        <v>315</v>
      </c>
      <c r="X529" t="str">
        <f>IF(DATAPrI[[#This Row],[Verks]]="Programövergripande",DATAPrI[[#This Row],[Verks]],CONCATENATE(DATAPrI[[#This Row],[PN/Pri kod]],TEXT(DATAPrI[[#This Row],[Verks]],9900000),1))</f>
        <v>Programövergripande</v>
      </c>
      <c r="Y529" t="str">
        <f>IF(DATAPrI[[#This Row],[Verks]]="Programövergripande",DATAPrI[[#This Row],[Verks]],CONCATENATE(DATAPrI[[#This Row],[Kursansvarig inst]],TEXT(DATAPrI[[#This Row],[Verks]],9900000),1))</f>
        <v>Programövergripande</v>
      </c>
      <c r="Z52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2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29" t="s">
        <v>42</v>
      </c>
      <c r="AC529" t="s">
        <v>42</v>
      </c>
      <c r="AD529" t="s">
        <v>42</v>
      </c>
      <c r="AE529" t="s">
        <v>42</v>
      </c>
      <c r="AF529" t="str">
        <f>IF(A529="Programövergripande","Programövergripande",VLOOKUP(C529,Verks!A:B,2,0))</f>
        <v>Programövergripande</v>
      </c>
      <c r="AG529" t="s">
        <v>946</v>
      </c>
      <c r="AH529">
        <v>2023</v>
      </c>
      <c r="AL529" t="str">
        <f>VLOOKUP(B529,Inst!A:B,2,0)</f>
        <v>K8</v>
      </c>
    </row>
    <row r="530" spans="1:38" x14ac:dyDescent="0.35">
      <c r="A530" t="s">
        <v>38</v>
      </c>
      <c r="B530" t="s">
        <v>695</v>
      </c>
      <c r="C530" t="s">
        <v>288</v>
      </c>
      <c r="D530" t="s">
        <v>288</v>
      </c>
      <c r="E530" t="s">
        <v>42</v>
      </c>
      <c r="G530" t="s">
        <v>705</v>
      </c>
      <c r="H530" t="s">
        <v>947</v>
      </c>
      <c r="I530" t="s">
        <v>42</v>
      </c>
      <c r="J530">
        <v>1</v>
      </c>
      <c r="L530" t="s">
        <v>53</v>
      </c>
      <c r="Q530" s="48"/>
      <c r="R530" s="48">
        <f t="shared" si="45"/>
        <v>0</v>
      </c>
      <c r="S530" s="48">
        <f t="shared" si="44"/>
        <v>0</v>
      </c>
      <c r="T530" s="48">
        <v>95</v>
      </c>
      <c r="U530" s="48">
        <f t="shared" si="46"/>
        <v>95</v>
      </c>
      <c r="V530" s="138">
        <f t="shared" si="47"/>
        <v>95000</v>
      </c>
      <c r="W530" s="138">
        <f t="shared" si="48"/>
        <v>7916.666666666667</v>
      </c>
      <c r="X530" t="str">
        <f>IF(DATAPrI[[#This Row],[Verks]]="Programövergripande",DATAPrI[[#This Row],[Verks]],CONCATENATE(DATAPrI[[#This Row],[PN/Pri kod]],TEXT(DATAPrI[[#This Row],[Verks]],9900000),1))</f>
        <v>Programövergripande</v>
      </c>
      <c r="Y530" t="str">
        <f>IF(DATAPrI[[#This Row],[Verks]]="Programövergripande",DATAPrI[[#This Row],[Verks]],CONCATENATE(DATAPrI[[#This Row],[Kursansvarig inst]],TEXT(DATAPrI[[#This Row],[Verks]],9900000),1))</f>
        <v>Programövergripande</v>
      </c>
      <c r="Z53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3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30" t="s">
        <v>42</v>
      </c>
      <c r="AC530" t="s">
        <v>42</v>
      </c>
      <c r="AD530" t="s">
        <v>42</v>
      </c>
      <c r="AE530" t="s">
        <v>42</v>
      </c>
      <c r="AF530" t="str">
        <f>IF(A530="Programövergripande","Programövergripande",VLOOKUP(C530,Verks!A:B,2,0))</f>
        <v>Programövergripande</v>
      </c>
      <c r="AG530" t="s">
        <v>948</v>
      </c>
      <c r="AH530">
        <v>2023</v>
      </c>
      <c r="AL530" t="str">
        <f>VLOOKUP(B530,Inst!A:B,2,0)</f>
        <v>K8</v>
      </c>
    </row>
    <row r="531" spans="1:38" x14ac:dyDescent="0.35">
      <c r="A531" t="s">
        <v>38</v>
      </c>
      <c r="B531" t="s">
        <v>695</v>
      </c>
      <c r="C531" t="s">
        <v>288</v>
      </c>
      <c r="D531" t="s">
        <v>288</v>
      </c>
      <c r="E531" t="s">
        <v>42</v>
      </c>
      <c r="G531" t="s">
        <v>705</v>
      </c>
      <c r="H531" t="s">
        <v>949</v>
      </c>
      <c r="I531" t="s">
        <v>42</v>
      </c>
      <c r="J531">
        <v>1</v>
      </c>
      <c r="L531" t="s">
        <v>53</v>
      </c>
      <c r="Q531" s="48">
        <v>0</v>
      </c>
      <c r="R531" s="48">
        <f t="shared" si="45"/>
        <v>0</v>
      </c>
      <c r="S531" s="48">
        <f t="shared" si="44"/>
        <v>0</v>
      </c>
      <c r="T531" s="48">
        <v>45.150000000000006</v>
      </c>
      <c r="U531" s="48">
        <f t="shared" si="46"/>
        <v>45.150000000000006</v>
      </c>
      <c r="V531" s="138">
        <f t="shared" si="47"/>
        <v>45150.000000000007</v>
      </c>
      <c r="W531" s="138">
        <f t="shared" si="48"/>
        <v>3762.5000000000005</v>
      </c>
      <c r="X531" t="str">
        <f>IF(DATAPrI[[#This Row],[Verks]]="Programövergripande",DATAPrI[[#This Row],[Verks]],CONCATENATE(DATAPrI[[#This Row],[PN/Pri kod]],TEXT(DATAPrI[[#This Row],[Verks]],9900000),1))</f>
        <v>Programövergripande</v>
      </c>
      <c r="Y531" t="str">
        <f>IF(DATAPrI[[#This Row],[Verks]]="Programövergripande",DATAPrI[[#This Row],[Verks]],CONCATENATE(DATAPrI[[#This Row],[Kursansvarig inst]],TEXT(DATAPrI[[#This Row],[Verks]],9900000),1))</f>
        <v>Programövergripande</v>
      </c>
      <c r="Z53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3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31" t="s">
        <v>42</v>
      </c>
      <c r="AC531" t="s">
        <v>42</v>
      </c>
      <c r="AD531" t="s">
        <v>42</v>
      </c>
      <c r="AE531" t="s">
        <v>42</v>
      </c>
      <c r="AF531" t="str">
        <f>IF(A531="Programövergripande","Programövergripande",VLOOKUP(C531,Verks!A:B,2,0))</f>
        <v>Programövergripande</v>
      </c>
      <c r="AG531" t="s">
        <v>950</v>
      </c>
      <c r="AH531">
        <v>2023</v>
      </c>
      <c r="AL531" t="str">
        <f>VLOOKUP(B531,Inst!A:B,2,0)</f>
        <v>K8</v>
      </c>
    </row>
    <row r="532" spans="1:38" x14ac:dyDescent="0.35">
      <c r="A532" t="s">
        <v>38</v>
      </c>
      <c r="B532" t="s">
        <v>695</v>
      </c>
      <c r="C532" t="s">
        <v>288</v>
      </c>
      <c r="D532" t="s">
        <v>288</v>
      </c>
      <c r="E532" t="s">
        <v>42</v>
      </c>
      <c r="G532" t="s">
        <v>705</v>
      </c>
      <c r="H532" t="s">
        <v>52</v>
      </c>
      <c r="I532" t="s">
        <v>42</v>
      </c>
      <c r="J532">
        <v>1</v>
      </c>
      <c r="L532" t="s">
        <v>53</v>
      </c>
      <c r="Q532" s="48"/>
      <c r="R532" s="48">
        <f t="shared" si="45"/>
        <v>0</v>
      </c>
      <c r="S532" s="48">
        <f t="shared" si="44"/>
        <v>0</v>
      </c>
      <c r="T532" s="48">
        <v>310.02999999999997</v>
      </c>
      <c r="U532" s="48">
        <f t="shared" si="46"/>
        <v>310.02999999999997</v>
      </c>
      <c r="V532" s="138">
        <f t="shared" si="47"/>
        <v>310030</v>
      </c>
      <c r="W532" s="138">
        <f t="shared" si="48"/>
        <v>25835.833333333332</v>
      </c>
      <c r="X532" t="str">
        <f>IF(DATAPrI[[#This Row],[Verks]]="Programövergripande",DATAPrI[[#This Row],[Verks]],CONCATENATE(DATAPrI[[#This Row],[PN/Pri kod]],TEXT(DATAPrI[[#This Row],[Verks]],9900000),1))</f>
        <v>Programövergripande</v>
      </c>
      <c r="Y532" t="str">
        <f>IF(DATAPrI[[#This Row],[Verks]]="Programövergripande",DATAPrI[[#This Row],[Verks]],CONCATENATE(DATAPrI[[#This Row],[Kursansvarig inst]],TEXT(DATAPrI[[#This Row],[Verks]],9900000),1))</f>
        <v>Programövergripande</v>
      </c>
      <c r="Z53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3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32" t="s">
        <v>42</v>
      </c>
      <c r="AC532" t="s">
        <v>42</v>
      </c>
      <c r="AD532" t="s">
        <v>42</v>
      </c>
      <c r="AE532" t="s">
        <v>42</v>
      </c>
      <c r="AF532" t="str">
        <f>IF(A532="Programövergripande","Programövergripande",VLOOKUP(C532,Verks!A:B,2,0))</f>
        <v>Programövergripande</v>
      </c>
      <c r="AG532" t="s">
        <v>951</v>
      </c>
      <c r="AH532">
        <v>2023</v>
      </c>
      <c r="AL532" t="str">
        <f>VLOOKUP(B532,Inst!A:B,2,0)</f>
        <v>K8</v>
      </c>
    </row>
    <row r="533" spans="1:38" x14ac:dyDescent="0.35">
      <c r="A533" t="s">
        <v>38</v>
      </c>
      <c r="B533" t="s">
        <v>695</v>
      </c>
      <c r="C533" t="s">
        <v>288</v>
      </c>
      <c r="D533" t="s">
        <v>288</v>
      </c>
      <c r="E533" t="s">
        <v>42</v>
      </c>
      <c r="G533" t="s">
        <v>705</v>
      </c>
      <c r="H533" t="s">
        <v>952</v>
      </c>
      <c r="I533" t="s">
        <v>42</v>
      </c>
      <c r="J533">
        <v>1</v>
      </c>
      <c r="L533" t="s">
        <v>53</v>
      </c>
      <c r="Q533" s="48">
        <v>0</v>
      </c>
      <c r="R533" s="48">
        <f t="shared" si="45"/>
        <v>0</v>
      </c>
      <c r="S533" s="48">
        <f t="shared" si="44"/>
        <v>0</v>
      </c>
      <c r="T533" s="48">
        <v>0</v>
      </c>
      <c r="U533" s="48">
        <f t="shared" si="46"/>
        <v>0</v>
      </c>
      <c r="V533" s="138">
        <f t="shared" si="47"/>
        <v>0</v>
      </c>
      <c r="W533" s="138">
        <f t="shared" si="48"/>
        <v>0</v>
      </c>
      <c r="X533" t="str">
        <f>IF(DATAPrI[[#This Row],[Verks]]="Programövergripande",DATAPrI[[#This Row],[Verks]],CONCATENATE(DATAPrI[[#This Row],[PN/Pri kod]],TEXT(DATAPrI[[#This Row],[Verks]],9900000),1))</f>
        <v>Programövergripande</v>
      </c>
      <c r="Y533" t="str">
        <f>IF(DATAPrI[[#This Row],[Verks]]="Programövergripande",DATAPrI[[#This Row],[Verks]],CONCATENATE(DATAPrI[[#This Row],[Kursansvarig inst]],TEXT(DATAPrI[[#This Row],[Verks]],9900000),1))</f>
        <v>Programövergripande</v>
      </c>
      <c r="Z53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3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33" t="s">
        <v>42</v>
      </c>
      <c r="AC533" t="s">
        <v>42</v>
      </c>
      <c r="AD533" t="s">
        <v>42</v>
      </c>
      <c r="AE533" t="s">
        <v>42</v>
      </c>
      <c r="AF533" t="str">
        <f>IF(A533="Programövergripande","Programövergripande",VLOOKUP(C533,Verks!A:B,2,0))</f>
        <v>Programövergripande</v>
      </c>
      <c r="AG533" t="s">
        <v>953</v>
      </c>
      <c r="AH533">
        <v>2023</v>
      </c>
      <c r="AL533" t="str">
        <f>VLOOKUP(B533,Inst!A:B,2,0)</f>
        <v>K8</v>
      </c>
    </row>
    <row r="534" spans="1:38" x14ac:dyDescent="0.35">
      <c r="A534" t="s">
        <v>47</v>
      </c>
      <c r="B534" t="s">
        <v>695</v>
      </c>
      <c r="C534" t="s">
        <v>288</v>
      </c>
      <c r="D534" t="s">
        <v>288</v>
      </c>
      <c r="E534" t="s">
        <v>48</v>
      </c>
      <c r="G534" t="s">
        <v>705</v>
      </c>
      <c r="H534" t="s">
        <v>954</v>
      </c>
      <c r="I534" t="s">
        <v>955</v>
      </c>
      <c r="J534">
        <v>1</v>
      </c>
      <c r="L534" t="s">
        <v>58</v>
      </c>
      <c r="M534" t="s">
        <v>49</v>
      </c>
      <c r="N534">
        <v>1</v>
      </c>
      <c r="O534">
        <v>25</v>
      </c>
      <c r="P534">
        <v>2.5</v>
      </c>
      <c r="Q534" s="48">
        <v>84.0406973587788</v>
      </c>
      <c r="R534" s="48">
        <f t="shared" si="45"/>
        <v>1.0416666666666667</v>
      </c>
      <c r="S534" s="48">
        <f t="shared" si="44"/>
        <v>87.542393082061253</v>
      </c>
      <c r="T534" s="48">
        <v>0</v>
      </c>
      <c r="U534" s="48">
        <f t="shared" si="46"/>
        <v>87.542393082061253</v>
      </c>
      <c r="V534" s="138">
        <f t="shared" si="47"/>
        <v>87542.393082061259</v>
      </c>
      <c r="W534" s="138">
        <f t="shared" si="48"/>
        <v>7295.1994235051052</v>
      </c>
      <c r="X534" t="str">
        <f>IF(DATAPrI[[#This Row],[Verks]]="Programövergripande",DATAPrI[[#This Row],[Verks]],CONCATENATE(DATAPrI[[#This Row],[PN/Pri kod]],TEXT(DATAPrI[[#This Row],[Verks]],9900000),1))</f>
        <v>K899001251</v>
      </c>
      <c r="Y534" t="str">
        <f>IF(DATAPrI[[#This Row],[Verks]]="Programövergripande",DATAPrI[[#This Row],[Verks]],CONCATENATE(DATAPrI[[#This Row],[Kursansvarig inst]],TEXT(DATAPrI[[#This Row],[Verks]],9900000),1))</f>
        <v>K899001251</v>
      </c>
      <c r="Z5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4" t="s">
        <v>42</v>
      </c>
      <c r="AC534" t="s">
        <v>42</v>
      </c>
      <c r="AD534" t="s">
        <v>42</v>
      </c>
      <c r="AE534" t="s">
        <v>42</v>
      </c>
      <c r="AF534">
        <f>IF(A534="Programövergripande","Programövergripande",VLOOKUP(C534,Verks!A:B,2,0))</f>
        <v>125</v>
      </c>
      <c r="AH534">
        <v>2023</v>
      </c>
      <c r="AL534" t="str">
        <f>VLOOKUP(B534,Inst!A:B,2,0)</f>
        <v>K8</v>
      </c>
    </row>
    <row r="535" spans="1:38" x14ac:dyDescent="0.35">
      <c r="A535" t="s">
        <v>47</v>
      </c>
      <c r="B535" t="s">
        <v>695</v>
      </c>
      <c r="C535" t="s">
        <v>288</v>
      </c>
      <c r="D535" t="s">
        <v>288</v>
      </c>
      <c r="E535" t="s">
        <v>48</v>
      </c>
      <c r="G535" t="s">
        <v>705</v>
      </c>
      <c r="H535" t="s">
        <v>956</v>
      </c>
      <c r="I535" t="s">
        <v>957</v>
      </c>
      <c r="J535">
        <v>1</v>
      </c>
      <c r="L535" t="s">
        <v>58</v>
      </c>
      <c r="M535" t="s">
        <v>49</v>
      </c>
      <c r="N535">
        <v>1</v>
      </c>
      <c r="O535">
        <v>25</v>
      </c>
      <c r="P535">
        <v>10</v>
      </c>
      <c r="Q535" s="48">
        <v>84.0406973587788</v>
      </c>
      <c r="R535" s="48">
        <f t="shared" si="45"/>
        <v>4.166666666666667</v>
      </c>
      <c r="S535" s="48">
        <f t="shared" si="44"/>
        <v>350.16957232824501</v>
      </c>
      <c r="T535" s="48">
        <v>0</v>
      </c>
      <c r="U535" s="48">
        <f t="shared" si="46"/>
        <v>350.16957232824501</v>
      </c>
      <c r="V535" s="138">
        <f t="shared" si="47"/>
        <v>350169.57232824503</v>
      </c>
      <c r="W535" s="138">
        <f t="shared" si="48"/>
        <v>29180.797694020421</v>
      </c>
      <c r="X535" t="str">
        <f>IF(DATAPrI[[#This Row],[Verks]]="Programövergripande",DATAPrI[[#This Row],[Verks]],CONCATENATE(DATAPrI[[#This Row],[PN/Pri kod]],TEXT(DATAPrI[[#This Row],[Verks]],9900000),1))</f>
        <v>K899001251</v>
      </c>
      <c r="Y535" t="str">
        <f>IF(DATAPrI[[#This Row],[Verks]]="Programövergripande",DATAPrI[[#This Row],[Verks]],CONCATENATE(DATAPrI[[#This Row],[Kursansvarig inst]],TEXT(DATAPrI[[#This Row],[Verks]],9900000),1))</f>
        <v>K899001251</v>
      </c>
      <c r="Z5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5" t="s">
        <v>42</v>
      </c>
      <c r="AC535" t="s">
        <v>42</v>
      </c>
      <c r="AD535" t="s">
        <v>42</v>
      </c>
      <c r="AE535" t="s">
        <v>42</v>
      </c>
      <c r="AF535">
        <f>IF(A535="Programövergripande","Programövergripande",VLOOKUP(C535,Verks!A:B,2,0))</f>
        <v>125</v>
      </c>
      <c r="AH535">
        <v>2023</v>
      </c>
      <c r="AL535" t="str">
        <f>VLOOKUP(B535,Inst!A:B,2,0)</f>
        <v>K8</v>
      </c>
    </row>
    <row r="536" spans="1:38" x14ac:dyDescent="0.35">
      <c r="A536" t="s">
        <v>47</v>
      </c>
      <c r="B536" t="s">
        <v>695</v>
      </c>
      <c r="C536" t="s">
        <v>288</v>
      </c>
      <c r="D536" t="s">
        <v>288</v>
      </c>
      <c r="E536" t="s">
        <v>48</v>
      </c>
      <c r="G536" t="s">
        <v>705</v>
      </c>
      <c r="H536" t="s">
        <v>958</v>
      </c>
      <c r="I536" t="s">
        <v>959</v>
      </c>
      <c r="J536">
        <v>1</v>
      </c>
      <c r="L536" t="s">
        <v>58</v>
      </c>
      <c r="M536" t="s">
        <v>49</v>
      </c>
      <c r="N536">
        <v>1</v>
      </c>
      <c r="O536">
        <v>25</v>
      </c>
      <c r="P536">
        <v>7.5</v>
      </c>
      <c r="Q536" s="48">
        <v>84.0406973587788</v>
      </c>
      <c r="R536" s="48">
        <f t="shared" si="45"/>
        <v>3.125</v>
      </c>
      <c r="S536" s="48">
        <f t="shared" si="44"/>
        <v>262.62717924618374</v>
      </c>
      <c r="T536" s="48">
        <v>0</v>
      </c>
      <c r="U536" s="48">
        <f t="shared" si="46"/>
        <v>262.62717924618374</v>
      </c>
      <c r="V536" s="138">
        <f t="shared" si="47"/>
        <v>262627.17924618372</v>
      </c>
      <c r="W536" s="138">
        <f t="shared" si="48"/>
        <v>21885.598270515311</v>
      </c>
      <c r="X536" t="str">
        <f>IF(DATAPrI[[#This Row],[Verks]]="Programövergripande",DATAPrI[[#This Row],[Verks]],CONCATENATE(DATAPrI[[#This Row],[PN/Pri kod]],TEXT(DATAPrI[[#This Row],[Verks]],9900000),1))</f>
        <v>K899001251</v>
      </c>
      <c r="Y536" t="str">
        <f>IF(DATAPrI[[#This Row],[Verks]]="Programövergripande",DATAPrI[[#This Row],[Verks]],CONCATENATE(DATAPrI[[#This Row],[Kursansvarig inst]],TEXT(DATAPrI[[#This Row],[Verks]],9900000),1))</f>
        <v>K899001251</v>
      </c>
      <c r="Z5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6" t="s">
        <v>42</v>
      </c>
      <c r="AC536" t="s">
        <v>42</v>
      </c>
      <c r="AD536" t="s">
        <v>42</v>
      </c>
      <c r="AE536" t="s">
        <v>42</v>
      </c>
      <c r="AF536">
        <f>IF(A536="Programövergripande","Programövergripande",VLOOKUP(C536,Verks!A:B,2,0))</f>
        <v>125</v>
      </c>
      <c r="AH536">
        <v>2023</v>
      </c>
      <c r="AL536" t="str">
        <f>VLOOKUP(B536,Inst!A:B,2,0)</f>
        <v>K8</v>
      </c>
    </row>
    <row r="537" spans="1:38" x14ac:dyDescent="0.35">
      <c r="A537" t="s">
        <v>47</v>
      </c>
      <c r="B537" t="s">
        <v>695</v>
      </c>
      <c r="C537" t="s">
        <v>288</v>
      </c>
      <c r="D537" t="s">
        <v>288</v>
      </c>
      <c r="E537" t="s">
        <v>48</v>
      </c>
      <c r="G537" t="s">
        <v>705</v>
      </c>
      <c r="H537" t="s">
        <v>960</v>
      </c>
      <c r="I537" t="s">
        <v>961</v>
      </c>
      <c r="J537">
        <v>1</v>
      </c>
      <c r="L537" t="s">
        <v>58</v>
      </c>
      <c r="M537" t="s">
        <v>49</v>
      </c>
      <c r="N537">
        <v>1</v>
      </c>
      <c r="O537">
        <v>25</v>
      </c>
      <c r="P537">
        <v>7.5</v>
      </c>
      <c r="Q537" s="48">
        <v>84.0406973587788</v>
      </c>
      <c r="R537" s="48">
        <f t="shared" si="45"/>
        <v>3.125</v>
      </c>
      <c r="S537" s="48">
        <f t="shared" si="44"/>
        <v>262.62717924618374</v>
      </c>
      <c r="T537" s="48">
        <v>0</v>
      </c>
      <c r="U537" s="48">
        <f t="shared" si="46"/>
        <v>262.62717924618374</v>
      </c>
      <c r="V537" s="138">
        <f t="shared" si="47"/>
        <v>262627.17924618372</v>
      </c>
      <c r="W537" s="138">
        <f t="shared" si="48"/>
        <v>21885.598270515311</v>
      </c>
      <c r="X537" t="str">
        <f>IF(DATAPrI[[#This Row],[Verks]]="Programövergripande",DATAPrI[[#This Row],[Verks]],CONCATENATE(DATAPrI[[#This Row],[PN/Pri kod]],TEXT(DATAPrI[[#This Row],[Verks]],9900000),1))</f>
        <v>K899001251</v>
      </c>
      <c r="Y537" t="str">
        <f>IF(DATAPrI[[#This Row],[Verks]]="Programövergripande",DATAPrI[[#This Row],[Verks]],CONCATENATE(DATAPrI[[#This Row],[Kursansvarig inst]],TEXT(DATAPrI[[#This Row],[Verks]],9900000),1))</f>
        <v>K899001251</v>
      </c>
      <c r="Z5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7" t="s">
        <v>42</v>
      </c>
      <c r="AC537" t="s">
        <v>42</v>
      </c>
      <c r="AD537" t="s">
        <v>42</v>
      </c>
      <c r="AE537" t="s">
        <v>42</v>
      </c>
      <c r="AF537">
        <f>IF(A537="Programövergripande","Programövergripande",VLOOKUP(C537,Verks!A:B,2,0))</f>
        <v>125</v>
      </c>
      <c r="AH537">
        <v>2023</v>
      </c>
      <c r="AL537" t="str">
        <f>VLOOKUP(B537,Inst!A:B,2,0)</f>
        <v>K8</v>
      </c>
    </row>
    <row r="538" spans="1:38" x14ac:dyDescent="0.35">
      <c r="A538" t="s">
        <v>47</v>
      </c>
      <c r="B538" t="s">
        <v>695</v>
      </c>
      <c r="C538" t="s">
        <v>288</v>
      </c>
      <c r="D538" t="s">
        <v>288</v>
      </c>
      <c r="E538" t="s">
        <v>48</v>
      </c>
      <c r="G538" t="s">
        <v>705</v>
      </c>
      <c r="H538" t="s">
        <v>962</v>
      </c>
      <c r="I538" t="s">
        <v>963</v>
      </c>
      <c r="J538">
        <v>1</v>
      </c>
      <c r="L538" t="s">
        <v>58</v>
      </c>
      <c r="M538" t="s">
        <v>49</v>
      </c>
      <c r="N538">
        <v>1</v>
      </c>
      <c r="O538">
        <v>25</v>
      </c>
      <c r="P538">
        <v>2.5</v>
      </c>
      <c r="Q538" s="48">
        <v>84.0406973587788</v>
      </c>
      <c r="R538" s="48">
        <f t="shared" si="45"/>
        <v>1.0416666666666667</v>
      </c>
      <c r="S538" s="48">
        <f t="shared" si="44"/>
        <v>87.542393082061253</v>
      </c>
      <c r="T538" s="48">
        <v>0</v>
      </c>
      <c r="U538" s="48">
        <f t="shared" si="46"/>
        <v>87.542393082061253</v>
      </c>
      <c r="V538" s="138">
        <f t="shared" si="47"/>
        <v>87542.393082061259</v>
      </c>
      <c r="W538" s="138">
        <f t="shared" si="48"/>
        <v>7295.1994235051052</v>
      </c>
      <c r="X538" t="str">
        <f>IF(DATAPrI[[#This Row],[Verks]]="Programövergripande",DATAPrI[[#This Row],[Verks]],CONCATENATE(DATAPrI[[#This Row],[PN/Pri kod]],TEXT(DATAPrI[[#This Row],[Verks]],9900000),1))</f>
        <v>K899001251</v>
      </c>
      <c r="Y538" t="str">
        <f>IF(DATAPrI[[#This Row],[Verks]]="Programövergripande",DATAPrI[[#This Row],[Verks]],CONCATENATE(DATAPrI[[#This Row],[Kursansvarig inst]],TEXT(DATAPrI[[#This Row],[Verks]],9900000),1))</f>
        <v>K899001251</v>
      </c>
      <c r="Z5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8" t="s">
        <v>42</v>
      </c>
      <c r="AC538" t="s">
        <v>42</v>
      </c>
      <c r="AD538" t="s">
        <v>42</v>
      </c>
      <c r="AE538" t="s">
        <v>42</v>
      </c>
      <c r="AF538">
        <f>IF(A538="Programövergripande","Programövergripande",VLOOKUP(C538,Verks!A:B,2,0))</f>
        <v>125</v>
      </c>
      <c r="AH538">
        <v>2023</v>
      </c>
      <c r="AL538" t="str">
        <f>VLOOKUP(B538,Inst!A:B,2,0)</f>
        <v>K8</v>
      </c>
    </row>
    <row r="539" spans="1:38" x14ac:dyDescent="0.35">
      <c r="A539" t="s">
        <v>47</v>
      </c>
      <c r="B539" t="s">
        <v>695</v>
      </c>
      <c r="C539" t="s">
        <v>288</v>
      </c>
      <c r="D539" t="s">
        <v>288</v>
      </c>
      <c r="E539" t="s">
        <v>48</v>
      </c>
      <c r="G539" t="s">
        <v>705</v>
      </c>
      <c r="H539" t="s">
        <v>954</v>
      </c>
      <c r="I539" t="s">
        <v>955</v>
      </c>
      <c r="J539">
        <v>1</v>
      </c>
      <c r="L539" t="s">
        <v>58</v>
      </c>
      <c r="M539" t="s">
        <v>50</v>
      </c>
      <c r="N539">
        <v>2</v>
      </c>
      <c r="O539">
        <v>13</v>
      </c>
      <c r="P539">
        <v>5</v>
      </c>
      <c r="Q539" s="48">
        <v>84.0406973587788</v>
      </c>
      <c r="R539" s="48">
        <f t="shared" si="45"/>
        <v>1.0833333333333333</v>
      </c>
      <c r="S539" s="48">
        <f t="shared" si="44"/>
        <v>91.044088805343691</v>
      </c>
      <c r="T539" s="48">
        <v>0</v>
      </c>
      <c r="U539" s="48">
        <f t="shared" si="46"/>
        <v>91.044088805343691</v>
      </c>
      <c r="V539" s="138">
        <f t="shared" si="47"/>
        <v>91044.088805343694</v>
      </c>
      <c r="W539" s="138">
        <f t="shared" si="48"/>
        <v>7587.0074004453081</v>
      </c>
      <c r="X539" t="str">
        <f>IF(DATAPrI[[#This Row],[Verks]]="Programövergripande",DATAPrI[[#This Row],[Verks]],CONCATENATE(DATAPrI[[#This Row],[PN/Pri kod]],TEXT(DATAPrI[[#This Row],[Verks]],9900000),1))</f>
        <v>K899001251</v>
      </c>
      <c r="Y539" t="str">
        <f>IF(DATAPrI[[#This Row],[Verks]]="Programövergripande",DATAPrI[[#This Row],[Verks]],CONCATENATE(DATAPrI[[#This Row],[Kursansvarig inst]],TEXT(DATAPrI[[#This Row],[Verks]],9900000),1))</f>
        <v>K899001251</v>
      </c>
      <c r="Z5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39" t="s">
        <v>42</v>
      </c>
      <c r="AC539" t="s">
        <v>42</v>
      </c>
      <c r="AD539" t="s">
        <v>42</v>
      </c>
      <c r="AE539" t="s">
        <v>42</v>
      </c>
      <c r="AF539">
        <f>IF(A539="Programövergripande","Programövergripande",VLOOKUP(C539,Verks!A:B,2,0))</f>
        <v>125</v>
      </c>
      <c r="AH539">
        <v>2023</v>
      </c>
      <c r="AL539" t="str">
        <f>VLOOKUP(B539,Inst!A:B,2,0)</f>
        <v>K8</v>
      </c>
    </row>
    <row r="540" spans="1:38" x14ac:dyDescent="0.35">
      <c r="A540" t="s">
        <v>47</v>
      </c>
      <c r="B540" t="s">
        <v>695</v>
      </c>
      <c r="C540" t="s">
        <v>288</v>
      </c>
      <c r="D540" t="s">
        <v>288</v>
      </c>
      <c r="E540" t="s">
        <v>48</v>
      </c>
      <c r="G540" t="s">
        <v>705</v>
      </c>
      <c r="H540" t="s">
        <v>964</v>
      </c>
      <c r="I540" t="s">
        <v>965</v>
      </c>
      <c r="J540">
        <v>1</v>
      </c>
      <c r="L540" t="s">
        <v>58</v>
      </c>
      <c r="M540" t="s">
        <v>50</v>
      </c>
      <c r="N540">
        <v>2</v>
      </c>
      <c r="O540">
        <v>13</v>
      </c>
      <c r="P540">
        <v>7.5</v>
      </c>
      <c r="Q540" s="48">
        <v>103.10023593305669</v>
      </c>
      <c r="R540" s="48">
        <f t="shared" si="45"/>
        <v>1.625</v>
      </c>
      <c r="S540" s="48">
        <f t="shared" si="44"/>
        <v>167.53788339121712</v>
      </c>
      <c r="T540" s="48">
        <v>0</v>
      </c>
      <c r="U540" s="48">
        <f t="shared" si="46"/>
        <v>167.53788339121712</v>
      </c>
      <c r="V540" s="138">
        <f t="shared" si="47"/>
        <v>167537.88339121712</v>
      </c>
      <c r="W540" s="138">
        <f t="shared" si="48"/>
        <v>13961.490282601428</v>
      </c>
      <c r="X540" t="str">
        <f>IF(DATAPrI[[#This Row],[Verks]]="Programövergripande",DATAPrI[[#This Row],[Verks]],CONCATENATE(DATAPrI[[#This Row],[PN/Pri kod]],TEXT(DATAPrI[[#This Row],[Verks]],9900000),1))</f>
        <v>K899001251</v>
      </c>
      <c r="Y540" t="str">
        <f>IF(DATAPrI[[#This Row],[Verks]]="Programövergripande",DATAPrI[[#This Row],[Verks]],CONCATENATE(DATAPrI[[#This Row],[Kursansvarig inst]],TEXT(DATAPrI[[#This Row],[Verks]],9900000),1))</f>
        <v>K899001251</v>
      </c>
      <c r="Z5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40" t="s">
        <v>42</v>
      </c>
      <c r="AC540" t="s">
        <v>42</v>
      </c>
      <c r="AD540" t="s">
        <v>42</v>
      </c>
      <c r="AE540" t="s">
        <v>42</v>
      </c>
      <c r="AF540">
        <f>IF(A540="Programövergripande","Programövergripande",VLOOKUP(C540,Verks!A:B,2,0))</f>
        <v>125</v>
      </c>
      <c r="AH540">
        <v>2023</v>
      </c>
      <c r="AL540" t="str">
        <f>VLOOKUP(B540,Inst!A:B,2,0)</f>
        <v>K8</v>
      </c>
    </row>
    <row r="541" spans="1:38" x14ac:dyDescent="0.35">
      <c r="A541" t="s">
        <v>47</v>
      </c>
      <c r="B541" t="s">
        <v>695</v>
      </c>
      <c r="C541" t="s">
        <v>288</v>
      </c>
      <c r="D541" t="s">
        <v>288</v>
      </c>
      <c r="E541" t="s">
        <v>48</v>
      </c>
      <c r="G541" t="s">
        <v>705</v>
      </c>
      <c r="H541" t="s">
        <v>956</v>
      </c>
      <c r="I541" t="s">
        <v>957</v>
      </c>
      <c r="J541">
        <v>1</v>
      </c>
      <c r="L541" t="s">
        <v>58</v>
      </c>
      <c r="M541" t="s">
        <v>50</v>
      </c>
      <c r="N541">
        <v>2</v>
      </c>
      <c r="O541">
        <v>13</v>
      </c>
      <c r="P541">
        <v>5</v>
      </c>
      <c r="Q541" s="48">
        <v>84.0406973587788</v>
      </c>
      <c r="R541" s="48">
        <f t="shared" si="45"/>
        <v>1.0833333333333333</v>
      </c>
      <c r="S541" s="48">
        <f t="shared" si="44"/>
        <v>91.044088805343691</v>
      </c>
      <c r="T541" s="48">
        <v>0</v>
      </c>
      <c r="U541" s="48">
        <f t="shared" si="46"/>
        <v>91.044088805343691</v>
      </c>
      <c r="V541" s="138">
        <f t="shared" si="47"/>
        <v>91044.088805343694</v>
      </c>
      <c r="W541" s="138">
        <f t="shared" si="48"/>
        <v>7587.0074004453081</v>
      </c>
      <c r="X541" t="str">
        <f>IF(DATAPrI[[#This Row],[Verks]]="Programövergripande",DATAPrI[[#This Row],[Verks]],CONCATENATE(DATAPrI[[#This Row],[PN/Pri kod]],TEXT(DATAPrI[[#This Row],[Verks]],9900000),1))</f>
        <v>K899001251</v>
      </c>
      <c r="Y541" t="str">
        <f>IF(DATAPrI[[#This Row],[Verks]]="Programövergripande",DATAPrI[[#This Row],[Verks]],CONCATENATE(DATAPrI[[#This Row],[Kursansvarig inst]],TEXT(DATAPrI[[#This Row],[Verks]],9900000),1))</f>
        <v>K899001251</v>
      </c>
      <c r="Z5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41" t="s">
        <v>42</v>
      </c>
      <c r="AC541" t="s">
        <v>42</v>
      </c>
      <c r="AD541" t="s">
        <v>42</v>
      </c>
      <c r="AE541" t="s">
        <v>42</v>
      </c>
      <c r="AF541">
        <f>IF(A541="Programövergripande","Programövergripande",VLOOKUP(C541,Verks!A:B,2,0))</f>
        <v>125</v>
      </c>
      <c r="AH541">
        <v>2023</v>
      </c>
      <c r="AL541" t="str">
        <f>VLOOKUP(B541,Inst!A:B,2,0)</f>
        <v>K8</v>
      </c>
    </row>
    <row r="542" spans="1:38" x14ac:dyDescent="0.35">
      <c r="A542" t="s">
        <v>47</v>
      </c>
      <c r="B542" t="s">
        <v>695</v>
      </c>
      <c r="C542" t="s">
        <v>288</v>
      </c>
      <c r="D542" t="s">
        <v>288</v>
      </c>
      <c r="E542" t="s">
        <v>48</v>
      </c>
      <c r="G542" t="s">
        <v>705</v>
      </c>
      <c r="H542" t="s">
        <v>966</v>
      </c>
      <c r="I542" t="s">
        <v>967</v>
      </c>
      <c r="J542">
        <v>1</v>
      </c>
      <c r="L542" t="s">
        <v>58</v>
      </c>
      <c r="M542" t="s">
        <v>50</v>
      </c>
      <c r="N542">
        <v>2</v>
      </c>
      <c r="O542">
        <v>13</v>
      </c>
      <c r="P542">
        <v>7.5</v>
      </c>
      <c r="Q542" s="48">
        <v>84.0406973587788</v>
      </c>
      <c r="R542" s="48">
        <f t="shared" si="45"/>
        <v>1.625</v>
      </c>
      <c r="S542" s="48">
        <f t="shared" si="44"/>
        <v>136.56613320801554</v>
      </c>
      <c r="T542" s="48">
        <v>0</v>
      </c>
      <c r="U542" s="48">
        <f t="shared" si="46"/>
        <v>136.56613320801554</v>
      </c>
      <c r="V542" s="138">
        <f t="shared" si="47"/>
        <v>136566.13320801556</v>
      </c>
      <c r="W542" s="138">
        <f t="shared" si="48"/>
        <v>11380.511100667964</v>
      </c>
      <c r="X542" t="str">
        <f>IF(DATAPrI[[#This Row],[Verks]]="Programövergripande",DATAPrI[[#This Row],[Verks]],CONCATENATE(DATAPrI[[#This Row],[PN/Pri kod]],TEXT(DATAPrI[[#This Row],[Verks]],9900000),1))</f>
        <v>K899001251</v>
      </c>
      <c r="Y542" t="str">
        <f>IF(DATAPrI[[#This Row],[Verks]]="Programövergripande",DATAPrI[[#This Row],[Verks]],CONCATENATE(DATAPrI[[#This Row],[Kursansvarig inst]],TEXT(DATAPrI[[#This Row],[Verks]],9900000),1))</f>
        <v>K899001251</v>
      </c>
      <c r="Z5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42" t="s">
        <v>42</v>
      </c>
      <c r="AC542" t="s">
        <v>42</v>
      </c>
      <c r="AD542" t="s">
        <v>42</v>
      </c>
      <c r="AE542" t="s">
        <v>42</v>
      </c>
      <c r="AF542">
        <f>IF(A542="Programövergripande","Programövergripande",VLOOKUP(C542,Verks!A:B,2,0))</f>
        <v>125</v>
      </c>
      <c r="AH542">
        <v>2023</v>
      </c>
      <c r="AL542" t="str">
        <f>VLOOKUP(B542,Inst!A:B,2,0)</f>
        <v>K8</v>
      </c>
    </row>
    <row r="543" spans="1:38" x14ac:dyDescent="0.35">
      <c r="A543" t="s">
        <v>47</v>
      </c>
      <c r="B543" t="s">
        <v>695</v>
      </c>
      <c r="C543" t="s">
        <v>288</v>
      </c>
      <c r="D543" t="s">
        <v>288</v>
      </c>
      <c r="E543" t="s">
        <v>48</v>
      </c>
      <c r="G543" t="s">
        <v>705</v>
      </c>
      <c r="H543" t="s">
        <v>962</v>
      </c>
      <c r="I543" t="s">
        <v>963</v>
      </c>
      <c r="J543">
        <v>1</v>
      </c>
      <c r="L543" t="s">
        <v>58</v>
      </c>
      <c r="M543" t="s">
        <v>50</v>
      </c>
      <c r="N543">
        <v>2</v>
      </c>
      <c r="O543">
        <v>13</v>
      </c>
      <c r="P543">
        <v>5</v>
      </c>
      <c r="Q543" s="48">
        <v>84.0406973587788</v>
      </c>
      <c r="R543" s="48">
        <f t="shared" si="45"/>
        <v>1.0833333333333333</v>
      </c>
      <c r="S543" s="48">
        <f t="shared" si="44"/>
        <v>91.044088805343691</v>
      </c>
      <c r="T543" s="48">
        <v>0</v>
      </c>
      <c r="U543" s="48">
        <f t="shared" si="46"/>
        <v>91.044088805343691</v>
      </c>
      <c r="V543" s="138">
        <f t="shared" si="47"/>
        <v>91044.088805343694</v>
      </c>
      <c r="W543" s="138">
        <f t="shared" si="48"/>
        <v>7587.0074004453081</v>
      </c>
      <c r="X543" t="str">
        <f>IF(DATAPrI[[#This Row],[Verks]]="Programövergripande",DATAPrI[[#This Row],[Verks]],CONCATENATE(DATAPrI[[#This Row],[PN/Pri kod]],TEXT(DATAPrI[[#This Row],[Verks]],9900000),1))</f>
        <v>K899001251</v>
      </c>
      <c r="Y543" t="str">
        <f>IF(DATAPrI[[#This Row],[Verks]]="Programövergripande",DATAPrI[[#This Row],[Verks]],CONCATENATE(DATAPrI[[#This Row],[Kursansvarig inst]],TEXT(DATAPrI[[#This Row],[Verks]],9900000),1))</f>
        <v>K899001251</v>
      </c>
      <c r="Z5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43" t="s">
        <v>42</v>
      </c>
      <c r="AC543" t="s">
        <v>42</v>
      </c>
      <c r="AD543" t="s">
        <v>42</v>
      </c>
      <c r="AE543" t="s">
        <v>42</v>
      </c>
      <c r="AF543">
        <f>IF(A543="Programövergripande","Programövergripande",VLOOKUP(C543,Verks!A:B,2,0))</f>
        <v>125</v>
      </c>
      <c r="AH543">
        <v>2023</v>
      </c>
      <c r="AL543" t="str">
        <f>VLOOKUP(B543,Inst!A:B,2,0)</f>
        <v>K8</v>
      </c>
    </row>
    <row r="544" spans="1:38" x14ac:dyDescent="0.35">
      <c r="A544" t="s">
        <v>38</v>
      </c>
      <c r="B544" t="s">
        <v>695</v>
      </c>
      <c r="C544" t="s">
        <v>300</v>
      </c>
      <c r="D544" t="s">
        <v>300</v>
      </c>
      <c r="E544" t="s">
        <v>42</v>
      </c>
      <c r="G544" t="s">
        <v>705</v>
      </c>
      <c r="H544" t="s">
        <v>945</v>
      </c>
      <c r="I544" t="s">
        <v>42</v>
      </c>
      <c r="J544">
        <v>1</v>
      </c>
      <c r="L544" t="s">
        <v>53</v>
      </c>
      <c r="Q544" s="48">
        <v>0</v>
      </c>
      <c r="R544" s="48">
        <f t="shared" si="45"/>
        <v>0</v>
      </c>
      <c r="S544" s="48">
        <f t="shared" si="44"/>
        <v>0</v>
      </c>
      <c r="T544" s="48">
        <v>15.12</v>
      </c>
      <c r="U544" s="48">
        <f t="shared" si="46"/>
        <v>15.12</v>
      </c>
      <c r="V544" s="138">
        <f t="shared" si="47"/>
        <v>15120</v>
      </c>
      <c r="W544" s="138">
        <f t="shared" si="48"/>
        <v>1260</v>
      </c>
      <c r="X544" t="str">
        <f>IF(DATAPrI[[#This Row],[Verks]]="Programövergripande",DATAPrI[[#This Row],[Verks]],CONCATENATE(DATAPrI[[#This Row],[PN/Pri kod]],TEXT(DATAPrI[[#This Row],[Verks]],9900000),1))</f>
        <v>Programövergripande</v>
      </c>
      <c r="Y544" t="str">
        <f>IF(DATAPrI[[#This Row],[Verks]]="Programövergripande",DATAPrI[[#This Row],[Verks]],CONCATENATE(DATAPrI[[#This Row],[Kursansvarig inst]],TEXT(DATAPrI[[#This Row],[Verks]],9900000),1))</f>
        <v>Programövergripande</v>
      </c>
      <c r="Z5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4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44" t="s">
        <v>42</v>
      </c>
      <c r="AC544" t="s">
        <v>42</v>
      </c>
      <c r="AD544" t="s">
        <v>42</v>
      </c>
      <c r="AE544" t="s">
        <v>42</v>
      </c>
      <c r="AF544" t="str">
        <f>IF(A544="Programövergripande","Programövergripande",VLOOKUP(C544,Verks!A:B,2,0))</f>
        <v>Programövergripande</v>
      </c>
      <c r="AG544" t="s">
        <v>946</v>
      </c>
      <c r="AH544">
        <v>2023</v>
      </c>
      <c r="AL544" t="str">
        <f>VLOOKUP(B544,Inst!A:B,2,0)</f>
        <v>K8</v>
      </c>
    </row>
    <row r="545" spans="1:38" x14ac:dyDescent="0.35">
      <c r="A545" t="s">
        <v>38</v>
      </c>
      <c r="B545" t="s">
        <v>695</v>
      </c>
      <c r="C545" t="s">
        <v>300</v>
      </c>
      <c r="D545" t="s">
        <v>300</v>
      </c>
      <c r="E545" t="s">
        <v>42</v>
      </c>
      <c r="G545" t="s">
        <v>705</v>
      </c>
      <c r="H545" t="s">
        <v>947</v>
      </c>
      <c r="I545" t="s">
        <v>42</v>
      </c>
      <c r="J545">
        <v>1</v>
      </c>
      <c r="L545" t="s">
        <v>53</v>
      </c>
      <c r="Q545" s="48">
        <v>0</v>
      </c>
      <c r="R545" s="48">
        <f t="shared" si="45"/>
        <v>0</v>
      </c>
      <c r="S545" s="48">
        <f t="shared" si="44"/>
        <v>0</v>
      </c>
      <c r="T545" s="48">
        <v>140</v>
      </c>
      <c r="U545" s="48">
        <f t="shared" si="46"/>
        <v>140</v>
      </c>
      <c r="V545" s="138">
        <f t="shared" si="47"/>
        <v>140000</v>
      </c>
      <c r="W545" s="138">
        <f t="shared" si="48"/>
        <v>11666.666666666666</v>
      </c>
      <c r="X545" t="str">
        <f>IF(DATAPrI[[#This Row],[Verks]]="Programövergripande",DATAPrI[[#This Row],[Verks]],CONCATENATE(DATAPrI[[#This Row],[PN/Pri kod]],TEXT(DATAPrI[[#This Row],[Verks]],9900000),1))</f>
        <v>Programövergripande</v>
      </c>
      <c r="Y545" t="str">
        <f>IF(DATAPrI[[#This Row],[Verks]]="Programövergripande",DATAPrI[[#This Row],[Verks]],CONCATENATE(DATAPrI[[#This Row],[Kursansvarig inst]],TEXT(DATAPrI[[#This Row],[Verks]],9900000),1))</f>
        <v>Programövergripande</v>
      </c>
      <c r="Z5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4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45" t="s">
        <v>42</v>
      </c>
      <c r="AC545" t="s">
        <v>42</v>
      </c>
      <c r="AD545" t="s">
        <v>42</v>
      </c>
      <c r="AE545" t="s">
        <v>42</v>
      </c>
      <c r="AF545" t="str">
        <f>IF(A545="Programövergripande","Programövergripande",VLOOKUP(C545,Verks!A:B,2,0))</f>
        <v>Programövergripande</v>
      </c>
      <c r="AG545" t="s">
        <v>948</v>
      </c>
      <c r="AH545">
        <v>2023</v>
      </c>
      <c r="AL545" t="str">
        <f>VLOOKUP(B545,Inst!A:B,2,0)</f>
        <v>K8</v>
      </c>
    </row>
    <row r="546" spans="1:38" x14ac:dyDescent="0.35">
      <c r="A546" t="s">
        <v>38</v>
      </c>
      <c r="B546" t="s">
        <v>695</v>
      </c>
      <c r="C546" t="s">
        <v>300</v>
      </c>
      <c r="D546" t="s">
        <v>300</v>
      </c>
      <c r="E546" t="s">
        <v>42</v>
      </c>
      <c r="G546" t="s">
        <v>705</v>
      </c>
      <c r="H546" t="s">
        <v>949</v>
      </c>
      <c r="I546" t="s">
        <v>42</v>
      </c>
      <c r="J546">
        <v>1</v>
      </c>
      <c r="L546" t="s">
        <v>53</v>
      </c>
      <c r="M546" t="s">
        <v>42</v>
      </c>
      <c r="Q546" s="48">
        <v>0</v>
      </c>
      <c r="R546" s="48">
        <f t="shared" si="45"/>
        <v>0</v>
      </c>
      <c r="S546" s="48">
        <f t="shared" si="44"/>
        <v>0</v>
      </c>
      <c r="T546" s="48">
        <v>225.75</v>
      </c>
      <c r="U546" s="48">
        <f t="shared" si="46"/>
        <v>225.75</v>
      </c>
      <c r="V546" s="138">
        <f t="shared" si="47"/>
        <v>225750</v>
      </c>
      <c r="W546" s="138">
        <f t="shared" si="48"/>
        <v>18812.5</v>
      </c>
      <c r="X546" t="str">
        <f>IF(DATAPrI[[#This Row],[Verks]]="Programövergripande",DATAPrI[[#This Row],[Verks]],CONCATENATE(DATAPrI[[#This Row],[PN/Pri kod]],TEXT(DATAPrI[[#This Row],[Verks]],9900000),1))</f>
        <v>Programövergripande</v>
      </c>
      <c r="Y546" t="str">
        <f>IF(DATAPrI[[#This Row],[Verks]]="Programövergripande",DATAPrI[[#This Row],[Verks]],CONCATENATE(DATAPrI[[#This Row],[Kursansvarig inst]],TEXT(DATAPrI[[#This Row],[Verks]],9900000),1))</f>
        <v>Programövergripande</v>
      </c>
      <c r="Z54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4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46" t="s">
        <v>42</v>
      </c>
      <c r="AC546" t="s">
        <v>42</v>
      </c>
      <c r="AD546" t="s">
        <v>42</v>
      </c>
      <c r="AE546" t="s">
        <v>42</v>
      </c>
      <c r="AF546" t="str">
        <f>IF(A546="Programövergripande","Programövergripande",VLOOKUP(C546,Verks!A:B,2,0))</f>
        <v>Programövergripande</v>
      </c>
      <c r="AG546" t="s">
        <v>950</v>
      </c>
      <c r="AH546">
        <v>2023</v>
      </c>
      <c r="AL546" t="str">
        <f>VLOOKUP(B546,Inst!A:B,2,0)</f>
        <v>K8</v>
      </c>
    </row>
    <row r="547" spans="1:38" x14ac:dyDescent="0.35">
      <c r="A547" t="s">
        <v>38</v>
      </c>
      <c r="B547" t="s">
        <v>695</v>
      </c>
      <c r="C547" t="s">
        <v>300</v>
      </c>
      <c r="D547" t="s">
        <v>300</v>
      </c>
      <c r="E547" t="s">
        <v>42</v>
      </c>
      <c r="G547" t="s">
        <v>705</v>
      </c>
      <c r="H547" t="s">
        <v>52</v>
      </c>
      <c r="I547" t="s">
        <v>42</v>
      </c>
      <c r="J547">
        <v>1</v>
      </c>
      <c r="L547" t="s">
        <v>53</v>
      </c>
      <c r="Q547" s="48">
        <v>0</v>
      </c>
      <c r="R547" s="48">
        <f t="shared" si="45"/>
        <v>0</v>
      </c>
      <c r="S547" s="48">
        <f t="shared" ref="S547:S610" si="49">Q547*R547</f>
        <v>0</v>
      </c>
      <c r="T547" s="48">
        <v>678.81999999999994</v>
      </c>
      <c r="U547" s="48">
        <f t="shared" si="46"/>
        <v>678.81999999999994</v>
      </c>
      <c r="V547" s="138">
        <f t="shared" si="47"/>
        <v>678819.99999999988</v>
      </c>
      <c r="W547" s="138">
        <f t="shared" si="48"/>
        <v>56568.333333333321</v>
      </c>
      <c r="X547" t="str">
        <f>IF(DATAPrI[[#This Row],[Verks]]="Programövergripande",DATAPrI[[#This Row],[Verks]],CONCATENATE(DATAPrI[[#This Row],[PN/Pri kod]],TEXT(DATAPrI[[#This Row],[Verks]],9900000),1))</f>
        <v>Programövergripande</v>
      </c>
      <c r="Y547" t="str">
        <f>IF(DATAPrI[[#This Row],[Verks]]="Programövergripande",DATAPrI[[#This Row],[Verks]],CONCATENATE(DATAPrI[[#This Row],[Kursansvarig inst]],TEXT(DATAPrI[[#This Row],[Verks]],9900000),1))</f>
        <v>Programövergripande</v>
      </c>
      <c r="Z5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4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47" t="s">
        <v>42</v>
      </c>
      <c r="AC547" t="s">
        <v>42</v>
      </c>
      <c r="AD547" t="s">
        <v>42</v>
      </c>
      <c r="AE547" t="s">
        <v>42</v>
      </c>
      <c r="AF547" t="str">
        <f>IF(A547="Programövergripande","Programövergripande",VLOOKUP(C547,Verks!A:B,2,0))</f>
        <v>Programövergripande</v>
      </c>
      <c r="AG547" t="s">
        <v>951</v>
      </c>
      <c r="AH547">
        <v>2023</v>
      </c>
      <c r="AL547" t="str">
        <f>VLOOKUP(B547,Inst!A:B,2,0)</f>
        <v>K8</v>
      </c>
    </row>
    <row r="548" spans="1:38" x14ac:dyDescent="0.35">
      <c r="A548" t="s">
        <v>38</v>
      </c>
      <c r="B548" t="s">
        <v>695</v>
      </c>
      <c r="C548" t="s">
        <v>300</v>
      </c>
      <c r="D548" t="s">
        <v>300</v>
      </c>
      <c r="E548" t="s">
        <v>42</v>
      </c>
      <c r="G548" t="s">
        <v>705</v>
      </c>
      <c r="H548" t="s">
        <v>952</v>
      </c>
      <c r="I548" t="s">
        <v>42</v>
      </c>
      <c r="J548">
        <v>1</v>
      </c>
      <c r="L548" t="s">
        <v>53</v>
      </c>
      <c r="M548" t="s">
        <v>42</v>
      </c>
      <c r="Q548" s="48">
        <v>0</v>
      </c>
      <c r="R548" s="48">
        <f t="shared" si="45"/>
        <v>0</v>
      </c>
      <c r="S548" s="48">
        <f t="shared" si="49"/>
        <v>0</v>
      </c>
      <c r="T548" s="48">
        <v>0</v>
      </c>
      <c r="U548" s="48">
        <f t="shared" si="46"/>
        <v>0</v>
      </c>
      <c r="V548" s="138">
        <f t="shared" si="47"/>
        <v>0</v>
      </c>
      <c r="W548" s="138">
        <f t="shared" si="48"/>
        <v>0</v>
      </c>
      <c r="X548" t="str">
        <f>IF(DATAPrI[[#This Row],[Verks]]="Programövergripande",DATAPrI[[#This Row],[Verks]],CONCATENATE(DATAPrI[[#This Row],[PN/Pri kod]],TEXT(DATAPrI[[#This Row],[Verks]],9900000),1))</f>
        <v>Programövergripande</v>
      </c>
      <c r="Y548" t="str">
        <f>IF(DATAPrI[[#This Row],[Verks]]="Programövergripande",DATAPrI[[#This Row],[Verks]],CONCATENATE(DATAPrI[[#This Row],[Kursansvarig inst]],TEXT(DATAPrI[[#This Row],[Verks]],9900000),1))</f>
        <v>Programövergripande</v>
      </c>
      <c r="Z5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48" t="s">
        <v>42</v>
      </c>
      <c r="AC548" t="s">
        <v>42</v>
      </c>
      <c r="AD548" t="s">
        <v>42</v>
      </c>
      <c r="AE548" t="s">
        <v>42</v>
      </c>
      <c r="AF548" t="str">
        <f>IF(A548="Programövergripande","Programövergripande",VLOOKUP(C548,Verks!A:B,2,0))</f>
        <v>Programövergripande</v>
      </c>
      <c r="AG548" t="s">
        <v>968</v>
      </c>
      <c r="AH548">
        <v>2023</v>
      </c>
      <c r="AL548" t="str">
        <f>VLOOKUP(B548,Inst!A:B,2,0)</f>
        <v>K8</v>
      </c>
    </row>
    <row r="549" spans="1:38" x14ac:dyDescent="0.35">
      <c r="A549" t="s">
        <v>47</v>
      </c>
      <c r="B549" t="s">
        <v>695</v>
      </c>
      <c r="C549" t="s">
        <v>300</v>
      </c>
      <c r="D549" t="s">
        <v>300</v>
      </c>
      <c r="E549" t="s">
        <v>48</v>
      </c>
      <c r="G549" t="s">
        <v>705</v>
      </c>
      <c r="H549" t="s">
        <v>969</v>
      </c>
      <c r="I549" t="s">
        <v>970</v>
      </c>
      <c r="J549">
        <v>1</v>
      </c>
      <c r="L549" t="s">
        <v>58</v>
      </c>
      <c r="M549" t="s">
        <v>49</v>
      </c>
      <c r="N549">
        <v>1</v>
      </c>
      <c r="O549">
        <v>60</v>
      </c>
      <c r="P549">
        <v>9</v>
      </c>
      <c r="Q549" s="48">
        <v>90.5</v>
      </c>
      <c r="R549" s="48">
        <f t="shared" si="45"/>
        <v>9</v>
      </c>
      <c r="S549" s="48">
        <f t="shared" si="49"/>
        <v>814.5</v>
      </c>
      <c r="T549" s="48">
        <v>0</v>
      </c>
      <c r="U549" s="48">
        <f t="shared" si="46"/>
        <v>814.5</v>
      </c>
      <c r="V549" s="138">
        <f t="shared" si="47"/>
        <v>814500</v>
      </c>
      <c r="W549" s="138">
        <f t="shared" si="48"/>
        <v>67875</v>
      </c>
      <c r="X549" t="str">
        <f>IF(DATAPrI[[#This Row],[Verks]]="Programövergripande",DATAPrI[[#This Row],[Verks]],CONCATENATE(DATAPrI[[#This Row],[PN/Pri kod]],TEXT(DATAPrI[[#This Row],[Verks]],9900000),1))</f>
        <v>K899001081</v>
      </c>
      <c r="Y549" t="str">
        <f>IF(DATAPrI[[#This Row],[Verks]]="Programövergripande",DATAPrI[[#This Row],[Verks]],CONCATENATE(DATAPrI[[#This Row],[Kursansvarig inst]],TEXT(DATAPrI[[#This Row],[Verks]],9900000),1))</f>
        <v>K899001081</v>
      </c>
      <c r="Z5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49">
        <f>IF(A549="Programövergripande","Programövergripande",VLOOKUP(C549,Verks!A:B,2,0))</f>
        <v>108</v>
      </c>
      <c r="AH549">
        <v>2023</v>
      </c>
      <c r="AL549" t="str">
        <f>VLOOKUP(B549,Inst!A:B,2,0)</f>
        <v>K8</v>
      </c>
    </row>
    <row r="550" spans="1:38" x14ac:dyDescent="0.35">
      <c r="A550" t="s">
        <v>47</v>
      </c>
      <c r="B550" t="s">
        <v>695</v>
      </c>
      <c r="C550" t="s">
        <v>300</v>
      </c>
      <c r="D550" t="s">
        <v>300</v>
      </c>
      <c r="E550" t="s">
        <v>48</v>
      </c>
      <c r="G550" t="s">
        <v>705</v>
      </c>
      <c r="H550" t="s">
        <v>971</v>
      </c>
      <c r="I550" t="s">
        <v>972</v>
      </c>
      <c r="J550">
        <v>1</v>
      </c>
      <c r="L550" t="s">
        <v>58</v>
      </c>
      <c r="M550" t="s">
        <v>49</v>
      </c>
      <c r="N550">
        <v>1</v>
      </c>
      <c r="O550">
        <v>60</v>
      </c>
      <c r="P550">
        <v>10.5</v>
      </c>
      <c r="Q550" s="48">
        <v>75.75</v>
      </c>
      <c r="R550" s="48">
        <f t="shared" si="45"/>
        <v>10.5</v>
      </c>
      <c r="S550" s="48">
        <f t="shared" si="49"/>
        <v>795.375</v>
      </c>
      <c r="T550" s="48">
        <v>0</v>
      </c>
      <c r="U550" s="48">
        <f t="shared" si="46"/>
        <v>795.375</v>
      </c>
      <c r="V550" s="138">
        <f t="shared" si="47"/>
        <v>795375</v>
      </c>
      <c r="W550" s="138">
        <f t="shared" si="48"/>
        <v>66281.25</v>
      </c>
      <c r="X550" t="str">
        <f>IF(DATAPrI[[#This Row],[Verks]]="Programövergripande",DATAPrI[[#This Row],[Verks]],CONCATENATE(DATAPrI[[#This Row],[PN/Pri kod]],TEXT(DATAPrI[[#This Row],[Verks]],9900000),1))</f>
        <v>K899001081</v>
      </c>
      <c r="Y550" t="str">
        <f>IF(DATAPrI[[#This Row],[Verks]]="Programövergripande",DATAPrI[[#This Row],[Verks]],CONCATENATE(DATAPrI[[#This Row],[Kursansvarig inst]],TEXT(DATAPrI[[#This Row],[Verks]],9900000),1))</f>
        <v>K899001081</v>
      </c>
      <c r="Z5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0">
        <f>IF(A550="Programövergripande","Programövergripande",VLOOKUP(C550,Verks!A:B,2,0))</f>
        <v>108</v>
      </c>
      <c r="AH550">
        <v>2023</v>
      </c>
      <c r="AL550" t="str">
        <f>VLOOKUP(B550,Inst!A:B,2,0)</f>
        <v>K8</v>
      </c>
    </row>
    <row r="551" spans="1:38" x14ac:dyDescent="0.35">
      <c r="A551" t="s">
        <v>47</v>
      </c>
      <c r="B551" t="s">
        <v>695</v>
      </c>
      <c r="C551" t="s">
        <v>300</v>
      </c>
      <c r="D551" t="s">
        <v>300</v>
      </c>
      <c r="E551" t="s">
        <v>48</v>
      </c>
      <c r="G551" t="s">
        <v>705</v>
      </c>
      <c r="H551" t="s">
        <v>973</v>
      </c>
      <c r="I551" t="s">
        <v>974</v>
      </c>
      <c r="J551">
        <v>1</v>
      </c>
      <c r="L551" t="s">
        <v>58</v>
      </c>
      <c r="M551" t="s">
        <v>49</v>
      </c>
      <c r="N551">
        <v>1</v>
      </c>
      <c r="O551">
        <v>60</v>
      </c>
      <c r="P551">
        <v>10.5</v>
      </c>
      <c r="Q551" s="48">
        <v>113.5</v>
      </c>
      <c r="R551" s="48">
        <f t="shared" si="45"/>
        <v>10.5</v>
      </c>
      <c r="S551" s="48">
        <f t="shared" si="49"/>
        <v>1191.75</v>
      </c>
      <c r="T551" s="48">
        <v>0</v>
      </c>
      <c r="U551" s="48">
        <f t="shared" si="46"/>
        <v>1191.75</v>
      </c>
      <c r="V551" s="138">
        <f t="shared" si="47"/>
        <v>1191750</v>
      </c>
      <c r="W551" s="138">
        <f t="shared" si="48"/>
        <v>99312.5</v>
      </c>
      <c r="X551" t="str">
        <f>IF(DATAPrI[[#This Row],[Verks]]="Programövergripande",DATAPrI[[#This Row],[Verks]],CONCATENATE(DATAPrI[[#This Row],[PN/Pri kod]],TEXT(DATAPrI[[#This Row],[Verks]],9900000),1))</f>
        <v>K899001081</v>
      </c>
      <c r="Y551" t="str">
        <f>IF(DATAPrI[[#This Row],[Verks]]="Programövergripande",DATAPrI[[#This Row],[Verks]],CONCATENATE(DATAPrI[[#This Row],[Kursansvarig inst]],TEXT(DATAPrI[[#This Row],[Verks]],9900000),1))</f>
        <v>K899001081</v>
      </c>
      <c r="Z5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1">
        <f>IF(A551="Programövergripande","Programövergripande",VLOOKUP(C551,Verks!A:B,2,0))</f>
        <v>108</v>
      </c>
      <c r="AH551">
        <v>2023</v>
      </c>
      <c r="AL551" t="str">
        <f>VLOOKUP(B551,Inst!A:B,2,0)</f>
        <v>K8</v>
      </c>
    </row>
    <row r="552" spans="1:38" x14ac:dyDescent="0.35">
      <c r="A552" t="s">
        <v>47</v>
      </c>
      <c r="B552" t="s">
        <v>695</v>
      </c>
      <c r="C552" t="s">
        <v>300</v>
      </c>
      <c r="D552" t="s">
        <v>300</v>
      </c>
      <c r="E552" t="s">
        <v>48</v>
      </c>
      <c r="G552" t="s">
        <v>705</v>
      </c>
      <c r="H552" t="s">
        <v>975</v>
      </c>
      <c r="I552" t="s">
        <v>976</v>
      </c>
      <c r="J552">
        <v>1</v>
      </c>
      <c r="L552" t="s">
        <v>58</v>
      </c>
      <c r="M552" t="s">
        <v>50</v>
      </c>
      <c r="N552">
        <v>2</v>
      </c>
      <c r="O552">
        <v>54</v>
      </c>
      <c r="P552">
        <v>4.5</v>
      </c>
      <c r="Q552" s="48">
        <v>75.75</v>
      </c>
      <c r="R552" s="48">
        <f t="shared" si="45"/>
        <v>4.05</v>
      </c>
      <c r="S552" s="48">
        <f t="shared" si="49"/>
        <v>306.78749999999997</v>
      </c>
      <c r="T552" s="48">
        <v>0</v>
      </c>
      <c r="U552" s="48">
        <f t="shared" si="46"/>
        <v>306.78749999999997</v>
      </c>
      <c r="V552" s="138">
        <f t="shared" si="47"/>
        <v>306787.49999999994</v>
      </c>
      <c r="W552" s="138">
        <f t="shared" si="48"/>
        <v>25565.624999999996</v>
      </c>
      <c r="X552" t="str">
        <f>IF(DATAPrI[[#This Row],[Verks]]="Programövergripande",DATAPrI[[#This Row],[Verks]],CONCATENATE(DATAPrI[[#This Row],[PN/Pri kod]],TEXT(DATAPrI[[#This Row],[Verks]],9900000),1))</f>
        <v>K899001081</v>
      </c>
      <c r="Y552" t="str">
        <f>IF(DATAPrI[[#This Row],[Verks]]="Programövergripande",DATAPrI[[#This Row],[Verks]],CONCATENATE(DATAPrI[[#This Row],[Kursansvarig inst]],TEXT(DATAPrI[[#This Row],[Verks]],9900000),1))</f>
        <v>K899001081</v>
      </c>
      <c r="Z5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2">
        <f>IF(A552="Programövergripande","Programövergripande",VLOOKUP(C552,Verks!A:B,2,0))</f>
        <v>108</v>
      </c>
      <c r="AH552">
        <v>2023</v>
      </c>
      <c r="AL552" t="str">
        <f>VLOOKUP(B552,Inst!A:B,2,0)</f>
        <v>K8</v>
      </c>
    </row>
    <row r="553" spans="1:38" x14ac:dyDescent="0.35">
      <c r="A553" t="s">
        <v>47</v>
      </c>
      <c r="B553" t="s">
        <v>695</v>
      </c>
      <c r="C553" t="s">
        <v>300</v>
      </c>
      <c r="D553" t="s">
        <v>300</v>
      </c>
      <c r="E553" t="s">
        <v>48</v>
      </c>
      <c r="G553" t="s">
        <v>977</v>
      </c>
      <c r="H553" t="s">
        <v>676</v>
      </c>
      <c r="I553" t="s">
        <v>978</v>
      </c>
      <c r="J553">
        <v>1</v>
      </c>
      <c r="L553" t="s">
        <v>58</v>
      </c>
      <c r="M553" t="s">
        <v>50</v>
      </c>
      <c r="N553">
        <v>2</v>
      </c>
      <c r="O553">
        <v>54</v>
      </c>
      <c r="P553">
        <v>3</v>
      </c>
      <c r="Q553" s="48">
        <v>75.75</v>
      </c>
      <c r="R553" s="48">
        <f t="shared" si="45"/>
        <v>2.7</v>
      </c>
      <c r="S553" s="48">
        <f t="shared" si="49"/>
        <v>204.52500000000001</v>
      </c>
      <c r="T553" s="48">
        <v>0</v>
      </c>
      <c r="U553" s="48">
        <f t="shared" si="46"/>
        <v>204.52500000000001</v>
      </c>
      <c r="V553" s="138">
        <f t="shared" si="47"/>
        <v>204525</v>
      </c>
      <c r="W553" s="138">
        <f t="shared" si="48"/>
        <v>17043.75</v>
      </c>
      <c r="X553" t="str">
        <f>IF(DATAPrI[[#This Row],[Verks]]="Programövergripande",DATAPrI[[#This Row],[Verks]],CONCATENATE(DATAPrI[[#This Row],[PN/Pri kod]],TEXT(DATAPrI[[#This Row],[Verks]],9900000),1))</f>
        <v>K899001081</v>
      </c>
      <c r="Y553" t="str">
        <f>IF(DATAPrI[[#This Row],[Verks]]="Programövergripande",DATAPrI[[#This Row],[Verks]],CONCATENATE(DATAPrI[[#This Row],[Kursansvarig inst]],TEXT(DATAPrI[[#This Row],[Verks]],9900000),1))</f>
        <v>K799001081</v>
      </c>
      <c r="Z5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53" t="s">
        <v>42</v>
      </c>
      <c r="AC553" t="s">
        <v>42</v>
      </c>
      <c r="AD553" t="s">
        <v>42</v>
      </c>
      <c r="AE553" t="s">
        <v>42</v>
      </c>
      <c r="AF553">
        <f>IF(A553="Programövergripande","Programövergripande",VLOOKUP(C553,Verks!A:B,2,0))</f>
        <v>108</v>
      </c>
      <c r="AH553">
        <v>2023</v>
      </c>
      <c r="AL553" t="str">
        <f>VLOOKUP(B553,Inst!A:B,2,0)</f>
        <v>K8</v>
      </c>
    </row>
    <row r="554" spans="1:38" x14ac:dyDescent="0.35">
      <c r="A554" t="s">
        <v>47</v>
      </c>
      <c r="B554" t="s">
        <v>695</v>
      </c>
      <c r="C554" t="s">
        <v>300</v>
      </c>
      <c r="D554" t="s">
        <v>300</v>
      </c>
      <c r="E554" t="s">
        <v>48</v>
      </c>
      <c r="G554" t="s">
        <v>705</v>
      </c>
      <c r="H554" t="s">
        <v>981</v>
      </c>
      <c r="I554" t="s">
        <v>982</v>
      </c>
      <c r="J554">
        <v>1</v>
      </c>
      <c r="L554" t="s">
        <v>58</v>
      </c>
      <c r="M554" t="s">
        <v>50</v>
      </c>
      <c r="N554">
        <v>2</v>
      </c>
      <c r="O554">
        <v>54</v>
      </c>
      <c r="P554">
        <v>15</v>
      </c>
      <c r="Q554" s="48">
        <v>113.5</v>
      </c>
      <c r="R554" s="48">
        <f t="shared" si="45"/>
        <v>13.5</v>
      </c>
      <c r="S554" s="48">
        <f t="shared" si="49"/>
        <v>1532.25</v>
      </c>
      <c r="T554" s="48">
        <v>0</v>
      </c>
      <c r="U554" s="48">
        <f t="shared" si="46"/>
        <v>1532.25</v>
      </c>
      <c r="V554" s="138">
        <f t="shared" si="47"/>
        <v>1532250</v>
      </c>
      <c r="W554" s="138">
        <f t="shared" si="48"/>
        <v>127687.5</v>
      </c>
      <c r="X554" t="str">
        <f>IF(DATAPrI[[#This Row],[Verks]]="Programövergripande",DATAPrI[[#This Row],[Verks]],CONCATENATE(DATAPrI[[#This Row],[PN/Pri kod]],TEXT(DATAPrI[[#This Row],[Verks]],9900000),1))</f>
        <v>K899001081</v>
      </c>
      <c r="Y554" t="str">
        <f>IF(DATAPrI[[#This Row],[Verks]]="Programövergripande",DATAPrI[[#This Row],[Verks]],CONCATENATE(DATAPrI[[#This Row],[Kursansvarig inst]],TEXT(DATAPrI[[#This Row],[Verks]],9900000),1))</f>
        <v>K899001081</v>
      </c>
      <c r="Z5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4">
        <f>IF(A554="Programövergripande","Programövergripande",VLOOKUP(C554,Verks!A:B,2,0))</f>
        <v>108</v>
      </c>
      <c r="AH554">
        <v>2023</v>
      </c>
      <c r="AL554" t="str">
        <f>VLOOKUP(B554,Inst!A:B,2,0)</f>
        <v>K8</v>
      </c>
    </row>
    <row r="555" spans="1:38" x14ac:dyDescent="0.35">
      <c r="A555" t="s">
        <v>47</v>
      </c>
      <c r="B555" t="s">
        <v>695</v>
      </c>
      <c r="C555" t="s">
        <v>300</v>
      </c>
      <c r="D555" t="s">
        <v>300</v>
      </c>
      <c r="E555" t="s">
        <v>48</v>
      </c>
      <c r="G555" t="s">
        <v>705</v>
      </c>
      <c r="H555" t="s">
        <v>983</v>
      </c>
      <c r="I555" t="s">
        <v>984</v>
      </c>
      <c r="J555">
        <v>1</v>
      </c>
      <c r="L555" t="s">
        <v>58</v>
      </c>
      <c r="M555" t="s">
        <v>50</v>
      </c>
      <c r="N555">
        <v>2</v>
      </c>
      <c r="O555">
        <v>54</v>
      </c>
      <c r="P555">
        <v>7.5</v>
      </c>
      <c r="Q555" s="48">
        <v>113.5</v>
      </c>
      <c r="R555" s="48">
        <f t="shared" si="45"/>
        <v>6.75</v>
      </c>
      <c r="S555" s="48">
        <f t="shared" si="49"/>
        <v>766.125</v>
      </c>
      <c r="T555" s="48">
        <v>0</v>
      </c>
      <c r="U555" s="48">
        <f t="shared" si="46"/>
        <v>766.125</v>
      </c>
      <c r="V555" s="138">
        <f t="shared" si="47"/>
        <v>766125</v>
      </c>
      <c r="W555" s="138">
        <f t="shared" si="48"/>
        <v>63843.75</v>
      </c>
      <c r="X555" t="str">
        <f>IF(DATAPrI[[#This Row],[Verks]]="Programövergripande",DATAPrI[[#This Row],[Verks]],CONCATENATE(DATAPrI[[#This Row],[PN/Pri kod]],TEXT(DATAPrI[[#This Row],[Verks]],9900000),1))</f>
        <v>K899001081</v>
      </c>
      <c r="Y555" t="str">
        <f>IF(DATAPrI[[#This Row],[Verks]]="Programövergripande",DATAPrI[[#This Row],[Verks]],CONCATENATE(DATAPrI[[#This Row],[Kursansvarig inst]],TEXT(DATAPrI[[#This Row],[Verks]],9900000),1))</f>
        <v>K899001081</v>
      </c>
      <c r="Z5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55" t="s">
        <v>42</v>
      </c>
      <c r="AC555" t="s">
        <v>42</v>
      </c>
      <c r="AD555" t="s">
        <v>42</v>
      </c>
      <c r="AE555" t="s">
        <v>42</v>
      </c>
      <c r="AF555">
        <f>IF(A555="Programövergripande","Programövergripande",VLOOKUP(C555,Verks!A:B,2,0))</f>
        <v>108</v>
      </c>
      <c r="AH555">
        <v>2023</v>
      </c>
      <c r="AL555" t="str">
        <f>VLOOKUP(B555,Inst!A:B,2,0)</f>
        <v>K8</v>
      </c>
    </row>
    <row r="556" spans="1:38" x14ac:dyDescent="0.35">
      <c r="A556" t="s">
        <v>47</v>
      </c>
      <c r="B556" t="s">
        <v>695</v>
      </c>
      <c r="C556" t="s">
        <v>300</v>
      </c>
      <c r="D556" t="s">
        <v>300</v>
      </c>
      <c r="E556" t="s">
        <v>48</v>
      </c>
      <c r="G556" t="s">
        <v>130</v>
      </c>
      <c r="H556" t="s">
        <v>131</v>
      </c>
      <c r="I556" t="s">
        <v>985</v>
      </c>
      <c r="J556">
        <v>1</v>
      </c>
      <c r="L556" t="s">
        <v>58</v>
      </c>
      <c r="M556" t="s">
        <v>49</v>
      </c>
      <c r="N556">
        <v>3</v>
      </c>
      <c r="O556">
        <v>52</v>
      </c>
      <c r="P556">
        <v>3</v>
      </c>
      <c r="Q556" s="48">
        <v>92.9</v>
      </c>
      <c r="R556" s="48">
        <f t="shared" si="45"/>
        <v>2.6</v>
      </c>
      <c r="S556" s="48">
        <f t="shared" si="49"/>
        <v>241.54000000000002</v>
      </c>
      <c r="T556" s="48">
        <v>0</v>
      </c>
      <c r="U556" s="48">
        <f t="shared" si="46"/>
        <v>241.54000000000002</v>
      </c>
      <c r="V556" s="138">
        <f t="shared" si="47"/>
        <v>241540.00000000003</v>
      </c>
      <c r="W556" s="138">
        <f t="shared" si="48"/>
        <v>20128.333333333336</v>
      </c>
      <c r="X556" t="str">
        <f>IF(DATAPrI[[#This Row],[Verks]]="Programövergripande",DATAPrI[[#This Row],[Verks]],CONCATENATE(DATAPrI[[#This Row],[PN/Pri kod]],TEXT(DATAPrI[[#This Row],[Verks]],9900000),1))</f>
        <v>K899001081</v>
      </c>
      <c r="Y556" t="str">
        <f>IF(DATAPrI[[#This Row],[Verks]]="Programövergripande",DATAPrI[[#This Row],[Verks]],CONCATENATE(DATAPrI[[#This Row],[Kursansvarig inst]],TEXT(DATAPrI[[#This Row],[Verks]],9900000),1))</f>
        <v>C399001081</v>
      </c>
      <c r="Z5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56" t="s">
        <v>42</v>
      </c>
      <c r="AC556" t="s">
        <v>42</v>
      </c>
      <c r="AD556" t="s">
        <v>42</v>
      </c>
      <c r="AE556" t="s">
        <v>42</v>
      </c>
      <c r="AF556">
        <f>IF(A556="Programövergripande","Programövergripande",VLOOKUP(C556,Verks!A:B,2,0))</f>
        <v>108</v>
      </c>
      <c r="AH556">
        <v>2023</v>
      </c>
      <c r="AL556" t="str">
        <f>VLOOKUP(B556,Inst!A:B,2,0)</f>
        <v>K8</v>
      </c>
    </row>
    <row r="557" spans="1:38" x14ac:dyDescent="0.35">
      <c r="A557" t="s">
        <v>47</v>
      </c>
      <c r="B557" t="s">
        <v>695</v>
      </c>
      <c r="C557" t="s">
        <v>300</v>
      </c>
      <c r="D557" t="s">
        <v>300</v>
      </c>
      <c r="E557" t="s">
        <v>48</v>
      </c>
      <c r="G557" t="s">
        <v>705</v>
      </c>
      <c r="H557" t="s">
        <v>987</v>
      </c>
      <c r="I557" t="s">
        <v>988</v>
      </c>
      <c r="J557">
        <v>1</v>
      </c>
      <c r="L557" t="s">
        <v>58</v>
      </c>
      <c r="M557" t="s">
        <v>49</v>
      </c>
      <c r="N557">
        <v>3</v>
      </c>
      <c r="O557">
        <v>52</v>
      </c>
      <c r="P557">
        <v>12</v>
      </c>
      <c r="Q557" s="48">
        <v>113.5</v>
      </c>
      <c r="R557" s="48">
        <f>O557*P557/60*J557</f>
        <v>10.4</v>
      </c>
      <c r="S557" s="48">
        <f t="shared" si="49"/>
        <v>1180.4000000000001</v>
      </c>
      <c r="T557" s="48">
        <v>0</v>
      </c>
      <c r="U557" s="48">
        <f t="shared" si="46"/>
        <v>1180.4000000000001</v>
      </c>
      <c r="V557" s="138">
        <f t="shared" si="47"/>
        <v>1180400</v>
      </c>
      <c r="W557" s="138">
        <f t="shared" si="48"/>
        <v>98366.666666666672</v>
      </c>
      <c r="X557" t="str">
        <f>IF(DATAPrI[[#This Row],[Verks]]="Programövergripande",DATAPrI[[#This Row],[Verks]],CONCATENATE(DATAPrI[[#This Row],[PN/Pri kod]],TEXT(DATAPrI[[#This Row],[Verks]],9900000),1))</f>
        <v>K899001081</v>
      </c>
      <c r="Y557" t="str">
        <f>IF(DATAPrI[[#This Row],[Verks]]="Programövergripande",DATAPrI[[#This Row],[Verks]],CONCATENATE(DATAPrI[[#This Row],[Kursansvarig inst]],TEXT(DATAPrI[[#This Row],[Verks]],9900000),1))</f>
        <v>K899001081</v>
      </c>
      <c r="Z5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7">
        <f>IF(A557="Programövergripande","Programövergripande",VLOOKUP(C557,Verks!A:B,2,0))</f>
        <v>108</v>
      </c>
      <c r="AH557">
        <v>2023</v>
      </c>
      <c r="AL557" t="str">
        <f>VLOOKUP(B557,Inst!A:B,2,0)</f>
        <v>K8</v>
      </c>
    </row>
    <row r="558" spans="1:38" x14ac:dyDescent="0.35">
      <c r="A558" t="s">
        <v>47</v>
      </c>
      <c r="B558" t="s">
        <v>695</v>
      </c>
      <c r="C558" t="s">
        <v>300</v>
      </c>
      <c r="D558" t="s">
        <v>300</v>
      </c>
      <c r="E558" t="s">
        <v>48</v>
      </c>
      <c r="G558" t="s">
        <v>705</v>
      </c>
      <c r="H558" t="s">
        <v>989</v>
      </c>
      <c r="I558" t="s">
        <v>990</v>
      </c>
      <c r="J558">
        <v>1</v>
      </c>
      <c r="L558" t="s">
        <v>58</v>
      </c>
      <c r="M558" t="s">
        <v>49</v>
      </c>
      <c r="N558">
        <v>3</v>
      </c>
      <c r="O558">
        <v>52</v>
      </c>
      <c r="P558">
        <v>7.5</v>
      </c>
      <c r="Q558" s="48">
        <v>113.5</v>
      </c>
      <c r="R558" s="48">
        <f t="shared" si="45"/>
        <v>6.5</v>
      </c>
      <c r="S558" s="48">
        <f t="shared" si="49"/>
        <v>737.75</v>
      </c>
      <c r="T558" s="48">
        <v>0</v>
      </c>
      <c r="U558" s="48">
        <f t="shared" si="46"/>
        <v>737.75</v>
      </c>
      <c r="V558" s="138">
        <f t="shared" si="47"/>
        <v>737750</v>
      </c>
      <c r="W558" s="138">
        <f t="shared" si="48"/>
        <v>61479.166666666664</v>
      </c>
      <c r="X558" t="str">
        <f>IF(DATAPrI[[#This Row],[Verks]]="Programövergripande",DATAPrI[[#This Row],[Verks]],CONCATENATE(DATAPrI[[#This Row],[PN/Pri kod]],TEXT(DATAPrI[[#This Row],[Verks]],9900000),1))</f>
        <v>K899001081</v>
      </c>
      <c r="Y558" t="str">
        <f>IF(DATAPrI[[#This Row],[Verks]]="Programövergripande",DATAPrI[[#This Row],[Verks]],CONCATENATE(DATAPrI[[#This Row],[Kursansvarig inst]],TEXT(DATAPrI[[#This Row],[Verks]],9900000),1))</f>
        <v>K899001081</v>
      </c>
      <c r="Z5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58">
        <f>IF(A558="Programövergripande","Programövergripande",VLOOKUP(C558,Verks!A:B,2,0))</f>
        <v>108</v>
      </c>
      <c r="AH558">
        <v>2023</v>
      </c>
      <c r="AL558" t="str">
        <f>VLOOKUP(B558,Inst!A:B,2,0)</f>
        <v>K8</v>
      </c>
    </row>
    <row r="559" spans="1:38" x14ac:dyDescent="0.35">
      <c r="A559" t="s">
        <v>47</v>
      </c>
      <c r="B559" t="s">
        <v>695</v>
      </c>
      <c r="C559" t="s">
        <v>300</v>
      </c>
      <c r="D559" t="s">
        <v>300</v>
      </c>
      <c r="E559" t="s">
        <v>48</v>
      </c>
      <c r="G559" t="s">
        <v>705</v>
      </c>
      <c r="H559" t="s">
        <v>991</v>
      </c>
      <c r="I559" t="s">
        <v>992</v>
      </c>
      <c r="J559">
        <v>1</v>
      </c>
      <c r="L559" t="s">
        <v>58</v>
      </c>
      <c r="M559" t="s">
        <v>49</v>
      </c>
      <c r="N559">
        <v>3</v>
      </c>
      <c r="O559">
        <v>52</v>
      </c>
      <c r="P559">
        <v>7.5</v>
      </c>
      <c r="Q559" s="48">
        <v>92.9</v>
      </c>
      <c r="R559" s="48">
        <f t="shared" si="45"/>
        <v>6.5</v>
      </c>
      <c r="S559" s="48">
        <f t="shared" si="49"/>
        <v>603.85</v>
      </c>
      <c r="T559" s="48">
        <v>0</v>
      </c>
      <c r="U559" s="48">
        <f t="shared" si="46"/>
        <v>603.85</v>
      </c>
      <c r="V559" s="138">
        <f t="shared" si="47"/>
        <v>603850</v>
      </c>
      <c r="W559" s="138">
        <f t="shared" si="48"/>
        <v>50320.833333333336</v>
      </c>
      <c r="X559" t="str">
        <f>IF(DATAPrI[[#This Row],[Verks]]="Programövergripande",DATAPrI[[#This Row],[Verks]],CONCATENATE(DATAPrI[[#This Row],[PN/Pri kod]],TEXT(DATAPrI[[#This Row],[Verks]],9900000),1))</f>
        <v>K899001081</v>
      </c>
      <c r="Y559" t="str">
        <f>IF(DATAPrI[[#This Row],[Verks]]="Programövergripande",DATAPrI[[#This Row],[Verks]],CONCATENATE(DATAPrI[[#This Row],[Kursansvarig inst]],TEXT(DATAPrI[[#This Row],[Verks]],9900000),1))</f>
        <v>K899001081</v>
      </c>
      <c r="Z5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59" t="s">
        <v>42</v>
      </c>
      <c r="AC559" t="s">
        <v>42</v>
      </c>
      <c r="AD559" t="s">
        <v>42</v>
      </c>
      <c r="AE559" t="s">
        <v>42</v>
      </c>
      <c r="AF559">
        <f>IF(A559="Programövergripande","Programövergripande",VLOOKUP(C559,Verks!A:B,2,0))</f>
        <v>108</v>
      </c>
      <c r="AH559">
        <v>2023</v>
      </c>
      <c r="AL559" t="str">
        <f>VLOOKUP(B559,Inst!A:B,2,0)</f>
        <v>K8</v>
      </c>
    </row>
    <row r="560" spans="1:38" x14ac:dyDescent="0.35">
      <c r="A560" t="s">
        <v>47</v>
      </c>
      <c r="B560" t="s">
        <v>695</v>
      </c>
      <c r="C560" t="s">
        <v>300</v>
      </c>
      <c r="D560" t="s">
        <v>300</v>
      </c>
      <c r="E560" t="s">
        <v>48</v>
      </c>
      <c r="G560" t="s">
        <v>705</v>
      </c>
      <c r="H560" t="s">
        <v>993</v>
      </c>
      <c r="I560" t="s">
        <v>994</v>
      </c>
      <c r="J560">
        <v>1</v>
      </c>
      <c r="L560" t="s">
        <v>58</v>
      </c>
      <c r="M560" t="s">
        <v>50</v>
      </c>
      <c r="N560">
        <v>4</v>
      </c>
      <c r="O560">
        <v>43</v>
      </c>
      <c r="P560">
        <v>6</v>
      </c>
      <c r="Q560" s="48">
        <v>113.5</v>
      </c>
      <c r="R560" s="48">
        <f t="shared" si="45"/>
        <v>4.3</v>
      </c>
      <c r="S560" s="48">
        <f t="shared" si="49"/>
        <v>488.04999999999995</v>
      </c>
      <c r="T560" s="48">
        <v>0</v>
      </c>
      <c r="U560" s="48">
        <f t="shared" si="46"/>
        <v>488.04999999999995</v>
      </c>
      <c r="V560" s="138">
        <f t="shared" si="47"/>
        <v>488049.99999999994</v>
      </c>
      <c r="W560" s="138">
        <f t="shared" si="48"/>
        <v>40670.833333333328</v>
      </c>
      <c r="X560" t="str">
        <f>IF(DATAPrI[[#This Row],[Verks]]="Programövergripande",DATAPrI[[#This Row],[Verks]],CONCATENATE(DATAPrI[[#This Row],[PN/Pri kod]],TEXT(DATAPrI[[#This Row],[Verks]],9900000),1))</f>
        <v>K899001081</v>
      </c>
      <c r="Y560" t="str">
        <f>IF(DATAPrI[[#This Row],[Verks]]="Programövergripande",DATAPrI[[#This Row],[Verks]],CONCATENATE(DATAPrI[[#This Row],[Kursansvarig inst]],TEXT(DATAPrI[[#This Row],[Verks]],9900000),1))</f>
        <v>K899001081</v>
      </c>
      <c r="Z5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0">
        <f>IF(A560="Programövergripande","Programövergripande",VLOOKUP(C560,Verks!A:B,2,0))</f>
        <v>108</v>
      </c>
      <c r="AH560">
        <v>2023</v>
      </c>
      <c r="AL560" t="str">
        <f>VLOOKUP(B560,Inst!A:B,2,0)</f>
        <v>K8</v>
      </c>
    </row>
    <row r="561" spans="1:38" x14ac:dyDescent="0.35">
      <c r="A561" t="s">
        <v>47</v>
      </c>
      <c r="B561" t="s">
        <v>695</v>
      </c>
      <c r="C561" t="s">
        <v>300</v>
      </c>
      <c r="D561" t="s">
        <v>300</v>
      </c>
      <c r="E561" t="s">
        <v>48</v>
      </c>
      <c r="G561" t="s">
        <v>705</v>
      </c>
      <c r="H561" t="s">
        <v>995</v>
      </c>
      <c r="I561" t="s">
        <v>996</v>
      </c>
      <c r="J561">
        <v>1</v>
      </c>
      <c r="L561" t="s">
        <v>58</v>
      </c>
      <c r="M561" t="s">
        <v>50</v>
      </c>
      <c r="N561">
        <v>4</v>
      </c>
      <c r="O561">
        <v>43</v>
      </c>
      <c r="P561">
        <v>4.5</v>
      </c>
      <c r="Q561" s="48">
        <v>113.5</v>
      </c>
      <c r="R561" s="48">
        <f t="shared" si="45"/>
        <v>3.2250000000000001</v>
      </c>
      <c r="S561" s="48">
        <f t="shared" si="49"/>
        <v>366.03750000000002</v>
      </c>
      <c r="T561" s="48">
        <v>0</v>
      </c>
      <c r="U561" s="48">
        <f t="shared" si="46"/>
        <v>366.03750000000002</v>
      </c>
      <c r="V561" s="138">
        <f t="shared" si="47"/>
        <v>366037.5</v>
      </c>
      <c r="W561" s="138">
        <f t="shared" si="48"/>
        <v>30503.125</v>
      </c>
      <c r="X561" t="str">
        <f>IF(DATAPrI[[#This Row],[Verks]]="Programövergripande",DATAPrI[[#This Row],[Verks]],CONCATENATE(DATAPrI[[#This Row],[PN/Pri kod]],TEXT(DATAPrI[[#This Row],[Verks]],9900000),1))</f>
        <v>K899001081</v>
      </c>
      <c r="Y561" t="str">
        <f>IF(DATAPrI[[#This Row],[Verks]]="Programövergripande",DATAPrI[[#This Row],[Verks]],CONCATENATE(DATAPrI[[#This Row],[Kursansvarig inst]],TEXT(DATAPrI[[#This Row],[Verks]],9900000),1))</f>
        <v>K899001081</v>
      </c>
      <c r="Z5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1">
        <f>IF(A561="Programövergripande","Programövergripande",VLOOKUP(C561,Verks!A:B,2,0))</f>
        <v>108</v>
      </c>
      <c r="AH561">
        <v>2023</v>
      </c>
      <c r="AL561" t="str">
        <f>VLOOKUP(B561,Inst!A:B,2,0)</f>
        <v>K8</v>
      </c>
    </row>
    <row r="562" spans="1:38" x14ac:dyDescent="0.35">
      <c r="A562" t="s">
        <v>47</v>
      </c>
      <c r="B562" t="s">
        <v>695</v>
      </c>
      <c r="C562" t="s">
        <v>300</v>
      </c>
      <c r="D562" t="s">
        <v>300</v>
      </c>
      <c r="E562" t="s">
        <v>48</v>
      </c>
      <c r="G562" t="s">
        <v>997</v>
      </c>
      <c r="H562" t="s">
        <v>998</v>
      </c>
      <c r="I562" t="s">
        <v>999</v>
      </c>
      <c r="J562">
        <v>1</v>
      </c>
      <c r="L562" t="s">
        <v>58</v>
      </c>
      <c r="M562" t="s">
        <v>50</v>
      </c>
      <c r="N562">
        <v>4</v>
      </c>
      <c r="O562">
        <v>43</v>
      </c>
      <c r="P562">
        <v>3</v>
      </c>
      <c r="Q562" s="48">
        <v>92.9</v>
      </c>
      <c r="R562" s="48">
        <f t="shared" si="45"/>
        <v>2.15</v>
      </c>
      <c r="S562" s="48">
        <f t="shared" si="49"/>
        <v>199.73500000000001</v>
      </c>
      <c r="T562" s="48">
        <v>0</v>
      </c>
      <c r="U562" s="48">
        <f t="shared" si="46"/>
        <v>199.73500000000001</v>
      </c>
      <c r="V562" s="138">
        <f t="shared" si="47"/>
        <v>199735</v>
      </c>
      <c r="W562" s="138">
        <f t="shared" si="48"/>
        <v>16644.583333333332</v>
      </c>
      <c r="X562" t="str">
        <f>IF(DATAPrI[[#This Row],[Verks]]="Programövergripande",DATAPrI[[#This Row],[Verks]],CONCATENATE(DATAPrI[[#This Row],[PN/Pri kod]],TEXT(DATAPrI[[#This Row],[Verks]],9900000),1))</f>
        <v>K899001081</v>
      </c>
      <c r="Y562" t="str">
        <f>IF(DATAPrI[[#This Row],[Verks]]="Programövergripande",DATAPrI[[#This Row],[Verks]],CONCATENATE(DATAPrI[[#This Row],[Kursansvarig inst]],TEXT(DATAPrI[[#This Row],[Verks]],9900000),1))</f>
        <v>C199001081</v>
      </c>
      <c r="Z5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2">
        <f>IF(A562="Programövergripande","Programövergripande",VLOOKUP(C562,Verks!A:B,2,0))</f>
        <v>108</v>
      </c>
      <c r="AH562">
        <v>2023</v>
      </c>
      <c r="AL562" t="str">
        <f>VLOOKUP(B562,Inst!A:B,2,0)</f>
        <v>K8</v>
      </c>
    </row>
    <row r="563" spans="1:38" x14ac:dyDescent="0.35">
      <c r="A563" t="s">
        <v>47</v>
      </c>
      <c r="B563" t="s">
        <v>695</v>
      </c>
      <c r="C563" t="s">
        <v>300</v>
      </c>
      <c r="D563" t="s">
        <v>300</v>
      </c>
      <c r="E563" t="s">
        <v>48</v>
      </c>
      <c r="G563" t="s">
        <v>705</v>
      </c>
      <c r="H563" t="s">
        <v>1001</v>
      </c>
      <c r="I563" t="s">
        <v>1002</v>
      </c>
      <c r="J563">
        <v>1</v>
      </c>
      <c r="L563" t="s">
        <v>58</v>
      </c>
      <c r="M563" t="s">
        <v>50</v>
      </c>
      <c r="N563">
        <v>4</v>
      </c>
      <c r="O563">
        <v>43</v>
      </c>
      <c r="P563">
        <v>7.5</v>
      </c>
      <c r="Q563" s="48">
        <v>121</v>
      </c>
      <c r="R563" s="48">
        <f t="shared" si="45"/>
        <v>5.375</v>
      </c>
      <c r="S563" s="48">
        <f t="shared" si="49"/>
        <v>650.375</v>
      </c>
      <c r="T563" s="48">
        <v>0</v>
      </c>
      <c r="U563" s="48">
        <f t="shared" si="46"/>
        <v>650.375</v>
      </c>
      <c r="V563" s="138">
        <f t="shared" si="47"/>
        <v>650375</v>
      </c>
      <c r="W563" s="138">
        <f t="shared" si="48"/>
        <v>54197.916666666664</v>
      </c>
      <c r="X563" t="str">
        <f>IF(DATAPrI[[#This Row],[Verks]]="Programövergripande",DATAPrI[[#This Row],[Verks]],CONCATENATE(DATAPrI[[#This Row],[PN/Pri kod]],TEXT(DATAPrI[[#This Row],[Verks]],9900000),1))</f>
        <v>K899001081</v>
      </c>
      <c r="Y563" t="str">
        <f>IF(DATAPrI[[#This Row],[Verks]]="Programövergripande",DATAPrI[[#This Row],[Verks]],CONCATENATE(DATAPrI[[#This Row],[Kursansvarig inst]],TEXT(DATAPrI[[#This Row],[Verks]],9900000),1))</f>
        <v>K899001081</v>
      </c>
      <c r="Z5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3">
        <f>IF(A563="Programövergripande","Programövergripande",VLOOKUP(C563,Verks!A:B,2,0))</f>
        <v>108</v>
      </c>
      <c r="AH563">
        <v>2023</v>
      </c>
      <c r="AL563" t="str">
        <f>VLOOKUP(B563,Inst!A:B,2,0)</f>
        <v>K8</v>
      </c>
    </row>
    <row r="564" spans="1:38" x14ac:dyDescent="0.35">
      <c r="A564" t="s">
        <v>47</v>
      </c>
      <c r="B564" t="s">
        <v>695</v>
      </c>
      <c r="C564" t="s">
        <v>300</v>
      </c>
      <c r="D564" t="s">
        <v>300</v>
      </c>
      <c r="E564" t="s">
        <v>48</v>
      </c>
      <c r="G564" t="s">
        <v>705</v>
      </c>
      <c r="H564" t="s">
        <v>1003</v>
      </c>
      <c r="I564" t="s">
        <v>1004</v>
      </c>
      <c r="J564">
        <v>1</v>
      </c>
      <c r="L564" t="s">
        <v>58</v>
      </c>
      <c r="M564" t="s">
        <v>50</v>
      </c>
      <c r="N564">
        <v>4</v>
      </c>
      <c r="O564">
        <v>43</v>
      </c>
      <c r="P564">
        <v>9</v>
      </c>
      <c r="Q564" s="48">
        <v>121</v>
      </c>
      <c r="R564" s="48">
        <f t="shared" si="45"/>
        <v>6.45</v>
      </c>
      <c r="S564" s="48">
        <f t="shared" si="49"/>
        <v>780.45</v>
      </c>
      <c r="T564" s="48">
        <v>0</v>
      </c>
      <c r="U564" s="48">
        <f t="shared" si="46"/>
        <v>780.45</v>
      </c>
      <c r="V564" s="138">
        <f t="shared" si="47"/>
        <v>780450</v>
      </c>
      <c r="W564" s="138">
        <f t="shared" si="48"/>
        <v>65037.5</v>
      </c>
      <c r="X564" t="str">
        <f>IF(DATAPrI[[#This Row],[Verks]]="Programövergripande",DATAPrI[[#This Row],[Verks]],CONCATENATE(DATAPrI[[#This Row],[PN/Pri kod]],TEXT(DATAPrI[[#This Row],[Verks]],9900000),1))</f>
        <v>K899001081</v>
      </c>
      <c r="Y564" t="str">
        <f>IF(DATAPrI[[#This Row],[Verks]]="Programövergripande",DATAPrI[[#This Row],[Verks]],CONCATENATE(DATAPrI[[#This Row],[Kursansvarig inst]],TEXT(DATAPrI[[#This Row],[Verks]],9900000),1))</f>
        <v>K899001081</v>
      </c>
      <c r="Z5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4">
        <f>IF(A564="Programövergripande","Programövergripande",VLOOKUP(C564,Verks!A:B,2,0))</f>
        <v>108</v>
      </c>
      <c r="AH564">
        <v>2023</v>
      </c>
      <c r="AL564" t="str">
        <f>VLOOKUP(B564,Inst!A:B,2,0)</f>
        <v>K8</v>
      </c>
    </row>
    <row r="565" spans="1:38" x14ac:dyDescent="0.35">
      <c r="A565" t="s">
        <v>47</v>
      </c>
      <c r="B565" t="s">
        <v>695</v>
      </c>
      <c r="C565" t="s">
        <v>300</v>
      </c>
      <c r="D565" t="s">
        <v>300</v>
      </c>
      <c r="E565" t="s">
        <v>48</v>
      </c>
      <c r="G565" t="s">
        <v>705</v>
      </c>
      <c r="H565" t="s">
        <v>956</v>
      </c>
      <c r="I565" t="s">
        <v>1005</v>
      </c>
      <c r="J565">
        <v>1</v>
      </c>
      <c r="L565" t="s">
        <v>58</v>
      </c>
      <c r="M565" t="s">
        <v>49</v>
      </c>
      <c r="N565">
        <v>5</v>
      </c>
      <c r="O565">
        <v>42</v>
      </c>
      <c r="P565">
        <v>7.5</v>
      </c>
      <c r="Q565" s="48">
        <v>113.5</v>
      </c>
      <c r="R565" s="48">
        <f t="shared" si="45"/>
        <v>5.25</v>
      </c>
      <c r="S565" s="48">
        <f t="shared" si="49"/>
        <v>595.875</v>
      </c>
      <c r="T565" s="48">
        <v>0</v>
      </c>
      <c r="U565" s="48">
        <f t="shared" si="46"/>
        <v>595.875</v>
      </c>
      <c r="V565" s="138">
        <f t="shared" si="47"/>
        <v>595875</v>
      </c>
      <c r="W565" s="138">
        <f t="shared" si="48"/>
        <v>49656.25</v>
      </c>
      <c r="X565" t="str">
        <f>IF(DATAPrI[[#This Row],[Verks]]="Programövergripande",DATAPrI[[#This Row],[Verks]],CONCATENATE(DATAPrI[[#This Row],[PN/Pri kod]],TEXT(DATAPrI[[#This Row],[Verks]],9900000),1))</f>
        <v>K899001081</v>
      </c>
      <c r="Y565" t="str">
        <f>IF(DATAPrI[[#This Row],[Verks]]="Programövergripande",DATAPrI[[#This Row],[Verks]],CONCATENATE(DATAPrI[[#This Row],[Kursansvarig inst]],TEXT(DATAPrI[[#This Row],[Verks]],9900000),1))</f>
        <v>K899001081</v>
      </c>
      <c r="Z5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65" t="s">
        <v>42</v>
      </c>
      <c r="AC565" t="s">
        <v>42</v>
      </c>
      <c r="AD565" t="s">
        <v>42</v>
      </c>
      <c r="AE565" t="s">
        <v>42</v>
      </c>
      <c r="AF565">
        <f>IF(A565="Programövergripande","Programövergripande",VLOOKUP(C565,Verks!A:B,2,0))</f>
        <v>108</v>
      </c>
      <c r="AH565">
        <v>2023</v>
      </c>
      <c r="AL565" t="str">
        <f>VLOOKUP(B565,Inst!A:B,2,0)</f>
        <v>K8</v>
      </c>
    </row>
    <row r="566" spans="1:38" x14ac:dyDescent="0.35">
      <c r="A566" t="s">
        <v>47</v>
      </c>
      <c r="B566" t="s">
        <v>695</v>
      </c>
      <c r="C566" t="s">
        <v>300</v>
      </c>
      <c r="D566" t="s">
        <v>300</v>
      </c>
      <c r="E566" t="s">
        <v>48</v>
      </c>
      <c r="G566" t="s">
        <v>705</v>
      </c>
      <c r="H566" t="s">
        <v>1006</v>
      </c>
      <c r="I566" t="s">
        <v>1007</v>
      </c>
      <c r="J566">
        <v>1</v>
      </c>
      <c r="L566" t="s">
        <v>58</v>
      </c>
      <c r="M566" t="s">
        <v>49</v>
      </c>
      <c r="N566">
        <v>5</v>
      </c>
      <c r="O566">
        <v>42</v>
      </c>
      <c r="P566">
        <v>7.5</v>
      </c>
      <c r="Q566" s="48">
        <v>117</v>
      </c>
      <c r="R566" s="48">
        <f t="shared" si="45"/>
        <v>5.25</v>
      </c>
      <c r="S566" s="48">
        <f t="shared" si="49"/>
        <v>614.25</v>
      </c>
      <c r="T566" s="48">
        <v>0</v>
      </c>
      <c r="U566" s="48">
        <f t="shared" si="46"/>
        <v>614.25</v>
      </c>
      <c r="V566" s="138">
        <f t="shared" si="47"/>
        <v>614250</v>
      </c>
      <c r="W566" s="138">
        <f t="shared" si="48"/>
        <v>51187.5</v>
      </c>
      <c r="X566" t="str">
        <f>IF(DATAPrI[[#This Row],[Verks]]="Programövergripande",DATAPrI[[#This Row],[Verks]],CONCATENATE(DATAPrI[[#This Row],[PN/Pri kod]],TEXT(DATAPrI[[#This Row],[Verks]],9900000),1))</f>
        <v>K899001081</v>
      </c>
      <c r="Y566" t="str">
        <f>IF(DATAPrI[[#This Row],[Verks]]="Programövergripande",DATAPrI[[#This Row],[Verks]],CONCATENATE(DATAPrI[[#This Row],[Kursansvarig inst]],TEXT(DATAPrI[[#This Row],[Verks]],9900000),1))</f>
        <v>K899001081</v>
      </c>
      <c r="Z5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6">
        <f>IF(A566="Programövergripande","Programövergripande",VLOOKUP(C566,Verks!A:B,2,0))</f>
        <v>108</v>
      </c>
      <c r="AH566">
        <v>2023</v>
      </c>
      <c r="AL566" t="str">
        <f>VLOOKUP(B566,Inst!A:B,2,0)</f>
        <v>K8</v>
      </c>
    </row>
    <row r="567" spans="1:38" x14ac:dyDescent="0.35">
      <c r="A567" t="s">
        <v>47</v>
      </c>
      <c r="B567" t="s">
        <v>695</v>
      </c>
      <c r="C567" t="s">
        <v>300</v>
      </c>
      <c r="D567" t="s">
        <v>300</v>
      </c>
      <c r="E567" t="s">
        <v>48</v>
      </c>
      <c r="G567" t="s">
        <v>705</v>
      </c>
      <c r="H567" t="s">
        <v>1008</v>
      </c>
      <c r="I567" t="s">
        <v>1009</v>
      </c>
      <c r="J567">
        <v>1</v>
      </c>
      <c r="L567" t="s">
        <v>58</v>
      </c>
      <c r="M567" t="s">
        <v>49</v>
      </c>
      <c r="N567">
        <v>5</v>
      </c>
      <c r="O567">
        <v>42</v>
      </c>
      <c r="P567">
        <v>4.5</v>
      </c>
      <c r="Q567" s="48">
        <v>117</v>
      </c>
      <c r="R567" s="48">
        <f t="shared" si="45"/>
        <v>3.15</v>
      </c>
      <c r="S567" s="48">
        <f t="shared" si="49"/>
        <v>368.55</v>
      </c>
      <c r="T567" s="48">
        <v>0</v>
      </c>
      <c r="U567" s="48">
        <f t="shared" si="46"/>
        <v>368.55</v>
      </c>
      <c r="V567" s="138">
        <f t="shared" si="47"/>
        <v>368550</v>
      </c>
      <c r="W567" s="138">
        <f t="shared" si="48"/>
        <v>30712.5</v>
      </c>
      <c r="X567" t="str">
        <f>IF(DATAPrI[[#This Row],[Verks]]="Programövergripande",DATAPrI[[#This Row],[Verks]],CONCATENATE(DATAPrI[[#This Row],[PN/Pri kod]],TEXT(DATAPrI[[#This Row],[Verks]],9900000),1))</f>
        <v>K899001081</v>
      </c>
      <c r="Y567" t="str">
        <f>IF(DATAPrI[[#This Row],[Verks]]="Programövergripande",DATAPrI[[#This Row],[Verks]],CONCATENATE(DATAPrI[[#This Row],[Kursansvarig inst]],TEXT(DATAPrI[[#This Row],[Verks]],9900000),1))</f>
        <v>K899001081</v>
      </c>
      <c r="Z5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7">
        <f>IF(A567="Programövergripande","Programövergripande",VLOOKUP(C567,Verks!A:B,2,0))</f>
        <v>108</v>
      </c>
      <c r="AH567">
        <v>2023</v>
      </c>
      <c r="AL567" t="str">
        <f>VLOOKUP(B567,Inst!A:B,2,0)</f>
        <v>K8</v>
      </c>
    </row>
    <row r="568" spans="1:38" x14ac:dyDescent="0.35">
      <c r="A568" t="s">
        <v>47</v>
      </c>
      <c r="B568" t="s">
        <v>695</v>
      </c>
      <c r="C568" t="s">
        <v>300</v>
      </c>
      <c r="D568" t="s">
        <v>300</v>
      </c>
      <c r="E568" t="s">
        <v>48</v>
      </c>
      <c r="G568" t="s">
        <v>705</v>
      </c>
      <c r="H568" t="s">
        <v>1010</v>
      </c>
      <c r="I568" t="s">
        <v>1011</v>
      </c>
      <c r="J568">
        <v>1</v>
      </c>
      <c r="L568" t="s">
        <v>58</v>
      </c>
      <c r="M568" t="s">
        <v>49</v>
      </c>
      <c r="N568">
        <v>5</v>
      </c>
      <c r="O568">
        <v>42</v>
      </c>
      <c r="P568">
        <v>3</v>
      </c>
      <c r="Q568" s="48">
        <v>75.75</v>
      </c>
      <c r="R568" s="48">
        <f t="shared" ref="R568:R631" si="50">O568*P568/60*J568</f>
        <v>2.1</v>
      </c>
      <c r="S568" s="48">
        <f t="shared" si="49"/>
        <v>159.07500000000002</v>
      </c>
      <c r="T568" s="48">
        <v>0</v>
      </c>
      <c r="U568" s="48">
        <f t="shared" si="46"/>
        <v>159.07500000000002</v>
      </c>
      <c r="V568" s="138">
        <f t="shared" si="47"/>
        <v>159075.00000000003</v>
      </c>
      <c r="W568" s="138">
        <f t="shared" si="48"/>
        <v>13256.250000000002</v>
      </c>
      <c r="X568" t="str">
        <f>IF(DATAPrI[[#This Row],[Verks]]="Programövergripande",DATAPrI[[#This Row],[Verks]],CONCATENATE(DATAPrI[[#This Row],[PN/Pri kod]],TEXT(DATAPrI[[#This Row],[Verks]],9900000),1))</f>
        <v>K899001081</v>
      </c>
      <c r="Y568" t="str">
        <f>IF(DATAPrI[[#This Row],[Verks]]="Programövergripande",DATAPrI[[#This Row],[Verks]],CONCATENATE(DATAPrI[[#This Row],[Kursansvarig inst]],TEXT(DATAPrI[[#This Row],[Verks]],9900000),1))</f>
        <v>K899001081</v>
      </c>
      <c r="Z5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68" t="s">
        <v>42</v>
      </c>
      <c r="AC568" t="s">
        <v>42</v>
      </c>
      <c r="AD568" t="s">
        <v>42</v>
      </c>
      <c r="AE568" t="s">
        <v>42</v>
      </c>
      <c r="AF568">
        <f>IF(A568="Programövergripande","Programövergripande",VLOOKUP(C568,Verks!A:B,2,0))</f>
        <v>108</v>
      </c>
      <c r="AH568">
        <v>2023</v>
      </c>
      <c r="AL568" t="str">
        <f>VLOOKUP(B568,Inst!A:B,2,0)</f>
        <v>K8</v>
      </c>
    </row>
    <row r="569" spans="1:38" x14ac:dyDescent="0.35">
      <c r="A569" t="s">
        <v>47</v>
      </c>
      <c r="B569" t="s">
        <v>695</v>
      </c>
      <c r="C569" t="s">
        <v>300</v>
      </c>
      <c r="D569" t="s">
        <v>300</v>
      </c>
      <c r="E569" t="s">
        <v>48</v>
      </c>
      <c r="G569" t="s">
        <v>705</v>
      </c>
      <c r="H569" t="s">
        <v>349</v>
      </c>
      <c r="J569">
        <v>1</v>
      </c>
      <c r="L569" t="s">
        <v>66</v>
      </c>
      <c r="M569" t="s">
        <v>49</v>
      </c>
      <c r="N569">
        <v>5</v>
      </c>
      <c r="O569">
        <v>42</v>
      </c>
      <c r="P569">
        <v>7.5</v>
      </c>
      <c r="Q569" s="48">
        <v>72.56</v>
      </c>
      <c r="R569" s="48">
        <f t="shared" si="50"/>
        <v>5.25</v>
      </c>
      <c r="S569" s="48">
        <f t="shared" si="49"/>
        <v>380.94</v>
      </c>
      <c r="T569" s="48">
        <v>0</v>
      </c>
      <c r="U569" s="48">
        <f t="shared" si="46"/>
        <v>380.94</v>
      </c>
      <c r="V569" s="138">
        <f t="shared" si="47"/>
        <v>380940</v>
      </c>
      <c r="W569" s="138">
        <f t="shared" si="48"/>
        <v>31745</v>
      </c>
      <c r="X569" t="str">
        <f>IF(DATAPrI[[#This Row],[Verks]]="Programövergripande",DATAPrI[[#This Row],[Verks]],CONCATENATE(DATAPrI[[#This Row],[PN/Pri kod]],TEXT(DATAPrI[[#This Row],[Verks]],9900000),1))</f>
        <v>K899001081</v>
      </c>
      <c r="Y569" t="str">
        <f>IF(DATAPrI[[#This Row],[Verks]]="Programövergripande",DATAPrI[[#This Row],[Verks]],CONCATENATE(DATAPrI[[#This Row],[Kursansvarig inst]],TEXT(DATAPrI[[#This Row],[Verks]],9900000),1))</f>
        <v>K899001081</v>
      </c>
      <c r="Z5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69">
        <f>IF(A569="Programövergripande","Programövergripande",VLOOKUP(C569,Verks!A:B,2,0))</f>
        <v>108</v>
      </c>
      <c r="AH569">
        <v>2023</v>
      </c>
      <c r="AL569" t="str">
        <f>VLOOKUP(B569,Inst!A:B,2,0)</f>
        <v>K8</v>
      </c>
    </row>
    <row r="570" spans="1:38" x14ac:dyDescent="0.35">
      <c r="A570" t="s">
        <v>47</v>
      </c>
      <c r="B570" t="s">
        <v>695</v>
      </c>
      <c r="C570" t="s">
        <v>300</v>
      </c>
      <c r="D570" t="s">
        <v>300</v>
      </c>
      <c r="E570" t="s">
        <v>48</v>
      </c>
      <c r="G570" t="s">
        <v>705</v>
      </c>
      <c r="H570" t="s">
        <v>956</v>
      </c>
      <c r="I570" t="s">
        <v>1005</v>
      </c>
      <c r="J570">
        <v>1</v>
      </c>
      <c r="L570" t="s">
        <v>58</v>
      </c>
      <c r="M570" t="s">
        <v>50</v>
      </c>
      <c r="N570">
        <v>6</v>
      </c>
      <c r="O570">
        <v>45</v>
      </c>
      <c r="P570">
        <v>7.5</v>
      </c>
      <c r="Q570" s="48">
        <v>113.5</v>
      </c>
      <c r="R570" s="48">
        <f t="shared" si="50"/>
        <v>5.625</v>
      </c>
      <c r="S570" s="48">
        <f t="shared" si="49"/>
        <v>638.4375</v>
      </c>
      <c r="T570" s="48">
        <v>0</v>
      </c>
      <c r="U570" s="48">
        <f t="shared" si="46"/>
        <v>638.4375</v>
      </c>
      <c r="V570" s="138">
        <f t="shared" si="47"/>
        <v>638437.5</v>
      </c>
      <c r="W570" s="138">
        <f t="shared" si="48"/>
        <v>53203.125</v>
      </c>
      <c r="X570" t="str">
        <f>IF(DATAPrI[[#This Row],[Verks]]="Programövergripande",DATAPrI[[#This Row],[Verks]],CONCATENATE(DATAPrI[[#This Row],[PN/Pri kod]],TEXT(DATAPrI[[#This Row],[Verks]],9900000),1))</f>
        <v>K899001081</v>
      </c>
      <c r="Y570" t="str">
        <f>IF(DATAPrI[[#This Row],[Verks]]="Programövergripande",DATAPrI[[#This Row],[Verks]],CONCATENATE(DATAPrI[[#This Row],[Kursansvarig inst]],TEXT(DATAPrI[[#This Row],[Verks]],9900000),1))</f>
        <v>K899001081</v>
      </c>
      <c r="Z5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70" t="s">
        <v>42</v>
      </c>
      <c r="AC570" t="s">
        <v>42</v>
      </c>
      <c r="AD570" t="s">
        <v>42</v>
      </c>
      <c r="AE570" t="s">
        <v>42</v>
      </c>
      <c r="AF570">
        <f>IF(A570="Programövergripande","Programövergripande",VLOOKUP(C570,Verks!A:B,2,0))</f>
        <v>108</v>
      </c>
      <c r="AH570">
        <v>2023</v>
      </c>
      <c r="AL570" t="str">
        <f>VLOOKUP(B570,Inst!A:B,2,0)</f>
        <v>K8</v>
      </c>
    </row>
    <row r="571" spans="1:38" x14ac:dyDescent="0.35">
      <c r="A571" t="s">
        <v>47</v>
      </c>
      <c r="B571" t="s">
        <v>695</v>
      </c>
      <c r="C571" t="s">
        <v>300</v>
      </c>
      <c r="D571" t="s">
        <v>300</v>
      </c>
      <c r="E571" t="s">
        <v>48</v>
      </c>
      <c r="G571" t="s">
        <v>705</v>
      </c>
      <c r="H571" t="s">
        <v>1006</v>
      </c>
      <c r="I571" t="s">
        <v>1007</v>
      </c>
      <c r="J571">
        <v>1</v>
      </c>
      <c r="L571" t="s">
        <v>58</v>
      </c>
      <c r="M571" t="s">
        <v>50</v>
      </c>
      <c r="N571" s="71">
        <v>6</v>
      </c>
      <c r="O571">
        <v>45</v>
      </c>
      <c r="P571">
        <v>7.5</v>
      </c>
      <c r="Q571" s="48">
        <v>121</v>
      </c>
      <c r="R571" s="48">
        <f t="shared" si="50"/>
        <v>5.625</v>
      </c>
      <c r="S571" s="48">
        <f t="shared" si="49"/>
        <v>680.625</v>
      </c>
      <c r="T571" s="48"/>
      <c r="U571" s="48">
        <f t="shared" si="46"/>
        <v>680.625</v>
      </c>
      <c r="V571" s="138">
        <f t="shared" si="47"/>
        <v>680625</v>
      </c>
      <c r="W571" s="138">
        <f t="shared" si="48"/>
        <v>56718.75</v>
      </c>
      <c r="X571" t="str">
        <f>IF(DATAPrI[[#This Row],[Verks]]="Programövergripande",DATAPrI[[#This Row],[Verks]],CONCATENATE(DATAPrI[[#This Row],[PN/Pri kod]],TEXT(DATAPrI[[#This Row],[Verks]],9900000),1))</f>
        <v>K899001081</v>
      </c>
      <c r="Y571" t="str">
        <f>IF(DATAPrI[[#This Row],[Verks]]="Programövergripande",DATAPrI[[#This Row],[Verks]],CONCATENATE(DATAPrI[[#This Row],[Kursansvarig inst]],TEXT(DATAPrI[[#This Row],[Verks]],9900000),1))</f>
        <v>K899001081</v>
      </c>
      <c r="Z5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71" t="s">
        <v>42</v>
      </c>
      <c r="AC571" t="s">
        <v>42</v>
      </c>
      <c r="AD571" t="s">
        <v>42</v>
      </c>
      <c r="AE571" t="s">
        <v>42</v>
      </c>
      <c r="AF571">
        <f>IF(A571="Programövergripande","Programövergripande",VLOOKUP(C571,Verks!A:B,2,0))</f>
        <v>108</v>
      </c>
      <c r="AH571">
        <v>2023</v>
      </c>
      <c r="AL571" t="str">
        <f>VLOOKUP(B571,Inst!A:B,2,0)</f>
        <v>K8</v>
      </c>
    </row>
    <row r="572" spans="1:38" x14ac:dyDescent="0.35">
      <c r="A572" t="s">
        <v>47</v>
      </c>
      <c r="B572" t="s">
        <v>695</v>
      </c>
      <c r="C572" t="s">
        <v>300</v>
      </c>
      <c r="D572" t="s">
        <v>300</v>
      </c>
      <c r="E572" t="s">
        <v>48</v>
      </c>
      <c r="G572" t="s">
        <v>705</v>
      </c>
      <c r="H572" t="s">
        <v>1012</v>
      </c>
      <c r="I572" t="s">
        <v>1013</v>
      </c>
      <c r="J572">
        <v>1</v>
      </c>
      <c r="L572" t="s">
        <v>58</v>
      </c>
      <c r="M572" t="s">
        <v>50</v>
      </c>
      <c r="N572" s="71">
        <v>6</v>
      </c>
      <c r="O572">
        <v>45</v>
      </c>
      <c r="P572">
        <v>12</v>
      </c>
      <c r="Q572" s="48">
        <v>121</v>
      </c>
      <c r="R572" s="48">
        <f t="shared" si="50"/>
        <v>9</v>
      </c>
      <c r="S572" s="48">
        <f t="shared" si="49"/>
        <v>1089</v>
      </c>
      <c r="T572" s="48"/>
      <c r="U572" s="48">
        <f t="shared" si="46"/>
        <v>1089</v>
      </c>
      <c r="V572" s="138">
        <f t="shared" si="47"/>
        <v>1089000</v>
      </c>
      <c r="W572" s="138">
        <f t="shared" si="48"/>
        <v>90750</v>
      </c>
      <c r="X572" t="str">
        <f>IF(DATAPrI[[#This Row],[Verks]]="Programövergripande",DATAPrI[[#This Row],[Verks]],CONCATENATE(DATAPrI[[#This Row],[PN/Pri kod]],TEXT(DATAPrI[[#This Row],[Verks]],9900000),1))</f>
        <v>K899001081</v>
      </c>
      <c r="Y572" t="str">
        <f>IF(DATAPrI[[#This Row],[Verks]]="Programövergripande",DATAPrI[[#This Row],[Verks]],CONCATENATE(DATAPrI[[#This Row],[Kursansvarig inst]],TEXT(DATAPrI[[#This Row],[Verks]],9900000),1))</f>
        <v>K899001081</v>
      </c>
      <c r="Z5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72" t="s">
        <v>42</v>
      </c>
      <c r="AC572" t="s">
        <v>42</v>
      </c>
      <c r="AD572" t="s">
        <v>42</v>
      </c>
      <c r="AE572" t="s">
        <v>42</v>
      </c>
      <c r="AF572">
        <f>IF(A572="Programövergripande","Programövergripande",VLOOKUP(C572,Verks!A:B,2,0))</f>
        <v>108</v>
      </c>
      <c r="AH572">
        <v>2023</v>
      </c>
      <c r="AL572" t="str">
        <f>VLOOKUP(B572,Inst!A:B,2,0)</f>
        <v>K8</v>
      </c>
    </row>
    <row r="573" spans="1:38" x14ac:dyDescent="0.35">
      <c r="A573" t="s">
        <v>47</v>
      </c>
      <c r="B573" t="s">
        <v>695</v>
      </c>
      <c r="C573" t="s">
        <v>300</v>
      </c>
      <c r="D573" t="s">
        <v>300</v>
      </c>
      <c r="E573" t="s">
        <v>48</v>
      </c>
      <c r="G573" t="s">
        <v>705</v>
      </c>
      <c r="H573" t="s">
        <v>1014</v>
      </c>
      <c r="I573" t="s">
        <v>1015</v>
      </c>
      <c r="J573">
        <v>1</v>
      </c>
      <c r="L573" t="s">
        <v>58</v>
      </c>
      <c r="M573" t="s">
        <v>50</v>
      </c>
      <c r="N573">
        <v>6</v>
      </c>
      <c r="O573">
        <v>45</v>
      </c>
      <c r="P573">
        <v>3</v>
      </c>
      <c r="Q573" s="48">
        <v>92.9</v>
      </c>
      <c r="R573" s="48">
        <f t="shared" si="50"/>
        <v>2.25</v>
      </c>
      <c r="S573" s="48">
        <f t="shared" si="49"/>
        <v>209.02500000000001</v>
      </c>
      <c r="T573" s="48"/>
      <c r="U573" s="48">
        <f t="shared" si="46"/>
        <v>209.02500000000001</v>
      </c>
      <c r="V573" s="138">
        <f t="shared" si="47"/>
        <v>209025</v>
      </c>
      <c r="W573" s="138">
        <f t="shared" si="48"/>
        <v>17418.75</v>
      </c>
      <c r="X573" t="str">
        <f>IF(DATAPrI[[#This Row],[Verks]]="Programövergripande",DATAPrI[[#This Row],[Verks]],CONCATENATE(DATAPrI[[#This Row],[PN/Pri kod]],TEXT(DATAPrI[[#This Row],[Verks]],9900000),1))</f>
        <v>K899001081</v>
      </c>
      <c r="Y573" t="str">
        <f>IF(DATAPrI[[#This Row],[Verks]]="Programövergripande",DATAPrI[[#This Row],[Verks]],CONCATENATE(DATAPrI[[#This Row],[Kursansvarig inst]],TEXT(DATAPrI[[#This Row],[Verks]],9900000),1))</f>
        <v>K899001081</v>
      </c>
      <c r="Z5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573">
        <f>IF(A573="Programövergripande","Programövergripande",VLOOKUP(C573,Verks!A:B,2,0))</f>
        <v>108</v>
      </c>
      <c r="AH573">
        <v>2023</v>
      </c>
      <c r="AL573" t="str">
        <f>VLOOKUP(B573,Inst!A:B,2,0)</f>
        <v>K8</v>
      </c>
    </row>
    <row r="574" spans="1:38" x14ac:dyDescent="0.35">
      <c r="A574" t="s">
        <v>47</v>
      </c>
      <c r="B574" t="s">
        <v>695</v>
      </c>
      <c r="C574" t="s">
        <v>300</v>
      </c>
      <c r="D574" t="s">
        <v>300</v>
      </c>
      <c r="E574" t="s">
        <v>48</v>
      </c>
      <c r="G574" t="s">
        <v>705</v>
      </c>
      <c r="H574" t="s">
        <v>65</v>
      </c>
      <c r="I574" t="s">
        <v>42</v>
      </c>
      <c r="J574">
        <v>1</v>
      </c>
      <c r="L574" t="s">
        <v>66</v>
      </c>
      <c r="M574" t="s">
        <v>42</v>
      </c>
      <c r="P574">
        <v>60</v>
      </c>
      <c r="Q574" s="48">
        <v>88.341697676714972</v>
      </c>
      <c r="R574" s="48">
        <f t="shared" si="50"/>
        <v>0</v>
      </c>
      <c r="S574" s="48">
        <f t="shared" si="49"/>
        <v>0</v>
      </c>
      <c r="T574" s="48">
        <v>0</v>
      </c>
      <c r="U574" s="48">
        <f t="shared" si="46"/>
        <v>0</v>
      </c>
      <c r="V574" s="138">
        <f t="shared" si="47"/>
        <v>0</v>
      </c>
      <c r="W574" s="138">
        <f t="shared" si="48"/>
        <v>0</v>
      </c>
      <c r="X574" t="str">
        <f>IF(DATAPrI[[#This Row],[Verks]]="Programövergripande",DATAPrI[[#This Row],[Verks]],CONCATENATE(DATAPrI[[#This Row],[PN/Pri kod]],TEXT(DATAPrI[[#This Row],[Verks]],9900000),1))</f>
        <v>K899001081</v>
      </c>
      <c r="Y574" t="str">
        <f>IF(DATAPrI[[#This Row],[Verks]]="Programövergripande",DATAPrI[[#This Row],[Verks]],CONCATENATE(DATAPrI[[#This Row],[Kursansvarig inst]],TEXT(DATAPrI[[#This Row],[Verks]],9900000),1))</f>
        <v>K899001081</v>
      </c>
      <c r="Z5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74" t="s">
        <v>42</v>
      </c>
      <c r="AC574" t="s">
        <v>42</v>
      </c>
      <c r="AD574" t="s">
        <v>42</v>
      </c>
      <c r="AE574" t="s">
        <v>42</v>
      </c>
      <c r="AF574">
        <f>IF(A574="Programövergripande","Programövergripande",VLOOKUP(C574,Verks!A:B,2,0))</f>
        <v>108</v>
      </c>
      <c r="AH574">
        <v>2023</v>
      </c>
      <c r="AL574" t="str">
        <f>VLOOKUP(B574,Inst!A:B,2,0)</f>
        <v>K8</v>
      </c>
    </row>
    <row r="575" spans="1:38" x14ac:dyDescent="0.35">
      <c r="A575" t="s">
        <v>38</v>
      </c>
      <c r="B575" t="s">
        <v>695</v>
      </c>
      <c r="C575" t="s">
        <v>301</v>
      </c>
      <c r="D575" t="s">
        <v>301</v>
      </c>
      <c r="E575" t="s">
        <v>42</v>
      </c>
      <c r="G575" t="s">
        <v>705</v>
      </c>
      <c r="H575" t="s">
        <v>1016</v>
      </c>
      <c r="I575" t="s">
        <v>42</v>
      </c>
      <c r="J575">
        <v>1</v>
      </c>
      <c r="L575" t="s">
        <v>53</v>
      </c>
      <c r="Q575" s="48">
        <v>0</v>
      </c>
      <c r="R575" s="48">
        <f t="shared" si="50"/>
        <v>0</v>
      </c>
      <c r="S575" s="48">
        <f t="shared" si="49"/>
        <v>0</v>
      </c>
      <c r="T575" s="48">
        <v>0</v>
      </c>
      <c r="U575" s="48">
        <f t="shared" si="46"/>
        <v>0</v>
      </c>
      <c r="V575" s="138">
        <f t="shared" si="47"/>
        <v>0</v>
      </c>
      <c r="W575" s="138">
        <f t="shared" si="48"/>
        <v>0</v>
      </c>
      <c r="X575" t="str">
        <f>IF(DATAPrI[[#This Row],[Verks]]="Programövergripande",DATAPrI[[#This Row],[Verks]],CONCATENATE(DATAPrI[[#This Row],[PN/Pri kod]],TEXT(DATAPrI[[#This Row],[Verks]],9900000),1))</f>
        <v>Programövergripande</v>
      </c>
      <c r="Y575" t="str">
        <f>IF(DATAPrI[[#This Row],[Verks]]="Programövergripande",DATAPrI[[#This Row],[Verks]],CONCATENATE(DATAPrI[[#This Row],[Kursansvarig inst]],TEXT(DATAPrI[[#This Row],[Verks]],9900000),1))</f>
        <v>Programövergripande</v>
      </c>
      <c r="Z57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7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75" t="s">
        <v>42</v>
      </c>
      <c r="AC575" t="s">
        <v>42</v>
      </c>
      <c r="AD575" t="s">
        <v>42</v>
      </c>
      <c r="AE575" t="s">
        <v>42</v>
      </c>
      <c r="AF575" t="str">
        <f>IF(A575="Programövergripande","Programövergripande",VLOOKUP(C575,Verks!A:B,2,0))</f>
        <v>Programövergripande</v>
      </c>
      <c r="AG575" t="s">
        <v>1017</v>
      </c>
      <c r="AH575">
        <v>2023</v>
      </c>
      <c r="AL575" t="str">
        <f>VLOOKUP(B575,Inst!A:B,2,0)</f>
        <v>K8</v>
      </c>
    </row>
    <row r="576" spans="1:38" x14ac:dyDescent="0.35">
      <c r="A576" t="s">
        <v>38</v>
      </c>
      <c r="B576" t="s">
        <v>695</v>
      </c>
      <c r="C576" t="s">
        <v>301</v>
      </c>
      <c r="D576" t="s">
        <v>301</v>
      </c>
      <c r="E576" t="s">
        <v>42</v>
      </c>
      <c r="G576" t="s">
        <v>705</v>
      </c>
      <c r="H576" t="s">
        <v>945</v>
      </c>
      <c r="I576" t="s">
        <v>42</v>
      </c>
      <c r="J576">
        <v>1</v>
      </c>
      <c r="L576" t="s">
        <v>53</v>
      </c>
      <c r="Q576" s="48">
        <v>0</v>
      </c>
      <c r="R576" s="48">
        <f t="shared" si="50"/>
        <v>0</v>
      </c>
      <c r="S576" s="48">
        <f t="shared" si="49"/>
        <v>0</v>
      </c>
      <c r="T576" s="48">
        <v>39.69</v>
      </c>
      <c r="U576" s="48">
        <f t="shared" si="46"/>
        <v>39.69</v>
      </c>
      <c r="V576" s="138">
        <f t="shared" si="47"/>
        <v>39690</v>
      </c>
      <c r="W576" s="138">
        <f t="shared" si="48"/>
        <v>3307.5</v>
      </c>
      <c r="X576" t="str">
        <f>IF(DATAPrI[[#This Row],[Verks]]="Programövergripande",DATAPrI[[#This Row],[Verks]],CONCATENATE(DATAPrI[[#This Row],[PN/Pri kod]],TEXT(DATAPrI[[#This Row],[Verks]],9900000),1))</f>
        <v>Programövergripande</v>
      </c>
      <c r="Y576" t="str">
        <f>IF(DATAPrI[[#This Row],[Verks]]="Programövergripande",DATAPrI[[#This Row],[Verks]],CONCATENATE(DATAPrI[[#This Row],[Kursansvarig inst]],TEXT(DATAPrI[[#This Row],[Verks]],9900000),1))</f>
        <v>Programövergripande</v>
      </c>
      <c r="Z57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7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76" t="s">
        <v>42</v>
      </c>
      <c r="AC576" t="s">
        <v>42</v>
      </c>
      <c r="AD576" t="s">
        <v>42</v>
      </c>
      <c r="AE576" t="s">
        <v>42</v>
      </c>
      <c r="AF576" t="str">
        <f>IF(A576="Programövergripande","Programövergripande",VLOOKUP(C576,Verks!A:B,2,0))</f>
        <v>Programövergripande</v>
      </c>
      <c r="AG576" t="s">
        <v>946</v>
      </c>
      <c r="AH576">
        <v>2023</v>
      </c>
      <c r="AL576" t="str">
        <f>VLOOKUP(B576,Inst!A:B,2,0)</f>
        <v>K8</v>
      </c>
    </row>
    <row r="577" spans="1:38" x14ac:dyDescent="0.35">
      <c r="A577" t="s">
        <v>38</v>
      </c>
      <c r="B577" t="s">
        <v>695</v>
      </c>
      <c r="C577" t="s">
        <v>301</v>
      </c>
      <c r="D577" t="s">
        <v>301</v>
      </c>
      <c r="E577" t="s">
        <v>42</v>
      </c>
      <c r="G577" t="s">
        <v>705</v>
      </c>
      <c r="H577" t="s">
        <v>947</v>
      </c>
      <c r="I577" t="s">
        <v>42</v>
      </c>
      <c r="J577">
        <v>1</v>
      </c>
      <c r="L577" t="s">
        <v>53</v>
      </c>
      <c r="Q577" s="48">
        <v>0</v>
      </c>
      <c r="R577" s="48">
        <f t="shared" si="50"/>
        <v>0</v>
      </c>
      <c r="S577" s="48">
        <f t="shared" si="49"/>
        <v>0</v>
      </c>
      <c r="T577" s="48">
        <v>105</v>
      </c>
      <c r="U577" s="48">
        <f t="shared" si="46"/>
        <v>105</v>
      </c>
      <c r="V577" s="138">
        <f t="shared" si="47"/>
        <v>105000</v>
      </c>
      <c r="W577" s="138">
        <f t="shared" si="48"/>
        <v>8750</v>
      </c>
      <c r="X577" t="str">
        <f>IF(DATAPrI[[#This Row],[Verks]]="Programövergripande",DATAPrI[[#This Row],[Verks]],CONCATENATE(DATAPrI[[#This Row],[PN/Pri kod]],TEXT(DATAPrI[[#This Row],[Verks]],9900000),1))</f>
        <v>Programövergripande</v>
      </c>
      <c r="Y577" t="str">
        <f>IF(DATAPrI[[#This Row],[Verks]]="Programövergripande",DATAPrI[[#This Row],[Verks]],CONCATENATE(DATAPrI[[#This Row],[Kursansvarig inst]],TEXT(DATAPrI[[#This Row],[Verks]],9900000),1))</f>
        <v>Programövergripande</v>
      </c>
      <c r="Z57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7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77" t="s">
        <v>42</v>
      </c>
      <c r="AC577" t="s">
        <v>42</v>
      </c>
      <c r="AD577" t="s">
        <v>42</v>
      </c>
      <c r="AE577" t="s">
        <v>42</v>
      </c>
      <c r="AF577" t="str">
        <f>IF(A577="Programövergripande","Programövergripande",VLOOKUP(C577,Verks!A:B,2,0))</f>
        <v>Programövergripande</v>
      </c>
      <c r="AG577" t="s">
        <v>948</v>
      </c>
      <c r="AH577">
        <v>2023</v>
      </c>
      <c r="AL577" t="str">
        <f>VLOOKUP(B577,Inst!A:B,2,0)</f>
        <v>K8</v>
      </c>
    </row>
    <row r="578" spans="1:38" x14ac:dyDescent="0.35">
      <c r="A578" t="s">
        <v>38</v>
      </c>
      <c r="B578" t="s">
        <v>695</v>
      </c>
      <c r="C578" t="s">
        <v>301</v>
      </c>
      <c r="D578" t="s">
        <v>301</v>
      </c>
      <c r="E578" t="s">
        <v>42</v>
      </c>
      <c r="G578" t="s">
        <v>705</v>
      </c>
      <c r="H578" t="s">
        <v>949</v>
      </c>
      <c r="I578" t="s">
        <v>42</v>
      </c>
      <c r="J578">
        <v>1</v>
      </c>
      <c r="L578" t="s">
        <v>53</v>
      </c>
      <c r="Q578" s="48">
        <v>0</v>
      </c>
      <c r="R578" s="48">
        <f t="shared" si="50"/>
        <v>0</v>
      </c>
      <c r="S578" s="48">
        <f t="shared" si="49"/>
        <v>0</v>
      </c>
      <c r="T578" s="48">
        <v>508.5</v>
      </c>
      <c r="U578" s="48">
        <f t="shared" ref="U578:U641" si="51">S578+T578</f>
        <v>508.5</v>
      </c>
      <c r="V578" s="138">
        <f t="shared" ref="V578:V641" si="52">U578*1000</f>
        <v>508500</v>
      </c>
      <c r="W578" s="138">
        <f t="shared" si="48"/>
        <v>42375</v>
      </c>
      <c r="X578" t="str">
        <f>IF(DATAPrI[[#This Row],[Verks]]="Programövergripande",DATAPrI[[#This Row],[Verks]],CONCATENATE(DATAPrI[[#This Row],[PN/Pri kod]],TEXT(DATAPrI[[#This Row],[Verks]],9900000),1))</f>
        <v>Programövergripande</v>
      </c>
      <c r="Y578" t="str">
        <f>IF(DATAPrI[[#This Row],[Verks]]="Programövergripande",DATAPrI[[#This Row],[Verks]],CONCATENATE(DATAPrI[[#This Row],[Kursansvarig inst]],TEXT(DATAPrI[[#This Row],[Verks]],9900000),1))</f>
        <v>Programövergripande</v>
      </c>
      <c r="Z5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78" t="s">
        <v>42</v>
      </c>
      <c r="AC578" t="s">
        <v>42</v>
      </c>
      <c r="AD578" t="s">
        <v>42</v>
      </c>
      <c r="AE578" t="s">
        <v>42</v>
      </c>
      <c r="AF578" t="str">
        <f>IF(A578="Programövergripande","Programövergripande",VLOOKUP(C578,Verks!A:B,2,0))</f>
        <v>Programövergripande</v>
      </c>
      <c r="AG578" t="s">
        <v>950</v>
      </c>
      <c r="AH578">
        <v>2023</v>
      </c>
      <c r="AL578" t="str">
        <f>VLOOKUP(B578,Inst!A:B,2,0)</f>
        <v>K8</v>
      </c>
    </row>
    <row r="579" spans="1:38" x14ac:dyDescent="0.35">
      <c r="A579" t="s">
        <v>38</v>
      </c>
      <c r="B579" t="s">
        <v>695</v>
      </c>
      <c r="C579" t="s">
        <v>301</v>
      </c>
      <c r="D579" t="s">
        <v>301</v>
      </c>
      <c r="E579" t="s">
        <v>42</v>
      </c>
      <c r="G579" t="s">
        <v>705</v>
      </c>
      <c r="H579" t="s">
        <v>52</v>
      </c>
      <c r="I579" t="s">
        <v>42</v>
      </c>
      <c r="J579">
        <v>1</v>
      </c>
      <c r="L579" t="s">
        <v>53</v>
      </c>
      <c r="Q579" s="48">
        <v>0</v>
      </c>
      <c r="R579" s="48">
        <f t="shared" si="50"/>
        <v>0</v>
      </c>
      <c r="S579" s="48">
        <f t="shared" si="49"/>
        <v>0</v>
      </c>
      <c r="T579" s="48">
        <v>1390.0550000000001</v>
      </c>
      <c r="U579" s="48">
        <f t="shared" si="51"/>
        <v>1390.0550000000001</v>
      </c>
      <c r="V579" s="138">
        <f t="shared" si="52"/>
        <v>1390055</v>
      </c>
      <c r="W579" s="138">
        <f t="shared" si="48"/>
        <v>115837.91666666667</v>
      </c>
      <c r="X579" t="str">
        <f>IF(DATAPrI[[#This Row],[Verks]]="Programövergripande",DATAPrI[[#This Row],[Verks]],CONCATENATE(DATAPrI[[#This Row],[PN/Pri kod]],TEXT(DATAPrI[[#This Row],[Verks]],9900000),1))</f>
        <v>Programövergripande</v>
      </c>
      <c r="Y579" t="str">
        <f>IF(DATAPrI[[#This Row],[Verks]]="Programövergripande",DATAPrI[[#This Row],[Verks]],CONCATENATE(DATAPrI[[#This Row],[Kursansvarig inst]],TEXT(DATAPrI[[#This Row],[Verks]],9900000),1))</f>
        <v>Programövergripande</v>
      </c>
      <c r="Z5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5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579" t="s">
        <v>42</v>
      </c>
      <c r="AC579" t="s">
        <v>42</v>
      </c>
      <c r="AD579" t="s">
        <v>42</v>
      </c>
      <c r="AE579" t="s">
        <v>42</v>
      </c>
      <c r="AF579" t="str">
        <f>IF(A579="Programövergripande","Programövergripande",VLOOKUP(C579,Verks!A:B,2,0))</f>
        <v>Programövergripande</v>
      </c>
      <c r="AG579" t="s">
        <v>1018</v>
      </c>
      <c r="AH579">
        <v>2023</v>
      </c>
      <c r="AL579" t="str">
        <f>VLOOKUP(B579,Inst!A:B,2,0)</f>
        <v>K8</v>
      </c>
    </row>
    <row r="580" spans="1:38" x14ac:dyDescent="0.35">
      <c r="A580" t="s">
        <v>47</v>
      </c>
      <c r="B580" t="s">
        <v>695</v>
      </c>
      <c r="C580" t="s">
        <v>301</v>
      </c>
      <c r="D580" t="s">
        <v>301</v>
      </c>
      <c r="E580" t="s">
        <v>48</v>
      </c>
      <c r="G580" t="s">
        <v>705</v>
      </c>
      <c r="H580" t="s">
        <v>1019</v>
      </c>
      <c r="I580" t="s">
        <v>1020</v>
      </c>
      <c r="J580">
        <v>1</v>
      </c>
      <c r="L580" t="s">
        <v>58</v>
      </c>
      <c r="M580" t="s">
        <v>49</v>
      </c>
      <c r="N580">
        <v>1</v>
      </c>
      <c r="O580">
        <v>82</v>
      </c>
      <c r="P580">
        <v>15</v>
      </c>
      <c r="Q580" s="48">
        <v>90.668509067446323</v>
      </c>
      <c r="R580" s="48">
        <f t="shared" si="50"/>
        <v>20.5</v>
      </c>
      <c r="S580" s="48">
        <f t="shared" si="49"/>
        <v>1858.7044358826497</v>
      </c>
      <c r="T580" s="48">
        <v>0</v>
      </c>
      <c r="U580" s="48">
        <f t="shared" si="51"/>
        <v>1858.7044358826497</v>
      </c>
      <c r="V580" s="138">
        <f t="shared" si="52"/>
        <v>1858704.4358826496</v>
      </c>
      <c r="W580" s="138">
        <f t="shared" si="48"/>
        <v>154892.03632355414</v>
      </c>
      <c r="X580" t="str">
        <f>IF(DATAPrI[[#This Row],[Verks]]="Programövergripande",DATAPrI[[#This Row],[Verks]],CONCATENATE(DATAPrI[[#This Row],[PN/Pri kod]],TEXT(DATAPrI[[#This Row],[Verks]],9900000),1))</f>
        <v>K899001141</v>
      </c>
      <c r="Y580" t="str">
        <f>IF(DATAPrI[[#This Row],[Verks]]="Programövergripande",DATAPrI[[#This Row],[Verks]],CONCATENATE(DATAPrI[[#This Row],[Kursansvarig inst]],TEXT(DATAPrI[[#This Row],[Verks]],9900000),1))</f>
        <v>K899001141</v>
      </c>
      <c r="Z5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0" t="s">
        <v>42</v>
      </c>
      <c r="AC580" t="s">
        <v>42</v>
      </c>
      <c r="AD580" t="s">
        <v>42</v>
      </c>
      <c r="AE580" t="s">
        <v>42</v>
      </c>
      <c r="AF580">
        <f>IF(A580="Programövergripande","Programövergripande",VLOOKUP(C580,Verks!A:B,2,0))</f>
        <v>114</v>
      </c>
      <c r="AH580">
        <v>2023</v>
      </c>
      <c r="AL580" t="str">
        <f>VLOOKUP(B580,Inst!A:B,2,0)</f>
        <v>K8</v>
      </c>
    </row>
    <row r="581" spans="1:38" x14ac:dyDescent="0.35">
      <c r="A581" t="s">
        <v>47</v>
      </c>
      <c r="B581" t="s">
        <v>695</v>
      </c>
      <c r="C581" t="s">
        <v>301</v>
      </c>
      <c r="D581" t="s">
        <v>301</v>
      </c>
      <c r="E581" t="s">
        <v>48</v>
      </c>
      <c r="G581" t="s">
        <v>705</v>
      </c>
      <c r="H581" t="s">
        <v>1021</v>
      </c>
      <c r="I581" t="s">
        <v>1022</v>
      </c>
      <c r="J581">
        <v>1</v>
      </c>
      <c r="L581" t="s">
        <v>58</v>
      </c>
      <c r="M581" t="s">
        <v>49</v>
      </c>
      <c r="N581">
        <v>1</v>
      </c>
      <c r="O581">
        <v>82</v>
      </c>
      <c r="P581">
        <v>7.5</v>
      </c>
      <c r="Q581" s="48">
        <v>90.669866232697359</v>
      </c>
      <c r="R581" s="48">
        <f t="shared" si="50"/>
        <v>10.25</v>
      </c>
      <c r="S581" s="48">
        <f t="shared" si="49"/>
        <v>929.36612888514787</v>
      </c>
      <c r="T581" s="48">
        <v>0</v>
      </c>
      <c r="U581" s="48">
        <f t="shared" si="51"/>
        <v>929.36612888514787</v>
      </c>
      <c r="V581" s="138">
        <f t="shared" si="52"/>
        <v>929366.12888514786</v>
      </c>
      <c r="W581" s="138">
        <f t="shared" si="48"/>
        <v>77447.17740709566</v>
      </c>
      <c r="X581" t="str">
        <f>IF(DATAPrI[[#This Row],[Verks]]="Programövergripande",DATAPrI[[#This Row],[Verks]],CONCATENATE(DATAPrI[[#This Row],[PN/Pri kod]],TEXT(DATAPrI[[#This Row],[Verks]],9900000),1))</f>
        <v>K899001141</v>
      </c>
      <c r="Y581" t="str">
        <f>IF(DATAPrI[[#This Row],[Verks]]="Programövergripande",DATAPrI[[#This Row],[Verks]],CONCATENATE(DATAPrI[[#This Row],[Kursansvarig inst]],TEXT(DATAPrI[[#This Row],[Verks]],9900000),1))</f>
        <v>K899001141</v>
      </c>
      <c r="Z5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1" t="s">
        <v>42</v>
      </c>
      <c r="AC581" t="s">
        <v>42</v>
      </c>
      <c r="AD581" t="s">
        <v>42</v>
      </c>
      <c r="AE581" t="s">
        <v>42</v>
      </c>
      <c r="AF581">
        <f>IF(A581="Programövergripande","Programövergripande",VLOOKUP(C581,Verks!A:B,2,0))</f>
        <v>114</v>
      </c>
      <c r="AH581">
        <v>2023</v>
      </c>
      <c r="AL581" t="str">
        <f>VLOOKUP(B581,Inst!A:B,2,0)</f>
        <v>K8</v>
      </c>
    </row>
    <row r="582" spans="1:38" x14ac:dyDescent="0.35">
      <c r="A582" t="s">
        <v>47</v>
      </c>
      <c r="B582" t="s">
        <v>695</v>
      </c>
      <c r="C582" t="s">
        <v>301</v>
      </c>
      <c r="D582" t="s">
        <v>301</v>
      </c>
      <c r="E582" t="s">
        <v>48</v>
      </c>
      <c r="G582" t="s">
        <v>705</v>
      </c>
      <c r="H582" t="s">
        <v>1023</v>
      </c>
      <c r="I582" t="s">
        <v>1024</v>
      </c>
      <c r="J582">
        <v>1</v>
      </c>
      <c r="L582" t="s">
        <v>58</v>
      </c>
      <c r="M582" t="s">
        <v>49</v>
      </c>
      <c r="N582">
        <v>1</v>
      </c>
      <c r="O582">
        <v>82</v>
      </c>
      <c r="P582">
        <v>7.5</v>
      </c>
      <c r="Q582" s="48">
        <v>82.671045156826622</v>
      </c>
      <c r="R582" s="48">
        <f t="shared" si="50"/>
        <v>10.25</v>
      </c>
      <c r="S582" s="48">
        <f t="shared" si="49"/>
        <v>847.37821285747293</v>
      </c>
      <c r="T582" s="48">
        <v>0</v>
      </c>
      <c r="U582" s="48">
        <f t="shared" si="51"/>
        <v>847.37821285747293</v>
      </c>
      <c r="V582" s="138">
        <f t="shared" si="52"/>
        <v>847378.21285747294</v>
      </c>
      <c r="W582" s="138">
        <f t="shared" si="48"/>
        <v>70614.851071456083</v>
      </c>
      <c r="X582" t="str">
        <f>IF(DATAPrI[[#This Row],[Verks]]="Programövergripande",DATAPrI[[#This Row],[Verks]],CONCATENATE(DATAPrI[[#This Row],[PN/Pri kod]],TEXT(DATAPrI[[#This Row],[Verks]],9900000),1))</f>
        <v>K899001141</v>
      </c>
      <c r="Y582" t="str">
        <f>IF(DATAPrI[[#This Row],[Verks]]="Programövergripande",DATAPrI[[#This Row],[Verks]],CONCATENATE(DATAPrI[[#This Row],[Kursansvarig inst]],TEXT(DATAPrI[[#This Row],[Verks]],9900000),1))</f>
        <v>K899001141</v>
      </c>
      <c r="Z5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2" t="s">
        <v>42</v>
      </c>
      <c r="AC582" t="s">
        <v>42</v>
      </c>
      <c r="AD582" t="s">
        <v>42</v>
      </c>
      <c r="AE582" t="s">
        <v>42</v>
      </c>
      <c r="AF582">
        <f>IF(A582="Programövergripande","Programövergripande",VLOOKUP(C582,Verks!A:B,2,0))</f>
        <v>114</v>
      </c>
      <c r="AH582">
        <v>2023</v>
      </c>
      <c r="AL582" t="str">
        <f>VLOOKUP(B582,Inst!A:B,2,0)</f>
        <v>K8</v>
      </c>
    </row>
    <row r="583" spans="1:38" x14ac:dyDescent="0.35">
      <c r="A583" t="s">
        <v>47</v>
      </c>
      <c r="B583" t="s">
        <v>695</v>
      </c>
      <c r="C583" t="s">
        <v>301</v>
      </c>
      <c r="D583" t="s">
        <v>301</v>
      </c>
      <c r="E583" t="s">
        <v>48</v>
      </c>
      <c r="G583" t="s">
        <v>705</v>
      </c>
      <c r="H583" t="s">
        <v>1025</v>
      </c>
      <c r="I583" t="s">
        <v>1026</v>
      </c>
      <c r="J583">
        <v>1</v>
      </c>
      <c r="L583" t="s">
        <v>58</v>
      </c>
      <c r="M583" t="s">
        <v>50</v>
      </c>
      <c r="N583">
        <v>2</v>
      </c>
      <c r="O583">
        <v>76</v>
      </c>
      <c r="P583">
        <v>15</v>
      </c>
      <c r="Q583" s="48">
        <v>90.668509067446323</v>
      </c>
      <c r="R583" s="48">
        <f t="shared" si="50"/>
        <v>19</v>
      </c>
      <c r="S583" s="48">
        <f t="shared" si="49"/>
        <v>1722.7016722814801</v>
      </c>
      <c r="T583" s="48">
        <v>0</v>
      </c>
      <c r="U583" s="48">
        <f t="shared" si="51"/>
        <v>1722.7016722814801</v>
      </c>
      <c r="V583" s="138">
        <f t="shared" si="52"/>
        <v>1722701.6722814802</v>
      </c>
      <c r="W583" s="138">
        <f t="shared" ref="W583:W646" si="53">V583/12</f>
        <v>143558.47269012334</v>
      </c>
      <c r="X583" t="str">
        <f>IF(DATAPrI[[#This Row],[Verks]]="Programövergripande",DATAPrI[[#This Row],[Verks]],CONCATENATE(DATAPrI[[#This Row],[PN/Pri kod]],TEXT(DATAPrI[[#This Row],[Verks]],9900000),1))</f>
        <v>K899001141</v>
      </c>
      <c r="Y583" t="str">
        <f>IF(DATAPrI[[#This Row],[Verks]]="Programövergripande",DATAPrI[[#This Row],[Verks]],CONCATENATE(DATAPrI[[#This Row],[Kursansvarig inst]],TEXT(DATAPrI[[#This Row],[Verks]],9900000),1))</f>
        <v>K899001141</v>
      </c>
      <c r="Z5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3" t="s">
        <v>42</v>
      </c>
      <c r="AC583" t="s">
        <v>42</v>
      </c>
      <c r="AD583" t="s">
        <v>42</v>
      </c>
      <c r="AE583" t="s">
        <v>42</v>
      </c>
      <c r="AF583">
        <f>IF(A583="Programövergripande","Programövergripande",VLOOKUP(C583,Verks!A:B,2,0))</f>
        <v>114</v>
      </c>
      <c r="AH583">
        <v>2023</v>
      </c>
      <c r="AL583" t="str">
        <f>VLOOKUP(B583,Inst!A:B,2,0)</f>
        <v>K8</v>
      </c>
    </row>
    <row r="584" spans="1:38" x14ac:dyDescent="0.35">
      <c r="A584" t="s">
        <v>47</v>
      </c>
      <c r="B584" t="s">
        <v>695</v>
      </c>
      <c r="C584" t="s">
        <v>301</v>
      </c>
      <c r="D584" t="s">
        <v>301</v>
      </c>
      <c r="E584" t="s">
        <v>48</v>
      </c>
      <c r="G584" t="s">
        <v>705</v>
      </c>
      <c r="H584" t="s">
        <v>1027</v>
      </c>
      <c r="I584" t="s">
        <v>1028</v>
      </c>
      <c r="J584">
        <v>1</v>
      </c>
      <c r="L584" t="s">
        <v>58</v>
      </c>
      <c r="M584" t="s">
        <v>50</v>
      </c>
      <c r="N584">
        <v>2</v>
      </c>
      <c r="O584">
        <v>76</v>
      </c>
      <c r="P584">
        <v>15</v>
      </c>
      <c r="Q584" s="48">
        <v>82.671045156826622</v>
      </c>
      <c r="R584" s="48">
        <f t="shared" si="50"/>
        <v>19</v>
      </c>
      <c r="S584" s="48">
        <f t="shared" si="49"/>
        <v>1570.7498579797059</v>
      </c>
      <c r="T584" s="48">
        <v>0</v>
      </c>
      <c r="U584" s="48">
        <f t="shared" si="51"/>
        <v>1570.7498579797059</v>
      </c>
      <c r="V584" s="138">
        <f t="shared" si="52"/>
        <v>1570749.8579797058</v>
      </c>
      <c r="W584" s="138">
        <f t="shared" si="53"/>
        <v>130895.82149830881</v>
      </c>
      <c r="X584" t="str">
        <f>IF(DATAPrI[[#This Row],[Verks]]="Programövergripande",DATAPrI[[#This Row],[Verks]],CONCATENATE(DATAPrI[[#This Row],[PN/Pri kod]],TEXT(DATAPrI[[#This Row],[Verks]],9900000),1))</f>
        <v>K899001141</v>
      </c>
      <c r="Y584" t="str">
        <f>IF(DATAPrI[[#This Row],[Verks]]="Programövergripande",DATAPrI[[#This Row],[Verks]],CONCATENATE(DATAPrI[[#This Row],[Kursansvarig inst]],TEXT(DATAPrI[[#This Row],[Verks]],9900000),1))</f>
        <v>K899001141</v>
      </c>
      <c r="Z5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4" t="s">
        <v>42</v>
      </c>
      <c r="AC584" t="s">
        <v>42</v>
      </c>
      <c r="AD584" t="s">
        <v>42</v>
      </c>
      <c r="AE584" t="s">
        <v>42</v>
      </c>
      <c r="AF584">
        <f>IF(A584="Programövergripande","Programövergripande",VLOOKUP(C584,Verks!A:B,2,0))</f>
        <v>114</v>
      </c>
      <c r="AH584">
        <v>2023</v>
      </c>
      <c r="AL584" t="str">
        <f>VLOOKUP(B584,Inst!A:B,2,0)</f>
        <v>K8</v>
      </c>
    </row>
    <row r="585" spans="1:38" x14ac:dyDescent="0.35">
      <c r="A585" t="s">
        <v>47</v>
      </c>
      <c r="B585" t="s">
        <v>695</v>
      </c>
      <c r="C585" t="s">
        <v>301</v>
      </c>
      <c r="D585" t="s">
        <v>301</v>
      </c>
      <c r="E585" t="s">
        <v>48</v>
      </c>
      <c r="G585" t="s">
        <v>705</v>
      </c>
      <c r="H585" t="s">
        <v>1029</v>
      </c>
      <c r="I585" t="s">
        <v>1030</v>
      </c>
      <c r="J585">
        <v>1</v>
      </c>
      <c r="L585" t="s">
        <v>58</v>
      </c>
      <c r="M585" t="s">
        <v>49</v>
      </c>
      <c r="N585">
        <v>3</v>
      </c>
      <c r="O585">
        <v>73</v>
      </c>
      <c r="P585">
        <v>15</v>
      </c>
      <c r="Q585" s="48">
        <v>82.671045156826622</v>
      </c>
      <c r="R585" s="48">
        <f t="shared" si="50"/>
        <v>18.25</v>
      </c>
      <c r="S585" s="48">
        <f t="shared" si="49"/>
        <v>1508.7465741120859</v>
      </c>
      <c r="T585" s="48">
        <v>0</v>
      </c>
      <c r="U585" s="48">
        <f t="shared" si="51"/>
        <v>1508.7465741120859</v>
      </c>
      <c r="V585" s="138">
        <f t="shared" si="52"/>
        <v>1508746.5741120859</v>
      </c>
      <c r="W585" s="138">
        <f t="shared" si="53"/>
        <v>125728.88117600715</v>
      </c>
      <c r="X585" t="str">
        <f>IF(DATAPrI[[#This Row],[Verks]]="Programövergripande",DATAPrI[[#This Row],[Verks]],CONCATENATE(DATAPrI[[#This Row],[PN/Pri kod]],TEXT(DATAPrI[[#This Row],[Verks]],9900000),1))</f>
        <v>K899001141</v>
      </c>
      <c r="Y585" t="str">
        <f>IF(DATAPrI[[#This Row],[Verks]]="Programövergripande",DATAPrI[[#This Row],[Verks]],CONCATENATE(DATAPrI[[#This Row],[Kursansvarig inst]],TEXT(DATAPrI[[#This Row],[Verks]],9900000),1))</f>
        <v>K899001141</v>
      </c>
      <c r="Z5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5" t="s">
        <v>42</v>
      </c>
      <c r="AC585" t="s">
        <v>42</v>
      </c>
      <c r="AD585" t="s">
        <v>42</v>
      </c>
      <c r="AE585" t="s">
        <v>42</v>
      </c>
      <c r="AF585">
        <f>IF(A585="Programövergripande","Programövergripande",VLOOKUP(C585,Verks!A:B,2,0))</f>
        <v>114</v>
      </c>
      <c r="AH585">
        <v>2023</v>
      </c>
      <c r="AL585" t="str">
        <f>VLOOKUP(B585,Inst!A:B,2,0)</f>
        <v>K8</v>
      </c>
    </row>
    <row r="586" spans="1:38" x14ac:dyDescent="0.35">
      <c r="A586" t="s">
        <v>47</v>
      </c>
      <c r="B586" t="s">
        <v>695</v>
      </c>
      <c r="C586" t="s">
        <v>301</v>
      </c>
      <c r="D586" t="s">
        <v>301</v>
      </c>
      <c r="E586" t="s">
        <v>48</v>
      </c>
      <c r="G586" t="s">
        <v>705</v>
      </c>
      <c r="H586" t="s">
        <v>1031</v>
      </c>
      <c r="I586" t="s">
        <v>1032</v>
      </c>
      <c r="J586">
        <v>1</v>
      </c>
      <c r="L586" t="s">
        <v>58</v>
      </c>
      <c r="M586" t="s">
        <v>49</v>
      </c>
      <c r="N586">
        <v>3</v>
      </c>
      <c r="O586">
        <v>73</v>
      </c>
      <c r="P586">
        <v>15</v>
      </c>
      <c r="Q586" s="48">
        <v>82.671045156826622</v>
      </c>
      <c r="R586" s="48">
        <f t="shared" si="50"/>
        <v>18.25</v>
      </c>
      <c r="S586" s="48">
        <f t="shared" si="49"/>
        <v>1508.7465741120859</v>
      </c>
      <c r="T586" s="48">
        <v>0</v>
      </c>
      <c r="U586" s="48">
        <f t="shared" si="51"/>
        <v>1508.7465741120859</v>
      </c>
      <c r="V586" s="138">
        <f t="shared" si="52"/>
        <v>1508746.5741120859</v>
      </c>
      <c r="W586" s="138">
        <f t="shared" si="53"/>
        <v>125728.88117600715</v>
      </c>
      <c r="X586" t="str">
        <f>IF(DATAPrI[[#This Row],[Verks]]="Programövergripande",DATAPrI[[#This Row],[Verks]],CONCATENATE(DATAPrI[[#This Row],[PN/Pri kod]],TEXT(DATAPrI[[#This Row],[Verks]],9900000),1))</f>
        <v>K899001141</v>
      </c>
      <c r="Y586" t="str">
        <f>IF(DATAPrI[[#This Row],[Verks]]="Programövergripande",DATAPrI[[#This Row],[Verks]],CONCATENATE(DATAPrI[[#This Row],[Kursansvarig inst]],TEXT(DATAPrI[[#This Row],[Verks]],9900000),1))</f>
        <v>K899001141</v>
      </c>
      <c r="Z5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6" t="s">
        <v>42</v>
      </c>
      <c r="AC586" t="s">
        <v>42</v>
      </c>
      <c r="AD586" t="s">
        <v>42</v>
      </c>
      <c r="AE586" t="s">
        <v>42</v>
      </c>
      <c r="AF586">
        <f>IF(A586="Programövergripande","Programövergripande",VLOOKUP(C586,Verks!A:B,2,0))</f>
        <v>114</v>
      </c>
      <c r="AH586">
        <v>2023</v>
      </c>
      <c r="AL586" t="str">
        <f>VLOOKUP(B586,Inst!A:B,2,0)</f>
        <v>K8</v>
      </c>
    </row>
    <row r="587" spans="1:38" x14ac:dyDescent="0.35">
      <c r="A587" t="s">
        <v>47</v>
      </c>
      <c r="B587" t="s">
        <v>695</v>
      </c>
      <c r="C587" t="s">
        <v>301</v>
      </c>
      <c r="D587" t="s">
        <v>301</v>
      </c>
      <c r="E587" t="s">
        <v>48</v>
      </c>
      <c r="G587" t="s">
        <v>705</v>
      </c>
      <c r="H587" t="s">
        <v>1033</v>
      </c>
      <c r="I587" t="s">
        <v>1034</v>
      </c>
      <c r="J587">
        <v>1</v>
      </c>
      <c r="L587" t="s">
        <v>58</v>
      </c>
      <c r="M587" t="s">
        <v>50</v>
      </c>
      <c r="N587">
        <v>4</v>
      </c>
      <c r="O587">
        <v>57</v>
      </c>
      <c r="P587">
        <v>7.5</v>
      </c>
      <c r="Q587" s="48">
        <v>90.668509067446323</v>
      </c>
      <c r="R587" s="48">
        <f t="shared" si="50"/>
        <v>7.125</v>
      </c>
      <c r="S587" s="48">
        <f t="shared" si="49"/>
        <v>646.0131271055551</v>
      </c>
      <c r="T587" s="48">
        <v>0</v>
      </c>
      <c r="U587" s="48">
        <f t="shared" si="51"/>
        <v>646.0131271055551</v>
      </c>
      <c r="V587" s="138">
        <f t="shared" si="52"/>
        <v>646013.12710555515</v>
      </c>
      <c r="W587" s="138">
        <f t="shared" si="53"/>
        <v>53834.427258796262</v>
      </c>
      <c r="X587" t="str">
        <f>IF(DATAPrI[[#This Row],[Verks]]="Programövergripande",DATAPrI[[#This Row],[Verks]],CONCATENATE(DATAPrI[[#This Row],[PN/Pri kod]],TEXT(DATAPrI[[#This Row],[Verks]],9900000),1))</f>
        <v>K899001141</v>
      </c>
      <c r="Y587" t="str">
        <f>IF(DATAPrI[[#This Row],[Verks]]="Programövergripande",DATAPrI[[#This Row],[Verks]],CONCATENATE(DATAPrI[[#This Row],[Kursansvarig inst]],TEXT(DATAPrI[[#This Row],[Verks]],9900000),1))</f>
        <v>K899001141</v>
      </c>
      <c r="Z5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7" t="s">
        <v>42</v>
      </c>
      <c r="AC587" t="s">
        <v>42</v>
      </c>
      <c r="AD587" t="s">
        <v>42</v>
      </c>
      <c r="AE587" t="s">
        <v>42</v>
      </c>
      <c r="AF587">
        <f>IF(A587="Programövergripande","Programövergripande",VLOOKUP(C587,Verks!A:B,2,0))</f>
        <v>114</v>
      </c>
      <c r="AH587">
        <v>2023</v>
      </c>
      <c r="AL587" t="str">
        <f>VLOOKUP(B587,Inst!A:B,2,0)</f>
        <v>K8</v>
      </c>
    </row>
    <row r="588" spans="1:38" x14ac:dyDescent="0.35">
      <c r="A588" t="s">
        <v>47</v>
      </c>
      <c r="B588" t="s">
        <v>695</v>
      </c>
      <c r="C588" t="s">
        <v>301</v>
      </c>
      <c r="D588" t="s">
        <v>301</v>
      </c>
      <c r="E588" t="s">
        <v>48</v>
      </c>
      <c r="G588" t="s">
        <v>705</v>
      </c>
      <c r="H588" t="s">
        <v>1035</v>
      </c>
      <c r="I588" t="s">
        <v>1036</v>
      </c>
      <c r="J588">
        <v>1</v>
      </c>
      <c r="L588" t="s">
        <v>58</v>
      </c>
      <c r="M588" t="s">
        <v>50</v>
      </c>
      <c r="N588">
        <v>4</v>
      </c>
      <c r="O588">
        <v>57</v>
      </c>
      <c r="P588">
        <v>22.5</v>
      </c>
      <c r="Q588" s="48">
        <v>118.44217046506934</v>
      </c>
      <c r="R588" s="48">
        <f t="shared" si="50"/>
        <v>21.375</v>
      </c>
      <c r="S588" s="48">
        <f t="shared" si="49"/>
        <v>2531.701393690857</v>
      </c>
      <c r="T588" s="48">
        <v>0</v>
      </c>
      <c r="U588" s="48">
        <f t="shared" si="51"/>
        <v>2531.701393690857</v>
      </c>
      <c r="V588" s="138">
        <f t="shared" si="52"/>
        <v>2531701.3936908571</v>
      </c>
      <c r="W588" s="138">
        <f t="shared" si="53"/>
        <v>210975.11614090475</v>
      </c>
      <c r="X588" t="str">
        <f>IF(DATAPrI[[#This Row],[Verks]]="Programövergripande",DATAPrI[[#This Row],[Verks]],CONCATENATE(DATAPrI[[#This Row],[PN/Pri kod]],TEXT(DATAPrI[[#This Row],[Verks]],9900000),1))</f>
        <v>K899001141</v>
      </c>
      <c r="Y588" t="str">
        <f>IF(DATAPrI[[#This Row],[Verks]]="Programövergripande",DATAPrI[[#This Row],[Verks]],CONCATENATE(DATAPrI[[#This Row],[Kursansvarig inst]],TEXT(DATAPrI[[#This Row],[Verks]],9900000),1))</f>
        <v>K899001141</v>
      </c>
      <c r="Z5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8" t="s">
        <v>42</v>
      </c>
      <c r="AC588" t="s">
        <v>42</v>
      </c>
      <c r="AD588" t="s">
        <v>42</v>
      </c>
      <c r="AE588" t="s">
        <v>42</v>
      </c>
      <c r="AF588">
        <f>IF(A588="Programövergripande","Programövergripande",VLOOKUP(C588,Verks!A:B,2,0))</f>
        <v>114</v>
      </c>
      <c r="AH588">
        <v>2023</v>
      </c>
      <c r="AL588" t="str">
        <f>VLOOKUP(B588,Inst!A:B,2,0)</f>
        <v>K8</v>
      </c>
    </row>
    <row r="589" spans="1:38" x14ac:dyDescent="0.35">
      <c r="A589" t="s">
        <v>47</v>
      </c>
      <c r="B589" t="s">
        <v>695</v>
      </c>
      <c r="C589" t="s">
        <v>301</v>
      </c>
      <c r="D589" t="s">
        <v>301</v>
      </c>
      <c r="E589" t="s">
        <v>48</v>
      </c>
      <c r="G589" t="s">
        <v>705</v>
      </c>
      <c r="H589" t="s">
        <v>1037</v>
      </c>
      <c r="I589" t="s">
        <v>1038</v>
      </c>
      <c r="J589">
        <v>1</v>
      </c>
      <c r="L589" t="s">
        <v>58</v>
      </c>
      <c r="M589" t="s">
        <v>49</v>
      </c>
      <c r="N589">
        <v>5</v>
      </c>
      <c r="O589">
        <v>55</v>
      </c>
      <c r="P589">
        <v>12</v>
      </c>
      <c r="Q589" s="48">
        <v>82.671045156826622</v>
      </c>
      <c r="R589" s="48">
        <f t="shared" si="50"/>
        <v>11</v>
      </c>
      <c r="S589" s="48">
        <f t="shared" si="49"/>
        <v>909.3814967250928</v>
      </c>
      <c r="T589" s="48">
        <v>0</v>
      </c>
      <c r="U589" s="48">
        <f t="shared" si="51"/>
        <v>909.3814967250928</v>
      </c>
      <c r="V589" s="138">
        <f t="shared" si="52"/>
        <v>909381.49672509276</v>
      </c>
      <c r="W589" s="138">
        <f t="shared" si="53"/>
        <v>75781.791393757725</v>
      </c>
      <c r="X589" t="str">
        <f>IF(DATAPrI[[#This Row],[Verks]]="Programövergripande",DATAPrI[[#This Row],[Verks]],CONCATENATE(DATAPrI[[#This Row],[PN/Pri kod]],TEXT(DATAPrI[[#This Row],[Verks]],9900000),1))</f>
        <v>K899001141</v>
      </c>
      <c r="Y589" t="str">
        <f>IF(DATAPrI[[#This Row],[Verks]]="Programövergripande",DATAPrI[[#This Row],[Verks]],CONCATENATE(DATAPrI[[#This Row],[Kursansvarig inst]],TEXT(DATAPrI[[#This Row],[Verks]],9900000),1))</f>
        <v>K899001141</v>
      </c>
      <c r="Z5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89" t="s">
        <v>42</v>
      </c>
      <c r="AC589" t="s">
        <v>42</v>
      </c>
      <c r="AD589" t="s">
        <v>42</v>
      </c>
      <c r="AE589" t="s">
        <v>42</v>
      </c>
      <c r="AF589">
        <f>IF(A589="Programövergripande","Programövergripande",VLOOKUP(C589,Verks!A:B,2,0))</f>
        <v>114</v>
      </c>
      <c r="AH589">
        <v>2023</v>
      </c>
      <c r="AL589" t="str">
        <f>VLOOKUP(B589,Inst!A:B,2,0)</f>
        <v>K8</v>
      </c>
    </row>
    <row r="590" spans="1:38" x14ac:dyDescent="0.35">
      <c r="A590" t="s">
        <v>47</v>
      </c>
      <c r="B590" t="s">
        <v>695</v>
      </c>
      <c r="C590" t="s">
        <v>301</v>
      </c>
      <c r="D590" t="s">
        <v>301</v>
      </c>
      <c r="E590" t="s">
        <v>48</v>
      </c>
      <c r="G590" t="s">
        <v>705</v>
      </c>
      <c r="H590" t="s">
        <v>1039</v>
      </c>
      <c r="I590" t="s">
        <v>1040</v>
      </c>
      <c r="J590">
        <v>1</v>
      </c>
      <c r="L590" t="s">
        <v>58</v>
      </c>
      <c r="M590" t="s">
        <v>49</v>
      </c>
      <c r="N590">
        <v>5</v>
      </c>
      <c r="O590">
        <v>55</v>
      </c>
      <c r="P590">
        <v>4.5</v>
      </c>
      <c r="Q590" s="48">
        <v>90.669866232697359</v>
      </c>
      <c r="R590" s="48">
        <f t="shared" si="50"/>
        <v>4.125</v>
      </c>
      <c r="S590" s="48">
        <f t="shared" si="49"/>
        <v>374.01319820987658</v>
      </c>
      <c r="T590" s="48">
        <v>0</v>
      </c>
      <c r="U590" s="48">
        <f t="shared" si="51"/>
        <v>374.01319820987658</v>
      </c>
      <c r="V590" s="138">
        <f t="shared" si="52"/>
        <v>374013.1982098766</v>
      </c>
      <c r="W590" s="138">
        <f t="shared" si="53"/>
        <v>31167.766517489716</v>
      </c>
      <c r="X590" t="str">
        <f>IF(DATAPrI[[#This Row],[Verks]]="Programövergripande",DATAPrI[[#This Row],[Verks]],CONCATENATE(DATAPrI[[#This Row],[PN/Pri kod]],TEXT(DATAPrI[[#This Row],[Verks]],9900000),1))</f>
        <v>K899001141</v>
      </c>
      <c r="Y590" t="str">
        <f>IF(DATAPrI[[#This Row],[Verks]]="Programövergripande",DATAPrI[[#This Row],[Verks]],CONCATENATE(DATAPrI[[#This Row],[Kursansvarig inst]],TEXT(DATAPrI[[#This Row],[Verks]],9900000),1))</f>
        <v>K899001141</v>
      </c>
      <c r="Z5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0" t="s">
        <v>42</v>
      </c>
      <c r="AC590" t="s">
        <v>42</v>
      </c>
      <c r="AD590" t="s">
        <v>42</v>
      </c>
      <c r="AE590" t="s">
        <v>42</v>
      </c>
      <c r="AF590">
        <f>IF(A590="Programövergripande","Programövergripande",VLOOKUP(C590,Verks!A:B,2,0))</f>
        <v>114</v>
      </c>
      <c r="AH590">
        <v>2023</v>
      </c>
      <c r="AL590" t="str">
        <f>VLOOKUP(B590,Inst!A:B,2,0)</f>
        <v>K8</v>
      </c>
    </row>
    <row r="591" spans="1:38" x14ac:dyDescent="0.35">
      <c r="A591" t="s">
        <v>47</v>
      </c>
      <c r="B591" t="s">
        <v>695</v>
      </c>
      <c r="C591" t="s">
        <v>301</v>
      </c>
      <c r="D591" t="s">
        <v>301</v>
      </c>
      <c r="E591" t="s">
        <v>48</v>
      </c>
      <c r="G591" t="s">
        <v>705</v>
      </c>
      <c r="H591" t="s">
        <v>1041</v>
      </c>
      <c r="I591" t="s">
        <v>1042</v>
      </c>
      <c r="J591">
        <v>1</v>
      </c>
      <c r="L591" t="s">
        <v>58</v>
      </c>
      <c r="M591" t="s">
        <v>49</v>
      </c>
      <c r="N591">
        <v>5</v>
      </c>
      <c r="O591">
        <v>55</v>
      </c>
      <c r="P591">
        <v>6</v>
      </c>
      <c r="Q591" s="48">
        <v>110.2943030337471</v>
      </c>
      <c r="R591" s="48">
        <f t="shared" si="50"/>
        <v>5.5</v>
      </c>
      <c r="S591" s="48">
        <f t="shared" si="49"/>
        <v>606.61866668560901</v>
      </c>
      <c r="T591" s="48">
        <v>0</v>
      </c>
      <c r="U591" s="48">
        <f t="shared" si="51"/>
        <v>606.61866668560901</v>
      </c>
      <c r="V591" s="138">
        <f t="shared" si="52"/>
        <v>606618.66668560903</v>
      </c>
      <c r="W591" s="138">
        <f t="shared" si="53"/>
        <v>50551.555557134088</v>
      </c>
      <c r="X591" t="str">
        <f>IF(DATAPrI[[#This Row],[Verks]]="Programövergripande",DATAPrI[[#This Row],[Verks]],CONCATENATE(DATAPrI[[#This Row],[PN/Pri kod]],TEXT(DATAPrI[[#This Row],[Verks]],9900000),1))</f>
        <v>K899001141</v>
      </c>
      <c r="Y591" t="str">
        <f>IF(DATAPrI[[#This Row],[Verks]]="Programövergripande",DATAPrI[[#This Row],[Verks]],CONCATENATE(DATAPrI[[#This Row],[Kursansvarig inst]],TEXT(DATAPrI[[#This Row],[Verks]],9900000),1))</f>
        <v>K899001141</v>
      </c>
      <c r="Z5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1" t="s">
        <v>42</v>
      </c>
      <c r="AC591" t="s">
        <v>42</v>
      </c>
      <c r="AD591" t="s">
        <v>42</v>
      </c>
      <c r="AE591" t="s">
        <v>42</v>
      </c>
      <c r="AF591">
        <f>IF(A591="Programövergripande","Programövergripande",VLOOKUP(C591,Verks!A:B,2,0))</f>
        <v>114</v>
      </c>
      <c r="AH591">
        <v>2023</v>
      </c>
      <c r="AL591" t="str">
        <f>VLOOKUP(B591,Inst!A:B,2,0)</f>
        <v>K8</v>
      </c>
    </row>
    <row r="592" spans="1:38" x14ac:dyDescent="0.35">
      <c r="A592" t="s">
        <v>47</v>
      </c>
      <c r="B592" t="s">
        <v>695</v>
      </c>
      <c r="C592" t="s">
        <v>301</v>
      </c>
      <c r="D592" t="s">
        <v>301</v>
      </c>
      <c r="E592" t="s">
        <v>48</v>
      </c>
      <c r="G592" t="s">
        <v>451</v>
      </c>
      <c r="H592" t="s">
        <v>1043</v>
      </c>
      <c r="I592" t="s">
        <v>1044</v>
      </c>
      <c r="J592">
        <v>1</v>
      </c>
      <c r="L592" t="s">
        <v>58</v>
      </c>
      <c r="M592" t="s">
        <v>49</v>
      </c>
      <c r="N592">
        <v>5</v>
      </c>
      <c r="O592">
        <v>55</v>
      </c>
      <c r="P592">
        <v>4.5</v>
      </c>
      <c r="Q592" s="48">
        <v>82.671045156826622</v>
      </c>
      <c r="R592" s="48">
        <f t="shared" si="50"/>
        <v>4.125</v>
      </c>
      <c r="S592" s="48">
        <f t="shared" si="49"/>
        <v>341.0180612719098</v>
      </c>
      <c r="T592" s="48">
        <v>0</v>
      </c>
      <c r="U592" s="48">
        <f t="shared" si="51"/>
        <v>341.0180612719098</v>
      </c>
      <c r="V592" s="138">
        <f t="shared" si="52"/>
        <v>341018.0612719098</v>
      </c>
      <c r="W592" s="138">
        <f t="shared" si="53"/>
        <v>28418.171772659149</v>
      </c>
      <c r="X592" t="str">
        <f>IF(DATAPrI[[#This Row],[Verks]]="Programövergripande",DATAPrI[[#This Row],[Verks]],CONCATENATE(DATAPrI[[#This Row],[PN/Pri kod]],TEXT(DATAPrI[[#This Row],[Verks]],9900000),1))</f>
        <v>K899001141</v>
      </c>
      <c r="Y592" t="str">
        <f>IF(DATAPrI[[#This Row],[Verks]]="Programövergripande",DATAPrI[[#This Row],[Verks]],CONCATENATE(DATAPrI[[#This Row],[Kursansvarig inst]],TEXT(DATAPrI[[#This Row],[Verks]],9900000),1))</f>
        <v>H199001141</v>
      </c>
      <c r="Z5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2" t="s">
        <v>42</v>
      </c>
      <c r="AC592" t="s">
        <v>42</v>
      </c>
      <c r="AD592" t="s">
        <v>42</v>
      </c>
      <c r="AE592" t="s">
        <v>42</v>
      </c>
      <c r="AF592">
        <f>IF(A592="Programövergripande","Programövergripande",VLOOKUP(C592,Verks!A:B,2,0))</f>
        <v>114</v>
      </c>
      <c r="AH592">
        <v>2023</v>
      </c>
      <c r="AL592" t="str">
        <f>VLOOKUP(B592,Inst!A:B,2,0)</f>
        <v>K8</v>
      </c>
    </row>
    <row r="593" spans="1:38" x14ac:dyDescent="0.35">
      <c r="A593" t="s">
        <v>47</v>
      </c>
      <c r="B593" t="s">
        <v>695</v>
      </c>
      <c r="C593" t="s">
        <v>301</v>
      </c>
      <c r="D593" t="s">
        <v>301</v>
      </c>
      <c r="E593" t="s">
        <v>48</v>
      </c>
      <c r="G593" t="s">
        <v>705</v>
      </c>
      <c r="H593" t="s">
        <v>758</v>
      </c>
      <c r="I593" t="s">
        <v>1047</v>
      </c>
      <c r="J593">
        <v>1</v>
      </c>
      <c r="L593" t="s">
        <v>58</v>
      </c>
      <c r="M593" t="s">
        <v>49</v>
      </c>
      <c r="N593">
        <v>5</v>
      </c>
      <c r="O593">
        <v>55</v>
      </c>
      <c r="P593">
        <v>3</v>
      </c>
      <c r="Q593" s="48">
        <v>82.671045156826622</v>
      </c>
      <c r="R593" s="48">
        <f t="shared" si="50"/>
        <v>2.75</v>
      </c>
      <c r="S593" s="48">
        <f t="shared" si="49"/>
        <v>227.3453741812732</v>
      </c>
      <c r="T593" s="48">
        <v>0</v>
      </c>
      <c r="U593" s="48">
        <f t="shared" si="51"/>
        <v>227.3453741812732</v>
      </c>
      <c r="V593" s="138">
        <f t="shared" si="52"/>
        <v>227345.37418127319</v>
      </c>
      <c r="W593" s="138">
        <f t="shared" si="53"/>
        <v>18945.447848439431</v>
      </c>
      <c r="X593" t="str">
        <f>IF(DATAPrI[[#This Row],[Verks]]="Programövergripande",DATAPrI[[#This Row],[Verks]],CONCATENATE(DATAPrI[[#This Row],[PN/Pri kod]],TEXT(DATAPrI[[#This Row],[Verks]],9900000),1))</f>
        <v>K899001141</v>
      </c>
      <c r="Y593" t="str">
        <f>IF(DATAPrI[[#This Row],[Verks]]="Programövergripande",DATAPrI[[#This Row],[Verks]],CONCATENATE(DATAPrI[[#This Row],[Kursansvarig inst]],TEXT(DATAPrI[[#This Row],[Verks]],9900000),1))</f>
        <v>K899001141</v>
      </c>
      <c r="Z5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3" t="s">
        <v>42</v>
      </c>
      <c r="AC593" t="s">
        <v>42</v>
      </c>
      <c r="AD593" t="s">
        <v>42</v>
      </c>
      <c r="AE593" t="s">
        <v>42</v>
      </c>
      <c r="AF593">
        <f>IF(A593="Programövergripande","Programövergripande",VLOOKUP(C593,Verks!A:B,2,0))</f>
        <v>114</v>
      </c>
      <c r="AH593">
        <v>2023</v>
      </c>
      <c r="AL593" t="str">
        <f>VLOOKUP(B593,Inst!A:B,2,0)</f>
        <v>K8</v>
      </c>
    </row>
    <row r="594" spans="1:38" x14ac:dyDescent="0.35">
      <c r="A594" t="s">
        <v>47</v>
      </c>
      <c r="B594" t="s">
        <v>695</v>
      </c>
      <c r="C594" t="s">
        <v>301</v>
      </c>
      <c r="D594" t="s">
        <v>301</v>
      </c>
      <c r="E594" t="s">
        <v>48</v>
      </c>
      <c r="G594" t="s">
        <v>705</v>
      </c>
      <c r="H594" t="s">
        <v>1048</v>
      </c>
      <c r="I594" t="s">
        <v>1049</v>
      </c>
      <c r="J594">
        <v>1</v>
      </c>
      <c r="L594" t="s">
        <v>58</v>
      </c>
      <c r="M594" t="s">
        <v>50</v>
      </c>
      <c r="N594">
        <v>6</v>
      </c>
      <c r="O594">
        <v>60</v>
      </c>
      <c r="P594">
        <v>7.5</v>
      </c>
      <c r="Q594" s="48">
        <v>94.306842959380063</v>
      </c>
      <c r="R594" s="48">
        <f t="shared" si="50"/>
        <v>7.5</v>
      </c>
      <c r="S594" s="48">
        <f t="shared" si="49"/>
        <v>707.30132219535051</v>
      </c>
      <c r="T594" s="48">
        <v>0</v>
      </c>
      <c r="U594" s="48">
        <f t="shared" si="51"/>
        <v>707.30132219535051</v>
      </c>
      <c r="V594" s="138">
        <f t="shared" si="52"/>
        <v>707301.32219535054</v>
      </c>
      <c r="W594" s="138">
        <f t="shared" si="53"/>
        <v>58941.776849612543</v>
      </c>
      <c r="X594" t="str">
        <f>IF(DATAPrI[[#This Row],[Verks]]="Programövergripande",DATAPrI[[#This Row],[Verks]],CONCATENATE(DATAPrI[[#This Row],[PN/Pri kod]],TEXT(DATAPrI[[#This Row],[Verks]],9900000),1))</f>
        <v>K899001141</v>
      </c>
      <c r="Y594" t="str">
        <f>IF(DATAPrI[[#This Row],[Verks]]="Programövergripande",DATAPrI[[#This Row],[Verks]],CONCATENATE(DATAPrI[[#This Row],[Kursansvarig inst]],TEXT(DATAPrI[[#This Row],[Verks]],9900000),1))</f>
        <v>K899001141</v>
      </c>
      <c r="Z5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4" t="s">
        <v>42</v>
      </c>
      <c r="AC594" t="s">
        <v>42</v>
      </c>
      <c r="AD594" t="s">
        <v>42</v>
      </c>
      <c r="AE594" t="s">
        <v>42</v>
      </c>
      <c r="AF594">
        <f>IF(A594="Programövergripande","Programövergripande",VLOOKUP(C594,Verks!A:B,2,0))</f>
        <v>114</v>
      </c>
      <c r="AH594">
        <v>2023</v>
      </c>
      <c r="AL594" t="str">
        <f>VLOOKUP(B594,Inst!A:B,2,0)</f>
        <v>K8</v>
      </c>
    </row>
    <row r="595" spans="1:38" x14ac:dyDescent="0.35">
      <c r="A595" t="s">
        <v>47</v>
      </c>
      <c r="B595" t="s">
        <v>695</v>
      </c>
      <c r="C595" t="s">
        <v>301</v>
      </c>
      <c r="D595" t="s">
        <v>301</v>
      </c>
      <c r="E595" t="s">
        <v>48</v>
      </c>
      <c r="G595" t="s">
        <v>705</v>
      </c>
      <c r="H595" t="s">
        <v>1050</v>
      </c>
      <c r="I595" t="s">
        <v>42</v>
      </c>
      <c r="J595">
        <v>1</v>
      </c>
      <c r="L595" t="s">
        <v>66</v>
      </c>
      <c r="M595" t="s">
        <v>50</v>
      </c>
      <c r="N595">
        <v>6</v>
      </c>
      <c r="O595">
        <v>60</v>
      </c>
      <c r="P595">
        <v>22.5</v>
      </c>
      <c r="Q595" s="48">
        <v>79.752501600000002</v>
      </c>
      <c r="R595" s="48">
        <f t="shared" si="50"/>
        <v>22.5</v>
      </c>
      <c r="S595" s="48">
        <f t="shared" si="49"/>
        <v>1794.431286</v>
      </c>
      <c r="T595" s="48">
        <v>0</v>
      </c>
      <c r="U595" s="48">
        <f t="shared" si="51"/>
        <v>1794.431286</v>
      </c>
      <c r="V595" s="138">
        <f t="shared" si="52"/>
        <v>1794431.2860000001</v>
      </c>
      <c r="W595" s="138">
        <f t="shared" si="53"/>
        <v>149535.9405</v>
      </c>
      <c r="X595" t="str">
        <f>IF(DATAPrI[[#This Row],[Verks]]="Programövergripande",DATAPrI[[#This Row],[Verks]],CONCATENATE(DATAPrI[[#This Row],[PN/Pri kod]],TEXT(DATAPrI[[#This Row],[Verks]],9900000),1))</f>
        <v>K899001141</v>
      </c>
      <c r="Y595" t="str">
        <f>IF(DATAPrI[[#This Row],[Verks]]="Programövergripande",DATAPrI[[#This Row],[Verks]],CONCATENATE(DATAPrI[[#This Row],[Kursansvarig inst]],TEXT(DATAPrI[[#This Row],[Verks]],9900000),1))</f>
        <v>K899001141</v>
      </c>
      <c r="Z5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5" t="s">
        <v>42</v>
      </c>
      <c r="AC595" t="s">
        <v>42</v>
      </c>
      <c r="AD595" t="s">
        <v>42</v>
      </c>
      <c r="AE595" t="s">
        <v>42</v>
      </c>
      <c r="AF595">
        <f>IF(A595="Programövergripande","Programövergripande",VLOOKUP(C595,Verks!A:B,2,0))</f>
        <v>114</v>
      </c>
      <c r="AH595">
        <v>2023</v>
      </c>
      <c r="AL595" t="str">
        <f>VLOOKUP(B595,Inst!A:B,2,0)</f>
        <v>K8</v>
      </c>
    </row>
    <row r="596" spans="1:38" x14ac:dyDescent="0.35">
      <c r="A596" t="s">
        <v>47</v>
      </c>
      <c r="B596" t="s">
        <v>695</v>
      </c>
      <c r="C596" t="s">
        <v>301</v>
      </c>
      <c r="D596" t="s">
        <v>301</v>
      </c>
      <c r="E596" t="s">
        <v>48</v>
      </c>
      <c r="G596" t="s">
        <v>705</v>
      </c>
      <c r="H596" t="s">
        <v>1051</v>
      </c>
      <c r="I596" t="s">
        <v>1052</v>
      </c>
      <c r="J596">
        <v>1</v>
      </c>
      <c r="L596" t="s">
        <v>58</v>
      </c>
      <c r="M596" t="s">
        <v>49</v>
      </c>
      <c r="N596">
        <v>7</v>
      </c>
      <c r="O596">
        <v>62</v>
      </c>
      <c r="P596">
        <v>25.5</v>
      </c>
      <c r="Q596" s="48">
        <v>136.12900464525487</v>
      </c>
      <c r="R596" s="48">
        <f t="shared" si="50"/>
        <v>26.35</v>
      </c>
      <c r="S596" s="48">
        <f t="shared" si="49"/>
        <v>3586.999272402466</v>
      </c>
      <c r="T596" s="48">
        <v>0</v>
      </c>
      <c r="U596" s="48">
        <f t="shared" si="51"/>
        <v>3586.999272402466</v>
      </c>
      <c r="V596" s="138">
        <f t="shared" si="52"/>
        <v>3586999.2724024658</v>
      </c>
      <c r="W596" s="138">
        <f t="shared" si="53"/>
        <v>298916.60603353882</v>
      </c>
      <c r="X596" t="str">
        <f>IF(DATAPrI[[#This Row],[Verks]]="Programövergripande",DATAPrI[[#This Row],[Verks]],CONCATENATE(DATAPrI[[#This Row],[PN/Pri kod]],TEXT(DATAPrI[[#This Row],[Verks]],9900000),1))</f>
        <v>K899001141</v>
      </c>
      <c r="Y596" t="str">
        <f>IF(DATAPrI[[#This Row],[Verks]]="Programövergripande",DATAPrI[[#This Row],[Verks]],CONCATENATE(DATAPrI[[#This Row],[Kursansvarig inst]],TEXT(DATAPrI[[#This Row],[Verks]],9900000),1))</f>
        <v>K899001141</v>
      </c>
      <c r="Z5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6" t="s">
        <v>42</v>
      </c>
      <c r="AC596" t="s">
        <v>42</v>
      </c>
      <c r="AD596" t="s">
        <v>42</v>
      </c>
      <c r="AE596" t="s">
        <v>42</v>
      </c>
      <c r="AF596">
        <f>IF(A596="Programövergripande","Programövergripande",VLOOKUP(C596,Verks!A:B,2,0))</f>
        <v>114</v>
      </c>
      <c r="AH596">
        <v>2023</v>
      </c>
      <c r="AL596" t="str">
        <f>VLOOKUP(B596,Inst!A:B,2,0)</f>
        <v>K8</v>
      </c>
    </row>
    <row r="597" spans="1:38" x14ac:dyDescent="0.35">
      <c r="A597" t="s">
        <v>47</v>
      </c>
      <c r="B597" t="s">
        <v>695</v>
      </c>
      <c r="C597" t="s">
        <v>301</v>
      </c>
      <c r="D597" t="s">
        <v>301</v>
      </c>
      <c r="E597" t="s">
        <v>48</v>
      </c>
      <c r="G597" t="s">
        <v>705</v>
      </c>
      <c r="H597" t="s">
        <v>1053</v>
      </c>
      <c r="I597" t="s">
        <v>1054</v>
      </c>
      <c r="J597">
        <v>1</v>
      </c>
      <c r="L597" t="s">
        <v>58</v>
      </c>
      <c r="M597" t="s">
        <v>49</v>
      </c>
      <c r="N597">
        <v>7</v>
      </c>
      <c r="O597">
        <v>62</v>
      </c>
      <c r="P597">
        <v>4.5</v>
      </c>
      <c r="Q597" s="48">
        <v>346.79964446343013</v>
      </c>
      <c r="R597" s="48">
        <f t="shared" si="50"/>
        <v>4.6500000000000004</v>
      </c>
      <c r="S597" s="48">
        <f t="shared" si="49"/>
        <v>1612.6183467549502</v>
      </c>
      <c r="T597" s="48">
        <v>0</v>
      </c>
      <c r="U597" s="48">
        <f t="shared" si="51"/>
        <v>1612.6183467549502</v>
      </c>
      <c r="V597" s="138">
        <f t="shared" si="52"/>
        <v>1612618.3467549502</v>
      </c>
      <c r="W597" s="138">
        <f t="shared" si="53"/>
        <v>134384.86222957919</v>
      </c>
      <c r="X597" t="str">
        <f>IF(DATAPrI[[#This Row],[Verks]]="Programövergripande",DATAPrI[[#This Row],[Verks]],CONCATENATE(DATAPrI[[#This Row],[PN/Pri kod]],TEXT(DATAPrI[[#This Row],[Verks]],9900000),1))</f>
        <v>K899001141</v>
      </c>
      <c r="Y597" t="str">
        <f>IF(DATAPrI[[#This Row],[Verks]]="Programövergripande",DATAPrI[[#This Row],[Verks]],CONCATENATE(DATAPrI[[#This Row],[Kursansvarig inst]],TEXT(DATAPrI[[#This Row],[Verks]],9900000),1))</f>
        <v>K899001141</v>
      </c>
      <c r="Z5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7" t="s">
        <v>42</v>
      </c>
      <c r="AC597" t="s">
        <v>42</v>
      </c>
      <c r="AD597" t="s">
        <v>42</v>
      </c>
      <c r="AE597" t="s">
        <v>42</v>
      </c>
      <c r="AF597">
        <f>IF(A597="Programövergripande","Programövergripande",VLOOKUP(C597,Verks!A:B,2,0))</f>
        <v>114</v>
      </c>
      <c r="AH597">
        <v>2023</v>
      </c>
      <c r="AL597" t="str">
        <f>VLOOKUP(B597,Inst!A:B,2,0)</f>
        <v>K8</v>
      </c>
    </row>
    <row r="598" spans="1:38" x14ac:dyDescent="0.35">
      <c r="A598" t="s">
        <v>47</v>
      </c>
      <c r="B598" t="s">
        <v>695</v>
      </c>
      <c r="C598" t="s">
        <v>301</v>
      </c>
      <c r="D598" t="s">
        <v>301</v>
      </c>
      <c r="E598" t="s">
        <v>48</v>
      </c>
      <c r="G598" t="s">
        <v>705</v>
      </c>
      <c r="H598" t="s">
        <v>1055</v>
      </c>
      <c r="I598" t="s">
        <v>1056</v>
      </c>
      <c r="J598">
        <v>1</v>
      </c>
      <c r="L598" t="s">
        <v>58</v>
      </c>
      <c r="M598" t="s">
        <v>50</v>
      </c>
      <c r="N598">
        <v>8</v>
      </c>
      <c r="O598">
        <v>67</v>
      </c>
      <c r="P598">
        <v>6</v>
      </c>
      <c r="Q598" s="48">
        <v>110.2943030337471</v>
      </c>
      <c r="R598" s="48">
        <f t="shared" si="50"/>
        <v>6.7</v>
      </c>
      <c r="S598" s="48">
        <f t="shared" si="49"/>
        <v>738.97183032610553</v>
      </c>
      <c r="T598" s="48">
        <v>0</v>
      </c>
      <c r="U598" s="48">
        <f t="shared" si="51"/>
        <v>738.97183032610553</v>
      </c>
      <c r="V598" s="138">
        <f t="shared" si="52"/>
        <v>738971.83032610558</v>
      </c>
      <c r="W598" s="138">
        <f t="shared" si="53"/>
        <v>61580.985860508801</v>
      </c>
      <c r="X598" t="str">
        <f>IF(DATAPrI[[#This Row],[Verks]]="Programövergripande",DATAPrI[[#This Row],[Verks]],CONCATENATE(DATAPrI[[#This Row],[PN/Pri kod]],TEXT(DATAPrI[[#This Row],[Verks]],9900000),1))</f>
        <v>K899001141</v>
      </c>
      <c r="Y598" t="str">
        <f>IF(DATAPrI[[#This Row],[Verks]]="Programövergripande",DATAPrI[[#This Row],[Verks]],CONCATENATE(DATAPrI[[#This Row],[Kursansvarig inst]],TEXT(DATAPrI[[#This Row],[Verks]],9900000),1))</f>
        <v>K899001141</v>
      </c>
      <c r="Z5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8" t="s">
        <v>42</v>
      </c>
      <c r="AC598" t="s">
        <v>42</v>
      </c>
      <c r="AD598" t="s">
        <v>42</v>
      </c>
      <c r="AE598" t="s">
        <v>42</v>
      </c>
      <c r="AF598">
        <f>IF(A598="Programövergripande","Programövergripande",VLOOKUP(C598,Verks!A:B,2,0))</f>
        <v>114</v>
      </c>
      <c r="AH598">
        <v>2023</v>
      </c>
      <c r="AL598" t="str">
        <f>VLOOKUP(B598,Inst!A:B,2,0)</f>
        <v>K8</v>
      </c>
    </row>
    <row r="599" spans="1:38" x14ac:dyDescent="0.35">
      <c r="A599" t="s">
        <v>47</v>
      </c>
      <c r="B599" t="s">
        <v>695</v>
      </c>
      <c r="C599" t="s">
        <v>301</v>
      </c>
      <c r="D599" t="s">
        <v>301</v>
      </c>
      <c r="E599" t="s">
        <v>48</v>
      </c>
      <c r="G599" t="s">
        <v>705</v>
      </c>
      <c r="H599" t="s">
        <v>1057</v>
      </c>
      <c r="I599" t="s">
        <v>1058</v>
      </c>
      <c r="J599">
        <v>1</v>
      </c>
      <c r="L599" t="s">
        <v>58</v>
      </c>
      <c r="M599" t="s">
        <v>50</v>
      </c>
      <c r="N599">
        <v>8</v>
      </c>
      <c r="O599">
        <v>67</v>
      </c>
      <c r="P599">
        <v>19.5</v>
      </c>
      <c r="Q599" s="48">
        <v>110.2943030337471</v>
      </c>
      <c r="R599" s="48">
        <f t="shared" si="50"/>
        <v>21.774999999999999</v>
      </c>
      <c r="S599" s="48">
        <f t="shared" si="49"/>
        <v>2401.6584485598428</v>
      </c>
      <c r="T599" s="48">
        <v>0</v>
      </c>
      <c r="U599" s="48">
        <f t="shared" si="51"/>
        <v>2401.6584485598428</v>
      </c>
      <c r="V599" s="138">
        <f t="shared" si="52"/>
        <v>2401658.448559843</v>
      </c>
      <c r="W599" s="138">
        <f t="shared" si="53"/>
        <v>200138.20404665358</v>
      </c>
      <c r="X599" t="str">
        <f>IF(DATAPrI[[#This Row],[Verks]]="Programövergripande",DATAPrI[[#This Row],[Verks]],CONCATENATE(DATAPrI[[#This Row],[PN/Pri kod]],TEXT(DATAPrI[[#This Row],[Verks]],9900000),1))</f>
        <v>K899001141</v>
      </c>
      <c r="Y599" t="str">
        <f>IF(DATAPrI[[#This Row],[Verks]]="Programövergripande",DATAPrI[[#This Row],[Verks]],CONCATENATE(DATAPrI[[#This Row],[Kursansvarig inst]],TEXT(DATAPrI[[#This Row],[Verks]],9900000),1))</f>
        <v>K899001141</v>
      </c>
      <c r="Z5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5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599" t="s">
        <v>42</v>
      </c>
      <c r="AC599" t="s">
        <v>42</v>
      </c>
      <c r="AD599" t="s">
        <v>42</v>
      </c>
      <c r="AE599" t="s">
        <v>42</v>
      </c>
      <c r="AF599">
        <f>IF(A599="Programövergripande","Programövergripande",VLOOKUP(C599,Verks!A:B,2,0))</f>
        <v>114</v>
      </c>
      <c r="AH599">
        <v>2023</v>
      </c>
      <c r="AL599" t="str">
        <f>VLOOKUP(B599,Inst!A:B,2,0)</f>
        <v>K8</v>
      </c>
    </row>
    <row r="600" spans="1:38" x14ac:dyDescent="0.35">
      <c r="A600" t="s">
        <v>47</v>
      </c>
      <c r="B600" t="s">
        <v>695</v>
      </c>
      <c r="C600" t="s">
        <v>301</v>
      </c>
      <c r="D600" t="s">
        <v>301</v>
      </c>
      <c r="E600" t="s">
        <v>48</v>
      </c>
      <c r="G600" t="s">
        <v>705</v>
      </c>
      <c r="H600" t="s">
        <v>1059</v>
      </c>
      <c r="I600" t="s">
        <v>1060</v>
      </c>
      <c r="J600">
        <v>1</v>
      </c>
      <c r="L600" t="s">
        <v>58</v>
      </c>
      <c r="M600" t="s">
        <v>50</v>
      </c>
      <c r="N600">
        <v>8</v>
      </c>
      <c r="O600">
        <v>67</v>
      </c>
      <c r="P600">
        <v>4.5</v>
      </c>
      <c r="Q600" s="48">
        <v>82.671045156826622</v>
      </c>
      <c r="R600" s="48">
        <f t="shared" si="50"/>
        <v>5.0250000000000004</v>
      </c>
      <c r="S600" s="48">
        <f t="shared" si="49"/>
        <v>415.4220019130538</v>
      </c>
      <c r="T600" s="48">
        <v>0</v>
      </c>
      <c r="U600" s="48">
        <f t="shared" si="51"/>
        <v>415.4220019130538</v>
      </c>
      <c r="V600" s="138">
        <f t="shared" si="52"/>
        <v>415422.0019130538</v>
      </c>
      <c r="W600" s="138">
        <f t="shared" si="53"/>
        <v>34618.50015942115</v>
      </c>
      <c r="X600" t="str">
        <f>IF(DATAPrI[[#This Row],[Verks]]="Programövergripande",DATAPrI[[#This Row],[Verks]],CONCATENATE(DATAPrI[[#This Row],[PN/Pri kod]],TEXT(DATAPrI[[#This Row],[Verks]],9900000),1))</f>
        <v>K899001141</v>
      </c>
      <c r="Y600" t="str">
        <f>IF(DATAPrI[[#This Row],[Verks]]="Programövergripande",DATAPrI[[#This Row],[Verks]],CONCATENATE(DATAPrI[[#This Row],[Kursansvarig inst]],TEXT(DATAPrI[[#This Row],[Verks]],9900000),1))</f>
        <v>K899001141</v>
      </c>
      <c r="Z6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0" t="s">
        <v>42</v>
      </c>
      <c r="AC600" t="s">
        <v>42</v>
      </c>
      <c r="AD600" t="s">
        <v>42</v>
      </c>
      <c r="AE600" t="s">
        <v>42</v>
      </c>
      <c r="AF600">
        <f>IF(A600="Programövergripande","Programövergripande",VLOOKUP(C600,Verks!A:B,2,0))</f>
        <v>114</v>
      </c>
      <c r="AH600">
        <v>2023</v>
      </c>
      <c r="AL600" t="str">
        <f>VLOOKUP(B600,Inst!A:B,2,0)</f>
        <v>K8</v>
      </c>
    </row>
    <row r="601" spans="1:38" x14ac:dyDescent="0.35">
      <c r="A601" t="s">
        <v>47</v>
      </c>
      <c r="B601" t="s">
        <v>695</v>
      </c>
      <c r="C601" t="s">
        <v>301</v>
      </c>
      <c r="D601" t="s">
        <v>301</v>
      </c>
      <c r="E601" t="s">
        <v>48</v>
      </c>
      <c r="G601" t="s">
        <v>705</v>
      </c>
      <c r="H601" t="s">
        <v>1061</v>
      </c>
      <c r="I601" t="s">
        <v>1062</v>
      </c>
      <c r="J601">
        <v>1</v>
      </c>
      <c r="L601" t="s">
        <v>58</v>
      </c>
      <c r="M601" t="s">
        <v>49</v>
      </c>
      <c r="N601">
        <v>9</v>
      </c>
      <c r="O601">
        <v>65</v>
      </c>
      <c r="P601">
        <v>6</v>
      </c>
      <c r="Q601" s="48">
        <v>82.671045156826622</v>
      </c>
      <c r="R601" s="48">
        <f t="shared" si="50"/>
        <v>6.5</v>
      </c>
      <c r="S601" s="48">
        <f t="shared" si="49"/>
        <v>537.36179351937301</v>
      </c>
      <c r="T601" s="48">
        <v>0</v>
      </c>
      <c r="U601" s="48">
        <f t="shared" si="51"/>
        <v>537.36179351937301</v>
      </c>
      <c r="V601" s="138">
        <f t="shared" si="52"/>
        <v>537361.79351937305</v>
      </c>
      <c r="W601" s="138">
        <f t="shared" si="53"/>
        <v>44780.149459947752</v>
      </c>
      <c r="X601" t="str">
        <f>IF(DATAPrI[[#This Row],[Verks]]="Programövergripande",DATAPrI[[#This Row],[Verks]],CONCATENATE(DATAPrI[[#This Row],[PN/Pri kod]],TEXT(DATAPrI[[#This Row],[Verks]],9900000),1))</f>
        <v>K899001141</v>
      </c>
      <c r="Y601" t="str">
        <f>IF(DATAPrI[[#This Row],[Verks]]="Programövergripande",DATAPrI[[#This Row],[Verks]],CONCATENATE(DATAPrI[[#This Row],[Kursansvarig inst]],TEXT(DATAPrI[[#This Row],[Verks]],9900000),1))</f>
        <v>K899001141</v>
      </c>
      <c r="Z6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1" t="s">
        <v>42</v>
      </c>
      <c r="AC601" t="s">
        <v>42</v>
      </c>
      <c r="AD601" t="s">
        <v>42</v>
      </c>
      <c r="AE601" t="s">
        <v>42</v>
      </c>
      <c r="AF601">
        <f>IF(A601="Programövergripande","Programövergripande",VLOOKUP(C601,Verks!A:B,2,0))</f>
        <v>114</v>
      </c>
      <c r="AH601">
        <v>2023</v>
      </c>
      <c r="AL601" t="str">
        <f>VLOOKUP(B601,Inst!A:B,2,0)</f>
        <v>K8</v>
      </c>
    </row>
    <row r="602" spans="1:38" x14ac:dyDescent="0.35">
      <c r="A602" t="s">
        <v>47</v>
      </c>
      <c r="B602" t="s">
        <v>695</v>
      </c>
      <c r="C602" t="s">
        <v>301</v>
      </c>
      <c r="D602" t="s">
        <v>301</v>
      </c>
      <c r="E602" t="s">
        <v>48</v>
      </c>
      <c r="G602" t="s">
        <v>705</v>
      </c>
      <c r="H602" t="s">
        <v>1063</v>
      </c>
      <c r="I602" t="s">
        <v>1064</v>
      </c>
      <c r="J602">
        <v>1</v>
      </c>
      <c r="L602" t="s">
        <v>58</v>
      </c>
      <c r="M602" t="s">
        <v>49</v>
      </c>
      <c r="N602">
        <v>9</v>
      </c>
      <c r="O602">
        <v>65</v>
      </c>
      <c r="P602">
        <v>24</v>
      </c>
      <c r="Q602" s="48">
        <v>155.50503085388615</v>
      </c>
      <c r="R602" s="48">
        <f t="shared" si="50"/>
        <v>26</v>
      </c>
      <c r="S602" s="48">
        <f t="shared" si="49"/>
        <v>4043.1308022010398</v>
      </c>
      <c r="T602" s="48">
        <v>0</v>
      </c>
      <c r="U602" s="48">
        <f t="shared" si="51"/>
        <v>4043.1308022010398</v>
      </c>
      <c r="V602" s="138">
        <f t="shared" si="52"/>
        <v>4043130.8022010396</v>
      </c>
      <c r="W602" s="138">
        <f t="shared" si="53"/>
        <v>336927.56685008662</v>
      </c>
      <c r="X602" t="str">
        <f>IF(DATAPrI[[#This Row],[Verks]]="Programövergripande",DATAPrI[[#This Row],[Verks]],CONCATENATE(DATAPrI[[#This Row],[PN/Pri kod]],TEXT(DATAPrI[[#This Row],[Verks]],9900000),1))</f>
        <v>K899001141</v>
      </c>
      <c r="Y602" t="str">
        <f>IF(DATAPrI[[#This Row],[Verks]]="Programövergripande",DATAPrI[[#This Row],[Verks]],CONCATENATE(DATAPrI[[#This Row],[Kursansvarig inst]],TEXT(DATAPrI[[#This Row],[Verks]],9900000),1))</f>
        <v>K899001141</v>
      </c>
      <c r="Z6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2" t="s">
        <v>42</v>
      </c>
      <c r="AC602" t="s">
        <v>42</v>
      </c>
      <c r="AD602" t="s">
        <v>42</v>
      </c>
      <c r="AE602" t="s">
        <v>42</v>
      </c>
      <c r="AF602">
        <f>IF(A602="Programövergripande","Programövergripande",VLOOKUP(C602,Verks!A:B,2,0))</f>
        <v>114</v>
      </c>
      <c r="AH602">
        <v>2023</v>
      </c>
      <c r="AL602" t="str">
        <f>VLOOKUP(B602,Inst!A:B,2,0)</f>
        <v>K8</v>
      </c>
    </row>
    <row r="603" spans="1:38" x14ac:dyDescent="0.35">
      <c r="A603" t="s">
        <v>47</v>
      </c>
      <c r="B603" t="s">
        <v>695</v>
      </c>
      <c r="C603" t="s">
        <v>301</v>
      </c>
      <c r="D603" t="s">
        <v>301</v>
      </c>
      <c r="E603" t="s">
        <v>48</v>
      </c>
      <c r="G603" t="s">
        <v>705</v>
      </c>
      <c r="H603" t="s">
        <v>1061</v>
      </c>
      <c r="I603" t="s">
        <v>1062</v>
      </c>
      <c r="J603">
        <v>1</v>
      </c>
      <c r="L603" t="s">
        <v>58</v>
      </c>
      <c r="M603" t="s">
        <v>50</v>
      </c>
      <c r="N603">
        <v>10</v>
      </c>
      <c r="O603">
        <v>53</v>
      </c>
      <c r="P603">
        <v>24</v>
      </c>
      <c r="Q603" s="48">
        <v>82.671045156826622</v>
      </c>
      <c r="R603" s="48">
        <f t="shared" si="50"/>
        <v>21.2</v>
      </c>
      <c r="S603" s="48">
        <f t="shared" si="49"/>
        <v>1752.6261573247243</v>
      </c>
      <c r="T603" s="48">
        <v>0</v>
      </c>
      <c r="U603" s="48">
        <f t="shared" si="51"/>
        <v>1752.6261573247243</v>
      </c>
      <c r="V603" s="138">
        <f t="shared" si="52"/>
        <v>1752626.1573247244</v>
      </c>
      <c r="W603" s="138">
        <f t="shared" si="53"/>
        <v>146052.17977706037</v>
      </c>
      <c r="X603" t="str">
        <f>IF(DATAPrI[[#This Row],[Verks]]="Programövergripande",DATAPrI[[#This Row],[Verks]],CONCATENATE(DATAPrI[[#This Row],[PN/Pri kod]],TEXT(DATAPrI[[#This Row],[Verks]],9900000),1))</f>
        <v>K899001141</v>
      </c>
      <c r="Y603" t="str">
        <f>IF(DATAPrI[[#This Row],[Verks]]="Programövergripande",DATAPrI[[#This Row],[Verks]],CONCATENATE(DATAPrI[[#This Row],[Kursansvarig inst]],TEXT(DATAPrI[[#This Row],[Verks]],9900000),1))</f>
        <v>K899001141</v>
      </c>
      <c r="Z6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3" t="s">
        <v>42</v>
      </c>
      <c r="AC603" t="s">
        <v>42</v>
      </c>
      <c r="AD603" t="s">
        <v>42</v>
      </c>
      <c r="AE603" t="s">
        <v>42</v>
      </c>
      <c r="AF603">
        <f>IF(A603="Programövergripande","Programövergripande",VLOOKUP(C603,Verks!A:B,2,0))</f>
        <v>114</v>
      </c>
      <c r="AH603">
        <v>2023</v>
      </c>
      <c r="AL603" t="str">
        <f>VLOOKUP(B603,Inst!A:B,2,0)</f>
        <v>K8</v>
      </c>
    </row>
    <row r="604" spans="1:38" x14ac:dyDescent="0.35">
      <c r="A604" t="s">
        <v>47</v>
      </c>
      <c r="B604" t="s">
        <v>695</v>
      </c>
      <c r="C604" t="s">
        <v>301</v>
      </c>
      <c r="D604" t="s">
        <v>301</v>
      </c>
      <c r="E604" t="s">
        <v>48</v>
      </c>
      <c r="G604" t="s">
        <v>705</v>
      </c>
      <c r="H604" t="s">
        <v>1063</v>
      </c>
      <c r="I604" t="s">
        <v>1064</v>
      </c>
      <c r="J604">
        <v>1</v>
      </c>
      <c r="L604" t="s">
        <v>58</v>
      </c>
      <c r="M604" t="s">
        <v>50</v>
      </c>
      <c r="N604">
        <v>10</v>
      </c>
      <c r="O604">
        <v>53</v>
      </c>
      <c r="P604">
        <v>6</v>
      </c>
      <c r="Q604" s="48">
        <v>155.50503085388615</v>
      </c>
      <c r="R604" s="48">
        <f t="shared" si="50"/>
        <v>5.3</v>
      </c>
      <c r="S604" s="48">
        <f t="shared" si="49"/>
        <v>824.17666352559661</v>
      </c>
      <c r="T604" s="48">
        <v>0</v>
      </c>
      <c r="U604" s="48">
        <f t="shared" si="51"/>
        <v>824.17666352559661</v>
      </c>
      <c r="V604" s="138">
        <f t="shared" si="52"/>
        <v>824176.66352559661</v>
      </c>
      <c r="W604" s="138">
        <f t="shared" si="53"/>
        <v>68681.388627133056</v>
      </c>
      <c r="X604" t="str">
        <f>IF(DATAPrI[[#This Row],[Verks]]="Programövergripande",DATAPrI[[#This Row],[Verks]],CONCATENATE(DATAPrI[[#This Row],[PN/Pri kod]],TEXT(DATAPrI[[#This Row],[Verks]],9900000),1))</f>
        <v>K899001141</v>
      </c>
      <c r="Y604" t="str">
        <f>IF(DATAPrI[[#This Row],[Verks]]="Programövergripande",DATAPrI[[#This Row],[Verks]],CONCATENATE(DATAPrI[[#This Row],[Kursansvarig inst]],TEXT(DATAPrI[[#This Row],[Verks]],9900000),1))</f>
        <v>K899001141</v>
      </c>
      <c r="Z6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4" t="s">
        <v>42</v>
      </c>
      <c r="AC604" t="s">
        <v>42</v>
      </c>
      <c r="AD604" t="s">
        <v>42</v>
      </c>
      <c r="AE604" t="s">
        <v>42</v>
      </c>
      <c r="AF604">
        <f>IF(A604="Programövergripande","Programövergripande",VLOOKUP(C604,Verks!A:B,2,0))</f>
        <v>114</v>
      </c>
      <c r="AH604">
        <v>2023</v>
      </c>
      <c r="AL604" t="str">
        <f>VLOOKUP(B604,Inst!A:B,2,0)</f>
        <v>K8</v>
      </c>
    </row>
    <row r="605" spans="1:38" x14ac:dyDescent="0.35">
      <c r="A605" t="s">
        <v>47</v>
      </c>
      <c r="B605" t="s">
        <v>695</v>
      </c>
      <c r="C605" t="s">
        <v>301</v>
      </c>
      <c r="D605" t="s">
        <v>301</v>
      </c>
      <c r="E605" t="s">
        <v>48</v>
      </c>
      <c r="G605" t="s">
        <v>705</v>
      </c>
      <c r="H605" t="s">
        <v>65</v>
      </c>
      <c r="I605" t="s">
        <v>42</v>
      </c>
      <c r="J605">
        <v>1</v>
      </c>
      <c r="L605" t="s">
        <v>66</v>
      </c>
      <c r="M605" t="s">
        <v>42</v>
      </c>
      <c r="O605">
        <v>3</v>
      </c>
      <c r="P605">
        <v>60</v>
      </c>
      <c r="Q605" s="48">
        <v>83.381341454444794</v>
      </c>
      <c r="R605" s="48">
        <f t="shared" si="50"/>
        <v>3</v>
      </c>
      <c r="S605" s="48">
        <f t="shared" si="49"/>
        <v>250.14402436333438</v>
      </c>
      <c r="T605" s="48">
        <v>0</v>
      </c>
      <c r="U605" s="48">
        <f t="shared" si="51"/>
        <v>250.14402436333438</v>
      </c>
      <c r="V605" s="138">
        <f t="shared" si="52"/>
        <v>250144.02436333438</v>
      </c>
      <c r="W605" s="138">
        <f t="shared" si="53"/>
        <v>20845.335363611197</v>
      </c>
      <c r="X605" t="str">
        <f>IF(DATAPrI[[#This Row],[Verks]]="Programövergripande",DATAPrI[[#This Row],[Verks]],CONCATENATE(DATAPrI[[#This Row],[PN/Pri kod]],TEXT(DATAPrI[[#This Row],[Verks]],9900000),1))</f>
        <v>K899001141</v>
      </c>
      <c r="Y605" t="str">
        <f>IF(DATAPrI[[#This Row],[Verks]]="Programövergripande",DATAPrI[[#This Row],[Verks]],CONCATENATE(DATAPrI[[#This Row],[Kursansvarig inst]],TEXT(DATAPrI[[#This Row],[Verks]],9900000),1))</f>
        <v>K899001141</v>
      </c>
      <c r="Z6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5" t="s">
        <v>42</v>
      </c>
      <c r="AC605" t="s">
        <v>42</v>
      </c>
      <c r="AD605" t="s">
        <v>42</v>
      </c>
      <c r="AE605" t="s">
        <v>42</v>
      </c>
      <c r="AF605">
        <f>IF(A605="Programövergripande","Programövergripande",VLOOKUP(C605,Verks!A:B,2,0))</f>
        <v>114</v>
      </c>
      <c r="AH605">
        <v>2023</v>
      </c>
      <c r="AL605" t="str">
        <f>VLOOKUP(B605,Inst!A:B,2,0)</f>
        <v>K8</v>
      </c>
    </row>
    <row r="606" spans="1:38" x14ac:dyDescent="0.35">
      <c r="A606" t="s">
        <v>47</v>
      </c>
      <c r="B606" t="s">
        <v>695</v>
      </c>
      <c r="C606" t="s">
        <v>301</v>
      </c>
      <c r="D606" t="s">
        <v>301</v>
      </c>
      <c r="E606" t="s">
        <v>48</v>
      </c>
      <c r="G606" t="s">
        <v>705</v>
      </c>
      <c r="H606" t="s">
        <v>1065</v>
      </c>
      <c r="I606" t="s">
        <v>42</v>
      </c>
      <c r="J606">
        <v>1</v>
      </c>
      <c r="L606" t="s">
        <v>53</v>
      </c>
      <c r="M606" t="s">
        <v>42</v>
      </c>
      <c r="Q606" s="48">
        <v>0</v>
      </c>
      <c r="R606" s="48">
        <f t="shared" si="50"/>
        <v>0</v>
      </c>
      <c r="S606" s="48">
        <f t="shared" si="49"/>
        <v>0</v>
      </c>
      <c r="T606" s="48">
        <v>215</v>
      </c>
      <c r="U606" s="48">
        <f t="shared" si="51"/>
        <v>215</v>
      </c>
      <c r="V606" s="138">
        <f t="shared" si="52"/>
        <v>215000</v>
      </c>
      <c r="W606" s="138">
        <f t="shared" si="53"/>
        <v>17916.666666666668</v>
      </c>
      <c r="X606" t="str">
        <f>IF(DATAPrI[[#This Row],[Verks]]="Programövergripande",DATAPrI[[#This Row],[Verks]],CONCATENATE(DATAPrI[[#This Row],[PN/Pri kod]],TEXT(DATAPrI[[#This Row],[Verks]],9900000),1))</f>
        <v>K899001141</v>
      </c>
      <c r="Y606" t="str">
        <f>IF(DATAPrI[[#This Row],[Verks]]="Programövergripande",DATAPrI[[#This Row],[Verks]],CONCATENATE(DATAPrI[[#This Row],[Kursansvarig inst]],TEXT(DATAPrI[[#This Row],[Verks]],9900000),1))</f>
        <v>K899001141</v>
      </c>
      <c r="Z6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06" t="s">
        <v>42</v>
      </c>
      <c r="AC606" t="s">
        <v>42</v>
      </c>
      <c r="AD606" t="s">
        <v>42</v>
      </c>
      <c r="AE606" t="s">
        <v>42</v>
      </c>
      <c r="AF606">
        <f>IF(A606="Programövergripande","Programövergripande",VLOOKUP(C606,Verks!A:B,2,0))</f>
        <v>114</v>
      </c>
      <c r="AH606">
        <v>2023</v>
      </c>
      <c r="AL606" t="str">
        <f>VLOOKUP(B606,Inst!A:B,2,0)</f>
        <v>K8</v>
      </c>
    </row>
    <row r="607" spans="1:38" x14ac:dyDescent="0.35">
      <c r="A607" t="s">
        <v>47</v>
      </c>
      <c r="B607" t="s">
        <v>695</v>
      </c>
      <c r="C607" t="s">
        <v>301</v>
      </c>
      <c r="D607" t="s">
        <v>301</v>
      </c>
      <c r="E607" t="s">
        <v>48</v>
      </c>
      <c r="G607" t="s">
        <v>705</v>
      </c>
      <c r="H607" t="s">
        <v>1066</v>
      </c>
      <c r="I607" t="s">
        <v>42</v>
      </c>
      <c r="J607">
        <v>1</v>
      </c>
      <c r="L607" t="s">
        <v>66</v>
      </c>
      <c r="O607">
        <v>0</v>
      </c>
      <c r="P607">
        <v>60</v>
      </c>
      <c r="Q607" s="48"/>
      <c r="R607" s="48">
        <f t="shared" si="50"/>
        <v>0</v>
      </c>
      <c r="S607" s="48">
        <f t="shared" si="49"/>
        <v>0</v>
      </c>
      <c r="T607" s="48"/>
      <c r="U607" s="48">
        <f t="shared" si="51"/>
        <v>0</v>
      </c>
      <c r="V607" s="138">
        <f t="shared" si="52"/>
        <v>0</v>
      </c>
      <c r="W607" s="138">
        <f t="shared" si="53"/>
        <v>0</v>
      </c>
      <c r="X607" t="str">
        <f>IF(DATAPrI[[#This Row],[Verks]]="Programövergripande",DATAPrI[[#This Row],[Verks]],CONCATENATE(DATAPrI[[#This Row],[PN/Pri kod]],TEXT(DATAPrI[[#This Row],[Verks]],9900000),1))</f>
        <v>K899001141</v>
      </c>
      <c r="Y607" t="str">
        <f>IF(DATAPrI[[#This Row],[Verks]]="Programövergripande",DATAPrI[[#This Row],[Verks]],CONCATENATE(DATAPrI[[#This Row],[Kursansvarig inst]],TEXT(DATAPrI[[#This Row],[Verks]],9900000),1))</f>
        <v>K899001141</v>
      </c>
      <c r="Z6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07">
        <f>IF(A607="Programövergripande","Programövergripande",VLOOKUP(C607,Verks!A:B,2,0))</f>
        <v>114</v>
      </c>
      <c r="AH607">
        <v>2023</v>
      </c>
      <c r="AL607" t="str">
        <f>VLOOKUP(B607,Inst!A:B,2,0)</f>
        <v>K8</v>
      </c>
    </row>
    <row r="608" spans="1:38" x14ac:dyDescent="0.35">
      <c r="A608" t="s">
        <v>38</v>
      </c>
      <c r="B608" t="s">
        <v>695</v>
      </c>
      <c r="C608" t="s">
        <v>302</v>
      </c>
      <c r="D608" t="s">
        <v>302</v>
      </c>
      <c r="E608" t="s">
        <v>42</v>
      </c>
      <c r="G608" t="s">
        <v>705</v>
      </c>
      <c r="H608" t="s">
        <v>1016</v>
      </c>
      <c r="I608" t="s">
        <v>42</v>
      </c>
      <c r="J608">
        <v>1</v>
      </c>
      <c r="L608" t="s">
        <v>53</v>
      </c>
      <c r="Q608" s="48"/>
      <c r="R608" s="48">
        <f t="shared" si="50"/>
        <v>0</v>
      </c>
      <c r="S608" s="48">
        <f t="shared" si="49"/>
        <v>0</v>
      </c>
      <c r="T608" s="48">
        <v>0</v>
      </c>
      <c r="U608" s="48">
        <f t="shared" si="51"/>
        <v>0</v>
      </c>
      <c r="V608" s="138">
        <f t="shared" si="52"/>
        <v>0</v>
      </c>
      <c r="W608" s="138">
        <f t="shared" si="53"/>
        <v>0</v>
      </c>
      <c r="X608" t="str">
        <f>IF(DATAPrI[[#This Row],[Verks]]="Programövergripande",DATAPrI[[#This Row],[Verks]],CONCATENATE(DATAPrI[[#This Row],[PN/Pri kod]],TEXT(DATAPrI[[#This Row],[Verks]],9900000),1))</f>
        <v>Programövergripande</v>
      </c>
      <c r="Y608" t="str">
        <f>IF(DATAPrI[[#This Row],[Verks]]="Programövergripande",DATAPrI[[#This Row],[Verks]],CONCATENATE(DATAPrI[[#This Row],[Kursansvarig inst]],TEXT(DATAPrI[[#This Row],[Verks]],9900000),1))</f>
        <v>Programövergripande</v>
      </c>
      <c r="Z6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0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08" t="s">
        <v>42</v>
      </c>
      <c r="AC608" t="s">
        <v>42</v>
      </c>
      <c r="AD608" t="s">
        <v>42</v>
      </c>
      <c r="AE608" t="s">
        <v>42</v>
      </c>
      <c r="AF608" t="str">
        <f>IF(A608="Programövergripande","Programövergripande",VLOOKUP(C608,Verks!A:B,2,0))</f>
        <v>Programövergripande</v>
      </c>
      <c r="AG608" t="s">
        <v>1067</v>
      </c>
      <c r="AH608">
        <v>2023</v>
      </c>
      <c r="AL608" t="str">
        <f>VLOOKUP(B608,Inst!A:B,2,0)</f>
        <v>K8</v>
      </c>
    </row>
    <row r="609" spans="1:38" x14ac:dyDescent="0.35">
      <c r="A609" t="s">
        <v>38</v>
      </c>
      <c r="B609" t="s">
        <v>695</v>
      </c>
      <c r="C609" t="s">
        <v>302</v>
      </c>
      <c r="D609" t="s">
        <v>302</v>
      </c>
      <c r="E609" t="s">
        <v>42</v>
      </c>
      <c r="G609" t="s">
        <v>705</v>
      </c>
      <c r="H609" t="s">
        <v>945</v>
      </c>
      <c r="I609" t="s">
        <v>42</v>
      </c>
      <c r="J609">
        <v>1</v>
      </c>
      <c r="L609" t="s">
        <v>53</v>
      </c>
      <c r="Q609" s="48"/>
      <c r="R609" s="48">
        <f t="shared" si="50"/>
        <v>0</v>
      </c>
      <c r="S609" s="48">
        <f t="shared" si="49"/>
        <v>0</v>
      </c>
      <c r="T609" s="48">
        <v>4.41</v>
      </c>
      <c r="U609" s="48">
        <f t="shared" si="51"/>
        <v>4.41</v>
      </c>
      <c r="V609" s="138">
        <f t="shared" si="52"/>
        <v>4410</v>
      </c>
      <c r="W609" s="138">
        <f t="shared" si="53"/>
        <v>367.5</v>
      </c>
      <c r="X609" t="str">
        <f>IF(DATAPrI[[#This Row],[Verks]]="Programövergripande",DATAPrI[[#This Row],[Verks]],CONCATENATE(DATAPrI[[#This Row],[PN/Pri kod]],TEXT(DATAPrI[[#This Row],[Verks]],9900000),1))</f>
        <v>Programövergripande</v>
      </c>
      <c r="Y609" t="str">
        <f>IF(DATAPrI[[#This Row],[Verks]]="Programövergripande",DATAPrI[[#This Row],[Verks]],CONCATENATE(DATAPrI[[#This Row],[Kursansvarig inst]],TEXT(DATAPrI[[#This Row],[Verks]],9900000),1))</f>
        <v>Programövergripande</v>
      </c>
      <c r="Z6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0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09" t="s">
        <v>42</v>
      </c>
      <c r="AC609" t="s">
        <v>42</v>
      </c>
      <c r="AD609" t="s">
        <v>42</v>
      </c>
      <c r="AE609" t="s">
        <v>42</v>
      </c>
      <c r="AF609" t="str">
        <f>IF(A609="Programövergripande","Programövergripande",VLOOKUP(C609,Verks!A:B,2,0))</f>
        <v>Programövergripande</v>
      </c>
      <c r="AG609" t="s">
        <v>946</v>
      </c>
      <c r="AH609">
        <v>2023</v>
      </c>
      <c r="AL609" t="str">
        <f>VLOOKUP(B609,Inst!A:B,2,0)</f>
        <v>K8</v>
      </c>
    </row>
    <row r="610" spans="1:38" x14ac:dyDescent="0.35">
      <c r="A610" t="s">
        <v>38</v>
      </c>
      <c r="B610" t="s">
        <v>695</v>
      </c>
      <c r="C610" t="s">
        <v>302</v>
      </c>
      <c r="D610" t="s">
        <v>302</v>
      </c>
      <c r="E610" t="s">
        <v>42</v>
      </c>
      <c r="G610" t="s">
        <v>705</v>
      </c>
      <c r="H610" t="s">
        <v>947</v>
      </c>
      <c r="I610" t="s">
        <v>42</v>
      </c>
      <c r="J610">
        <v>1</v>
      </c>
      <c r="L610" t="s">
        <v>53</v>
      </c>
      <c r="Q610" s="48"/>
      <c r="R610" s="48">
        <f t="shared" si="50"/>
        <v>0</v>
      </c>
      <c r="S610" s="48">
        <f t="shared" si="49"/>
        <v>0</v>
      </c>
      <c r="T610" s="48">
        <v>7</v>
      </c>
      <c r="U610" s="48">
        <f t="shared" si="51"/>
        <v>7</v>
      </c>
      <c r="V610" s="138">
        <f t="shared" si="52"/>
        <v>7000</v>
      </c>
      <c r="W610" s="138">
        <f t="shared" si="53"/>
        <v>583.33333333333337</v>
      </c>
      <c r="X610" t="str">
        <f>IF(DATAPrI[[#This Row],[Verks]]="Programövergripande",DATAPrI[[#This Row],[Verks]],CONCATENATE(DATAPrI[[#This Row],[PN/Pri kod]],TEXT(DATAPrI[[#This Row],[Verks]],9900000),1))</f>
        <v>Programövergripande</v>
      </c>
      <c r="Y610" t="str">
        <f>IF(DATAPrI[[#This Row],[Verks]]="Programövergripande",DATAPrI[[#This Row],[Verks]],CONCATENATE(DATAPrI[[#This Row],[Kursansvarig inst]],TEXT(DATAPrI[[#This Row],[Verks]],9900000),1))</f>
        <v>Programövergripande</v>
      </c>
      <c r="Z6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1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10" t="s">
        <v>42</v>
      </c>
      <c r="AC610" t="s">
        <v>42</v>
      </c>
      <c r="AD610" t="s">
        <v>42</v>
      </c>
      <c r="AE610" t="s">
        <v>42</v>
      </c>
      <c r="AF610" t="str">
        <f>IF(A610="Programövergripande","Programövergripande",VLOOKUP(C610,Verks!A:B,2,0))</f>
        <v>Programövergripande</v>
      </c>
      <c r="AG610" t="s">
        <v>948</v>
      </c>
      <c r="AH610">
        <v>2023</v>
      </c>
      <c r="AL610" t="str">
        <f>VLOOKUP(B610,Inst!A:B,2,0)</f>
        <v>K8</v>
      </c>
    </row>
    <row r="611" spans="1:38" x14ac:dyDescent="0.35">
      <c r="A611" t="s">
        <v>38</v>
      </c>
      <c r="B611" t="s">
        <v>695</v>
      </c>
      <c r="C611" t="s">
        <v>302</v>
      </c>
      <c r="D611" t="s">
        <v>302</v>
      </c>
      <c r="E611" t="s">
        <v>42</v>
      </c>
      <c r="G611" t="s">
        <v>705</v>
      </c>
      <c r="H611" t="s">
        <v>949</v>
      </c>
      <c r="I611" t="s">
        <v>42</v>
      </c>
      <c r="J611">
        <v>1</v>
      </c>
      <c r="L611" t="s">
        <v>53</v>
      </c>
      <c r="Q611" s="48">
        <v>0</v>
      </c>
      <c r="R611" s="48">
        <f t="shared" si="50"/>
        <v>0</v>
      </c>
      <c r="S611" s="48">
        <f t="shared" ref="S611:S674" si="54">Q611*R611</f>
        <v>0</v>
      </c>
      <c r="T611" s="48">
        <v>1035</v>
      </c>
      <c r="U611" s="48">
        <f t="shared" si="51"/>
        <v>1035</v>
      </c>
      <c r="V611" s="138">
        <f t="shared" si="52"/>
        <v>1035000</v>
      </c>
      <c r="W611" s="138">
        <f t="shared" si="53"/>
        <v>86250</v>
      </c>
      <c r="X611" t="str">
        <f>IF(DATAPrI[[#This Row],[Verks]]="Programövergripande",DATAPrI[[#This Row],[Verks]],CONCATENATE(DATAPrI[[#This Row],[PN/Pri kod]],TEXT(DATAPrI[[#This Row],[Verks]],9900000),1))</f>
        <v>Programövergripande</v>
      </c>
      <c r="Y611" t="str">
        <f>IF(DATAPrI[[#This Row],[Verks]]="Programövergripande",DATAPrI[[#This Row],[Verks]],CONCATENATE(DATAPrI[[#This Row],[Kursansvarig inst]],TEXT(DATAPrI[[#This Row],[Verks]],9900000),1))</f>
        <v>Programövergripande</v>
      </c>
      <c r="Z61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1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11" t="s">
        <v>42</v>
      </c>
      <c r="AC611" t="s">
        <v>42</v>
      </c>
      <c r="AD611" t="s">
        <v>42</v>
      </c>
      <c r="AE611" t="s">
        <v>42</v>
      </c>
      <c r="AF611" t="str">
        <f>IF(A611="Programövergripande","Programövergripande",VLOOKUP(C611,Verks!A:B,2,0))</f>
        <v>Programövergripande</v>
      </c>
      <c r="AG611" t="s">
        <v>950</v>
      </c>
      <c r="AH611">
        <v>2023</v>
      </c>
      <c r="AL611" t="str">
        <f>VLOOKUP(B611,Inst!A:B,2,0)</f>
        <v>K8</v>
      </c>
    </row>
    <row r="612" spans="1:38" x14ac:dyDescent="0.35">
      <c r="A612" t="s">
        <v>38</v>
      </c>
      <c r="B612" t="s">
        <v>695</v>
      </c>
      <c r="C612" t="s">
        <v>302</v>
      </c>
      <c r="D612" t="s">
        <v>302</v>
      </c>
      <c r="E612" t="s">
        <v>42</v>
      </c>
      <c r="G612" t="s">
        <v>705</v>
      </c>
      <c r="H612" t="s">
        <v>52</v>
      </c>
      <c r="I612" t="s">
        <v>42</v>
      </c>
      <c r="J612">
        <v>1</v>
      </c>
      <c r="L612" t="s">
        <v>53</v>
      </c>
      <c r="Q612" s="48"/>
      <c r="R612" s="48">
        <f t="shared" si="50"/>
        <v>0</v>
      </c>
      <c r="S612" s="48">
        <f t="shared" si="54"/>
        <v>0</v>
      </c>
      <c r="T612" s="48">
        <v>188.20999999999998</v>
      </c>
      <c r="U612" s="48">
        <f t="shared" si="51"/>
        <v>188.20999999999998</v>
      </c>
      <c r="V612" s="138">
        <f t="shared" si="52"/>
        <v>188209.99999999997</v>
      </c>
      <c r="W612" s="138">
        <f t="shared" si="53"/>
        <v>15684.166666666664</v>
      </c>
      <c r="X612" t="str">
        <f>IF(DATAPrI[[#This Row],[Verks]]="Programövergripande",DATAPrI[[#This Row],[Verks]],CONCATENATE(DATAPrI[[#This Row],[PN/Pri kod]],TEXT(DATAPrI[[#This Row],[Verks]],9900000),1))</f>
        <v>Programövergripande</v>
      </c>
      <c r="Y612" t="str">
        <f>IF(DATAPrI[[#This Row],[Verks]]="Programövergripande",DATAPrI[[#This Row],[Verks]],CONCATENATE(DATAPrI[[#This Row],[Kursansvarig inst]],TEXT(DATAPrI[[#This Row],[Verks]],9900000),1))</f>
        <v>Programövergripande</v>
      </c>
      <c r="Z61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1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12" t="s">
        <v>42</v>
      </c>
      <c r="AC612" t="s">
        <v>42</v>
      </c>
      <c r="AD612" t="s">
        <v>42</v>
      </c>
      <c r="AE612" t="s">
        <v>42</v>
      </c>
      <c r="AF612" t="str">
        <f>IF(A612="Programövergripande","Programövergripande",VLOOKUP(C612,Verks!A:B,2,0))</f>
        <v>Programövergripande</v>
      </c>
      <c r="AG612" t="s">
        <v>951</v>
      </c>
      <c r="AH612">
        <v>2023</v>
      </c>
      <c r="AL612" t="str">
        <f>VLOOKUP(B612,Inst!A:B,2,0)</f>
        <v>K8</v>
      </c>
    </row>
    <row r="613" spans="1:38" x14ac:dyDescent="0.35">
      <c r="A613" t="s">
        <v>47</v>
      </c>
      <c r="B613" t="s">
        <v>695</v>
      </c>
      <c r="C613" t="s">
        <v>302</v>
      </c>
      <c r="D613" t="s">
        <v>302</v>
      </c>
      <c r="E613" t="s">
        <v>48</v>
      </c>
      <c r="G613" t="s">
        <v>705</v>
      </c>
      <c r="H613" t="s">
        <v>1068</v>
      </c>
      <c r="I613" t="s">
        <v>1069</v>
      </c>
      <c r="J613">
        <v>1</v>
      </c>
      <c r="K613">
        <v>0.5</v>
      </c>
      <c r="L613" t="s">
        <v>58</v>
      </c>
      <c r="M613" t="s">
        <v>310</v>
      </c>
      <c r="N613">
        <v>1</v>
      </c>
      <c r="O613">
        <v>20</v>
      </c>
      <c r="P613">
        <v>15</v>
      </c>
      <c r="Q613" s="48">
        <v>116.72972727272744</v>
      </c>
      <c r="R613" s="48">
        <f t="shared" si="50"/>
        <v>5</v>
      </c>
      <c r="S613" s="48">
        <f t="shared" si="54"/>
        <v>583.64863636363725</v>
      </c>
      <c r="T613" s="48"/>
      <c r="U613" s="48">
        <f t="shared" si="51"/>
        <v>583.64863636363725</v>
      </c>
      <c r="V613" s="138">
        <f t="shared" si="52"/>
        <v>583648.63636363728</v>
      </c>
      <c r="W613" s="138">
        <f t="shared" si="53"/>
        <v>48637.38636363644</v>
      </c>
      <c r="X613" t="str">
        <f>IF(DATAPrI[[#This Row],[Verks]]="Programövergripande",DATAPrI[[#This Row],[Verks]],CONCATENATE(DATAPrI[[#This Row],[PN/Pri kod]],TEXT(DATAPrI[[#This Row],[Verks]],9900000),1))</f>
        <v>K899001051</v>
      </c>
      <c r="Y613" t="str">
        <f>IF(DATAPrI[[#This Row],[Verks]]="Programövergripande",DATAPrI[[#This Row],[Verks]],CONCATENATE(DATAPrI[[#This Row],[Kursansvarig inst]],TEXT(DATAPrI[[#This Row],[Verks]],9900000),1))</f>
        <v>K899001051</v>
      </c>
      <c r="Z6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3" t="s">
        <v>42</v>
      </c>
      <c r="AC613" t="s">
        <v>42</v>
      </c>
      <c r="AD613" t="s">
        <v>42</v>
      </c>
      <c r="AE613" t="s">
        <v>42</v>
      </c>
      <c r="AF613">
        <f>IF(A613="Programövergripande","Programövergripande",VLOOKUP(C613,Verks!A:B,2,0))</f>
        <v>105</v>
      </c>
      <c r="AH613">
        <v>2023</v>
      </c>
      <c r="AL613" t="str">
        <f>VLOOKUP(B613,Inst!A:B,2,0)</f>
        <v>K8</v>
      </c>
    </row>
    <row r="614" spans="1:38" x14ac:dyDescent="0.35">
      <c r="A614" t="s">
        <v>47</v>
      </c>
      <c r="B614" t="s">
        <v>695</v>
      </c>
      <c r="C614" t="s">
        <v>302</v>
      </c>
      <c r="D614" t="s">
        <v>302</v>
      </c>
      <c r="E614" t="s">
        <v>48</v>
      </c>
      <c r="G614" t="s">
        <v>705</v>
      </c>
      <c r="H614" t="s">
        <v>1070</v>
      </c>
      <c r="I614" t="s">
        <v>1069</v>
      </c>
      <c r="J614">
        <v>1</v>
      </c>
      <c r="K614">
        <v>0.5</v>
      </c>
      <c r="L614" t="s">
        <v>58</v>
      </c>
      <c r="M614" t="s">
        <v>362</v>
      </c>
      <c r="N614">
        <v>2</v>
      </c>
      <c r="O614">
        <v>12</v>
      </c>
      <c r="P614">
        <v>15</v>
      </c>
      <c r="Q614" s="48">
        <v>116.72972727272744</v>
      </c>
      <c r="R614" s="48">
        <f t="shared" si="50"/>
        <v>3</v>
      </c>
      <c r="S614" s="48">
        <f t="shared" si="54"/>
        <v>350.18918181818231</v>
      </c>
      <c r="T614" s="48"/>
      <c r="U614" s="48">
        <f t="shared" si="51"/>
        <v>350.18918181818231</v>
      </c>
      <c r="V614" s="138">
        <f t="shared" si="52"/>
        <v>350189.18181818229</v>
      </c>
      <c r="W614" s="138">
        <f t="shared" si="53"/>
        <v>29182.431818181856</v>
      </c>
      <c r="X614" t="str">
        <f>IF(DATAPrI[[#This Row],[Verks]]="Programövergripande",DATAPrI[[#This Row],[Verks]],CONCATENATE(DATAPrI[[#This Row],[PN/Pri kod]],TEXT(DATAPrI[[#This Row],[Verks]],9900000),1))</f>
        <v>K899001051</v>
      </c>
      <c r="Y614" t="str">
        <f>IF(DATAPrI[[#This Row],[Verks]]="Programövergripande",DATAPrI[[#This Row],[Verks]],CONCATENATE(DATAPrI[[#This Row],[Kursansvarig inst]],TEXT(DATAPrI[[#This Row],[Verks]],9900000),1))</f>
        <v>K899001051</v>
      </c>
      <c r="Z6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4" t="s">
        <v>42</v>
      </c>
      <c r="AC614" t="s">
        <v>42</v>
      </c>
      <c r="AD614" t="s">
        <v>42</v>
      </c>
      <c r="AE614" t="s">
        <v>42</v>
      </c>
      <c r="AF614">
        <f>IF(A614="Programövergripande","Programövergripande",VLOOKUP(C614,Verks!A:B,2,0))</f>
        <v>105</v>
      </c>
      <c r="AH614">
        <v>2023</v>
      </c>
      <c r="AL614" t="str">
        <f>VLOOKUP(B614,Inst!A:B,2,0)</f>
        <v>K8</v>
      </c>
    </row>
    <row r="615" spans="1:38" x14ac:dyDescent="0.35">
      <c r="A615" t="s">
        <v>47</v>
      </c>
      <c r="B615" t="s">
        <v>695</v>
      </c>
      <c r="C615" t="s">
        <v>302</v>
      </c>
      <c r="D615" t="s">
        <v>302</v>
      </c>
      <c r="E615" t="s">
        <v>48</v>
      </c>
      <c r="G615" t="s">
        <v>705</v>
      </c>
      <c r="H615" t="s">
        <v>1071</v>
      </c>
      <c r="I615" t="s">
        <v>1069</v>
      </c>
      <c r="J615">
        <v>1</v>
      </c>
      <c r="K615">
        <v>0.5</v>
      </c>
      <c r="L615" t="s">
        <v>58</v>
      </c>
      <c r="M615" t="s">
        <v>49</v>
      </c>
      <c r="N615">
        <v>3</v>
      </c>
      <c r="O615">
        <v>11</v>
      </c>
      <c r="P615">
        <v>15</v>
      </c>
      <c r="Q615" s="48">
        <v>116.72972727272744</v>
      </c>
      <c r="R615" s="48">
        <f t="shared" si="50"/>
        <v>2.75</v>
      </c>
      <c r="S615" s="48">
        <f t="shared" si="54"/>
        <v>321.00675000000047</v>
      </c>
      <c r="T615" s="48"/>
      <c r="U615" s="48">
        <f t="shared" si="51"/>
        <v>321.00675000000047</v>
      </c>
      <c r="V615" s="138">
        <f t="shared" si="52"/>
        <v>321006.75000000047</v>
      </c>
      <c r="W615" s="138">
        <f t="shared" si="53"/>
        <v>26750.56250000004</v>
      </c>
      <c r="X615" t="str">
        <f>IF(DATAPrI[[#This Row],[Verks]]="Programövergripande",DATAPrI[[#This Row],[Verks]],CONCATENATE(DATAPrI[[#This Row],[PN/Pri kod]],TEXT(DATAPrI[[#This Row],[Verks]],9900000),1))</f>
        <v>K899001051</v>
      </c>
      <c r="Y615" t="str">
        <f>IF(DATAPrI[[#This Row],[Verks]]="Programövergripande",DATAPrI[[#This Row],[Verks]],CONCATENATE(DATAPrI[[#This Row],[Kursansvarig inst]],TEXT(DATAPrI[[#This Row],[Verks]],9900000),1))</f>
        <v>K899001051</v>
      </c>
      <c r="Z6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5" t="s">
        <v>42</v>
      </c>
      <c r="AC615" t="s">
        <v>42</v>
      </c>
      <c r="AD615" t="s">
        <v>42</v>
      </c>
      <c r="AE615" t="s">
        <v>42</v>
      </c>
      <c r="AF615">
        <f>IF(A615="Programövergripande","Programövergripande",VLOOKUP(C615,Verks!A:B,2,0))</f>
        <v>105</v>
      </c>
      <c r="AH615">
        <v>2023</v>
      </c>
      <c r="AL615" t="str">
        <f>VLOOKUP(B615,Inst!A:B,2,0)</f>
        <v>K8</v>
      </c>
    </row>
    <row r="616" spans="1:38" x14ac:dyDescent="0.35">
      <c r="A616" t="s">
        <v>47</v>
      </c>
      <c r="B616" t="s">
        <v>695</v>
      </c>
      <c r="C616" t="s">
        <v>302</v>
      </c>
      <c r="D616" t="s">
        <v>302</v>
      </c>
      <c r="E616" t="s">
        <v>48</v>
      </c>
      <c r="G616" t="s">
        <v>705</v>
      </c>
      <c r="H616" t="s">
        <v>1072</v>
      </c>
      <c r="I616" t="s">
        <v>1069</v>
      </c>
      <c r="J616">
        <v>1</v>
      </c>
      <c r="K616">
        <v>0.5</v>
      </c>
      <c r="L616" t="s">
        <v>58</v>
      </c>
      <c r="M616" t="s">
        <v>50</v>
      </c>
      <c r="N616">
        <v>4</v>
      </c>
      <c r="O616">
        <v>16</v>
      </c>
      <c r="P616">
        <v>15</v>
      </c>
      <c r="Q616" s="48">
        <v>116.72972727272744</v>
      </c>
      <c r="R616" s="48">
        <f t="shared" si="50"/>
        <v>4</v>
      </c>
      <c r="S616" s="48">
        <f t="shared" si="54"/>
        <v>466.91890909090978</v>
      </c>
      <c r="T616" s="48"/>
      <c r="U616" s="48">
        <f t="shared" si="51"/>
        <v>466.91890909090978</v>
      </c>
      <c r="V616" s="138">
        <f t="shared" si="52"/>
        <v>466918.90909090976</v>
      </c>
      <c r="W616" s="138">
        <f t="shared" si="53"/>
        <v>38909.909090909146</v>
      </c>
      <c r="X616" t="str">
        <f>IF(DATAPrI[[#This Row],[Verks]]="Programövergripande",DATAPrI[[#This Row],[Verks]],CONCATENATE(DATAPrI[[#This Row],[PN/Pri kod]],TEXT(DATAPrI[[#This Row],[Verks]],9900000),1))</f>
        <v>K899001051</v>
      </c>
      <c r="Y616" t="str">
        <f>IF(DATAPrI[[#This Row],[Verks]]="Programövergripande",DATAPrI[[#This Row],[Verks]],CONCATENATE(DATAPrI[[#This Row],[Kursansvarig inst]],TEXT(DATAPrI[[#This Row],[Verks]],9900000),1))</f>
        <v>K899001051</v>
      </c>
      <c r="Z6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6" t="s">
        <v>42</v>
      </c>
      <c r="AC616" t="s">
        <v>42</v>
      </c>
      <c r="AD616" t="s">
        <v>42</v>
      </c>
      <c r="AE616" t="s">
        <v>42</v>
      </c>
      <c r="AF616">
        <f>IF(A616="Programövergripande","Programövergripande",VLOOKUP(C616,Verks!A:B,2,0))</f>
        <v>105</v>
      </c>
      <c r="AH616">
        <v>2023</v>
      </c>
      <c r="AL616" t="str">
        <f>VLOOKUP(B616,Inst!A:B,2,0)</f>
        <v>K8</v>
      </c>
    </row>
    <row r="617" spans="1:38" x14ac:dyDescent="0.35">
      <c r="A617" t="s">
        <v>47</v>
      </c>
      <c r="B617" t="s">
        <v>695</v>
      </c>
      <c r="C617" t="s">
        <v>302</v>
      </c>
      <c r="D617" t="s">
        <v>302</v>
      </c>
      <c r="E617" t="s">
        <v>48</v>
      </c>
      <c r="G617" t="s">
        <v>705</v>
      </c>
      <c r="H617" t="s">
        <v>1073</v>
      </c>
      <c r="I617" t="s">
        <v>1069</v>
      </c>
      <c r="J617">
        <v>1</v>
      </c>
      <c r="K617">
        <v>0.5</v>
      </c>
      <c r="L617" t="s">
        <v>58</v>
      </c>
      <c r="M617" t="s">
        <v>49</v>
      </c>
      <c r="N617">
        <v>5</v>
      </c>
      <c r="O617">
        <v>16</v>
      </c>
      <c r="P617">
        <v>15</v>
      </c>
      <c r="Q617" s="48">
        <v>116.72972727272744</v>
      </c>
      <c r="R617" s="48">
        <f t="shared" si="50"/>
        <v>4</v>
      </c>
      <c r="S617" s="48">
        <f t="shared" si="54"/>
        <v>466.91890909090978</v>
      </c>
      <c r="T617" s="48"/>
      <c r="U617" s="48">
        <f t="shared" si="51"/>
        <v>466.91890909090978</v>
      </c>
      <c r="V617" s="138">
        <f t="shared" si="52"/>
        <v>466918.90909090976</v>
      </c>
      <c r="W617" s="138">
        <f t="shared" si="53"/>
        <v>38909.909090909146</v>
      </c>
      <c r="X617" t="str">
        <f>IF(DATAPrI[[#This Row],[Verks]]="Programövergripande",DATAPrI[[#This Row],[Verks]],CONCATENATE(DATAPrI[[#This Row],[PN/Pri kod]],TEXT(DATAPrI[[#This Row],[Verks]],9900000),1))</f>
        <v>K899001051</v>
      </c>
      <c r="Y617" t="str">
        <f>IF(DATAPrI[[#This Row],[Verks]]="Programövergripande",DATAPrI[[#This Row],[Verks]],CONCATENATE(DATAPrI[[#This Row],[Kursansvarig inst]],TEXT(DATAPrI[[#This Row],[Verks]],9900000),1))</f>
        <v>K899001051</v>
      </c>
      <c r="Z6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7" t="s">
        <v>42</v>
      </c>
      <c r="AC617" t="s">
        <v>42</v>
      </c>
      <c r="AD617" t="s">
        <v>42</v>
      </c>
      <c r="AE617" t="s">
        <v>42</v>
      </c>
      <c r="AF617">
        <f>IF(A617="Programövergripande","Programövergripande",VLOOKUP(C617,Verks!A:B,2,0))</f>
        <v>105</v>
      </c>
      <c r="AH617">
        <v>2023</v>
      </c>
      <c r="AL617" t="str">
        <f>VLOOKUP(B617,Inst!A:B,2,0)</f>
        <v>K8</v>
      </c>
    </row>
    <row r="618" spans="1:38" x14ac:dyDescent="0.35">
      <c r="A618" t="s">
        <v>47</v>
      </c>
      <c r="B618" t="s">
        <v>695</v>
      </c>
      <c r="C618" t="s">
        <v>302</v>
      </c>
      <c r="D618" t="s">
        <v>302</v>
      </c>
      <c r="E618" t="s">
        <v>48</v>
      </c>
      <c r="G618" t="s">
        <v>705</v>
      </c>
      <c r="H618" t="s">
        <v>1074</v>
      </c>
      <c r="I618" t="s">
        <v>1069</v>
      </c>
      <c r="J618">
        <v>1</v>
      </c>
      <c r="K618">
        <v>0.5</v>
      </c>
      <c r="L618" t="s">
        <v>58</v>
      </c>
      <c r="M618" t="s">
        <v>50</v>
      </c>
      <c r="N618">
        <v>6</v>
      </c>
      <c r="O618">
        <v>13</v>
      </c>
      <c r="P618">
        <v>15</v>
      </c>
      <c r="Q618" s="48">
        <v>116.72972727272744</v>
      </c>
      <c r="R618" s="48">
        <f t="shared" si="50"/>
        <v>3.25</v>
      </c>
      <c r="S618" s="48">
        <f t="shared" si="54"/>
        <v>379.3716136363642</v>
      </c>
      <c r="T618" s="48"/>
      <c r="U618" s="48">
        <f t="shared" si="51"/>
        <v>379.3716136363642</v>
      </c>
      <c r="V618" s="138">
        <f t="shared" si="52"/>
        <v>379371.61363636423</v>
      </c>
      <c r="W618" s="138">
        <f t="shared" si="53"/>
        <v>31614.301136363687</v>
      </c>
      <c r="X618" t="str">
        <f>IF(DATAPrI[[#This Row],[Verks]]="Programövergripande",DATAPrI[[#This Row],[Verks]],CONCATENATE(DATAPrI[[#This Row],[PN/Pri kod]],TEXT(DATAPrI[[#This Row],[Verks]],9900000),1))</f>
        <v>K899001051</v>
      </c>
      <c r="Y618" t="str">
        <f>IF(DATAPrI[[#This Row],[Verks]]="Programövergripande",DATAPrI[[#This Row],[Verks]],CONCATENATE(DATAPrI[[#This Row],[Kursansvarig inst]],TEXT(DATAPrI[[#This Row],[Verks]],9900000),1))</f>
        <v>K899001051</v>
      </c>
      <c r="Z6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18" t="s">
        <v>42</v>
      </c>
      <c r="AC618" t="s">
        <v>42</v>
      </c>
      <c r="AD618" t="s">
        <v>42</v>
      </c>
      <c r="AE618" t="s">
        <v>42</v>
      </c>
      <c r="AF618">
        <f>IF(A618="Programövergripande","Programövergripande",VLOOKUP(C618,Verks!A:B,2,0))</f>
        <v>105</v>
      </c>
      <c r="AH618">
        <v>2023</v>
      </c>
      <c r="AL618" t="str">
        <f>VLOOKUP(B618,Inst!A:B,2,0)</f>
        <v>K8</v>
      </c>
    </row>
    <row r="619" spans="1:38" x14ac:dyDescent="0.35">
      <c r="A619" t="s">
        <v>47</v>
      </c>
      <c r="B619" t="s">
        <v>695</v>
      </c>
      <c r="C619" t="s">
        <v>302</v>
      </c>
      <c r="D619" t="s">
        <v>302</v>
      </c>
      <c r="E619" t="s">
        <v>48</v>
      </c>
      <c r="G619" t="s">
        <v>705</v>
      </c>
      <c r="H619" t="s">
        <v>1066</v>
      </c>
      <c r="J619">
        <v>1</v>
      </c>
      <c r="L619" t="s">
        <v>66</v>
      </c>
      <c r="O619">
        <v>0</v>
      </c>
      <c r="P619">
        <v>60</v>
      </c>
      <c r="Q619" s="48"/>
      <c r="R619" s="48">
        <f t="shared" si="50"/>
        <v>0</v>
      </c>
      <c r="S619" s="48">
        <f t="shared" si="54"/>
        <v>0</v>
      </c>
      <c r="T619" s="48"/>
      <c r="U619" s="48">
        <f t="shared" si="51"/>
        <v>0</v>
      </c>
      <c r="V619" s="138">
        <f t="shared" si="52"/>
        <v>0</v>
      </c>
      <c r="W619" s="138">
        <f t="shared" si="53"/>
        <v>0</v>
      </c>
      <c r="X619" t="str">
        <f>IF(DATAPrI[[#This Row],[Verks]]="Programövergripande",DATAPrI[[#This Row],[Verks]],CONCATENATE(DATAPrI[[#This Row],[PN/Pri kod]],TEXT(DATAPrI[[#This Row],[Verks]],9900000),1))</f>
        <v>K899001051</v>
      </c>
      <c r="Y619" t="str">
        <f>IF(DATAPrI[[#This Row],[Verks]]="Programövergripande",DATAPrI[[#This Row],[Verks]],CONCATENATE(DATAPrI[[#This Row],[Kursansvarig inst]],TEXT(DATAPrI[[#This Row],[Verks]],9900000),1))</f>
        <v>K899001051</v>
      </c>
      <c r="Z6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19">
        <f>IF(A619="Programövergripande","Programövergripande",VLOOKUP(C619,Verks!A:B,2,0))</f>
        <v>105</v>
      </c>
      <c r="AH619">
        <v>2023</v>
      </c>
      <c r="AL619" t="str">
        <f>VLOOKUP(B619,Inst!A:B,2,0)</f>
        <v>K8</v>
      </c>
    </row>
    <row r="620" spans="1:38" x14ac:dyDescent="0.35">
      <c r="A620" t="s">
        <v>38</v>
      </c>
      <c r="B620" t="s">
        <v>700</v>
      </c>
      <c r="C620" t="s">
        <v>276</v>
      </c>
      <c r="D620" t="s">
        <v>276</v>
      </c>
      <c r="E620" t="s">
        <v>42</v>
      </c>
      <c r="F620" t="s">
        <v>42</v>
      </c>
      <c r="G620" t="s">
        <v>451</v>
      </c>
      <c r="H620" t="s">
        <v>54</v>
      </c>
      <c r="I620" t="s">
        <v>42</v>
      </c>
      <c r="J620">
        <v>1</v>
      </c>
      <c r="L620" t="s">
        <v>53</v>
      </c>
      <c r="M620" t="s">
        <v>42</v>
      </c>
      <c r="Q620" s="48">
        <v>0</v>
      </c>
      <c r="R620" s="48">
        <f t="shared" si="50"/>
        <v>0</v>
      </c>
      <c r="S620" s="48">
        <f t="shared" si="54"/>
        <v>0</v>
      </c>
      <c r="T620" s="48">
        <v>612</v>
      </c>
      <c r="U620" s="48">
        <f t="shared" si="51"/>
        <v>612</v>
      </c>
      <c r="V620" s="138">
        <f t="shared" si="52"/>
        <v>612000</v>
      </c>
      <c r="W620" s="138">
        <f t="shared" si="53"/>
        <v>51000</v>
      </c>
      <c r="X620" t="str">
        <f>IF(DATAPrI[[#This Row],[Verks]]="Programövergripande",DATAPrI[[#This Row],[Verks]],CONCATENATE(DATAPrI[[#This Row],[PN/Pri kod]],TEXT(DATAPrI[[#This Row],[Verks]],9900000),1))</f>
        <v>Programövergripande</v>
      </c>
      <c r="Y620" t="str">
        <f>IF(DATAPrI[[#This Row],[Verks]]="Programövergripande",DATAPrI[[#This Row],[Verks]],CONCATENATE(DATAPrI[[#This Row],[Kursansvarig inst]],TEXT(DATAPrI[[#This Row],[Verks]],9900000),1))</f>
        <v>Programövergripande</v>
      </c>
      <c r="Z62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20" t="s">
        <v>42</v>
      </c>
      <c r="AC620" t="s">
        <v>42</v>
      </c>
      <c r="AD620" t="s">
        <v>42</v>
      </c>
      <c r="AE620" t="s">
        <v>42</v>
      </c>
      <c r="AF620" t="str">
        <f>IF(A620="Programövergripande","Programövergripande",VLOOKUP(C620,Verks!A:B,2,0))</f>
        <v>Programövergripande</v>
      </c>
      <c r="AH620">
        <v>2023</v>
      </c>
      <c r="AL620" t="str">
        <f>VLOOKUP(B620,Inst!A:B,2,0)</f>
        <v>H1</v>
      </c>
    </row>
    <row r="621" spans="1:38" x14ac:dyDescent="0.35">
      <c r="A621" t="s">
        <v>38</v>
      </c>
      <c r="B621" t="s">
        <v>700</v>
      </c>
      <c r="C621" t="s">
        <v>276</v>
      </c>
      <c r="D621" t="s">
        <v>276</v>
      </c>
      <c r="E621" t="s">
        <v>42</v>
      </c>
      <c r="F621" t="s">
        <v>42</v>
      </c>
      <c r="G621" t="s">
        <v>451</v>
      </c>
      <c r="H621" t="s">
        <v>55</v>
      </c>
      <c r="I621" t="s">
        <v>42</v>
      </c>
      <c r="J621">
        <v>1</v>
      </c>
      <c r="L621" t="s">
        <v>53</v>
      </c>
      <c r="M621" t="s">
        <v>42</v>
      </c>
      <c r="Q621" s="48">
        <v>0</v>
      </c>
      <c r="R621" s="48">
        <f t="shared" si="50"/>
        <v>0</v>
      </c>
      <c r="S621" s="48">
        <f t="shared" si="54"/>
        <v>0</v>
      </c>
      <c r="T621" s="48">
        <v>73</v>
      </c>
      <c r="U621" s="48">
        <f t="shared" si="51"/>
        <v>73</v>
      </c>
      <c r="V621" s="138">
        <f t="shared" si="52"/>
        <v>73000</v>
      </c>
      <c r="W621" s="138">
        <f t="shared" si="53"/>
        <v>6083.333333333333</v>
      </c>
      <c r="X621" t="str">
        <f>IF(DATAPrI[[#This Row],[Verks]]="Programövergripande",DATAPrI[[#This Row],[Verks]],CONCATENATE(DATAPrI[[#This Row],[PN/Pri kod]],TEXT(DATAPrI[[#This Row],[Verks]],9900000),1))</f>
        <v>Programövergripande</v>
      </c>
      <c r="Y621" t="str">
        <f>IF(DATAPrI[[#This Row],[Verks]]="Programövergripande",DATAPrI[[#This Row],[Verks]],CONCATENATE(DATAPrI[[#This Row],[Kursansvarig inst]],TEXT(DATAPrI[[#This Row],[Verks]],9900000),1))</f>
        <v>Programövergripande</v>
      </c>
      <c r="Z62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21" t="s">
        <v>42</v>
      </c>
      <c r="AC621" t="s">
        <v>42</v>
      </c>
      <c r="AD621" t="s">
        <v>42</v>
      </c>
      <c r="AE621" t="s">
        <v>42</v>
      </c>
      <c r="AF621" t="str">
        <f>IF(A621="Programövergripande","Programövergripande",VLOOKUP(C621,Verks!A:B,2,0))</f>
        <v>Programövergripande</v>
      </c>
      <c r="AH621">
        <v>2023</v>
      </c>
      <c r="AL621" t="str">
        <f>VLOOKUP(B621,Inst!A:B,2,0)</f>
        <v>H1</v>
      </c>
    </row>
    <row r="622" spans="1:38" x14ac:dyDescent="0.35">
      <c r="A622" t="s">
        <v>38</v>
      </c>
      <c r="B622" t="s">
        <v>700</v>
      </c>
      <c r="C622" t="s">
        <v>276</v>
      </c>
      <c r="D622" t="s">
        <v>276</v>
      </c>
      <c r="E622" t="s">
        <v>42</v>
      </c>
      <c r="F622" t="s">
        <v>42</v>
      </c>
      <c r="G622" t="s">
        <v>451</v>
      </c>
      <c r="H622" t="s">
        <v>52</v>
      </c>
      <c r="I622" t="s">
        <v>42</v>
      </c>
      <c r="J622">
        <v>1</v>
      </c>
      <c r="L622" t="s">
        <v>53</v>
      </c>
      <c r="M622" t="s">
        <v>42</v>
      </c>
      <c r="Q622" s="48">
        <v>0</v>
      </c>
      <c r="R622" s="48">
        <f t="shared" si="50"/>
        <v>0</v>
      </c>
      <c r="S622" s="48">
        <f t="shared" si="54"/>
        <v>0</v>
      </c>
      <c r="T622" s="48">
        <v>1958</v>
      </c>
      <c r="U622" s="48">
        <f t="shared" si="51"/>
        <v>1958</v>
      </c>
      <c r="V622" s="138">
        <f t="shared" si="52"/>
        <v>1958000</v>
      </c>
      <c r="W622" s="138">
        <f t="shared" si="53"/>
        <v>163166.66666666666</v>
      </c>
      <c r="X622" t="str">
        <f>IF(DATAPrI[[#This Row],[Verks]]="Programövergripande",DATAPrI[[#This Row],[Verks]],CONCATENATE(DATAPrI[[#This Row],[PN/Pri kod]],TEXT(DATAPrI[[#This Row],[Verks]],9900000),1))</f>
        <v>Programövergripande</v>
      </c>
      <c r="Y622" t="str">
        <f>IF(DATAPrI[[#This Row],[Verks]]="Programövergripande",DATAPrI[[#This Row],[Verks]],CONCATENATE(DATAPrI[[#This Row],[Kursansvarig inst]],TEXT(DATAPrI[[#This Row],[Verks]],9900000),1))</f>
        <v>Programövergripande</v>
      </c>
      <c r="Z6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22" t="s">
        <v>42</v>
      </c>
      <c r="AC622" t="s">
        <v>42</v>
      </c>
      <c r="AD622" t="s">
        <v>42</v>
      </c>
      <c r="AE622" t="s">
        <v>42</v>
      </c>
      <c r="AF622" t="str">
        <f>IF(A622="Programövergripande","Programövergripande",VLOOKUP(C622,Verks!A:B,2,0))</f>
        <v>Programövergripande</v>
      </c>
      <c r="AH622">
        <v>2023</v>
      </c>
      <c r="AL622" t="str">
        <f>VLOOKUP(B622,Inst!A:B,2,0)</f>
        <v>H1</v>
      </c>
    </row>
    <row r="623" spans="1:38" x14ac:dyDescent="0.35">
      <c r="A623" t="s">
        <v>38</v>
      </c>
      <c r="B623" t="s">
        <v>700</v>
      </c>
      <c r="C623" t="s">
        <v>276</v>
      </c>
      <c r="D623" t="s">
        <v>276</v>
      </c>
      <c r="E623" t="s">
        <v>42</v>
      </c>
      <c r="F623" t="s">
        <v>42</v>
      </c>
      <c r="G623" t="s">
        <v>451</v>
      </c>
      <c r="H623" t="s">
        <v>44</v>
      </c>
      <c r="I623" t="s">
        <v>42</v>
      </c>
      <c r="J623">
        <v>1</v>
      </c>
      <c r="L623" t="s">
        <v>53</v>
      </c>
      <c r="Q623" s="48">
        <v>0</v>
      </c>
      <c r="R623" s="48">
        <f t="shared" si="50"/>
        <v>0</v>
      </c>
      <c r="S623" s="48">
        <f t="shared" si="54"/>
        <v>0</v>
      </c>
      <c r="T623" s="48">
        <v>987</v>
      </c>
      <c r="U623" s="48">
        <f t="shared" si="51"/>
        <v>987</v>
      </c>
      <c r="V623" s="138">
        <f t="shared" si="52"/>
        <v>987000</v>
      </c>
      <c r="W623" s="138">
        <f t="shared" si="53"/>
        <v>82250</v>
      </c>
      <c r="X623" t="str">
        <f>IF(DATAPrI[[#This Row],[Verks]]="Programövergripande",DATAPrI[[#This Row],[Verks]],CONCATENATE(DATAPrI[[#This Row],[PN/Pri kod]],TEXT(DATAPrI[[#This Row],[Verks]],9900000),1))</f>
        <v>Programövergripande</v>
      </c>
      <c r="Y623" t="str">
        <f>IF(DATAPrI[[#This Row],[Verks]]="Programövergripande",DATAPrI[[#This Row],[Verks]],CONCATENATE(DATAPrI[[#This Row],[Kursansvarig inst]],TEXT(DATAPrI[[#This Row],[Verks]],9900000),1))</f>
        <v>Programövergripande</v>
      </c>
      <c r="Z6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23" t="s">
        <v>42</v>
      </c>
      <c r="AC623" t="s">
        <v>42</v>
      </c>
      <c r="AD623" t="s">
        <v>42</v>
      </c>
      <c r="AE623" t="s">
        <v>42</v>
      </c>
      <c r="AF623" t="str">
        <f>IF(A623="Programövergripande","Programövergripande",VLOOKUP(C623,Verks!A:B,2,0))</f>
        <v>Programövergripande</v>
      </c>
      <c r="AH623">
        <v>2023</v>
      </c>
      <c r="AL623" t="str">
        <f>VLOOKUP(B623,Inst!A:B,2,0)</f>
        <v>H1</v>
      </c>
    </row>
    <row r="624" spans="1:38" x14ac:dyDescent="0.35">
      <c r="A624" t="s">
        <v>38</v>
      </c>
      <c r="B624" t="s">
        <v>700</v>
      </c>
      <c r="C624" t="s">
        <v>276</v>
      </c>
      <c r="D624" t="s">
        <v>276</v>
      </c>
      <c r="E624" t="s">
        <v>42</v>
      </c>
      <c r="G624" t="s">
        <v>451</v>
      </c>
      <c r="H624" t="s">
        <v>1087</v>
      </c>
      <c r="I624" t="s">
        <v>42</v>
      </c>
      <c r="J624">
        <v>1</v>
      </c>
      <c r="L624" t="s">
        <v>53</v>
      </c>
      <c r="Q624" s="48"/>
      <c r="R624" s="48">
        <f t="shared" si="50"/>
        <v>0</v>
      </c>
      <c r="S624" s="48">
        <f t="shared" si="54"/>
        <v>0</v>
      </c>
      <c r="T624" s="48">
        <v>178</v>
      </c>
      <c r="U624" s="48">
        <f t="shared" si="51"/>
        <v>178</v>
      </c>
      <c r="V624" s="138">
        <f t="shared" si="52"/>
        <v>178000</v>
      </c>
      <c r="W624" s="138">
        <f t="shared" si="53"/>
        <v>14833.333333333334</v>
      </c>
      <c r="X624" t="str">
        <f>IF(DATAPrI[[#This Row],[Verks]]="Programövergripande",DATAPrI[[#This Row],[Verks]],CONCATENATE(DATAPrI[[#This Row],[PN/Pri kod]],TEXT(DATAPrI[[#This Row],[Verks]],9900000),1))</f>
        <v>Programövergripande</v>
      </c>
      <c r="Y624" t="str">
        <f>IF(DATAPrI[[#This Row],[Verks]]="Programövergripande",DATAPrI[[#This Row],[Verks]],CONCATENATE(DATAPrI[[#This Row],[Kursansvarig inst]],TEXT(DATAPrI[[#This Row],[Verks]],9900000),1))</f>
        <v>Programövergripande</v>
      </c>
      <c r="Z6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624" t="str">
        <f>IF(A624="Programövergripande","Programövergripande",VLOOKUP(C624,Verks!A:B,2,0))</f>
        <v>Programövergripande</v>
      </c>
      <c r="AH624">
        <v>2023</v>
      </c>
      <c r="AL624" t="str">
        <f>VLOOKUP(B624,Inst!A:B,2,0)</f>
        <v>H1</v>
      </c>
    </row>
    <row r="625" spans="1:38" x14ac:dyDescent="0.35">
      <c r="A625" t="s">
        <v>38</v>
      </c>
      <c r="B625" t="s">
        <v>700</v>
      </c>
      <c r="C625" t="s">
        <v>276</v>
      </c>
      <c r="D625" t="s">
        <v>276</v>
      </c>
      <c r="E625" t="s">
        <v>42</v>
      </c>
      <c r="G625" t="s">
        <v>451</v>
      </c>
      <c r="H625" t="s">
        <v>1088</v>
      </c>
      <c r="I625" t="s">
        <v>42</v>
      </c>
      <c r="J625">
        <v>1</v>
      </c>
      <c r="L625" t="s">
        <v>53</v>
      </c>
      <c r="Q625" s="48"/>
      <c r="R625" s="48">
        <f t="shared" si="50"/>
        <v>0</v>
      </c>
      <c r="S625" s="48">
        <f t="shared" si="54"/>
        <v>0</v>
      </c>
      <c r="T625" s="48">
        <v>57</v>
      </c>
      <c r="U625" s="48">
        <f t="shared" si="51"/>
        <v>57</v>
      </c>
      <c r="V625" s="138">
        <f t="shared" si="52"/>
        <v>57000</v>
      </c>
      <c r="W625" s="138">
        <f t="shared" si="53"/>
        <v>4750</v>
      </c>
      <c r="X625" t="str">
        <f>IF(DATAPrI[[#This Row],[Verks]]="Programövergripande",DATAPrI[[#This Row],[Verks]],CONCATENATE(DATAPrI[[#This Row],[PN/Pri kod]],TEXT(DATAPrI[[#This Row],[Verks]],9900000),1))</f>
        <v>Programövergripande</v>
      </c>
      <c r="Y625" t="str">
        <f>IF(DATAPrI[[#This Row],[Verks]]="Programövergripande",DATAPrI[[#This Row],[Verks]],CONCATENATE(DATAPrI[[#This Row],[Kursansvarig inst]],TEXT(DATAPrI[[#This Row],[Verks]],9900000),1))</f>
        <v>Programövergripande</v>
      </c>
      <c r="Z6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625" t="str">
        <f>IF(A625="Programövergripande","Programövergripande",VLOOKUP(C625,Verks!A:B,2,0))</f>
        <v>Programövergripande</v>
      </c>
      <c r="AH625">
        <v>2023</v>
      </c>
      <c r="AL625" t="str">
        <f>VLOOKUP(B625,Inst!A:B,2,0)</f>
        <v>H1</v>
      </c>
    </row>
    <row r="626" spans="1:38" x14ac:dyDescent="0.35">
      <c r="A626" t="s">
        <v>47</v>
      </c>
      <c r="B626" t="s">
        <v>700</v>
      </c>
      <c r="C626" t="s">
        <v>276</v>
      </c>
      <c r="D626" t="s">
        <v>276</v>
      </c>
      <c r="E626" t="s">
        <v>48</v>
      </c>
      <c r="F626" t="s">
        <v>42</v>
      </c>
      <c r="G626" t="s">
        <v>451</v>
      </c>
      <c r="H626" t="s">
        <v>490</v>
      </c>
      <c r="I626" t="s">
        <v>42</v>
      </c>
      <c r="J626">
        <v>1</v>
      </c>
      <c r="L626" t="s">
        <v>553</v>
      </c>
      <c r="M626" t="s">
        <v>42</v>
      </c>
      <c r="Q626" s="48">
        <v>0</v>
      </c>
      <c r="R626" s="48">
        <f t="shared" si="50"/>
        <v>0</v>
      </c>
      <c r="S626" s="48">
        <f t="shared" si="54"/>
        <v>0</v>
      </c>
      <c r="T626" s="48">
        <v>3067</v>
      </c>
      <c r="U626" s="48">
        <f t="shared" si="51"/>
        <v>3067</v>
      </c>
      <c r="V626" s="138">
        <f t="shared" si="52"/>
        <v>3067000</v>
      </c>
      <c r="W626" s="138">
        <f t="shared" si="53"/>
        <v>255583.33333333334</v>
      </c>
      <c r="X626" t="str">
        <f>IF(DATAPrI[[#This Row],[Verks]]="Programövergripande",DATAPrI[[#This Row],[Verks]],CONCATENATE(DATAPrI[[#This Row],[PN/Pri kod]],TEXT(DATAPrI[[#This Row],[Verks]],9900000),1))</f>
        <v>H199001311</v>
      </c>
      <c r="Y626" t="str">
        <f>IF(DATAPrI[[#This Row],[Verks]]="Programövergripande",DATAPrI[[#This Row],[Verks]],CONCATENATE(DATAPrI[[#This Row],[Kursansvarig inst]],TEXT(DATAPrI[[#This Row],[Verks]],9900000),1))</f>
        <v>H199001311</v>
      </c>
      <c r="Z6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26" t="s">
        <v>42</v>
      </c>
      <c r="AC626" t="s">
        <v>42</v>
      </c>
      <c r="AD626" t="s">
        <v>42</v>
      </c>
      <c r="AE626" t="s">
        <v>42</v>
      </c>
      <c r="AF626">
        <f>IF(A626="Programövergripande","Programövergripande",VLOOKUP(C626,Verks!A:B,2,0))</f>
        <v>131</v>
      </c>
      <c r="AH626">
        <v>2023</v>
      </c>
      <c r="AL626" t="str">
        <f>VLOOKUP(B626,Inst!A:B,2,0)</f>
        <v>H1</v>
      </c>
    </row>
    <row r="627" spans="1:38" x14ac:dyDescent="0.35">
      <c r="A627" t="s">
        <v>47</v>
      </c>
      <c r="B627" t="s">
        <v>700</v>
      </c>
      <c r="C627" t="s">
        <v>276</v>
      </c>
      <c r="D627" t="s">
        <v>276</v>
      </c>
      <c r="E627" t="s">
        <v>48</v>
      </c>
      <c r="F627" t="s">
        <v>42</v>
      </c>
      <c r="G627" t="s">
        <v>451</v>
      </c>
      <c r="H627" t="s">
        <v>1089</v>
      </c>
      <c r="I627" t="s">
        <v>1090</v>
      </c>
      <c r="J627">
        <v>1</v>
      </c>
      <c r="L627" t="s">
        <v>58</v>
      </c>
      <c r="M627" t="s">
        <v>50</v>
      </c>
      <c r="N627">
        <v>3</v>
      </c>
      <c r="O627">
        <v>31</v>
      </c>
      <c r="P627">
        <v>10</v>
      </c>
      <c r="Q627" s="48">
        <f>74.1-4.755-0.2545336</f>
        <v>69.090466399999997</v>
      </c>
      <c r="R627" s="48">
        <f t="shared" si="50"/>
        <v>5.166666666666667</v>
      </c>
      <c r="S627" s="48">
        <f t="shared" si="54"/>
        <v>356.96740973333334</v>
      </c>
      <c r="T627" s="48"/>
      <c r="U627" s="48">
        <f t="shared" si="51"/>
        <v>356.96740973333334</v>
      </c>
      <c r="V627" s="138">
        <f t="shared" si="52"/>
        <v>356967.40973333333</v>
      </c>
      <c r="W627" s="138">
        <f t="shared" si="53"/>
        <v>29747.284144444446</v>
      </c>
      <c r="X627" t="str">
        <f>IF(DATAPrI[[#This Row],[Verks]]="Programövergripande",DATAPrI[[#This Row],[Verks]],CONCATENATE(DATAPrI[[#This Row],[PN/Pri kod]],TEXT(DATAPrI[[#This Row],[Verks]],9900000),1))</f>
        <v>H199001311</v>
      </c>
      <c r="Y627" t="str">
        <f>IF(DATAPrI[[#This Row],[Verks]]="Programövergripande",DATAPrI[[#This Row],[Verks]],CONCATENATE(DATAPrI[[#This Row],[Kursansvarig inst]],TEXT(DATAPrI[[#This Row],[Verks]],9900000),1))</f>
        <v>H199001311</v>
      </c>
      <c r="Z6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27" t="s">
        <v>42</v>
      </c>
      <c r="AC627" t="s">
        <v>42</v>
      </c>
      <c r="AD627" t="s">
        <v>42</v>
      </c>
      <c r="AE627" t="s">
        <v>42</v>
      </c>
      <c r="AF627">
        <f>IF(A627="Programövergripande","Programövergripande",VLOOKUP(C627,Verks!A:B,2,0))</f>
        <v>131</v>
      </c>
      <c r="AH627">
        <v>2023</v>
      </c>
      <c r="AL627" t="str">
        <f>VLOOKUP(B627,Inst!A:B,2,0)</f>
        <v>H1</v>
      </c>
    </row>
    <row r="628" spans="1:38" x14ac:dyDescent="0.35">
      <c r="A628" t="s">
        <v>47</v>
      </c>
      <c r="B628" t="s">
        <v>700</v>
      </c>
      <c r="C628" t="s">
        <v>276</v>
      </c>
      <c r="D628" t="s">
        <v>276</v>
      </c>
      <c r="E628" t="s">
        <v>48</v>
      </c>
      <c r="F628" t="s">
        <v>42</v>
      </c>
      <c r="G628" t="s">
        <v>451</v>
      </c>
      <c r="H628" t="s">
        <v>1089</v>
      </c>
      <c r="I628" t="s">
        <v>1090</v>
      </c>
      <c r="J628">
        <v>1</v>
      </c>
      <c r="L628" t="s">
        <v>58</v>
      </c>
      <c r="M628" t="s">
        <v>310</v>
      </c>
      <c r="N628">
        <v>3</v>
      </c>
      <c r="O628">
        <v>41</v>
      </c>
      <c r="P628">
        <v>10</v>
      </c>
      <c r="Q628" s="48">
        <f>74.1-4.755-0.2545336</f>
        <v>69.090466399999997</v>
      </c>
      <c r="R628" s="48">
        <f t="shared" si="50"/>
        <v>6.833333333333333</v>
      </c>
      <c r="S628" s="48">
        <f t="shared" si="54"/>
        <v>472.11818706666662</v>
      </c>
      <c r="T628" s="48">
        <v>0</v>
      </c>
      <c r="U628" s="48">
        <f t="shared" si="51"/>
        <v>472.11818706666662</v>
      </c>
      <c r="V628" s="138">
        <f t="shared" si="52"/>
        <v>472118.18706666661</v>
      </c>
      <c r="W628" s="138">
        <f t="shared" si="53"/>
        <v>39343.182255555548</v>
      </c>
      <c r="X628" t="str">
        <f>IF(DATAPrI[[#This Row],[Verks]]="Programövergripande",DATAPrI[[#This Row],[Verks]],CONCATENATE(DATAPrI[[#This Row],[PN/Pri kod]],TEXT(DATAPrI[[#This Row],[Verks]],9900000),1))</f>
        <v>H199001311</v>
      </c>
      <c r="Y628" t="str">
        <f>IF(DATAPrI[[#This Row],[Verks]]="Programövergripande",DATAPrI[[#This Row],[Verks]],CONCATENATE(DATAPrI[[#This Row],[Kursansvarig inst]],TEXT(DATAPrI[[#This Row],[Verks]],9900000),1))</f>
        <v>H199001311</v>
      </c>
      <c r="Z6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28" t="s">
        <v>42</v>
      </c>
      <c r="AC628" t="s">
        <v>42</v>
      </c>
      <c r="AD628" t="s">
        <v>42</v>
      </c>
      <c r="AE628" t="s">
        <v>42</v>
      </c>
      <c r="AF628">
        <f>IF(A628="Programövergripande","Programövergripande",VLOOKUP(C628,Verks!A:B,2,0))</f>
        <v>131</v>
      </c>
      <c r="AH628">
        <v>2023</v>
      </c>
      <c r="AL628" t="str">
        <f>VLOOKUP(B628,Inst!A:B,2,0)</f>
        <v>H1</v>
      </c>
    </row>
    <row r="629" spans="1:38" x14ac:dyDescent="0.35">
      <c r="A629" t="s">
        <v>47</v>
      </c>
      <c r="B629" t="s">
        <v>700</v>
      </c>
      <c r="C629" t="s">
        <v>276</v>
      </c>
      <c r="D629" t="s">
        <v>276</v>
      </c>
      <c r="E629" t="s">
        <v>48</v>
      </c>
      <c r="F629" t="s">
        <v>42</v>
      </c>
      <c r="G629" t="s">
        <v>451</v>
      </c>
      <c r="H629" t="s">
        <v>1091</v>
      </c>
      <c r="I629" t="s">
        <v>42</v>
      </c>
      <c r="J629">
        <v>1</v>
      </c>
      <c r="L629" t="s">
        <v>66</v>
      </c>
      <c r="M629" t="s">
        <v>50</v>
      </c>
      <c r="N629">
        <v>6</v>
      </c>
      <c r="O629">
        <v>27</v>
      </c>
      <c r="P629">
        <v>7.5</v>
      </c>
      <c r="Q629" s="48">
        <f t="shared" ref="Q629:Q638" si="55">76.1-4.755-0.2545363</f>
        <v>71.090463700000001</v>
      </c>
      <c r="R629" s="48">
        <f t="shared" si="50"/>
        <v>3.375</v>
      </c>
      <c r="S629" s="48">
        <f t="shared" si="54"/>
        <v>239.9303149875</v>
      </c>
      <c r="T629" s="48">
        <v>0</v>
      </c>
      <c r="U629" s="48">
        <f t="shared" si="51"/>
        <v>239.9303149875</v>
      </c>
      <c r="V629" s="138">
        <f t="shared" si="52"/>
        <v>239930.31498749999</v>
      </c>
      <c r="W629" s="138">
        <f t="shared" si="53"/>
        <v>19994.192915625001</v>
      </c>
      <c r="X629" t="str">
        <f>IF(DATAPrI[[#This Row],[Verks]]="Programövergripande",DATAPrI[[#This Row],[Verks]],CONCATENATE(DATAPrI[[#This Row],[PN/Pri kod]],TEXT(DATAPrI[[#This Row],[Verks]],9900000),1))</f>
        <v>H199001311</v>
      </c>
      <c r="Y629" t="str">
        <f>IF(DATAPrI[[#This Row],[Verks]]="Programövergripande",DATAPrI[[#This Row],[Verks]],CONCATENATE(DATAPrI[[#This Row],[Kursansvarig inst]],TEXT(DATAPrI[[#This Row],[Verks]],9900000),1))</f>
        <v>H199001311</v>
      </c>
      <c r="Z6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29" t="s">
        <v>42</v>
      </c>
      <c r="AC629" t="s">
        <v>42</v>
      </c>
      <c r="AD629" t="s">
        <v>42</v>
      </c>
      <c r="AE629" t="s">
        <v>42</v>
      </c>
      <c r="AF629">
        <f>IF(A629="Programövergripande","Programövergripande",VLOOKUP(C629,Verks!A:B,2,0))</f>
        <v>131</v>
      </c>
      <c r="AH629">
        <v>2023</v>
      </c>
      <c r="AL629" t="str">
        <f>VLOOKUP(B629,Inst!A:B,2,0)</f>
        <v>H1</v>
      </c>
    </row>
    <row r="630" spans="1:38" x14ac:dyDescent="0.35">
      <c r="A630" t="s">
        <v>47</v>
      </c>
      <c r="B630" t="s">
        <v>700</v>
      </c>
      <c r="C630" t="s">
        <v>276</v>
      </c>
      <c r="D630" t="s">
        <v>276</v>
      </c>
      <c r="E630" t="s">
        <v>48</v>
      </c>
      <c r="F630" t="s">
        <v>42</v>
      </c>
      <c r="G630" t="s">
        <v>451</v>
      </c>
      <c r="H630" t="s">
        <v>1091</v>
      </c>
      <c r="I630" t="s">
        <v>42</v>
      </c>
      <c r="J630">
        <v>1</v>
      </c>
      <c r="L630" t="s">
        <v>66</v>
      </c>
      <c r="M630" t="s">
        <v>49</v>
      </c>
      <c r="N630">
        <v>6</v>
      </c>
      <c r="O630">
        <v>34</v>
      </c>
      <c r="P630">
        <v>7.5</v>
      </c>
      <c r="Q630" s="48">
        <f t="shared" si="55"/>
        <v>71.090463700000001</v>
      </c>
      <c r="R630" s="48">
        <f t="shared" si="50"/>
        <v>4.25</v>
      </c>
      <c r="S630" s="48">
        <f t="shared" si="54"/>
        <v>302.13447072500003</v>
      </c>
      <c r="T630" s="48">
        <v>0</v>
      </c>
      <c r="U630" s="48">
        <f t="shared" si="51"/>
        <v>302.13447072500003</v>
      </c>
      <c r="V630" s="138">
        <f t="shared" si="52"/>
        <v>302134.47072500002</v>
      </c>
      <c r="W630" s="138">
        <f t="shared" si="53"/>
        <v>25177.872560416668</v>
      </c>
      <c r="X630" t="str">
        <f>IF(DATAPrI[[#This Row],[Verks]]="Programövergripande",DATAPrI[[#This Row],[Verks]],CONCATENATE(DATAPrI[[#This Row],[PN/Pri kod]],TEXT(DATAPrI[[#This Row],[Verks]],9900000),1))</f>
        <v>H199001311</v>
      </c>
      <c r="Y630" t="str">
        <f>IF(DATAPrI[[#This Row],[Verks]]="Programövergripande",DATAPrI[[#This Row],[Verks]],CONCATENATE(DATAPrI[[#This Row],[Kursansvarig inst]],TEXT(DATAPrI[[#This Row],[Verks]],9900000),1))</f>
        <v>H199001311</v>
      </c>
      <c r="Z6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0" t="s">
        <v>42</v>
      </c>
      <c r="AC630" t="s">
        <v>42</v>
      </c>
      <c r="AD630" t="s">
        <v>42</v>
      </c>
      <c r="AE630" t="s">
        <v>42</v>
      </c>
      <c r="AF630">
        <f>IF(A630="Programövergripande","Programövergripande",VLOOKUP(C630,Verks!A:B,2,0))</f>
        <v>131</v>
      </c>
      <c r="AH630">
        <v>2023</v>
      </c>
      <c r="AL630" t="str">
        <f>VLOOKUP(B630,Inst!A:B,2,0)</f>
        <v>H1</v>
      </c>
    </row>
    <row r="631" spans="1:38" x14ac:dyDescent="0.35">
      <c r="A631" t="s">
        <v>47</v>
      </c>
      <c r="B631" t="s">
        <v>700</v>
      </c>
      <c r="C631" t="s">
        <v>276</v>
      </c>
      <c r="D631" t="s">
        <v>276</v>
      </c>
      <c r="E631" t="s">
        <v>48</v>
      </c>
      <c r="F631" t="s">
        <v>42</v>
      </c>
      <c r="G631" t="s">
        <v>451</v>
      </c>
      <c r="H631" t="s">
        <v>1092</v>
      </c>
      <c r="I631" t="s">
        <v>1093</v>
      </c>
      <c r="J631">
        <v>1</v>
      </c>
      <c r="L631" t="s">
        <v>58</v>
      </c>
      <c r="M631" t="s">
        <v>50</v>
      </c>
      <c r="N631">
        <v>3</v>
      </c>
      <c r="O631">
        <v>31</v>
      </c>
      <c r="P631">
        <v>5</v>
      </c>
      <c r="Q631" s="48">
        <f t="shared" si="55"/>
        <v>71.090463700000001</v>
      </c>
      <c r="R631" s="48">
        <f t="shared" si="50"/>
        <v>2.5833333333333335</v>
      </c>
      <c r="S631" s="48">
        <f t="shared" si="54"/>
        <v>183.65036455833334</v>
      </c>
      <c r="T631" s="48"/>
      <c r="U631" s="48">
        <f t="shared" si="51"/>
        <v>183.65036455833334</v>
      </c>
      <c r="V631" s="138">
        <f t="shared" si="52"/>
        <v>183650.36455833333</v>
      </c>
      <c r="W631" s="138">
        <f t="shared" si="53"/>
        <v>15304.197046527777</v>
      </c>
      <c r="X631" t="str">
        <f>IF(DATAPrI[[#This Row],[Verks]]="Programövergripande",DATAPrI[[#This Row],[Verks]],CONCATENATE(DATAPrI[[#This Row],[PN/Pri kod]],TEXT(DATAPrI[[#This Row],[Verks]],9900000),1))</f>
        <v>H199001311</v>
      </c>
      <c r="Y631" t="str">
        <f>IF(DATAPrI[[#This Row],[Verks]]="Programövergripande",DATAPrI[[#This Row],[Verks]],CONCATENATE(DATAPrI[[#This Row],[Kursansvarig inst]],TEXT(DATAPrI[[#This Row],[Verks]],9900000),1))</f>
        <v>H199001311</v>
      </c>
      <c r="Z6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1" t="s">
        <v>42</v>
      </c>
      <c r="AC631" t="s">
        <v>42</v>
      </c>
      <c r="AD631" t="s">
        <v>42</v>
      </c>
      <c r="AE631" t="s">
        <v>42</v>
      </c>
      <c r="AF631">
        <f>IF(A631="Programövergripande","Programövergripande",VLOOKUP(C631,Verks!A:B,2,0))</f>
        <v>131</v>
      </c>
      <c r="AH631">
        <v>2023</v>
      </c>
      <c r="AL631" t="str">
        <f>VLOOKUP(B631,Inst!A:B,2,0)</f>
        <v>H1</v>
      </c>
    </row>
    <row r="632" spans="1:38" x14ac:dyDescent="0.35">
      <c r="A632" t="s">
        <v>47</v>
      </c>
      <c r="B632" t="s">
        <v>700</v>
      </c>
      <c r="C632" t="s">
        <v>276</v>
      </c>
      <c r="D632" t="s">
        <v>276</v>
      </c>
      <c r="E632" t="s">
        <v>48</v>
      </c>
      <c r="F632" t="s">
        <v>42</v>
      </c>
      <c r="G632" t="s">
        <v>451</v>
      </c>
      <c r="H632" t="s">
        <v>1092</v>
      </c>
      <c r="I632" t="s">
        <v>1093</v>
      </c>
      <c r="J632">
        <v>1</v>
      </c>
      <c r="L632" t="s">
        <v>58</v>
      </c>
      <c r="M632" t="s">
        <v>310</v>
      </c>
      <c r="N632">
        <v>3</v>
      </c>
      <c r="O632">
        <v>41</v>
      </c>
      <c r="P632">
        <v>5</v>
      </c>
      <c r="Q632" s="48">
        <f t="shared" si="55"/>
        <v>71.090463700000001</v>
      </c>
      <c r="R632" s="48">
        <f t="shared" ref="R632:R695" si="56">O632*P632/60*J632</f>
        <v>3.4166666666666665</v>
      </c>
      <c r="S632" s="48">
        <f t="shared" si="54"/>
        <v>242.89241764166667</v>
      </c>
      <c r="T632" s="48">
        <v>0</v>
      </c>
      <c r="U632" s="48">
        <f t="shared" si="51"/>
        <v>242.89241764166667</v>
      </c>
      <c r="V632" s="138">
        <f t="shared" si="52"/>
        <v>242892.41764166666</v>
      </c>
      <c r="W632" s="138">
        <f t="shared" si="53"/>
        <v>20241.034803472223</v>
      </c>
      <c r="X632" t="str">
        <f>IF(DATAPrI[[#This Row],[Verks]]="Programövergripande",DATAPrI[[#This Row],[Verks]],CONCATENATE(DATAPrI[[#This Row],[PN/Pri kod]],TEXT(DATAPrI[[#This Row],[Verks]],9900000),1))</f>
        <v>H199001311</v>
      </c>
      <c r="Y632" t="str">
        <f>IF(DATAPrI[[#This Row],[Verks]]="Programövergripande",DATAPrI[[#This Row],[Verks]],CONCATENATE(DATAPrI[[#This Row],[Kursansvarig inst]],TEXT(DATAPrI[[#This Row],[Verks]],9900000),1))</f>
        <v>H199001311</v>
      </c>
      <c r="Z6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2" t="s">
        <v>42</v>
      </c>
      <c r="AC632" t="s">
        <v>42</v>
      </c>
      <c r="AD632" t="s">
        <v>42</v>
      </c>
      <c r="AE632" t="s">
        <v>42</v>
      </c>
      <c r="AF632">
        <f>IF(A632="Programövergripande","Programövergripande",VLOOKUP(C632,Verks!A:B,2,0))</f>
        <v>131</v>
      </c>
      <c r="AH632">
        <v>2023</v>
      </c>
      <c r="AL632" t="str">
        <f>VLOOKUP(B632,Inst!A:B,2,0)</f>
        <v>H1</v>
      </c>
    </row>
    <row r="633" spans="1:38" x14ac:dyDescent="0.35">
      <c r="A633" t="s">
        <v>47</v>
      </c>
      <c r="B633" t="s">
        <v>700</v>
      </c>
      <c r="C633" t="s">
        <v>276</v>
      </c>
      <c r="D633" t="s">
        <v>276</v>
      </c>
      <c r="E633" t="s">
        <v>48</v>
      </c>
      <c r="F633" t="s">
        <v>42</v>
      </c>
      <c r="G633" t="s">
        <v>451</v>
      </c>
      <c r="H633" t="s">
        <v>1094</v>
      </c>
      <c r="I633" t="s">
        <v>1095</v>
      </c>
      <c r="J633">
        <v>1</v>
      </c>
      <c r="L633" t="s">
        <v>58</v>
      </c>
      <c r="M633" t="s">
        <v>50</v>
      </c>
      <c r="N633">
        <v>3</v>
      </c>
      <c r="O633">
        <v>31</v>
      </c>
      <c r="P633">
        <v>7.5</v>
      </c>
      <c r="Q633" s="48">
        <f t="shared" si="55"/>
        <v>71.090463700000001</v>
      </c>
      <c r="R633" s="48">
        <f t="shared" si="56"/>
        <v>3.875</v>
      </c>
      <c r="S633" s="48">
        <f t="shared" si="54"/>
        <v>275.47554683750002</v>
      </c>
      <c r="T633" s="48"/>
      <c r="U633" s="48">
        <f t="shared" si="51"/>
        <v>275.47554683750002</v>
      </c>
      <c r="V633" s="138">
        <f t="shared" si="52"/>
        <v>275475.54683750001</v>
      </c>
      <c r="W633" s="138">
        <f t="shared" si="53"/>
        <v>22956.295569791666</v>
      </c>
      <c r="X633" t="str">
        <f>IF(DATAPrI[[#This Row],[Verks]]="Programövergripande",DATAPrI[[#This Row],[Verks]],CONCATENATE(DATAPrI[[#This Row],[PN/Pri kod]],TEXT(DATAPrI[[#This Row],[Verks]],9900000),1))</f>
        <v>H199001311</v>
      </c>
      <c r="Y633" t="str">
        <f>IF(DATAPrI[[#This Row],[Verks]]="Programövergripande",DATAPrI[[#This Row],[Verks]],CONCATENATE(DATAPrI[[#This Row],[Kursansvarig inst]],TEXT(DATAPrI[[#This Row],[Verks]],9900000),1))</f>
        <v>H199001311</v>
      </c>
      <c r="Z6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3" t="s">
        <v>42</v>
      </c>
      <c r="AC633" t="s">
        <v>42</v>
      </c>
      <c r="AD633" t="s">
        <v>42</v>
      </c>
      <c r="AE633" t="s">
        <v>42</v>
      </c>
      <c r="AF633">
        <f>IF(A633="Programövergripande","Programövergripande",VLOOKUP(C633,Verks!A:B,2,0))</f>
        <v>131</v>
      </c>
      <c r="AH633">
        <v>2023</v>
      </c>
      <c r="AL633" t="str">
        <f>VLOOKUP(B633,Inst!A:B,2,0)</f>
        <v>H1</v>
      </c>
    </row>
    <row r="634" spans="1:38" x14ac:dyDescent="0.35">
      <c r="A634" t="s">
        <v>47</v>
      </c>
      <c r="B634" t="s">
        <v>700</v>
      </c>
      <c r="C634" t="s">
        <v>276</v>
      </c>
      <c r="D634" t="s">
        <v>276</v>
      </c>
      <c r="E634" t="s">
        <v>48</v>
      </c>
      <c r="F634" t="s">
        <v>42</v>
      </c>
      <c r="G634" t="s">
        <v>451</v>
      </c>
      <c r="H634" t="s">
        <v>1094</v>
      </c>
      <c r="I634" t="s">
        <v>1095</v>
      </c>
      <c r="J634">
        <v>1</v>
      </c>
      <c r="L634" t="s">
        <v>58</v>
      </c>
      <c r="M634" t="s">
        <v>49</v>
      </c>
      <c r="N634">
        <v>3</v>
      </c>
      <c r="O634">
        <v>41</v>
      </c>
      <c r="P634">
        <v>7.5</v>
      </c>
      <c r="Q634" s="48">
        <f t="shared" si="55"/>
        <v>71.090463700000001</v>
      </c>
      <c r="R634" s="48">
        <f t="shared" si="56"/>
        <v>5.125</v>
      </c>
      <c r="S634" s="48">
        <f t="shared" si="54"/>
        <v>364.33862646250003</v>
      </c>
      <c r="T634" s="48"/>
      <c r="U634" s="48">
        <f t="shared" si="51"/>
        <v>364.33862646250003</v>
      </c>
      <c r="V634" s="138">
        <f t="shared" si="52"/>
        <v>364338.62646250002</v>
      </c>
      <c r="W634" s="138">
        <f t="shared" si="53"/>
        <v>30361.552205208336</v>
      </c>
      <c r="X634" t="str">
        <f>IF(DATAPrI[[#This Row],[Verks]]="Programövergripande",DATAPrI[[#This Row],[Verks]],CONCATENATE(DATAPrI[[#This Row],[PN/Pri kod]],TEXT(DATAPrI[[#This Row],[Verks]],9900000),1))</f>
        <v>H199001311</v>
      </c>
      <c r="Y634" t="str">
        <f>IF(DATAPrI[[#This Row],[Verks]]="Programövergripande",DATAPrI[[#This Row],[Verks]],CONCATENATE(DATAPrI[[#This Row],[Kursansvarig inst]],TEXT(DATAPrI[[#This Row],[Verks]],9900000),1))</f>
        <v>H199001311</v>
      </c>
      <c r="Z6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4" t="s">
        <v>42</v>
      </c>
      <c r="AC634" t="s">
        <v>42</v>
      </c>
      <c r="AD634" t="s">
        <v>42</v>
      </c>
      <c r="AE634" t="s">
        <v>42</v>
      </c>
      <c r="AF634">
        <f>IF(A634="Programövergripande","Programövergripande",VLOOKUP(C634,Verks!A:B,2,0))</f>
        <v>131</v>
      </c>
      <c r="AH634">
        <v>2023</v>
      </c>
      <c r="AL634" t="str">
        <f>VLOOKUP(B634,Inst!A:B,2,0)</f>
        <v>H1</v>
      </c>
    </row>
    <row r="635" spans="1:38" x14ac:dyDescent="0.35">
      <c r="A635" t="s">
        <v>47</v>
      </c>
      <c r="B635" t="s">
        <v>700</v>
      </c>
      <c r="C635" t="s">
        <v>276</v>
      </c>
      <c r="D635" t="s">
        <v>276</v>
      </c>
      <c r="E635" t="s">
        <v>48</v>
      </c>
      <c r="G635" t="s">
        <v>451</v>
      </c>
      <c r="H635" t="s">
        <v>113</v>
      </c>
      <c r="I635" t="s">
        <v>1096</v>
      </c>
      <c r="J635">
        <v>1</v>
      </c>
      <c r="L635" t="s">
        <v>58</v>
      </c>
      <c r="M635" t="s">
        <v>50</v>
      </c>
      <c r="N635">
        <v>6</v>
      </c>
      <c r="O635">
        <v>27</v>
      </c>
      <c r="P635">
        <v>4.5</v>
      </c>
      <c r="Q635" s="48">
        <f t="shared" si="55"/>
        <v>71.090463700000001</v>
      </c>
      <c r="R635" s="48">
        <f t="shared" si="56"/>
        <v>2.0249999999999999</v>
      </c>
      <c r="S635" s="48">
        <f t="shared" si="54"/>
        <v>143.9581889925</v>
      </c>
      <c r="T635" s="48"/>
      <c r="U635" s="48">
        <f t="shared" si="51"/>
        <v>143.9581889925</v>
      </c>
      <c r="V635" s="138">
        <f t="shared" si="52"/>
        <v>143958.18899249999</v>
      </c>
      <c r="W635" s="138">
        <f t="shared" si="53"/>
        <v>11996.515749374999</v>
      </c>
      <c r="X635" t="str">
        <f>IF(DATAPrI[[#This Row],[Verks]]="Programövergripande",DATAPrI[[#This Row],[Verks]],CONCATENATE(DATAPrI[[#This Row],[PN/Pri kod]],TEXT(DATAPrI[[#This Row],[Verks]],9900000),1))</f>
        <v>H199001311</v>
      </c>
      <c r="Y635" t="str">
        <f>IF(DATAPrI[[#This Row],[Verks]]="Programövergripande",DATAPrI[[#This Row],[Verks]],CONCATENATE(DATAPrI[[#This Row],[Kursansvarig inst]],TEXT(DATAPrI[[#This Row],[Verks]],9900000),1))</f>
        <v>H199001311</v>
      </c>
      <c r="Z6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35">
        <f>IF(A635="Programövergripande","Programövergripande",VLOOKUP(C635,Verks!A:B,2,0))</f>
        <v>131</v>
      </c>
      <c r="AH635">
        <v>2023</v>
      </c>
      <c r="AL635" t="str">
        <f>VLOOKUP(B635,Inst!A:B,2,0)</f>
        <v>H1</v>
      </c>
    </row>
    <row r="636" spans="1:38" x14ac:dyDescent="0.35">
      <c r="A636" t="s">
        <v>47</v>
      </c>
      <c r="B636" t="s">
        <v>700</v>
      </c>
      <c r="C636" t="s">
        <v>276</v>
      </c>
      <c r="D636" t="s">
        <v>276</v>
      </c>
      <c r="E636" t="s">
        <v>48</v>
      </c>
      <c r="G636" t="s">
        <v>451</v>
      </c>
      <c r="H636" t="s">
        <v>113</v>
      </c>
      <c r="I636" t="s">
        <v>1096</v>
      </c>
      <c r="J636">
        <v>1</v>
      </c>
      <c r="L636" t="s">
        <v>58</v>
      </c>
      <c r="M636" t="s">
        <v>49</v>
      </c>
      <c r="N636">
        <v>6</v>
      </c>
      <c r="O636">
        <v>34</v>
      </c>
      <c r="P636">
        <v>4.5</v>
      </c>
      <c r="Q636" s="48">
        <f t="shared" si="55"/>
        <v>71.090463700000001</v>
      </c>
      <c r="R636" s="48">
        <f t="shared" si="56"/>
        <v>2.5499999999999998</v>
      </c>
      <c r="S636" s="48">
        <f t="shared" si="54"/>
        <v>181.28068243499999</v>
      </c>
      <c r="T636" s="48"/>
      <c r="U636" s="48">
        <f t="shared" si="51"/>
        <v>181.28068243499999</v>
      </c>
      <c r="V636" s="138">
        <f t="shared" si="52"/>
        <v>181280.682435</v>
      </c>
      <c r="W636" s="138">
        <f t="shared" si="53"/>
        <v>15106.72353625</v>
      </c>
      <c r="X636" t="str">
        <f>IF(DATAPrI[[#This Row],[Verks]]="Programövergripande",DATAPrI[[#This Row],[Verks]],CONCATENATE(DATAPrI[[#This Row],[PN/Pri kod]],TEXT(DATAPrI[[#This Row],[Verks]],9900000),1))</f>
        <v>H199001311</v>
      </c>
      <c r="Y636" t="str">
        <f>IF(DATAPrI[[#This Row],[Verks]]="Programövergripande",DATAPrI[[#This Row],[Verks]],CONCATENATE(DATAPrI[[#This Row],[Kursansvarig inst]],TEXT(DATAPrI[[#This Row],[Verks]],9900000),1))</f>
        <v>H199001311</v>
      </c>
      <c r="Z6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36">
        <f>IF(A636="Programövergripande","Programövergripande",VLOOKUP(C636,Verks!A:B,2,0))</f>
        <v>131</v>
      </c>
      <c r="AH636">
        <v>2023</v>
      </c>
      <c r="AL636" t="str">
        <f>VLOOKUP(B636,Inst!A:B,2,0)</f>
        <v>H1</v>
      </c>
    </row>
    <row r="637" spans="1:38" x14ac:dyDescent="0.35">
      <c r="A637" t="s">
        <v>47</v>
      </c>
      <c r="B637" t="s">
        <v>700</v>
      </c>
      <c r="C637" t="s">
        <v>276</v>
      </c>
      <c r="D637" t="s">
        <v>276</v>
      </c>
      <c r="E637" t="s">
        <v>48</v>
      </c>
      <c r="G637" t="s">
        <v>451</v>
      </c>
      <c r="H637" t="s">
        <v>1097</v>
      </c>
      <c r="I637" t="s">
        <v>1098</v>
      </c>
      <c r="J637">
        <v>1</v>
      </c>
      <c r="L637" t="s">
        <v>58</v>
      </c>
      <c r="M637" t="s">
        <v>50</v>
      </c>
      <c r="N637">
        <v>6</v>
      </c>
      <c r="O637">
        <v>27</v>
      </c>
      <c r="P637">
        <v>3</v>
      </c>
      <c r="Q637" s="48">
        <f t="shared" si="55"/>
        <v>71.090463700000001</v>
      </c>
      <c r="R637" s="48">
        <f t="shared" si="56"/>
        <v>1.35</v>
      </c>
      <c r="S637" s="48">
        <f t="shared" si="54"/>
        <v>95.972125995000013</v>
      </c>
      <c r="T637" s="48"/>
      <c r="U637" s="48">
        <f t="shared" si="51"/>
        <v>95.972125995000013</v>
      </c>
      <c r="V637" s="138">
        <f t="shared" si="52"/>
        <v>95972.125995000009</v>
      </c>
      <c r="W637" s="138">
        <f t="shared" si="53"/>
        <v>7997.6771662500005</v>
      </c>
      <c r="X637" t="str">
        <f>IF(DATAPrI[[#This Row],[Verks]]="Programövergripande",DATAPrI[[#This Row],[Verks]],CONCATENATE(DATAPrI[[#This Row],[PN/Pri kod]],TEXT(DATAPrI[[#This Row],[Verks]],9900000),1))</f>
        <v>H199001311</v>
      </c>
      <c r="Y637" t="str">
        <f>IF(DATAPrI[[#This Row],[Verks]]="Programövergripande",DATAPrI[[#This Row],[Verks]],CONCATENATE(DATAPrI[[#This Row],[Kursansvarig inst]],TEXT(DATAPrI[[#This Row],[Verks]],9900000),1))</f>
        <v>H199001311</v>
      </c>
      <c r="Z6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37">
        <f>IF(A637="Programövergripande","Programövergripande",VLOOKUP(C637,Verks!A:B,2,0))</f>
        <v>131</v>
      </c>
      <c r="AH637">
        <v>2023</v>
      </c>
      <c r="AL637" t="str">
        <f>VLOOKUP(B637,Inst!A:B,2,0)</f>
        <v>H1</v>
      </c>
    </row>
    <row r="638" spans="1:38" x14ac:dyDescent="0.35">
      <c r="A638" t="s">
        <v>47</v>
      </c>
      <c r="B638" t="s">
        <v>700</v>
      </c>
      <c r="C638" t="s">
        <v>276</v>
      </c>
      <c r="D638" t="s">
        <v>276</v>
      </c>
      <c r="E638" t="s">
        <v>48</v>
      </c>
      <c r="G638" t="s">
        <v>451</v>
      </c>
      <c r="H638" t="s">
        <v>1097</v>
      </c>
      <c r="I638" t="s">
        <v>1098</v>
      </c>
      <c r="J638">
        <v>1</v>
      </c>
      <c r="L638" t="s">
        <v>58</v>
      </c>
      <c r="M638" t="s">
        <v>49</v>
      </c>
      <c r="N638">
        <v>6</v>
      </c>
      <c r="O638">
        <v>34</v>
      </c>
      <c r="P638">
        <v>3</v>
      </c>
      <c r="Q638" s="48">
        <f t="shared" si="55"/>
        <v>71.090463700000001</v>
      </c>
      <c r="R638" s="48">
        <f t="shared" si="56"/>
        <v>1.7</v>
      </c>
      <c r="S638" s="48">
        <f t="shared" si="54"/>
        <v>120.85378829</v>
      </c>
      <c r="T638" s="48"/>
      <c r="U638" s="48">
        <f t="shared" si="51"/>
        <v>120.85378829</v>
      </c>
      <c r="V638" s="138">
        <f t="shared" si="52"/>
        <v>120853.78829</v>
      </c>
      <c r="W638" s="138">
        <f t="shared" si="53"/>
        <v>10071.149024166667</v>
      </c>
      <c r="X638" t="str">
        <f>IF(DATAPrI[[#This Row],[Verks]]="Programövergripande",DATAPrI[[#This Row],[Verks]],CONCATENATE(DATAPrI[[#This Row],[PN/Pri kod]],TEXT(DATAPrI[[#This Row],[Verks]],9900000),1))</f>
        <v>H199001311</v>
      </c>
      <c r="Y638" t="str">
        <f>IF(DATAPrI[[#This Row],[Verks]]="Programövergripande",DATAPrI[[#This Row],[Verks]],CONCATENATE(DATAPrI[[#This Row],[Kursansvarig inst]],TEXT(DATAPrI[[#This Row],[Verks]],9900000),1))</f>
        <v>H199001311</v>
      </c>
      <c r="Z6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38">
        <f>IF(A638="Programövergripande","Programövergripande",VLOOKUP(C638,Verks!A:B,2,0))</f>
        <v>131</v>
      </c>
      <c r="AH638">
        <v>2023</v>
      </c>
      <c r="AL638" t="str">
        <f>VLOOKUP(B638,Inst!A:B,2,0)</f>
        <v>H1</v>
      </c>
    </row>
    <row r="639" spans="1:38" x14ac:dyDescent="0.35">
      <c r="A639" t="s">
        <v>47</v>
      </c>
      <c r="B639" t="s">
        <v>700</v>
      </c>
      <c r="C639" t="s">
        <v>276</v>
      </c>
      <c r="D639" t="s">
        <v>276</v>
      </c>
      <c r="E639" t="s">
        <v>48</v>
      </c>
      <c r="F639" t="s">
        <v>42</v>
      </c>
      <c r="G639" t="s">
        <v>451</v>
      </c>
      <c r="H639" t="s">
        <v>1099</v>
      </c>
      <c r="I639" t="s">
        <v>1100</v>
      </c>
      <c r="J639">
        <v>1</v>
      </c>
      <c r="L639" t="s">
        <v>58</v>
      </c>
      <c r="M639" t="s">
        <v>50</v>
      </c>
      <c r="N639">
        <v>4</v>
      </c>
      <c r="O639">
        <v>30</v>
      </c>
      <c r="P639">
        <v>7.5</v>
      </c>
      <c r="Q639" s="48">
        <f t="shared" ref="Q639:Q648" si="57">77.1-4.755-0.2545363</f>
        <v>72.090463700000001</v>
      </c>
      <c r="R639" s="48">
        <f t="shared" si="56"/>
        <v>3.75</v>
      </c>
      <c r="S639" s="48">
        <f t="shared" si="54"/>
        <v>270.33923887499998</v>
      </c>
      <c r="T639" s="48"/>
      <c r="U639" s="48">
        <f t="shared" si="51"/>
        <v>270.33923887499998</v>
      </c>
      <c r="V639" s="138">
        <f t="shared" si="52"/>
        <v>270339.23887499998</v>
      </c>
      <c r="W639" s="138">
        <f t="shared" si="53"/>
        <v>22528.26990625</v>
      </c>
      <c r="X639" t="str">
        <f>IF(DATAPrI[[#This Row],[Verks]]="Programövergripande",DATAPrI[[#This Row],[Verks]],CONCATENATE(DATAPrI[[#This Row],[PN/Pri kod]],TEXT(DATAPrI[[#This Row],[Verks]],9900000),1))</f>
        <v>H199001311</v>
      </c>
      <c r="Y639" t="str">
        <f>IF(DATAPrI[[#This Row],[Verks]]="Programövergripande",DATAPrI[[#This Row],[Verks]],CONCATENATE(DATAPrI[[#This Row],[Kursansvarig inst]],TEXT(DATAPrI[[#This Row],[Verks]],9900000),1))</f>
        <v>H199001311</v>
      </c>
      <c r="Z6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39" t="s">
        <v>42</v>
      </c>
      <c r="AC639" t="s">
        <v>42</v>
      </c>
      <c r="AD639" t="s">
        <v>42</v>
      </c>
      <c r="AE639" t="s">
        <v>42</v>
      </c>
      <c r="AF639">
        <f>IF(A639="Programövergripande","Programövergripande",VLOOKUP(C639,Verks!A:B,2,0))</f>
        <v>131</v>
      </c>
      <c r="AH639">
        <v>2023</v>
      </c>
      <c r="AL639" t="str">
        <f>VLOOKUP(B639,Inst!A:B,2,0)</f>
        <v>H1</v>
      </c>
    </row>
    <row r="640" spans="1:38" x14ac:dyDescent="0.35">
      <c r="A640" t="s">
        <v>47</v>
      </c>
      <c r="B640" t="s">
        <v>700</v>
      </c>
      <c r="C640" t="s">
        <v>276</v>
      </c>
      <c r="D640" t="s">
        <v>276</v>
      </c>
      <c r="E640" t="s">
        <v>48</v>
      </c>
      <c r="F640" t="s">
        <v>42</v>
      </c>
      <c r="G640" t="s">
        <v>451</v>
      </c>
      <c r="H640" t="s">
        <v>1099</v>
      </c>
      <c r="I640" t="s">
        <v>1100</v>
      </c>
      <c r="J640">
        <v>1</v>
      </c>
      <c r="L640" t="s">
        <v>58</v>
      </c>
      <c r="M640" t="s">
        <v>49</v>
      </c>
      <c r="N640">
        <v>4</v>
      </c>
      <c r="O640">
        <v>30</v>
      </c>
      <c r="P640">
        <v>7.5</v>
      </c>
      <c r="Q640" s="48">
        <f t="shared" si="57"/>
        <v>72.090463700000001</v>
      </c>
      <c r="R640" s="48">
        <f t="shared" si="56"/>
        <v>3.75</v>
      </c>
      <c r="S640" s="48">
        <f t="shared" si="54"/>
        <v>270.33923887499998</v>
      </c>
      <c r="T640" s="48"/>
      <c r="U640" s="48">
        <f t="shared" si="51"/>
        <v>270.33923887499998</v>
      </c>
      <c r="V640" s="138">
        <f t="shared" si="52"/>
        <v>270339.23887499998</v>
      </c>
      <c r="W640" s="138">
        <f t="shared" si="53"/>
        <v>22528.26990625</v>
      </c>
      <c r="X640" t="str">
        <f>IF(DATAPrI[[#This Row],[Verks]]="Programövergripande",DATAPrI[[#This Row],[Verks]],CONCATENATE(DATAPrI[[#This Row],[PN/Pri kod]],TEXT(DATAPrI[[#This Row],[Verks]],9900000),1))</f>
        <v>H199001311</v>
      </c>
      <c r="Y640" t="str">
        <f>IF(DATAPrI[[#This Row],[Verks]]="Programövergripande",DATAPrI[[#This Row],[Verks]],CONCATENATE(DATAPrI[[#This Row],[Kursansvarig inst]],TEXT(DATAPrI[[#This Row],[Verks]],9900000),1))</f>
        <v>H199001311</v>
      </c>
      <c r="Z6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0" t="s">
        <v>42</v>
      </c>
      <c r="AC640" t="s">
        <v>42</v>
      </c>
      <c r="AD640" t="s">
        <v>42</v>
      </c>
      <c r="AE640" t="s">
        <v>42</v>
      </c>
      <c r="AF640">
        <f>IF(A640="Programövergripande","Programövergripande",VLOOKUP(C640,Verks!A:B,2,0))</f>
        <v>131</v>
      </c>
      <c r="AH640">
        <v>2023</v>
      </c>
      <c r="AL640" t="str">
        <f>VLOOKUP(B640,Inst!A:B,2,0)</f>
        <v>H1</v>
      </c>
    </row>
    <row r="641" spans="1:38" x14ac:dyDescent="0.35">
      <c r="A641" t="s">
        <v>47</v>
      </c>
      <c r="B641" t="s">
        <v>700</v>
      </c>
      <c r="C641" t="s">
        <v>276</v>
      </c>
      <c r="D641" t="s">
        <v>276</v>
      </c>
      <c r="E641" t="s">
        <v>48</v>
      </c>
      <c r="F641" t="s">
        <v>42</v>
      </c>
      <c r="G641" t="s">
        <v>451</v>
      </c>
      <c r="H641" t="s">
        <v>1101</v>
      </c>
      <c r="I641" t="s">
        <v>1102</v>
      </c>
      <c r="J641">
        <v>1</v>
      </c>
      <c r="L641" t="s">
        <v>58</v>
      </c>
      <c r="M641" t="s">
        <v>50</v>
      </c>
      <c r="N641">
        <v>4</v>
      </c>
      <c r="O641">
        <v>30</v>
      </c>
      <c r="P641">
        <v>15</v>
      </c>
      <c r="Q641" s="48">
        <f t="shared" si="57"/>
        <v>72.090463700000001</v>
      </c>
      <c r="R641" s="48">
        <f t="shared" si="56"/>
        <v>7.5</v>
      </c>
      <c r="S641" s="48">
        <f t="shared" si="54"/>
        <v>540.67847774999996</v>
      </c>
      <c r="T641" s="48"/>
      <c r="U641" s="48">
        <f t="shared" si="51"/>
        <v>540.67847774999996</v>
      </c>
      <c r="V641" s="138">
        <f t="shared" si="52"/>
        <v>540678.47774999996</v>
      </c>
      <c r="W641" s="138">
        <f t="shared" si="53"/>
        <v>45056.539812499999</v>
      </c>
      <c r="X641" t="str">
        <f>IF(DATAPrI[[#This Row],[Verks]]="Programövergripande",DATAPrI[[#This Row],[Verks]],CONCATENATE(DATAPrI[[#This Row],[PN/Pri kod]],TEXT(DATAPrI[[#This Row],[Verks]],9900000),1))</f>
        <v>H199001311</v>
      </c>
      <c r="Y641" t="str">
        <f>IF(DATAPrI[[#This Row],[Verks]]="Programövergripande",DATAPrI[[#This Row],[Verks]],CONCATENATE(DATAPrI[[#This Row],[Kursansvarig inst]],TEXT(DATAPrI[[#This Row],[Verks]],9900000),1))</f>
        <v>H199001311</v>
      </c>
      <c r="Z6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1" t="s">
        <v>42</v>
      </c>
      <c r="AC641" t="s">
        <v>42</v>
      </c>
      <c r="AD641" t="s">
        <v>42</v>
      </c>
      <c r="AE641" t="s">
        <v>42</v>
      </c>
      <c r="AF641">
        <f>IF(A641="Programövergripande","Programövergripande",VLOOKUP(C641,Verks!A:B,2,0))</f>
        <v>131</v>
      </c>
      <c r="AH641">
        <v>2023</v>
      </c>
      <c r="AL641" t="str">
        <f>VLOOKUP(B641,Inst!A:B,2,0)</f>
        <v>H1</v>
      </c>
    </row>
    <row r="642" spans="1:38" x14ac:dyDescent="0.35">
      <c r="A642" t="s">
        <v>47</v>
      </c>
      <c r="B642" t="s">
        <v>700</v>
      </c>
      <c r="C642" t="s">
        <v>276</v>
      </c>
      <c r="D642" t="s">
        <v>276</v>
      </c>
      <c r="E642" t="s">
        <v>48</v>
      </c>
      <c r="F642" t="s">
        <v>42</v>
      </c>
      <c r="G642" t="s">
        <v>451</v>
      </c>
      <c r="H642" t="s">
        <v>1101</v>
      </c>
      <c r="I642" t="s">
        <v>1102</v>
      </c>
      <c r="J642">
        <v>1</v>
      </c>
      <c r="L642" t="s">
        <v>58</v>
      </c>
      <c r="M642" t="s">
        <v>49</v>
      </c>
      <c r="N642">
        <v>4</v>
      </c>
      <c r="O642">
        <v>30</v>
      </c>
      <c r="P642">
        <v>15</v>
      </c>
      <c r="Q642" s="48">
        <f t="shared" si="57"/>
        <v>72.090463700000001</v>
      </c>
      <c r="R642" s="48">
        <f t="shared" si="56"/>
        <v>7.5</v>
      </c>
      <c r="S642" s="48">
        <f t="shared" si="54"/>
        <v>540.67847774999996</v>
      </c>
      <c r="T642" s="48"/>
      <c r="U642" s="48">
        <f t="shared" ref="U642:U705" si="58">S642+T642</f>
        <v>540.67847774999996</v>
      </c>
      <c r="V642" s="138">
        <f t="shared" ref="V642:V705" si="59">U642*1000</f>
        <v>540678.47774999996</v>
      </c>
      <c r="W642" s="138">
        <f t="shared" si="53"/>
        <v>45056.539812499999</v>
      </c>
      <c r="X642" t="str">
        <f>IF(DATAPrI[[#This Row],[Verks]]="Programövergripande",DATAPrI[[#This Row],[Verks]],CONCATENATE(DATAPrI[[#This Row],[PN/Pri kod]],TEXT(DATAPrI[[#This Row],[Verks]],9900000),1))</f>
        <v>H199001311</v>
      </c>
      <c r="Y642" t="str">
        <f>IF(DATAPrI[[#This Row],[Verks]]="Programövergripande",DATAPrI[[#This Row],[Verks]],CONCATENATE(DATAPrI[[#This Row],[Kursansvarig inst]],TEXT(DATAPrI[[#This Row],[Verks]],9900000),1))</f>
        <v>H199001311</v>
      </c>
      <c r="Z6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2" t="s">
        <v>42</v>
      </c>
      <c r="AC642" t="s">
        <v>42</v>
      </c>
      <c r="AD642" t="s">
        <v>42</v>
      </c>
      <c r="AE642" t="s">
        <v>42</v>
      </c>
      <c r="AF642">
        <f>IF(A642="Programövergripande","Programövergripande",VLOOKUP(C642,Verks!A:B,2,0))</f>
        <v>131</v>
      </c>
      <c r="AH642">
        <v>2023</v>
      </c>
      <c r="AL642" t="str">
        <f>VLOOKUP(B642,Inst!A:B,2,0)</f>
        <v>H1</v>
      </c>
    </row>
    <row r="643" spans="1:38" x14ac:dyDescent="0.35">
      <c r="A643" t="s">
        <v>47</v>
      </c>
      <c r="B643" t="s">
        <v>700</v>
      </c>
      <c r="C643" t="s">
        <v>276</v>
      </c>
      <c r="D643" t="s">
        <v>276</v>
      </c>
      <c r="E643" t="s">
        <v>48</v>
      </c>
      <c r="F643" t="s">
        <v>42</v>
      </c>
      <c r="G643" t="s">
        <v>451</v>
      </c>
      <c r="H643" t="s">
        <v>1103</v>
      </c>
      <c r="I643" t="s">
        <v>1104</v>
      </c>
      <c r="J643">
        <v>1</v>
      </c>
      <c r="L643" t="s">
        <v>58</v>
      </c>
      <c r="M643" t="s">
        <v>50</v>
      </c>
      <c r="N643">
        <v>4</v>
      </c>
      <c r="O643">
        <v>30</v>
      </c>
      <c r="P643">
        <v>7.5</v>
      </c>
      <c r="Q643" s="48">
        <f t="shared" si="57"/>
        <v>72.090463700000001</v>
      </c>
      <c r="R643" s="48">
        <f t="shared" si="56"/>
        <v>3.75</v>
      </c>
      <c r="S643" s="48">
        <f t="shared" si="54"/>
        <v>270.33923887499998</v>
      </c>
      <c r="T643" s="48"/>
      <c r="U643" s="48">
        <f t="shared" si="58"/>
        <v>270.33923887499998</v>
      </c>
      <c r="V643" s="138">
        <f t="shared" si="59"/>
        <v>270339.23887499998</v>
      </c>
      <c r="W643" s="138">
        <f t="shared" si="53"/>
        <v>22528.26990625</v>
      </c>
      <c r="X643" t="str">
        <f>IF(DATAPrI[[#This Row],[Verks]]="Programövergripande",DATAPrI[[#This Row],[Verks]],CONCATENATE(DATAPrI[[#This Row],[PN/Pri kod]],TEXT(DATAPrI[[#This Row],[Verks]],9900000),1))</f>
        <v>H199001311</v>
      </c>
      <c r="Y643" t="str">
        <f>IF(DATAPrI[[#This Row],[Verks]]="Programövergripande",DATAPrI[[#This Row],[Verks]],CONCATENATE(DATAPrI[[#This Row],[Kursansvarig inst]],TEXT(DATAPrI[[#This Row],[Verks]],9900000),1))</f>
        <v>H199001311</v>
      </c>
      <c r="Z6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3" t="s">
        <v>42</v>
      </c>
      <c r="AC643" t="s">
        <v>42</v>
      </c>
      <c r="AD643" t="s">
        <v>42</v>
      </c>
      <c r="AE643" t="s">
        <v>42</v>
      </c>
      <c r="AF643">
        <f>IF(A643="Programövergripande","Programövergripande",VLOOKUP(C643,Verks!A:B,2,0))</f>
        <v>131</v>
      </c>
      <c r="AH643">
        <v>2023</v>
      </c>
      <c r="AL643" t="str">
        <f>VLOOKUP(B643,Inst!A:B,2,0)</f>
        <v>H1</v>
      </c>
    </row>
    <row r="644" spans="1:38" x14ac:dyDescent="0.35">
      <c r="A644" t="s">
        <v>47</v>
      </c>
      <c r="B644" t="s">
        <v>700</v>
      </c>
      <c r="C644" t="s">
        <v>276</v>
      </c>
      <c r="D644" t="s">
        <v>276</v>
      </c>
      <c r="E644" t="s">
        <v>48</v>
      </c>
      <c r="F644" t="s">
        <v>42</v>
      </c>
      <c r="G644" t="s">
        <v>451</v>
      </c>
      <c r="H644" t="s">
        <v>1103</v>
      </c>
      <c r="I644" t="s">
        <v>1104</v>
      </c>
      <c r="J644">
        <v>1</v>
      </c>
      <c r="L644" t="s">
        <v>58</v>
      </c>
      <c r="M644" t="s">
        <v>49</v>
      </c>
      <c r="N644">
        <v>4</v>
      </c>
      <c r="O644">
        <v>30</v>
      </c>
      <c r="P644">
        <v>7.5</v>
      </c>
      <c r="Q644" s="48">
        <f t="shared" si="57"/>
        <v>72.090463700000001</v>
      </c>
      <c r="R644" s="48">
        <f t="shared" si="56"/>
        <v>3.75</v>
      </c>
      <c r="S644" s="48">
        <f t="shared" si="54"/>
        <v>270.33923887499998</v>
      </c>
      <c r="T644" s="48">
        <v>0</v>
      </c>
      <c r="U644" s="48">
        <f t="shared" si="58"/>
        <v>270.33923887499998</v>
      </c>
      <c r="V644" s="138">
        <f t="shared" si="59"/>
        <v>270339.23887499998</v>
      </c>
      <c r="W644" s="138">
        <f t="shared" si="53"/>
        <v>22528.26990625</v>
      </c>
      <c r="X644" t="str">
        <f>IF(DATAPrI[[#This Row],[Verks]]="Programövergripande",DATAPrI[[#This Row],[Verks]],CONCATENATE(DATAPrI[[#This Row],[PN/Pri kod]],TEXT(DATAPrI[[#This Row],[Verks]],9900000),1))</f>
        <v>H199001311</v>
      </c>
      <c r="Y644" t="str">
        <f>IF(DATAPrI[[#This Row],[Verks]]="Programövergripande",DATAPrI[[#This Row],[Verks]],CONCATENATE(DATAPrI[[#This Row],[Kursansvarig inst]],TEXT(DATAPrI[[#This Row],[Verks]],9900000),1))</f>
        <v>H199001311</v>
      </c>
      <c r="Z6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4" t="s">
        <v>42</v>
      </c>
      <c r="AC644" t="s">
        <v>42</v>
      </c>
      <c r="AD644" t="s">
        <v>42</v>
      </c>
      <c r="AE644" t="s">
        <v>42</v>
      </c>
      <c r="AF644">
        <f>IF(A644="Programövergripande","Programövergripande",VLOOKUP(C644,Verks!A:B,2,0))</f>
        <v>131</v>
      </c>
      <c r="AH644">
        <v>2023</v>
      </c>
      <c r="AL644" t="str">
        <f>VLOOKUP(B644,Inst!A:B,2,0)</f>
        <v>H1</v>
      </c>
    </row>
    <row r="645" spans="1:38" x14ac:dyDescent="0.35">
      <c r="A645" t="s">
        <v>47</v>
      </c>
      <c r="B645" t="s">
        <v>700</v>
      </c>
      <c r="C645" t="s">
        <v>276</v>
      </c>
      <c r="D645" t="s">
        <v>276</v>
      </c>
      <c r="E645" t="s">
        <v>48</v>
      </c>
      <c r="G645" t="s">
        <v>451</v>
      </c>
      <c r="H645" t="s">
        <v>1105</v>
      </c>
      <c r="I645" t="s">
        <v>1106</v>
      </c>
      <c r="J645">
        <v>1</v>
      </c>
      <c r="L645" t="s">
        <v>58</v>
      </c>
      <c r="M645" t="s">
        <v>50</v>
      </c>
      <c r="N645">
        <v>5</v>
      </c>
      <c r="O645">
        <v>31</v>
      </c>
      <c r="P645">
        <v>7.5</v>
      </c>
      <c r="Q645" s="48">
        <f t="shared" si="57"/>
        <v>72.090463700000001</v>
      </c>
      <c r="R645" s="48">
        <f t="shared" si="56"/>
        <v>3.875</v>
      </c>
      <c r="S645" s="48">
        <f t="shared" si="54"/>
        <v>279.35054683750002</v>
      </c>
      <c r="T645" s="48"/>
      <c r="U645" s="48">
        <f t="shared" si="58"/>
        <v>279.35054683750002</v>
      </c>
      <c r="V645" s="138">
        <f t="shared" si="59"/>
        <v>279350.54683750001</v>
      </c>
      <c r="W645" s="138">
        <f t="shared" si="53"/>
        <v>23279.212236458334</v>
      </c>
      <c r="X645" t="str">
        <f>IF(DATAPrI[[#This Row],[Verks]]="Programövergripande",DATAPrI[[#This Row],[Verks]],CONCATENATE(DATAPrI[[#This Row],[PN/Pri kod]],TEXT(DATAPrI[[#This Row],[Verks]],9900000),1))</f>
        <v>H199001311</v>
      </c>
      <c r="Y645" t="str">
        <f>IF(DATAPrI[[#This Row],[Verks]]="Programövergripande",DATAPrI[[#This Row],[Verks]],CONCATENATE(DATAPrI[[#This Row],[Kursansvarig inst]],TEXT(DATAPrI[[#This Row],[Verks]],9900000),1))</f>
        <v>H199001311</v>
      </c>
      <c r="Z6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45">
        <f>IF(A645="Programövergripande","Programövergripande",VLOOKUP(C645,Verks!A:B,2,0))</f>
        <v>131</v>
      </c>
      <c r="AH645">
        <v>2023</v>
      </c>
      <c r="AL645" t="str">
        <f>VLOOKUP(B645,Inst!A:B,2,0)</f>
        <v>H1</v>
      </c>
    </row>
    <row r="646" spans="1:38" x14ac:dyDescent="0.35">
      <c r="A646" t="s">
        <v>47</v>
      </c>
      <c r="B646" t="s">
        <v>700</v>
      </c>
      <c r="C646" t="s">
        <v>276</v>
      </c>
      <c r="D646" t="s">
        <v>276</v>
      </c>
      <c r="E646" t="s">
        <v>48</v>
      </c>
      <c r="F646" t="s">
        <v>42</v>
      </c>
      <c r="G646" t="s">
        <v>451</v>
      </c>
      <c r="H646" t="s">
        <v>1105</v>
      </c>
      <c r="I646" t="s">
        <v>1106</v>
      </c>
      <c r="J646">
        <v>1</v>
      </c>
      <c r="L646" t="s">
        <v>58</v>
      </c>
      <c r="M646" t="s">
        <v>49</v>
      </c>
      <c r="N646">
        <v>5</v>
      </c>
      <c r="O646">
        <v>28</v>
      </c>
      <c r="P646">
        <v>7.5</v>
      </c>
      <c r="Q646" s="48">
        <f t="shared" si="57"/>
        <v>72.090463700000001</v>
      </c>
      <c r="R646" s="48">
        <f t="shared" si="56"/>
        <v>3.5</v>
      </c>
      <c r="S646" s="48">
        <f t="shared" si="54"/>
        <v>252.31662295000001</v>
      </c>
      <c r="T646" s="48"/>
      <c r="U646" s="48">
        <f t="shared" si="58"/>
        <v>252.31662295000001</v>
      </c>
      <c r="V646" s="138">
        <f t="shared" si="59"/>
        <v>252316.62295000002</v>
      </c>
      <c r="W646" s="138">
        <f t="shared" si="53"/>
        <v>21026.385245833335</v>
      </c>
      <c r="X646" t="str">
        <f>IF(DATAPrI[[#This Row],[Verks]]="Programövergripande",DATAPrI[[#This Row],[Verks]],CONCATENATE(DATAPrI[[#This Row],[PN/Pri kod]],TEXT(DATAPrI[[#This Row],[Verks]],9900000),1))</f>
        <v>H199001311</v>
      </c>
      <c r="Y646" t="str">
        <f>IF(DATAPrI[[#This Row],[Verks]]="Programövergripande",DATAPrI[[#This Row],[Verks]],CONCATENATE(DATAPrI[[#This Row],[Kursansvarig inst]],TEXT(DATAPrI[[#This Row],[Verks]],9900000),1))</f>
        <v>H199001311</v>
      </c>
      <c r="Z6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6" t="s">
        <v>42</v>
      </c>
      <c r="AC646" t="s">
        <v>42</v>
      </c>
      <c r="AD646" t="s">
        <v>42</v>
      </c>
      <c r="AE646" t="s">
        <v>42</v>
      </c>
      <c r="AF646">
        <f>IF(A646="Programövergripande","Programövergripande",VLOOKUP(C646,Verks!A:B,2,0))</f>
        <v>131</v>
      </c>
      <c r="AH646">
        <v>2023</v>
      </c>
      <c r="AL646" t="str">
        <f>VLOOKUP(B646,Inst!A:B,2,0)</f>
        <v>H1</v>
      </c>
    </row>
    <row r="647" spans="1:38" x14ac:dyDescent="0.35">
      <c r="A647" t="s">
        <v>47</v>
      </c>
      <c r="B647" t="s">
        <v>700</v>
      </c>
      <c r="C647" t="s">
        <v>276</v>
      </c>
      <c r="D647" t="s">
        <v>276</v>
      </c>
      <c r="E647" t="s">
        <v>48</v>
      </c>
      <c r="F647" t="s">
        <v>42</v>
      </c>
      <c r="G647" t="s">
        <v>451</v>
      </c>
      <c r="H647" t="s">
        <v>1107</v>
      </c>
      <c r="I647" t="s">
        <v>1108</v>
      </c>
      <c r="J647">
        <v>1</v>
      </c>
      <c r="L647" t="s">
        <v>58</v>
      </c>
      <c r="M647" t="s">
        <v>50</v>
      </c>
      <c r="N647">
        <v>3</v>
      </c>
      <c r="O647">
        <v>31</v>
      </c>
      <c r="P647">
        <v>7.5</v>
      </c>
      <c r="Q647" s="48">
        <f t="shared" si="57"/>
        <v>72.090463700000001</v>
      </c>
      <c r="R647" s="48">
        <f t="shared" si="56"/>
        <v>3.875</v>
      </c>
      <c r="S647" s="48">
        <f t="shared" si="54"/>
        <v>279.35054683750002</v>
      </c>
      <c r="T647" s="48"/>
      <c r="U647" s="48">
        <f t="shared" si="58"/>
        <v>279.35054683750002</v>
      </c>
      <c r="V647" s="138">
        <f t="shared" si="59"/>
        <v>279350.54683750001</v>
      </c>
      <c r="W647" s="138">
        <f t="shared" ref="W647:W710" si="60">V647/12</f>
        <v>23279.212236458334</v>
      </c>
      <c r="X647" t="str">
        <f>IF(DATAPrI[[#This Row],[Verks]]="Programövergripande",DATAPrI[[#This Row],[Verks]],CONCATENATE(DATAPrI[[#This Row],[PN/Pri kod]],TEXT(DATAPrI[[#This Row],[Verks]],9900000),1))</f>
        <v>H199001311</v>
      </c>
      <c r="Y647" t="str">
        <f>IF(DATAPrI[[#This Row],[Verks]]="Programövergripande",DATAPrI[[#This Row],[Verks]],CONCATENATE(DATAPrI[[#This Row],[Kursansvarig inst]],TEXT(DATAPrI[[#This Row],[Verks]],9900000),1))</f>
        <v>H199001311</v>
      </c>
      <c r="Z6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7" t="s">
        <v>42</v>
      </c>
      <c r="AC647" t="s">
        <v>42</v>
      </c>
      <c r="AD647" t="s">
        <v>42</v>
      </c>
      <c r="AE647" t="s">
        <v>42</v>
      </c>
      <c r="AF647">
        <f>IF(A647="Programövergripande","Programövergripande",VLOOKUP(C647,Verks!A:B,2,0))</f>
        <v>131</v>
      </c>
      <c r="AH647">
        <v>2023</v>
      </c>
      <c r="AL647" t="str">
        <f>VLOOKUP(B647,Inst!A:B,2,0)</f>
        <v>H1</v>
      </c>
    </row>
    <row r="648" spans="1:38" x14ac:dyDescent="0.35">
      <c r="A648" t="s">
        <v>47</v>
      </c>
      <c r="B648" t="s">
        <v>700</v>
      </c>
      <c r="C648" t="s">
        <v>276</v>
      </c>
      <c r="D648" t="s">
        <v>276</v>
      </c>
      <c r="E648" t="s">
        <v>48</v>
      </c>
      <c r="F648" t="s">
        <v>42</v>
      </c>
      <c r="G648" t="s">
        <v>451</v>
      </c>
      <c r="H648" t="s">
        <v>1107</v>
      </c>
      <c r="I648" t="s">
        <v>1108</v>
      </c>
      <c r="J648">
        <v>1</v>
      </c>
      <c r="L648" t="s">
        <v>58</v>
      </c>
      <c r="M648" t="s">
        <v>310</v>
      </c>
      <c r="N648">
        <v>3</v>
      </c>
      <c r="O648">
        <v>41</v>
      </c>
      <c r="P648">
        <v>7.5</v>
      </c>
      <c r="Q648" s="48">
        <f t="shared" si="57"/>
        <v>72.090463700000001</v>
      </c>
      <c r="R648" s="48">
        <f t="shared" si="56"/>
        <v>5.125</v>
      </c>
      <c r="S648" s="48">
        <f t="shared" si="54"/>
        <v>369.46362646250003</v>
      </c>
      <c r="T648" s="48">
        <v>0</v>
      </c>
      <c r="U648" s="48">
        <f t="shared" si="58"/>
        <v>369.46362646250003</v>
      </c>
      <c r="V648" s="138">
        <f t="shared" si="59"/>
        <v>369463.62646250002</v>
      </c>
      <c r="W648" s="138">
        <f t="shared" si="60"/>
        <v>30788.635538541668</v>
      </c>
      <c r="X648" t="str">
        <f>IF(DATAPrI[[#This Row],[Verks]]="Programövergripande",DATAPrI[[#This Row],[Verks]],CONCATENATE(DATAPrI[[#This Row],[PN/Pri kod]],TEXT(DATAPrI[[#This Row],[Verks]],9900000),1))</f>
        <v>H199001311</v>
      </c>
      <c r="Y648" t="str">
        <f>IF(DATAPrI[[#This Row],[Verks]]="Programövergripande",DATAPrI[[#This Row],[Verks]],CONCATENATE(DATAPrI[[#This Row],[Kursansvarig inst]],TEXT(DATAPrI[[#This Row],[Verks]],9900000),1))</f>
        <v>H199001311</v>
      </c>
      <c r="Z6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8" t="s">
        <v>42</v>
      </c>
      <c r="AC648" t="s">
        <v>42</v>
      </c>
      <c r="AD648" t="s">
        <v>42</v>
      </c>
      <c r="AE648" t="s">
        <v>42</v>
      </c>
      <c r="AF648">
        <f>IF(A648="Programövergripande","Programövergripande",VLOOKUP(C648,Verks!A:B,2,0))</f>
        <v>131</v>
      </c>
      <c r="AH648">
        <v>2023</v>
      </c>
      <c r="AL648" t="str">
        <f>VLOOKUP(B648,Inst!A:B,2,0)</f>
        <v>H1</v>
      </c>
    </row>
    <row r="649" spans="1:38" x14ac:dyDescent="0.35">
      <c r="A649" t="s">
        <v>47</v>
      </c>
      <c r="B649" t="s">
        <v>700</v>
      </c>
      <c r="C649" t="s">
        <v>276</v>
      </c>
      <c r="D649" t="s">
        <v>276</v>
      </c>
      <c r="E649" t="s">
        <v>48</v>
      </c>
      <c r="F649" t="s">
        <v>42</v>
      </c>
      <c r="G649" t="s">
        <v>451</v>
      </c>
      <c r="H649" t="s">
        <v>1109</v>
      </c>
      <c r="I649" t="s">
        <v>1110</v>
      </c>
      <c r="J649">
        <v>1</v>
      </c>
      <c r="L649" t="s">
        <v>58</v>
      </c>
      <c r="M649" t="s">
        <v>362</v>
      </c>
      <c r="N649">
        <v>2</v>
      </c>
      <c r="O649">
        <v>44</v>
      </c>
      <c r="P649">
        <v>7.5</v>
      </c>
      <c r="Q649" s="48">
        <f>77.6-4.755-0.2545363</f>
        <v>72.590463700000001</v>
      </c>
      <c r="R649" s="48">
        <f t="shared" si="56"/>
        <v>5.5</v>
      </c>
      <c r="S649" s="48">
        <f t="shared" si="54"/>
        <v>399.24755034999998</v>
      </c>
      <c r="T649" s="48">
        <v>0</v>
      </c>
      <c r="U649" s="48">
        <f t="shared" si="58"/>
        <v>399.24755034999998</v>
      </c>
      <c r="V649" s="138">
        <f t="shared" si="59"/>
        <v>399247.55034999998</v>
      </c>
      <c r="W649" s="138">
        <f t="shared" si="60"/>
        <v>33270.629195833331</v>
      </c>
      <c r="X649" t="str">
        <f>IF(DATAPrI[[#This Row],[Verks]]="Programövergripande",DATAPrI[[#This Row],[Verks]],CONCATENATE(DATAPrI[[#This Row],[PN/Pri kod]],TEXT(DATAPrI[[#This Row],[Verks]],9900000),1))</f>
        <v>H199001311</v>
      </c>
      <c r="Y649" t="str">
        <f>IF(DATAPrI[[#This Row],[Verks]]="Programövergripande",DATAPrI[[#This Row],[Verks]],CONCATENATE(DATAPrI[[#This Row],[Kursansvarig inst]],TEXT(DATAPrI[[#This Row],[Verks]],9900000),1))</f>
        <v>H199001311</v>
      </c>
      <c r="Z6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49" t="s">
        <v>42</v>
      </c>
      <c r="AC649" t="s">
        <v>42</v>
      </c>
      <c r="AD649" t="s">
        <v>42</v>
      </c>
      <c r="AE649" t="s">
        <v>42</v>
      </c>
      <c r="AF649">
        <f>IF(A649="Programövergripande","Programövergripande",VLOOKUP(C649,Verks!A:B,2,0))</f>
        <v>131</v>
      </c>
      <c r="AH649">
        <v>2023</v>
      </c>
      <c r="AL649" t="str">
        <f>VLOOKUP(B649,Inst!A:B,2,0)</f>
        <v>H1</v>
      </c>
    </row>
    <row r="650" spans="1:38" x14ac:dyDescent="0.35">
      <c r="A650" t="s">
        <v>47</v>
      </c>
      <c r="B650" t="s">
        <v>700</v>
      </c>
      <c r="C650" t="s">
        <v>276</v>
      </c>
      <c r="D650" t="s">
        <v>276</v>
      </c>
      <c r="E650" t="s">
        <v>48</v>
      </c>
      <c r="F650" t="s">
        <v>42</v>
      </c>
      <c r="G650" t="s">
        <v>451</v>
      </c>
      <c r="H650" t="s">
        <v>1109</v>
      </c>
      <c r="I650" t="s">
        <v>1110</v>
      </c>
      <c r="J650">
        <v>1</v>
      </c>
      <c r="L650" t="s">
        <v>58</v>
      </c>
      <c r="M650" t="s">
        <v>310</v>
      </c>
      <c r="N650">
        <v>2</v>
      </c>
      <c r="O650">
        <v>44</v>
      </c>
      <c r="P650">
        <v>7.5</v>
      </c>
      <c r="Q650" s="48">
        <f>77.6-4.755-0.2545363</f>
        <v>72.590463700000001</v>
      </c>
      <c r="R650" s="48">
        <f t="shared" si="56"/>
        <v>5.5</v>
      </c>
      <c r="S650" s="48">
        <f t="shared" si="54"/>
        <v>399.24755034999998</v>
      </c>
      <c r="T650" s="48">
        <v>0</v>
      </c>
      <c r="U650" s="48">
        <f t="shared" si="58"/>
        <v>399.24755034999998</v>
      </c>
      <c r="V650" s="138">
        <f t="shared" si="59"/>
        <v>399247.55034999998</v>
      </c>
      <c r="W650" s="138">
        <f t="shared" si="60"/>
        <v>33270.629195833331</v>
      </c>
      <c r="X650" t="str">
        <f>IF(DATAPrI[[#This Row],[Verks]]="Programövergripande",DATAPrI[[#This Row],[Verks]],CONCATENATE(DATAPrI[[#This Row],[PN/Pri kod]],TEXT(DATAPrI[[#This Row],[Verks]],9900000),1))</f>
        <v>H199001311</v>
      </c>
      <c r="Y650" t="str">
        <f>IF(DATAPrI[[#This Row],[Verks]]="Programövergripande",DATAPrI[[#This Row],[Verks]],CONCATENATE(DATAPrI[[#This Row],[Kursansvarig inst]],TEXT(DATAPrI[[#This Row],[Verks]],9900000),1))</f>
        <v>H199001311</v>
      </c>
      <c r="Z6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0" t="s">
        <v>42</v>
      </c>
      <c r="AC650" t="s">
        <v>42</v>
      </c>
      <c r="AD650" t="s">
        <v>42</v>
      </c>
      <c r="AE650" t="s">
        <v>42</v>
      </c>
      <c r="AF650">
        <f>IF(A650="Programövergripande","Programövergripande",VLOOKUP(C650,Verks!A:B,2,0))</f>
        <v>131</v>
      </c>
      <c r="AH650">
        <v>2023</v>
      </c>
      <c r="AL650" t="str">
        <f>VLOOKUP(B650,Inst!A:B,2,0)</f>
        <v>H1</v>
      </c>
    </row>
    <row r="651" spans="1:38" x14ac:dyDescent="0.35">
      <c r="A651" t="s">
        <v>47</v>
      </c>
      <c r="B651" t="s">
        <v>700</v>
      </c>
      <c r="C651" t="s">
        <v>276</v>
      </c>
      <c r="D651" t="s">
        <v>276</v>
      </c>
      <c r="E651" t="s">
        <v>48</v>
      </c>
      <c r="G651" t="s">
        <v>122</v>
      </c>
      <c r="H651" t="s">
        <v>1111</v>
      </c>
      <c r="I651" t="s">
        <v>1112</v>
      </c>
      <c r="J651">
        <v>1</v>
      </c>
      <c r="L651" t="s">
        <v>58</v>
      </c>
      <c r="M651" t="s">
        <v>50</v>
      </c>
      <c r="N651">
        <v>1</v>
      </c>
      <c r="O651">
        <v>48</v>
      </c>
      <c r="P651">
        <v>15</v>
      </c>
      <c r="Q651" s="48">
        <f>78.5-4.755-0.2545363</f>
        <v>73.490463700000006</v>
      </c>
      <c r="R651" s="48">
        <f t="shared" si="56"/>
        <v>12</v>
      </c>
      <c r="S651" s="48">
        <f t="shared" si="54"/>
        <v>881.88556440000002</v>
      </c>
      <c r="T651" s="48">
        <v>0</v>
      </c>
      <c r="U651" s="48">
        <f t="shared" si="58"/>
        <v>881.88556440000002</v>
      </c>
      <c r="V651" s="138">
        <f t="shared" si="59"/>
        <v>881885.56440000003</v>
      </c>
      <c r="W651" s="138">
        <f t="shared" si="60"/>
        <v>73490.463700000008</v>
      </c>
      <c r="X651" t="str">
        <f>IF(DATAPrI[[#This Row],[Verks]]="Programövergripande",DATAPrI[[#This Row],[Verks]],CONCATENATE(DATAPrI[[#This Row],[PN/Pri kod]],TEXT(DATAPrI[[#This Row],[Verks]],9900000),1))</f>
        <v>H199001311</v>
      </c>
      <c r="Y651" t="str">
        <f>IF(DATAPrI[[#This Row],[Verks]]="Programövergripande",DATAPrI[[#This Row],[Verks]],CONCATENATE(DATAPrI[[#This Row],[Kursansvarig inst]],TEXT(DATAPrI[[#This Row],[Verks]],9900000),1))</f>
        <v>H599001311</v>
      </c>
      <c r="Z6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1" t="s">
        <v>42</v>
      </c>
      <c r="AC651" t="s">
        <v>42</v>
      </c>
      <c r="AD651" t="s">
        <v>42</v>
      </c>
      <c r="AE651" t="s">
        <v>42</v>
      </c>
      <c r="AF651">
        <f>IF(A651="Programövergripande","Programövergripande",VLOOKUP(C651,Verks!A:B,2,0))</f>
        <v>131</v>
      </c>
      <c r="AH651">
        <v>2023</v>
      </c>
      <c r="AL651" t="str">
        <f>VLOOKUP(B651,Inst!A:B,2,0)</f>
        <v>H1</v>
      </c>
    </row>
    <row r="652" spans="1:38" x14ac:dyDescent="0.35">
      <c r="A652" t="s">
        <v>47</v>
      </c>
      <c r="B652" t="s">
        <v>700</v>
      </c>
      <c r="C652" t="s">
        <v>276</v>
      </c>
      <c r="D652" t="s">
        <v>276</v>
      </c>
      <c r="E652" t="s">
        <v>48</v>
      </c>
      <c r="F652" t="s">
        <v>42</v>
      </c>
      <c r="G652" t="s">
        <v>122</v>
      </c>
      <c r="H652" t="s">
        <v>1111</v>
      </c>
      <c r="I652" t="s">
        <v>1112</v>
      </c>
      <c r="J652">
        <v>1</v>
      </c>
      <c r="L652" t="s">
        <v>58</v>
      </c>
      <c r="M652" t="s">
        <v>49</v>
      </c>
      <c r="N652">
        <v>1</v>
      </c>
      <c r="O652">
        <v>48</v>
      </c>
      <c r="P652">
        <v>15</v>
      </c>
      <c r="Q652" s="48">
        <f>78.5-4.755-0.2545363</f>
        <v>73.490463700000006</v>
      </c>
      <c r="R652" s="48">
        <f t="shared" si="56"/>
        <v>12</v>
      </c>
      <c r="S652" s="48">
        <f t="shared" si="54"/>
        <v>881.88556440000002</v>
      </c>
      <c r="T652" s="48">
        <v>0</v>
      </c>
      <c r="U652" s="48">
        <f t="shared" si="58"/>
        <v>881.88556440000002</v>
      </c>
      <c r="V652" s="138">
        <f t="shared" si="59"/>
        <v>881885.56440000003</v>
      </c>
      <c r="W652" s="138">
        <f t="shared" si="60"/>
        <v>73490.463700000008</v>
      </c>
      <c r="X652" t="str">
        <f>IF(DATAPrI[[#This Row],[Verks]]="Programövergripande",DATAPrI[[#This Row],[Verks]],CONCATENATE(DATAPrI[[#This Row],[PN/Pri kod]],TEXT(DATAPrI[[#This Row],[Verks]],9900000),1))</f>
        <v>H199001311</v>
      </c>
      <c r="Y652" t="str">
        <f>IF(DATAPrI[[#This Row],[Verks]]="Programövergripande",DATAPrI[[#This Row],[Verks]],CONCATENATE(DATAPrI[[#This Row],[Kursansvarig inst]],TEXT(DATAPrI[[#This Row],[Verks]],9900000),1))</f>
        <v>H599001311</v>
      </c>
      <c r="Z6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2" t="s">
        <v>42</v>
      </c>
      <c r="AC652" t="s">
        <v>42</v>
      </c>
      <c r="AD652" t="s">
        <v>42</v>
      </c>
      <c r="AE652" t="s">
        <v>42</v>
      </c>
      <c r="AF652">
        <f>IF(A652="Programövergripande","Programövergripande",VLOOKUP(C652,Verks!A:B,2,0))</f>
        <v>131</v>
      </c>
      <c r="AH652">
        <v>2023</v>
      </c>
      <c r="AL652" t="str">
        <f>VLOOKUP(B652,Inst!A:B,2,0)</f>
        <v>H1</v>
      </c>
    </row>
    <row r="653" spans="1:38" x14ac:dyDescent="0.35">
      <c r="A653" t="s">
        <v>47</v>
      </c>
      <c r="B653" t="s">
        <v>700</v>
      </c>
      <c r="C653" t="s">
        <v>276</v>
      </c>
      <c r="D653" t="s">
        <v>276</v>
      </c>
      <c r="E653" t="s">
        <v>48</v>
      </c>
      <c r="F653" t="s">
        <v>42</v>
      </c>
      <c r="G653" t="s">
        <v>705</v>
      </c>
      <c r="H653" t="s">
        <v>311</v>
      </c>
      <c r="I653" t="s">
        <v>1115</v>
      </c>
      <c r="J653">
        <v>1</v>
      </c>
      <c r="L653" t="s">
        <v>58</v>
      </c>
      <c r="M653" t="s">
        <v>50</v>
      </c>
      <c r="N653">
        <v>2</v>
      </c>
      <c r="O653">
        <v>44</v>
      </c>
      <c r="P653">
        <v>7.5</v>
      </c>
      <c r="Q653" s="48">
        <f>78.5-4.755-0.2545363</f>
        <v>73.490463700000006</v>
      </c>
      <c r="R653" s="48">
        <f t="shared" si="56"/>
        <v>5.5</v>
      </c>
      <c r="S653" s="48">
        <f t="shared" si="54"/>
        <v>404.19755035000003</v>
      </c>
      <c r="T653" s="48">
        <v>0</v>
      </c>
      <c r="U653" s="48">
        <f t="shared" si="58"/>
        <v>404.19755035000003</v>
      </c>
      <c r="V653" s="138">
        <f t="shared" si="59"/>
        <v>404197.55035000003</v>
      </c>
      <c r="W653" s="138">
        <f t="shared" si="60"/>
        <v>33683.129195833339</v>
      </c>
      <c r="X653" t="str">
        <f>IF(DATAPrI[[#This Row],[Verks]]="Programövergripande",DATAPrI[[#This Row],[Verks]],CONCATENATE(DATAPrI[[#This Row],[PN/Pri kod]],TEXT(DATAPrI[[#This Row],[Verks]],9900000),1))</f>
        <v>H199001311</v>
      </c>
      <c r="Y653" t="str">
        <f>IF(DATAPrI[[#This Row],[Verks]]="Programövergripande",DATAPrI[[#This Row],[Verks]],CONCATENATE(DATAPrI[[#This Row],[Kursansvarig inst]],TEXT(DATAPrI[[#This Row],[Verks]],9900000),1))</f>
        <v>K899001311</v>
      </c>
      <c r="Z6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3" t="s">
        <v>42</v>
      </c>
      <c r="AC653" t="s">
        <v>42</v>
      </c>
      <c r="AD653" t="s">
        <v>42</v>
      </c>
      <c r="AE653" t="s">
        <v>42</v>
      </c>
      <c r="AF653">
        <f>IF(A653="Programövergripande","Programövergripande",VLOOKUP(C653,Verks!A:B,2,0))</f>
        <v>131</v>
      </c>
      <c r="AH653">
        <v>2023</v>
      </c>
      <c r="AL653" t="str">
        <f>VLOOKUP(B653,Inst!A:B,2,0)</f>
        <v>H1</v>
      </c>
    </row>
    <row r="654" spans="1:38" x14ac:dyDescent="0.35">
      <c r="A654" t="s">
        <v>47</v>
      </c>
      <c r="B654" t="s">
        <v>700</v>
      </c>
      <c r="C654" t="s">
        <v>276</v>
      </c>
      <c r="D654" t="s">
        <v>276</v>
      </c>
      <c r="E654" t="s">
        <v>48</v>
      </c>
      <c r="F654" t="s">
        <v>42</v>
      </c>
      <c r="G654" t="s">
        <v>705</v>
      </c>
      <c r="H654" t="s">
        <v>311</v>
      </c>
      <c r="I654" t="s">
        <v>1115</v>
      </c>
      <c r="J654">
        <v>1</v>
      </c>
      <c r="L654" t="s">
        <v>58</v>
      </c>
      <c r="M654" t="s">
        <v>49</v>
      </c>
      <c r="N654">
        <v>2</v>
      </c>
      <c r="O654">
        <v>44</v>
      </c>
      <c r="P654">
        <v>7.5</v>
      </c>
      <c r="Q654" s="48">
        <f>78.5-4.755-0.2545363</f>
        <v>73.490463700000006</v>
      </c>
      <c r="R654" s="48">
        <f t="shared" si="56"/>
        <v>5.5</v>
      </c>
      <c r="S654" s="48">
        <f t="shared" si="54"/>
        <v>404.19755035000003</v>
      </c>
      <c r="T654" s="48">
        <v>0</v>
      </c>
      <c r="U654" s="48">
        <f t="shared" si="58"/>
        <v>404.19755035000003</v>
      </c>
      <c r="V654" s="138">
        <f t="shared" si="59"/>
        <v>404197.55035000003</v>
      </c>
      <c r="W654" s="138">
        <f t="shared" si="60"/>
        <v>33683.129195833339</v>
      </c>
      <c r="X654" t="str">
        <f>IF(DATAPrI[[#This Row],[Verks]]="Programövergripande",DATAPrI[[#This Row],[Verks]],CONCATENATE(DATAPrI[[#This Row],[PN/Pri kod]],TEXT(DATAPrI[[#This Row],[Verks]],9900000),1))</f>
        <v>H199001311</v>
      </c>
      <c r="Y654" t="str">
        <f>IF(DATAPrI[[#This Row],[Verks]]="Programövergripande",DATAPrI[[#This Row],[Verks]],CONCATENATE(DATAPrI[[#This Row],[Kursansvarig inst]],TEXT(DATAPrI[[#This Row],[Verks]],9900000),1))</f>
        <v>K899001311</v>
      </c>
      <c r="Z6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4" t="s">
        <v>42</v>
      </c>
      <c r="AC654" t="s">
        <v>42</v>
      </c>
      <c r="AD654" t="s">
        <v>42</v>
      </c>
      <c r="AE654" t="s">
        <v>42</v>
      </c>
      <c r="AF654">
        <f>IF(A654="Programövergripande","Programövergripande",VLOOKUP(C654,Verks!A:B,2,0))</f>
        <v>131</v>
      </c>
      <c r="AH654">
        <v>2023</v>
      </c>
      <c r="AL654" t="str">
        <f>VLOOKUP(B654,Inst!A:B,2,0)</f>
        <v>H1</v>
      </c>
    </row>
    <row r="655" spans="1:38" x14ac:dyDescent="0.35">
      <c r="A655" t="s">
        <v>47</v>
      </c>
      <c r="B655" t="s">
        <v>700</v>
      </c>
      <c r="C655" t="s">
        <v>276</v>
      </c>
      <c r="D655" t="s">
        <v>276</v>
      </c>
      <c r="E655" t="s">
        <v>48</v>
      </c>
      <c r="G655" t="s">
        <v>451</v>
      </c>
      <c r="H655" t="s">
        <v>1117</v>
      </c>
      <c r="I655" t="s">
        <v>1118</v>
      </c>
      <c r="J655">
        <v>1</v>
      </c>
      <c r="L655" t="s">
        <v>58</v>
      </c>
      <c r="M655" t="s">
        <v>50</v>
      </c>
      <c r="N655">
        <v>5</v>
      </c>
      <c r="O655">
        <v>31</v>
      </c>
      <c r="P655">
        <v>15</v>
      </c>
      <c r="Q655" s="48">
        <f>79.1-4.755-0.2545363</f>
        <v>74.090463700000001</v>
      </c>
      <c r="R655" s="48">
        <f t="shared" si="56"/>
        <v>7.75</v>
      </c>
      <c r="S655" s="48">
        <f t="shared" si="54"/>
        <v>574.20109367500004</v>
      </c>
      <c r="T655" s="48"/>
      <c r="U655" s="48">
        <f t="shared" si="58"/>
        <v>574.20109367500004</v>
      </c>
      <c r="V655" s="138">
        <f t="shared" si="59"/>
        <v>574201.09367500001</v>
      </c>
      <c r="W655" s="138">
        <f t="shared" si="60"/>
        <v>47850.091139583332</v>
      </c>
      <c r="X655" t="str">
        <f>IF(DATAPrI[[#This Row],[Verks]]="Programövergripande",DATAPrI[[#This Row],[Verks]],CONCATENATE(DATAPrI[[#This Row],[PN/Pri kod]],TEXT(DATAPrI[[#This Row],[Verks]],9900000),1))</f>
        <v>H199001311</v>
      </c>
      <c r="Y655" t="str">
        <f>IF(DATAPrI[[#This Row],[Verks]]="Programövergripande",DATAPrI[[#This Row],[Verks]],CONCATENATE(DATAPrI[[#This Row],[Kursansvarig inst]],TEXT(DATAPrI[[#This Row],[Verks]],9900000),1))</f>
        <v>H199001311</v>
      </c>
      <c r="Z6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55">
        <f>IF(A655="Programövergripande","Programövergripande",VLOOKUP(C655,Verks!A:B,2,0))</f>
        <v>131</v>
      </c>
      <c r="AH655">
        <v>2023</v>
      </c>
      <c r="AL655" t="str">
        <f>VLOOKUP(B655,Inst!A:B,2,0)</f>
        <v>H1</v>
      </c>
    </row>
    <row r="656" spans="1:38" x14ac:dyDescent="0.35">
      <c r="A656" t="s">
        <v>47</v>
      </c>
      <c r="B656" t="s">
        <v>700</v>
      </c>
      <c r="C656" t="s">
        <v>276</v>
      </c>
      <c r="D656" t="s">
        <v>276</v>
      </c>
      <c r="E656" t="s">
        <v>48</v>
      </c>
      <c r="F656" t="s">
        <v>42</v>
      </c>
      <c r="G656" t="s">
        <v>451</v>
      </c>
      <c r="H656" t="s">
        <v>1117</v>
      </c>
      <c r="I656" t="s">
        <v>1118</v>
      </c>
      <c r="J656">
        <v>1</v>
      </c>
      <c r="L656" t="s">
        <v>58</v>
      </c>
      <c r="M656" t="s">
        <v>49</v>
      </c>
      <c r="N656">
        <v>5</v>
      </c>
      <c r="O656">
        <v>28</v>
      </c>
      <c r="P656">
        <v>15</v>
      </c>
      <c r="Q656" s="48">
        <f>79.1-4.755-0.2545363</f>
        <v>74.090463700000001</v>
      </c>
      <c r="R656" s="48">
        <f t="shared" si="56"/>
        <v>7</v>
      </c>
      <c r="S656" s="48">
        <f t="shared" si="54"/>
        <v>518.63324590000002</v>
      </c>
      <c r="T656" s="48"/>
      <c r="U656" s="48">
        <f t="shared" si="58"/>
        <v>518.63324590000002</v>
      </c>
      <c r="V656" s="138">
        <f t="shared" si="59"/>
        <v>518633.24590000004</v>
      </c>
      <c r="W656" s="138">
        <f t="shared" si="60"/>
        <v>43219.437158333334</v>
      </c>
      <c r="X656" t="str">
        <f>IF(DATAPrI[[#This Row],[Verks]]="Programövergripande",DATAPrI[[#This Row],[Verks]],CONCATENATE(DATAPrI[[#This Row],[PN/Pri kod]],TEXT(DATAPrI[[#This Row],[Verks]],9900000),1))</f>
        <v>H199001311</v>
      </c>
      <c r="Y656" t="str">
        <f>IF(DATAPrI[[#This Row],[Verks]]="Programövergripande",DATAPrI[[#This Row],[Verks]],CONCATENATE(DATAPrI[[#This Row],[Kursansvarig inst]],TEXT(DATAPrI[[#This Row],[Verks]],9900000),1))</f>
        <v>H199001311</v>
      </c>
      <c r="Z6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6" t="s">
        <v>42</v>
      </c>
      <c r="AC656" t="s">
        <v>42</v>
      </c>
      <c r="AD656" t="s">
        <v>42</v>
      </c>
      <c r="AE656" t="s">
        <v>42</v>
      </c>
      <c r="AF656">
        <f>IF(A656="Programövergripande","Programövergripande",VLOOKUP(C656,Verks!A:B,2,0))</f>
        <v>131</v>
      </c>
      <c r="AH656">
        <v>2023</v>
      </c>
      <c r="AL656" t="str">
        <f>VLOOKUP(B656,Inst!A:B,2,0)</f>
        <v>H1</v>
      </c>
    </row>
    <row r="657" spans="1:38" x14ac:dyDescent="0.35">
      <c r="A657" t="s">
        <v>47</v>
      </c>
      <c r="B657" t="s">
        <v>700</v>
      </c>
      <c r="C657" t="s">
        <v>276</v>
      </c>
      <c r="D657" t="s">
        <v>276</v>
      </c>
      <c r="E657" t="s">
        <v>48</v>
      </c>
      <c r="G657" t="s">
        <v>451</v>
      </c>
      <c r="H657" t="s">
        <v>1119</v>
      </c>
      <c r="I657" t="s">
        <v>1120</v>
      </c>
      <c r="J657">
        <v>1</v>
      </c>
      <c r="L657" t="s">
        <v>58</v>
      </c>
      <c r="M657" t="s">
        <v>50</v>
      </c>
      <c r="N657">
        <v>5</v>
      </c>
      <c r="O657">
        <v>31</v>
      </c>
      <c r="P657">
        <v>7.5</v>
      </c>
      <c r="Q657" s="48">
        <f>79.1-4.755-0.2545363</f>
        <v>74.090463700000001</v>
      </c>
      <c r="R657" s="48">
        <f t="shared" si="56"/>
        <v>3.875</v>
      </c>
      <c r="S657" s="48">
        <f t="shared" si="54"/>
        <v>287.10054683750002</v>
      </c>
      <c r="T657" s="48"/>
      <c r="U657" s="48">
        <f t="shared" si="58"/>
        <v>287.10054683750002</v>
      </c>
      <c r="V657" s="138">
        <f t="shared" si="59"/>
        <v>287100.54683750001</v>
      </c>
      <c r="W657" s="138">
        <f t="shared" si="60"/>
        <v>23925.045569791666</v>
      </c>
      <c r="X657" t="str">
        <f>IF(DATAPrI[[#This Row],[Verks]]="Programövergripande",DATAPrI[[#This Row],[Verks]],CONCATENATE(DATAPrI[[#This Row],[PN/Pri kod]],TEXT(DATAPrI[[#This Row],[Verks]],9900000),1))</f>
        <v>H199001311</v>
      </c>
      <c r="Y657" t="str">
        <f>IF(DATAPrI[[#This Row],[Verks]]="Programövergripande",DATAPrI[[#This Row],[Verks]],CONCATENATE(DATAPrI[[#This Row],[Kursansvarig inst]],TEXT(DATAPrI[[#This Row],[Verks]],9900000),1))</f>
        <v>H199001311</v>
      </c>
      <c r="Z6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57">
        <f>IF(A657="Programövergripande","Programövergripande",VLOOKUP(C657,Verks!A:B,2,0))</f>
        <v>131</v>
      </c>
      <c r="AH657">
        <v>2023</v>
      </c>
      <c r="AL657" t="str">
        <f>VLOOKUP(B657,Inst!A:B,2,0)</f>
        <v>H1</v>
      </c>
    </row>
    <row r="658" spans="1:38" x14ac:dyDescent="0.35">
      <c r="A658" t="s">
        <v>47</v>
      </c>
      <c r="B658" t="s">
        <v>700</v>
      </c>
      <c r="C658" t="s">
        <v>276</v>
      </c>
      <c r="D658" t="s">
        <v>276</v>
      </c>
      <c r="E658" t="s">
        <v>48</v>
      </c>
      <c r="F658" t="s">
        <v>42</v>
      </c>
      <c r="G658" t="s">
        <v>451</v>
      </c>
      <c r="H658" t="s">
        <v>1119</v>
      </c>
      <c r="I658" t="s">
        <v>1120</v>
      </c>
      <c r="J658">
        <v>1</v>
      </c>
      <c r="L658" t="s">
        <v>58</v>
      </c>
      <c r="M658" t="s">
        <v>49</v>
      </c>
      <c r="N658">
        <v>5</v>
      </c>
      <c r="O658">
        <v>28</v>
      </c>
      <c r="P658">
        <v>7.5</v>
      </c>
      <c r="Q658" s="48">
        <f>79.1-4.755-0.2545363</f>
        <v>74.090463700000001</v>
      </c>
      <c r="R658" s="48">
        <f t="shared" si="56"/>
        <v>3.5</v>
      </c>
      <c r="S658" s="48">
        <f t="shared" si="54"/>
        <v>259.31662295000001</v>
      </c>
      <c r="T658" s="48">
        <v>0</v>
      </c>
      <c r="U658" s="48">
        <f t="shared" si="58"/>
        <v>259.31662295000001</v>
      </c>
      <c r="V658" s="138">
        <f t="shared" si="59"/>
        <v>259316.62295000002</v>
      </c>
      <c r="W658" s="138">
        <f t="shared" si="60"/>
        <v>21609.718579166667</v>
      </c>
      <c r="X658" t="str">
        <f>IF(DATAPrI[[#This Row],[Verks]]="Programövergripande",DATAPrI[[#This Row],[Verks]],CONCATENATE(DATAPrI[[#This Row],[PN/Pri kod]],TEXT(DATAPrI[[#This Row],[Verks]],9900000),1))</f>
        <v>H199001311</v>
      </c>
      <c r="Y658" t="str">
        <f>IF(DATAPrI[[#This Row],[Verks]]="Programövergripande",DATAPrI[[#This Row],[Verks]],CONCATENATE(DATAPrI[[#This Row],[Kursansvarig inst]],TEXT(DATAPrI[[#This Row],[Verks]],9900000),1))</f>
        <v>H199001311</v>
      </c>
      <c r="Z6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8" t="s">
        <v>42</v>
      </c>
      <c r="AC658" t="s">
        <v>42</v>
      </c>
      <c r="AD658" t="s">
        <v>42</v>
      </c>
      <c r="AE658" t="s">
        <v>42</v>
      </c>
      <c r="AF658">
        <f>IF(A658="Programövergripande","Programövergripande",VLOOKUP(C658,Verks!A:B,2,0))</f>
        <v>131</v>
      </c>
      <c r="AH658">
        <v>2023</v>
      </c>
      <c r="AL658" t="str">
        <f>VLOOKUP(B658,Inst!A:B,2,0)</f>
        <v>H1</v>
      </c>
    </row>
    <row r="659" spans="1:38" x14ac:dyDescent="0.35">
      <c r="A659" t="s">
        <v>47</v>
      </c>
      <c r="B659" t="s">
        <v>700</v>
      </c>
      <c r="C659" t="s">
        <v>276</v>
      </c>
      <c r="D659" t="s">
        <v>276</v>
      </c>
      <c r="E659" t="s">
        <v>48</v>
      </c>
      <c r="F659" t="s">
        <v>42</v>
      </c>
      <c r="G659" t="s">
        <v>451</v>
      </c>
      <c r="H659" t="s">
        <v>1121</v>
      </c>
      <c r="I659" t="s">
        <v>1122</v>
      </c>
      <c r="J659">
        <v>1</v>
      </c>
      <c r="L659" t="s">
        <v>58</v>
      </c>
      <c r="M659" t="s">
        <v>362</v>
      </c>
      <c r="N659">
        <v>2</v>
      </c>
      <c r="O659">
        <v>44</v>
      </c>
      <c r="P659">
        <v>15</v>
      </c>
      <c r="Q659" s="48">
        <f>80.1-4.755-0.2545363</f>
        <v>75.090463700000001</v>
      </c>
      <c r="R659" s="48">
        <f t="shared" si="56"/>
        <v>11</v>
      </c>
      <c r="S659" s="48">
        <f t="shared" si="54"/>
        <v>825.99510069999997</v>
      </c>
      <c r="T659" s="48">
        <v>0</v>
      </c>
      <c r="U659" s="48">
        <f t="shared" si="58"/>
        <v>825.99510069999997</v>
      </c>
      <c r="V659" s="138">
        <f t="shared" si="59"/>
        <v>825995.10069999995</v>
      </c>
      <c r="W659" s="138">
        <f t="shared" si="60"/>
        <v>68832.925058333334</v>
      </c>
      <c r="X659" t="str">
        <f>IF(DATAPrI[[#This Row],[Verks]]="Programövergripande",DATAPrI[[#This Row],[Verks]],CONCATENATE(DATAPrI[[#This Row],[PN/Pri kod]],TEXT(DATAPrI[[#This Row],[Verks]],9900000),1))</f>
        <v>H199001311</v>
      </c>
      <c r="Y659" t="str">
        <f>IF(DATAPrI[[#This Row],[Verks]]="Programövergripande",DATAPrI[[#This Row],[Verks]],CONCATENATE(DATAPrI[[#This Row],[Kursansvarig inst]],TEXT(DATAPrI[[#This Row],[Verks]],9900000),1))</f>
        <v>H199001311</v>
      </c>
      <c r="Z6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59" t="s">
        <v>42</v>
      </c>
      <c r="AC659" t="s">
        <v>42</v>
      </c>
      <c r="AD659" t="s">
        <v>42</v>
      </c>
      <c r="AE659" t="s">
        <v>42</v>
      </c>
      <c r="AF659">
        <f>IF(A659="Programövergripande","Programövergripande",VLOOKUP(C659,Verks!A:B,2,0))</f>
        <v>131</v>
      </c>
      <c r="AH659">
        <v>2023</v>
      </c>
      <c r="AL659" t="str">
        <f>VLOOKUP(B659,Inst!A:B,2,0)</f>
        <v>H1</v>
      </c>
    </row>
    <row r="660" spans="1:38" x14ac:dyDescent="0.35">
      <c r="A660" t="s">
        <v>47</v>
      </c>
      <c r="B660" t="s">
        <v>700</v>
      </c>
      <c r="C660" t="s">
        <v>276</v>
      </c>
      <c r="D660" t="s">
        <v>276</v>
      </c>
      <c r="E660" t="s">
        <v>48</v>
      </c>
      <c r="F660" t="s">
        <v>42</v>
      </c>
      <c r="G660" t="s">
        <v>451</v>
      </c>
      <c r="H660" t="s">
        <v>1121</v>
      </c>
      <c r="I660" t="s">
        <v>1122</v>
      </c>
      <c r="J660">
        <v>1</v>
      </c>
      <c r="L660" t="s">
        <v>58</v>
      </c>
      <c r="M660" t="s">
        <v>310</v>
      </c>
      <c r="N660">
        <v>2</v>
      </c>
      <c r="O660">
        <v>44</v>
      </c>
      <c r="P660">
        <v>15</v>
      </c>
      <c r="Q660" s="48">
        <f>80.1-4.755-0.2545363</f>
        <v>75.090463700000001</v>
      </c>
      <c r="R660" s="48">
        <f t="shared" si="56"/>
        <v>11</v>
      </c>
      <c r="S660" s="48">
        <f t="shared" si="54"/>
        <v>825.99510069999997</v>
      </c>
      <c r="T660" s="48">
        <v>0</v>
      </c>
      <c r="U660" s="48">
        <f t="shared" si="58"/>
        <v>825.99510069999997</v>
      </c>
      <c r="V660" s="138">
        <f t="shared" si="59"/>
        <v>825995.10069999995</v>
      </c>
      <c r="W660" s="138">
        <f t="shared" si="60"/>
        <v>68832.925058333334</v>
      </c>
      <c r="X660" t="str">
        <f>IF(DATAPrI[[#This Row],[Verks]]="Programövergripande",DATAPrI[[#This Row],[Verks]],CONCATENATE(DATAPrI[[#This Row],[PN/Pri kod]],TEXT(DATAPrI[[#This Row],[Verks]],9900000),1))</f>
        <v>H199001311</v>
      </c>
      <c r="Y660" t="str">
        <f>IF(DATAPrI[[#This Row],[Verks]]="Programövergripande",DATAPrI[[#This Row],[Verks]],CONCATENATE(DATAPrI[[#This Row],[Kursansvarig inst]],TEXT(DATAPrI[[#This Row],[Verks]],9900000),1))</f>
        <v>H199001311</v>
      </c>
      <c r="Z6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60" t="s">
        <v>42</v>
      </c>
      <c r="AC660" t="s">
        <v>42</v>
      </c>
      <c r="AD660" t="s">
        <v>42</v>
      </c>
      <c r="AE660" t="s">
        <v>42</v>
      </c>
      <c r="AF660">
        <f>IF(A660="Programövergripande","Programövergripande",VLOOKUP(C660,Verks!A:B,2,0))</f>
        <v>131</v>
      </c>
      <c r="AH660">
        <v>2023</v>
      </c>
      <c r="AL660" t="str">
        <f>VLOOKUP(B660,Inst!A:B,2,0)</f>
        <v>H1</v>
      </c>
    </row>
    <row r="661" spans="1:38" x14ac:dyDescent="0.35">
      <c r="A661" t="s">
        <v>47</v>
      </c>
      <c r="B661" t="s">
        <v>700</v>
      </c>
      <c r="C661" t="s">
        <v>276</v>
      </c>
      <c r="D661" t="s">
        <v>276</v>
      </c>
      <c r="E661" t="s">
        <v>48</v>
      </c>
      <c r="G661" t="s">
        <v>451</v>
      </c>
      <c r="H661" t="s">
        <v>1123</v>
      </c>
      <c r="I661" t="s">
        <v>1124</v>
      </c>
      <c r="J661">
        <v>1</v>
      </c>
      <c r="L661" t="s">
        <v>58</v>
      </c>
      <c r="M661" t="s">
        <v>50</v>
      </c>
      <c r="N661">
        <v>6</v>
      </c>
      <c r="O661">
        <v>27</v>
      </c>
      <c r="P661">
        <v>15</v>
      </c>
      <c r="Q661" s="48">
        <f>80.35-4.755-0.2545363</f>
        <v>75.340463700000001</v>
      </c>
      <c r="R661" s="48">
        <f t="shared" si="56"/>
        <v>6.75</v>
      </c>
      <c r="S661" s="48">
        <f t="shared" si="54"/>
        <v>508.54812997499999</v>
      </c>
      <c r="T661" s="48"/>
      <c r="U661" s="48">
        <f t="shared" si="58"/>
        <v>508.54812997499999</v>
      </c>
      <c r="V661" s="138">
        <f t="shared" si="59"/>
        <v>508548.12997499999</v>
      </c>
      <c r="W661" s="138">
        <f t="shared" si="60"/>
        <v>42379.010831250002</v>
      </c>
      <c r="X661" t="str">
        <f>IF(DATAPrI[[#This Row],[Verks]]="Programövergripande",DATAPrI[[#This Row],[Verks]],CONCATENATE(DATAPrI[[#This Row],[PN/Pri kod]],TEXT(DATAPrI[[#This Row],[Verks]],9900000),1))</f>
        <v>H199001311</v>
      </c>
      <c r="Y661" t="str">
        <f>IF(DATAPrI[[#This Row],[Verks]]="Programövergripande",DATAPrI[[#This Row],[Verks]],CONCATENATE(DATAPrI[[#This Row],[Kursansvarig inst]],TEXT(DATAPrI[[#This Row],[Verks]],9900000),1))</f>
        <v>H199001311</v>
      </c>
      <c r="Z6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61">
        <f>IF(A661="Programövergripande","Programövergripande",VLOOKUP(C661,Verks!A:B,2,0))</f>
        <v>131</v>
      </c>
      <c r="AH661">
        <v>2023</v>
      </c>
      <c r="AL661" t="str">
        <f>VLOOKUP(B661,Inst!A:B,2,0)</f>
        <v>H1</v>
      </c>
    </row>
    <row r="662" spans="1:38" x14ac:dyDescent="0.35">
      <c r="A662" t="s">
        <v>47</v>
      </c>
      <c r="B662" t="s">
        <v>700</v>
      </c>
      <c r="C662" t="s">
        <v>276</v>
      </c>
      <c r="D662" t="s">
        <v>276</v>
      </c>
      <c r="E662" t="s">
        <v>48</v>
      </c>
      <c r="G662" t="s">
        <v>451</v>
      </c>
      <c r="H662" t="s">
        <v>1123</v>
      </c>
      <c r="I662" t="s">
        <v>1124</v>
      </c>
      <c r="J662">
        <v>1</v>
      </c>
      <c r="L662" t="s">
        <v>58</v>
      </c>
      <c r="M662" t="s">
        <v>49</v>
      </c>
      <c r="N662">
        <v>6</v>
      </c>
      <c r="O662">
        <v>34</v>
      </c>
      <c r="P662">
        <v>15</v>
      </c>
      <c r="Q662" s="48">
        <f>80.35-4.755-0.2545363</f>
        <v>75.340463700000001</v>
      </c>
      <c r="R662" s="48">
        <f t="shared" si="56"/>
        <v>8.5</v>
      </c>
      <c r="S662" s="48">
        <f t="shared" si="54"/>
        <v>640.39394145000006</v>
      </c>
      <c r="T662" s="48"/>
      <c r="U662" s="48">
        <f t="shared" si="58"/>
        <v>640.39394145000006</v>
      </c>
      <c r="V662" s="138">
        <f t="shared" si="59"/>
        <v>640393.94145000004</v>
      </c>
      <c r="W662" s="138">
        <f t="shared" si="60"/>
        <v>53366.161787500001</v>
      </c>
      <c r="X662" t="str">
        <f>IF(DATAPrI[[#This Row],[Verks]]="Programövergripande",DATAPrI[[#This Row],[Verks]],CONCATENATE(DATAPrI[[#This Row],[PN/Pri kod]],TEXT(DATAPrI[[#This Row],[Verks]],9900000),1))</f>
        <v>H199001311</v>
      </c>
      <c r="Y662" t="str">
        <f>IF(DATAPrI[[#This Row],[Verks]]="Programövergripande",DATAPrI[[#This Row],[Verks]],CONCATENATE(DATAPrI[[#This Row],[Kursansvarig inst]],TEXT(DATAPrI[[#This Row],[Verks]],9900000),1))</f>
        <v>H199001311</v>
      </c>
      <c r="Z6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62">
        <f>IF(A662="Programövergripande","Programövergripande",VLOOKUP(C662,Verks!A:B,2,0))</f>
        <v>131</v>
      </c>
      <c r="AH662">
        <v>2023</v>
      </c>
      <c r="AL662" t="str">
        <f>VLOOKUP(B662,Inst!A:B,2,0)</f>
        <v>H1</v>
      </c>
    </row>
    <row r="663" spans="1:38" x14ac:dyDescent="0.35">
      <c r="A663" t="s">
        <v>47</v>
      </c>
      <c r="B663" t="s">
        <v>700</v>
      </c>
      <c r="C663" t="s">
        <v>276</v>
      </c>
      <c r="D663" t="s">
        <v>276</v>
      </c>
      <c r="E663" t="s">
        <v>48</v>
      </c>
      <c r="F663" t="s">
        <v>42</v>
      </c>
      <c r="G663" t="s">
        <v>451</v>
      </c>
      <c r="H663" t="s">
        <v>65</v>
      </c>
      <c r="I663" t="s">
        <v>42</v>
      </c>
      <c r="J663">
        <v>1</v>
      </c>
      <c r="L663" t="s">
        <v>66</v>
      </c>
      <c r="M663" t="s">
        <v>42</v>
      </c>
      <c r="O663">
        <v>5</v>
      </c>
      <c r="P663">
        <v>60</v>
      </c>
      <c r="Q663" s="48">
        <f>80.5-4.755-0.2545363</f>
        <v>75.490463700000006</v>
      </c>
      <c r="R663" s="48">
        <f t="shared" si="56"/>
        <v>5</v>
      </c>
      <c r="S663" s="48">
        <f t="shared" si="54"/>
        <v>377.45231850000005</v>
      </c>
      <c r="T663" s="48">
        <v>0</v>
      </c>
      <c r="U663" s="48">
        <f t="shared" si="58"/>
        <v>377.45231850000005</v>
      </c>
      <c r="V663" s="138">
        <f t="shared" si="59"/>
        <v>377452.31850000005</v>
      </c>
      <c r="W663" s="138">
        <f t="shared" si="60"/>
        <v>31454.359875000006</v>
      </c>
      <c r="X663" t="str">
        <f>IF(DATAPrI[[#This Row],[Verks]]="Programövergripande",DATAPrI[[#This Row],[Verks]],CONCATENATE(DATAPrI[[#This Row],[PN/Pri kod]],TEXT(DATAPrI[[#This Row],[Verks]],9900000),1))</f>
        <v>H199001311</v>
      </c>
      <c r="Y663" t="str">
        <f>IF(DATAPrI[[#This Row],[Verks]]="Programövergripande",DATAPrI[[#This Row],[Verks]],CONCATENATE(DATAPrI[[#This Row],[Kursansvarig inst]],TEXT(DATAPrI[[#This Row],[Verks]],9900000),1))</f>
        <v>H199001311</v>
      </c>
      <c r="Z6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63" t="s">
        <v>42</v>
      </c>
      <c r="AC663" t="s">
        <v>42</v>
      </c>
      <c r="AD663" t="s">
        <v>42</v>
      </c>
      <c r="AE663" t="s">
        <v>42</v>
      </c>
      <c r="AF663">
        <f>IF(A663="Programövergripande","Programövergripande",VLOOKUP(C663,Verks!A:B,2,0))</f>
        <v>131</v>
      </c>
      <c r="AH663">
        <v>2023</v>
      </c>
      <c r="AL663" t="str">
        <f>VLOOKUP(B663,Inst!A:B,2,0)</f>
        <v>H1</v>
      </c>
    </row>
    <row r="664" spans="1:38" x14ac:dyDescent="0.35">
      <c r="A664" t="s">
        <v>47</v>
      </c>
      <c r="B664" t="s">
        <v>700</v>
      </c>
      <c r="C664" t="s">
        <v>276</v>
      </c>
      <c r="D664" t="s">
        <v>276</v>
      </c>
      <c r="E664" t="s">
        <v>48</v>
      </c>
      <c r="F664" t="s">
        <v>42</v>
      </c>
      <c r="G664" t="s">
        <v>451</v>
      </c>
      <c r="H664" t="s">
        <v>1125</v>
      </c>
      <c r="I664" t="s">
        <v>1126</v>
      </c>
      <c r="J664">
        <v>1</v>
      </c>
      <c r="L664" t="s">
        <v>58</v>
      </c>
      <c r="M664" t="s">
        <v>362</v>
      </c>
      <c r="N664">
        <v>1</v>
      </c>
      <c r="O664">
        <v>48</v>
      </c>
      <c r="P664">
        <v>15</v>
      </c>
      <c r="Q664" s="48">
        <f>80.6-4.755-0.2545363</f>
        <v>75.590463700000001</v>
      </c>
      <c r="R664" s="48">
        <f t="shared" si="56"/>
        <v>12</v>
      </c>
      <c r="S664" s="48">
        <f t="shared" si="54"/>
        <v>907.08556440000007</v>
      </c>
      <c r="T664" s="48">
        <v>0</v>
      </c>
      <c r="U664" s="48">
        <f t="shared" si="58"/>
        <v>907.08556440000007</v>
      </c>
      <c r="V664" s="138">
        <f t="shared" si="59"/>
        <v>907085.56440000003</v>
      </c>
      <c r="W664" s="138">
        <f t="shared" si="60"/>
        <v>75590.463700000008</v>
      </c>
      <c r="X664" t="str">
        <f>IF(DATAPrI[[#This Row],[Verks]]="Programövergripande",DATAPrI[[#This Row],[Verks]],CONCATENATE(DATAPrI[[#This Row],[PN/Pri kod]],TEXT(DATAPrI[[#This Row],[Verks]],9900000),1))</f>
        <v>H199001311</v>
      </c>
      <c r="Y664" t="str">
        <f>IF(DATAPrI[[#This Row],[Verks]]="Programövergripande",DATAPrI[[#This Row],[Verks]],CONCATENATE(DATAPrI[[#This Row],[Kursansvarig inst]],TEXT(DATAPrI[[#This Row],[Verks]],9900000),1))</f>
        <v>H199001311</v>
      </c>
      <c r="Z6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64" t="s">
        <v>42</v>
      </c>
      <c r="AC664" t="s">
        <v>42</v>
      </c>
      <c r="AD664" t="s">
        <v>42</v>
      </c>
      <c r="AE664" t="s">
        <v>42</v>
      </c>
      <c r="AF664">
        <f>IF(A664="Programövergripande","Programövergripande",VLOOKUP(C664,Verks!A:B,2,0))</f>
        <v>131</v>
      </c>
      <c r="AH664">
        <v>2023</v>
      </c>
      <c r="AL664" t="str">
        <f>VLOOKUP(B664,Inst!A:B,2,0)</f>
        <v>H1</v>
      </c>
    </row>
    <row r="665" spans="1:38" x14ac:dyDescent="0.35">
      <c r="A665" t="s">
        <v>47</v>
      </c>
      <c r="B665" t="s">
        <v>700</v>
      </c>
      <c r="C665" t="s">
        <v>276</v>
      </c>
      <c r="D665" t="s">
        <v>276</v>
      </c>
      <c r="E665" t="s">
        <v>48</v>
      </c>
      <c r="F665" t="s">
        <v>42</v>
      </c>
      <c r="G665" t="s">
        <v>451</v>
      </c>
      <c r="H665" t="s">
        <v>1125</v>
      </c>
      <c r="I665" t="s">
        <v>1126</v>
      </c>
      <c r="J665">
        <v>1</v>
      </c>
      <c r="L665" t="s">
        <v>58</v>
      </c>
      <c r="M665" t="s">
        <v>49</v>
      </c>
      <c r="N665">
        <v>1</v>
      </c>
      <c r="O665">
        <v>48</v>
      </c>
      <c r="P665">
        <v>15</v>
      </c>
      <c r="Q665" s="48">
        <f>80.6-4.755-0.2545363</f>
        <v>75.590463700000001</v>
      </c>
      <c r="R665" s="48">
        <f t="shared" si="56"/>
        <v>12</v>
      </c>
      <c r="S665" s="48">
        <f t="shared" si="54"/>
        <v>907.08556440000007</v>
      </c>
      <c r="T665" s="48">
        <v>0</v>
      </c>
      <c r="U665" s="48">
        <f t="shared" si="58"/>
        <v>907.08556440000007</v>
      </c>
      <c r="V665" s="138">
        <f t="shared" si="59"/>
        <v>907085.56440000003</v>
      </c>
      <c r="W665" s="138">
        <f t="shared" si="60"/>
        <v>75590.463700000008</v>
      </c>
      <c r="X665" t="str">
        <f>IF(DATAPrI[[#This Row],[Verks]]="Programövergripande",DATAPrI[[#This Row],[Verks]],CONCATENATE(DATAPrI[[#This Row],[PN/Pri kod]],TEXT(DATAPrI[[#This Row],[Verks]],9900000),1))</f>
        <v>H199001311</v>
      </c>
      <c r="Y665" t="str">
        <f>IF(DATAPrI[[#This Row],[Verks]]="Programövergripande",DATAPrI[[#This Row],[Verks]],CONCATENATE(DATAPrI[[#This Row],[Kursansvarig inst]],TEXT(DATAPrI[[#This Row],[Verks]],9900000),1))</f>
        <v>H199001311</v>
      </c>
      <c r="Z6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65" t="s">
        <v>42</v>
      </c>
      <c r="AC665" t="s">
        <v>42</v>
      </c>
      <c r="AD665" t="s">
        <v>42</v>
      </c>
      <c r="AE665" t="s">
        <v>42</v>
      </c>
      <c r="AF665">
        <f>IF(A665="Programövergripande","Programövergripande",VLOOKUP(C665,Verks!A:B,2,0))</f>
        <v>131</v>
      </c>
      <c r="AH665">
        <v>2023</v>
      </c>
      <c r="AL665" t="str">
        <f>VLOOKUP(B665,Inst!A:B,2,0)</f>
        <v>H1</v>
      </c>
    </row>
    <row r="666" spans="1:38" x14ac:dyDescent="0.35">
      <c r="A666" t="s">
        <v>47</v>
      </c>
      <c r="B666" t="s">
        <v>700</v>
      </c>
      <c r="C666" t="s">
        <v>276</v>
      </c>
      <c r="D666" t="s">
        <v>276</v>
      </c>
      <c r="E666" t="s">
        <v>48</v>
      </c>
      <c r="G666" t="s">
        <v>451</v>
      </c>
      <c r="H666" t="s">
        <v>365</v>
      </c>
      <c r="J666">
        <v>1</v>
      </c>
      <c r="L666" t="s">
        <v>66</v>
      </c>
      <c r="O666">
        <v>3</v>
      </c>
      <c r="P666">
        <v>60</v>
      </c>
      <c r="Q666" s="48">
        <v>104.29</v>
      </c>
      <c r="R666" s="48">
        <f t="shared" si="56"/>
        <v>3</v>
      </c>
      <c r="S666" s="48">
        <f t="shared" si="54"/>
        <v>312.87</v>
      </c>
      <c r="T666" s="48"/>
      <c r="U666" s="48">
        <f t="shared" si="58"/>
        <v>312.87</v>
      </c>
      <c r="V666" s="138">
        <f t="shared" si="59"/>
        <v>312870</v>
      </c>
      <c r="W666" s="138">
        <f t="shared" si="60"/>
        <v>26072.5</v>
      </c>
      <c r="X666" t="str">
        <f>IF(DATAPrI[[#This Row],[Verks]]="Programövergripande",DATAPrI[[#This Row],[Verks]],CONCATENATE(DATAPrI[[#This Row],[PN/Pri kod]],TEXT(DATAPrI[[#This Row],[Verks]],9900000),1))</f>
        <v>H199001311</v>
      </c>
      <c r="Y666" t="str">
        <f>IF(DATAPrI[[#This Row],[Verks]]="Programövergripande",DATAPrI[[#This Row],[Verks]],CONCATENATE(DATAPrI[[#This Row],[Kursansvarig inst]],TEXT(DATAPrI[[#This Row],[Verks]],9900000),1))</f>
        <v>H199001311</v>
      </c>
      <c r="Z6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66">
        <f>IF(A666="Programövergripande","Programövergripande",VLOOKUP(C666,Verks!A:B,2,0))</f>
        <v>131</v>
      </c>
      <c r="AH666">
        <v>2023</v>
      </c>
      <c r="AL666" t="str">
        <f>VLOOKUP(B666,Inst!A:B,2,0)</f>
        <v>H1</v>
      </c>
    </row>
    <row r="667" spans="1:38" x14ac:dyDescent="0.35">
      <c r="A667" t="s">
        <v>38</v>
      </c>
      <c r="B667" t="s">
        <v>700</v>
      </c>
      <c r="C667" t="s">
        <v>280</v>
      </c>
      <c r="D667" t="s">
        <v>280</v>
      </c>
      <c r="E667" t="s">
        <v>42</v>
      </c>
      <c r="F667" t="s">
        <v>42</v>
      </c>
      <c r="G667" t="s">
        <v>451</v>
      </c>
      <c r="H667" t="s">
        <v>54</v>
      </c>
      <c r="I667" t="s">
        <v>42</v>
      </c>
      <c r="J667">
        <v>1</v>
      </c>
      <c r="L667" t="s">
        <v>53</v>
      </c>
      <c r="M667" t="s">
        <v>42</v>
      </c>
      <c r="Q667" s="48">
        <v>0</v>
      </c>
      <c r="R667" s="48">
        <f t="shared" si="56"/>
        <v>0</v>
      </c>
      <c r="S667" s="48">
        <f t="shared" si="54"/>
        <v>0</v>
      </c>
      <c r="T667" s="48">
        <v>666</v>
      </c>
      <c r="U667" s="48">
        <f t="shared" si="58"/>
        <v>666</v>
      </c>
      <c r="V667" s="138">
        <f t="shared" si="59"/>
        <v>666000</v>
      </c>
      <c r="W667" s="138">
        <f t="shared" si="60"/>
        <v>55500</v>
      </c>
      <c r="X667" t="str">
        <f>IF(DATAPrI[[#This Row],[Verks]]="Programövergripande",DATAPrI[[#This Row],[Verks]],CONCATENATE(DATAPrI[[#This Row],[PN/Pri kod]],TEXT(DATAPrI[[#This Row],[Verks]],9900000),1))</f>
        <v>Programövergripande</v>
      </c>
      <c r="Y667" t="str">
        <f>IF(DATAPrI[[#This Row],[Verks]]="Programövergripande",DATAPrI[[#This Row],[Verks]],CONCATENATE(DATAPrI[[#This Row],[Kursansvarig inst]],TEXT(DATAPrI[[#This Row],[Verks]],9900000),1))</f>
        <v>Programövergripande</v>
      </c>
      <c r="Z66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6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67" t="s">
        <v>42</v>
      </c>
      <c r="AC667" t="s">
        <v>42</v>
      </c>
      <c r="AD667" t="s">
        <v>42</v>
      </c>
      <c r="AE667" t="s">
        <v>42</v>
      </c>
      <c r="AF667" t="str">
        <f>IF(A667="Programövergripande","Programövergripande",VLOOKUP(C667,Verks!A:B,2,0))</f>
        <v>Programövergripande</v>
      </c>
      <c r="AH667">
        <v>2023</v>
      </c>
      <c r="AL667" t="str">
        <f>VLOOKUP(B667,Inst!A:B,2,0)</f>
        <v>H1</v>
      </c>
    </row>
    <row r="668" spans="1:38" x14ac:dyDescent="0.35">
      <c r="A668" t="s">
        <v>38</v>
      </c>
      <c r="B668" t="s">
        <v>700</v>
      </c>
      <c r="C668" t="s">
        <v>280</v>
      </c>
      <c r="D668" t="s">
        <v>280</v>
      </c>
      <c r="E668" t="s">
        <v>42</v>
      </c>
      <c r="F668" t="s">
        <v>42</v>
      </c>
      <c r="G668" t="s">
        <v>451</v>
      </c>
      <c r="H668" t="s">
        <v>55</v>
      </c>
      <c r="I668" t="s">
        <v>42</v>
      </c>
      <c r="J668">
        <v>1</v>
      </c>
      <c r="L668" t="s">
        <v>53</v>
      </c>
      <c r="M668" t="s">
        <v>42</v>
      </c>
      <c r="Q668" s="48">
        <v>0</v>
      </c>
      <c r="R668" s="48">
        <f t="shared" si="56"/>
        <v>0</v>
      </c>
      <c r="S668" s="48">
        <f t="shared" si="54"/>
        <v>0</v>
      </c>
      <c r="T668" s="48">
        <v>124</v>
      </c>
      <c r="U668" s="48">
        <f t="shared" si="58"/>
        <v>124</v>
      </c>
      <c r="V668" s="138">
        <f t="shared" si="59"/>
        <v>124000</v>
      </c>
      <c r="W668" s="138">
        <f t="shared" si="60"/>
        <v>10333.333333333334</v>
      </c>
      <c r="X668" t="str">
        <f>IF(DATAPrI[[#This Row],[Verks]]="Programövergripande",DATAPrI[[#This Row],[Verks]],CONCATENATE(DATAPrI[[#This Row],[PN/Pri kod]],TEXT(DATAPrI[[#This Row],[Verks]],9900000),1))</f>
        <v>Programövergripande</v>
      </c>
      <c r="Y668" t="str">
        <f>IF(DATAPrI[[#This Row],[Verks]]="Programövergripande",DATAPrI[[#This Row],[Verks]],CONCATENATE(DATAPrI[[#This Row],[Kursansvarig inst]],TEXT(DATAPrI[[#This Row],[Verks]],9900000),1))</f>
        <v>Programövergripande</v>
      </c>
      <c r="Z66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6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68" t="s">
        <v>42</v>
      </c>
      <c r="AC668" t="s">
        <v>42</v>
      </c>
      <c r="AD668" t="s">
        <v>42</v>
      </c>
      <c r="AE668" t="s">
        <v>42</v>
      </c>
      <c r="AF668" t="str">
        <f>IF(A668="Programövergripande","Programövergripande",VLOOKUP(C668,Verks!A:B,2,0))</f>
        <v>Programövergripande</v>
      </c>
      <c r="AH668">
        <v>2023</v>
      </c>
      <c r="AL668" t="str">
        <f>VLOOKUP(B668,Inst!A:B,2,0)</f>
        <v>H1</v>
      </c>
    </row>
    <row r="669" spans="1:38" x14ac:dyDescent="0.35">
      <c r="A669" t="s">
        <v>38</v>
      </c>
      <c r="B669" t="s">
        <v>700</v>
      </c>
      <c r="C669" t="s">
        <v>280</v>
      </c>
      <c r="D669" t="s">
        <v>280</v>
      </c>
      <c r="E669" t="s">
        <v>42</v>
      </c>
      <c r="F669" t="s">
        <v>42</v>
      </c>
      <c r="G669" t="s">
        <v>451</v>
      </c>
      <c r="H669" t="s">
        <v>52</v>
      </c>
      <c r="I669" t="s">
        <v>42</v>
      </c>
      <c r="J669">
        <v>1</v>
      </c>
      <c r="L669" t="s">
        <v>53</v>
      </c>
      <c r="Q669" s="48">
        <v>0</v>
      </c>
      <c r="R669" s="48">
        <f t="shared" si="56"/>
        <v>0</v>
      </c>
      <c r="S669" s="48">
        <f t="shared" si="54"/>
        <v>0</v>
      </c>
      <c r="T669" s="48">
        <v>1439</v>
      </c>
      <c r="U669" s="48">
        <f t="shared" si="58"/>
        <v>1439</v>
      </c>
      <c r="V669" s="138">
        <f t="shared" si="59"/>
        <v>1439000</v>
      </c>
      <c r="W669" s="138">
        <f t="shared" si="60"/>
        <v>119916.66666666667</v>
      </c>
      <c r="X669" t="str">
        <f>IF(DATAPrI[[#This Row],[Verks]]="Programövergripande",DATAPrI[[#This Row],[Verks]],CONCATENATE(DATAPrI[[#This Row],[PN/Pri kod]],TEXT(DATAPrI[[#This Row],[Verks]],9900000),1))</f>
        <v>Programövergripande</v>
      </c>
      <c r="Y669" t="str">
        <f>IF(DATAPrI[[#This Row],[Verks]]="Programövergripande",DATAPrI[[#This Row],[Verks]],CONCATENATE(DATAPrI[[#This Row],[Kursansvarig inst]],TEXT(DATAPrI[[#This Row],[Verks]],9900000),1))</f>
        <v>Programövergripande</v>
      </c>
      <c r="Z6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6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69" t="s">
        <v>42</v>
      </c>
      <c r="AC669" t="s">
        <v>42</v>
      </c>
      <c r="AD669" t="s">
        <v>42</v>
      </c>
      <c r="AE669" t="s">
        <v>42</v>
      </c>
      <c r="AF669" t="str">
        <f>IF(A669="Programövergripande","Programövergripande",VLOOKUP(C669,Verks!A:B,2,0))</f>
        <v>Programövergripande</v>
      </c>
      <c r="AH669">
        <v>2023</v>
      </c>
      <c r="AL669" t="str">
        <f>VLOOKUP(B669,Inst!A:B,2,0)</f>
        <v>H1</v>
      </c>
    </row>
    <row r="670" spans="1:38" x14ac:dyDescent="0.35">
      <c r="A670" t="s">
        <v>38</v>
      </c>
      <c r="B670" t="s">
        <v>700</v>
      </c>
      <c r="C670" t="s">
        <v>280</v>
      </c>
      <c r="D670" t="s">
        <v>280</v>
      </c>
      <c r="E670" t="s">
        <v>42</v>
      </c>
      <c r="F670" t="s">
        <v>42</v>
      </c>
      <c r="G670" t="s">
        <v>451</v>
      </c>
      <c r="H670" t="s">
        <v>44</v>
      </c>
      <c r="I670" t="s">
        <v>42</v>
      </c>
      <c r="J670">
        <v>1</v>
      </c>
      <c r="L670" t="s">
        <v>53</v>
      </c>
      <c r="Q670" s="48">
        <v>0</v>
      </c>
      <c r="R670" s="48">
        <f t="shared" si="56"/>
        <v>0</v>
      </c>
      <c r="S670" s="48">
        <f t="shared" si="54"/>
        <v>0</v>
      </c>
      <c r="T670" s="48">
        <v>1318.1210000000001</v>
      </c>
      <c r="U670" s="48">
        <f t="shared" si="58"/>
        <v>1318.1210000000001</v>
      </c>
      <c r="V670" s="138">
        <f t="shared" si="59"/>
        <v>1318121</v>
      </c>
      <c r="W670" s="138">
        <f t="shared" si="60"/>
        <v>109843.41666666667</v>
      </c>
      <c r="X670" t="str">
        <f>IF(DATAPrI[[#This Row],[Verks]]="Programövergripande",DATAPrI[[#This Row],[Verks]],CONCATENATE(DATAPrI[[#This Row],[PN/Pri kod]],TEXT(DATAPrI[[#This Row],[Verks]],9900000),1))</f>
        <v>Programövergripande</v>
      </c>
      <c r="Y670" t="str">
        <f>IF(DATAPrI[[#This Row],[Verks]]="Programövergripande",DATAPrI[[#This Row],[Verks]],CONCATENATE(DATAPrI[[#This Row],[Kursansvarig inst]],TEXT(DATAPrI[[#This Row],[Verks]],9900000),1))</f>
        <v>Programövergripande</v>
      </c>
      <c r="Z6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7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670" t="s">
        <v>42</v>
      </c>
      <c r="AC670" t="s">
        <v>42</v>
      </c>
      <c r="AD670" t="s">
        <v>42</v>
      </c>
      <c r="AE670" t="s">
        <v>42</v>
      </c>
      <c r="AF670" t="str">
        <f>IF(A670="Programövergripande","Programövergripande",VLOOKUP(C670,Verks!A:B,2,0))</f>
        <v>Programövergripande</v>
      </c>
      <c r="AH670">
        <v>2023</v>
      </c>
      <c r="AL670" t="str">
        <f>VLOOKUP(B670,Inst!A:B,2,0)</f>
        <v>H1</v>
      </c>
    </row>
    <row r="671" spans="1:38" x14ac:dyDescent="0.35">
      <c r="A671" t="s">
        <v>38</v>
      </c>
      <c r="B671" t="s">
        <v>700</v>
      </c>
      <c r="C671" t="s">
        <v>280</v>
      </c>
      <c r="D671" t="s">
        <v>280</v>
      </c>
      <c r="E671" t="s">
        <v>42</v>
      </c>
      <c r="G671" t="s">
        <v>451</v>
      </c>
      <c r="H671" t="s">
        <v>1087</v>
      </c>
      <c r="I671" t="s">
        <v>42</v>
      </c>
      <c r="J671">
        <v>1</v>
      </c>
      <c r="L671" t="s">
        <v>53</v>
      </c>
      <c r="Q671" s="48">
        <v>0</v>
      </c>
      <c r="R671" s="48">
        <f t="shared" si="56"/>
        <v>0</v>
      </c>
      <c r="S671" s="48">
        <f t="shared" si="54"/>
        <v>0</v>
      </c>
      <c r="T671" s="48">
        <v>733</v>
      </c>
      <c r="U671" s="48">
        <f t="shared" si="58"/>
        <v>733</v>
      </c>
      <c r="V671" s="138">
        <f t="shared" si="59"/>
        <v>733000</v>
      </c>
      <c r="W671" s="138">
        <f t="shared" si="60"/>
        <v>61083.333333333336</v>
      </c>
      <c r="X671" t="str">
        <f>IF(DATAPrI[[#This Row],[Verks]]="Programövergripande",DATAPrI[[#This Row],[Verks]],CONCATENATE(DATAPrI[[#This Row],[PN/Pri kod]],TEXT(DATAPrI[[#This Row],[Verks]],9900000),1))</f>
        <v>Programövergripande</v>
      </c>
      <c r="Y671" t="str">
        <f>IF(DATAPrI[[#This Row],[Verks]]="Programövergripande",DATAPrI[[#This Row],[Verks]],CONCATENATE(DATAPrI[[#This Row],[Kursansvarig inst]],TEXT(DATAPrI[[#This Row],[Verks]],9900000),1))</f>
        <v>Programövergripande</v>
      </c>
      <c r="Z6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7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671" t="str">
        <f>IF(A671="Programövergripande","Programövergripande",VLOOKUP(C671,Verks!A:B,2,0))</f>
        <v>Programövergripande</v>
      </c>
      <c r="AH671">
        <v>2023</v>
      </c>
      <c r="AL671" t="str">
        <f>VLOOKUP(B671,Inst!A:B,2,0)</f>
        <v>H1</v>
      </c>
    </row>
    <row r="672" spans="1:38" x14ac:dyDescent="0.35">
      <c r="A672" t="s">
        <v>38</v>
      </c>
      <c r="B672" t="s">
        <v>700</v>
      </c>
      <c r="C672" t="s">
        <v>280</v>
      </c>
      <c r="D672" t="s">
        <v>280</v>
      </c>
      <c r="E672" t="s">
        <v>42</v>
      </c>
      <c r="G672" t="s">
        <v>451</v>
      </c>
      <c r="H672" t="s">
        <v>1088</v>
      </c>
      <c r="I672" t="s">
        <v>42</v>
      </c>
      <c r="J672">
        <v>1</v>
      </c>
      <c r="L672" t="s">
        <v>53</v>
      </c>
      <c r="Q672" s="48">
        <v>0</v>
      </c>
      <c r="R672" s="48">
        <f t="shared" si="56"/>
        <v>0</v>
      </c>
      <c r="S672" s="48">
        <f t="shared" si="54"/>
        <v>0</v>
      </c>
      <c r="T672" s="48">
        <v>58</v>
      </c>
      <c r="U672" s="48">
        <f t="shared" si="58"/>
        <v>58</v>
      </c>
      <c r="V672" s="138">
        <f t="shared" si="59"/>
        <v>58000</v>
      </c>
      <c r="W672" s="138">
        <f t="shared" si="60"/>
        <v>4833.333333333333</v>
      </c>
      <c r="X672" t="str">
        <f>IF(DATAPrI[[#This Row],[Verks]]="Programövergripande",DATAPrI[[#This Row],[Verks]],CONCATENATE(DATAPrI[[#This Row],[PN/Pri kod]],TEXT(DATAPrI[[#This Row],[Verks]],9900000),1))</f>
        <v>Programövergripande</v>
      </c>
      <c r="Y672" t="str">
        <f>IF(DATAPrI[[#This Row],[Verks]]="Programövergripande",DATAPrI[[#This Row],[Verks]],CONCATENATE(DATAPrI[[#This Row],[Kursansvarig inst]],TEXT(DATAPrI[[#This Row],[Verks]],9900000),1))</f>
        <v>Programövergripande</v>
      </c>
      <c r="Z6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67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672" t="str">
        <f>IF(A672="Programövergripande","Programövergripande",VLOOKUP(C672,Verks!A:B,2,0))</f>
        <v>Programövergripande</v>
      </c>
      <c r="AH672">
        <v>2023</v>
      </c>
      <c r="AL672" t="str">
        <f>VLOOKUP(B672,Inst!A:B,2,0)</f>
        <v>H1</v>
      </c>
    </row>
    <row r="673" spans="1:38" x14ac:dyDescent="0.35">
      <c r="A673" t="s">
        <v>47</v>
      </c>
      <c r="B673" t="s">
        <v>700</v>
      </c>
      <c r="C673" t="s">
        <v>280</v>
      </c>
      <c r="D673" t="s">
        <v>280</v>
      </c>
      <c r="E673" t="s">
        <v>48</v>
      </c>
      <c r="F673" t="s">
        <v>42</v>
      </c>
      <c r="G673" t="s">
        <v>1127</v>
      </c>
      <c r="H673" t="s">
        <v>1128</v>
      </c>
      <c r="I673" t="s">
        <v>1129</v>
      </c>
      <c r="J673">
        <v>1</v>
      </c>
      <c r="L673" t="s">
        <v>58</v>
      </c>
      <c r="M673" t="s">
        <v>50</v>
      </c>
      <c r="N673">
        <v>3</v>
      </c>
      <c r="O673">
        <v>52</v>
      </c>
      <c r="P673">
        <v>7.5</v>
      </c>
      <c r="Q673" s="48">
        <f>90.35-0.2222+0.43347486</f>
        <v>90.561274859999997</v>
      </c>
      <c r="R673" s="48">
        <f t="shared" si="56"/>
        <v>6.5</v>
      </c>
      <c r="S673" s="48">
        <f t="shared" si="54"/>
        <v>588.64828659</v>
      </c>
      <c r="T673" s="48">
        <v>0</v>
      </c>
      <c r="U673" s="48">
        <f t="shared" si="58"/>
        <v>588.64828659</v>
      </c>
      <c r="V673" s="138">
        <f t="shared" si="59"/>
        <v>588648.28659000003</v>
      </c>
      <c r="W673" s="138">
        <f t="shared" si="60"/>
        <v>49054.023882500005</v>
      </c>
      <c r="X673" t="str">
        <f>IF(DATAPrI[[#This Row],[Verks]]="Programövergripande",DATAPrI[[#This Row],[Verks]],CONCATENATE(DATAPrI[[#This Row],[PN/Pri kod]],TEXT(DATAPrI[[#This Row],[Verks]],9900000),1))</f>
        <v>H199001031</v>
      </c>
      <c r="Y673" t="str">
        <f>IF(DATAPrI[[#This Row],[Verks]]="Programövergripande",DATAPrI[[#This Row],[Verks]],CONCATENATE(DATAPrI[[#This Row],[Kursansvarig inst]],TEXT(DATAPrI[[#This Row],[Verks]],9900000),1))</f>
        <v>K199001031</v>
      </c>
      <c r="Z6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73" t="s">
        <v>42</v>
      </c>
      <c r="AC673" t="s">
        <v>42</v>
      </c>
      <c r="AD673" t="s">
        <v>42</v>
      </c>
      <c r="AE673" t="s">
        <v>42</v>
      </c>
      <c r="AF673">
        <f>IF(A673="Programövergripande","Programövergripande",VLOOKUP(C673,Verks!A:B,2,0))</f>
        <v>103</v>
      </c>
      <c r="AH673">
        <v>2023</v>
      </c>
      <c r="AL673" t="str">
        <f>VLOOKUP(B673,Inst!A:B,2,0)</f>
        <v>H1</v>
      </c>
    </row>
    <row r="674" spans="1:38" x14ac:dyDescent="0.35">
      <c r="A674" t="s">
        <v>47</v>
      </c>
      <c r="B674" t="s">
        <v>700</v>
      </c>
      <c r="C674" t="s">
        <v>280</v>
      </c>
      <c r="D674" t="s">
        <v>280</v>
      </c>
      <c r="E674" t="s">
        <v>48</v>
      </c>
      <c r="F674" t="s">
        <v>42</v>
      </c>
      <c r="G674" t="s">
        <v>1127</v>
      </c>
      <c r="H674" t="s">
        <v>1128</v>
      </c>
      <c r="I674" t="s">
        <v>1129</v>
      </c>
      <c r="J674">
        <v>1</v>
      </c>
      <c r="L674" t="s">
        <v>58</v>
      </c>
      <c r="M674" t="s">
        <v>49</v>
      </c>
      <c r="N674">
        <v>3</v>
      </c>
      <c r="O674">
        <v>62</v>
      </c>
      <c r="P674">
        <v>7.5</v>
      </c>
      <c r="Q674" s="48">
        <f t="shared" ref="Q674:Q680" si="61">90.35-0.2222+0.43347486</f>
        <v>90.561274859999997</v>
      </c>
      <c r="R674" s="48">
        <f t="shared" si="56"/>
        <v>7.75</v>
      </c>
      <c r="S674" s="48">
        <f t="shared" si="54"/>
        <v>701.84988016499995</v>
      </c>
      <c r="T674" s="48">
        <v>0</v>
      </c>
      <c r="U674" s="48">
        <f t="shared" si="58"/>
        <v>701.84988016499995</v>
      </c>
      <c r="V674" s="138">
        <f t="shared" si="59"/>
        <v>701849.88016499998</v>
      </c>
      <c r="W674" s="138">
        <f t="shared" si="60"/>
        <v>58487.490013750001</v>
      </c>
      <c r="X674" t="str">
        <f>IF(DATAPrI[[#This Row],[Verks]]="Programövergripande",DATAPrI[[#This Row],[Verks]],CONCATENATE(DATAPrI[[#This Row],[PN/Pri kod]],TEXT(DATAPrI[[#This Row],[Verks]],9900000),1))</f>
        <v>H199001031</v>
      </c>
      <c r="Y674" t="str">
        <f>IF(DATAPrI[[#This Row],[Verks]]="Programövergripande",DATAPrI[[#This Row],[Verks]],CONCATENATE(DATAPrI[[#This Row],[Kursansvarig inst]],TEXT(DATAPrI[[#This Row],[Verks]],9900000),1))</f>
        <v>K199001031</v>
      </c>
      <c r="Z6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74" t="s">
        <v>42</v>
      </c>
      <c r="AC674" t="s">
        <v>42</v>
      </c>
      <c r="AD674" t="s">
        <v>42</v>
      </c>
      <c r="AE674" t="s">
        <v>42</v>
      </c>
      <c r="AF674">
        <f>IF(A674="Programövergripande","Programövergripande",VLOOKUP(C674,Verks!A:B,2,0))</f>
        <v>103</v>
      </c>
      <c r="AH674">
        <v>2023</v>
      </c>
      <c r="AL674" t="str">
        <f>VLOOKUP(B674,Inst!A:B,2,0)</f>
        <v>H1</v>
      </c>
    </row>
    <row r="675" spans="1:38" x14ac:dyDescent="0.35">
      <c r="A675" t="s">
        <v>47</v>
      </c>
      <c r="B675" t="s">
        <v>700</v>
      </c>
      <c r="C675" t="s">
        <v>280</v>
      </c>
      <c r="D675" t="s">
        <v>280</v>
      </c>
      <c r="E675" t="s">
        <v>48</v>
      </c>
      <c r="F675" t="s">
        <v>42</v>
      </c>
      <c r="G675" t="s">
        <v>1132</v>
      </c>
      <c r="H675" t="s">
        <v>1133</v>
      </c>
      <c r="I675" t="s">
        <v>1134</v>
      </c>
      <c r="J675">
        <v>1</v>
      </c>
      <c r="L675" t="s">
        <v>58</v>
      </c>
      <c r="M675" t="s">
        <v>50</v>
      </c>
      <c r="N675">
        <v>4</v>
      </c>
      <c r="O675">
        <v>52</v>
      </c>
      <c r="P675">
        <v>7.5</v>
      </c>
      <c r="Q675" s="48">
        <f t="shared" si="61"/>
        <v>90.561274859999997</v>
      </c>
      <c r="R675" s="48">
        <f t="shared" si="56"/>
        <v>6.5</v>
      </c>
      <c r="S675" s="48">
        <f t="shared" ref="S675:S738" si="62">Q675*R675</f>
        <v>588.64828659</v>
      </c>
      <c r="T675" s="48">
        <v>0</v>
      </c>
      <c r="U675" s="48">
        <f t="shared" si="58"/>
        <v>588.64828659</v>
      </c>
      <c r="V675" s="138">
        <f t="shared" si="59"/>
        <v>588648.28659000003</v>
      </c>
      <c r="W675" s="138">
        <f t="shared" si="60"/>
        <v>49054.023882500005</v>
      </c>
      <c r="X675" t="str">
        <f>IF(DATAPrI[[#This Row],[Verks]]="Programövergripande",DATAPrI[[#This Row],[Verks]],CONCATENATE(DATAPrI[[#This Row],[PN/Pri kod]],TEXT(DATAPrI[[#This Row],[Verks]],9900000),1))</f>
        <v>H199001031</v>
      </c>
      <c r="Y675" t="str">
        <f>IF(DATAPrI[[#This Row],[Verks]]="Programövergripande",DATAPrI[[#This Row],[Verks]],CONCATENATE(DATAPrI[[#This Row],[Kursansvarig inst]],TEXT(DATAPrI[[#This Row],[Verks]],9900000),1))</f>
        <v>D199001031</v>
      </c>
      <c r="Z6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75" t="s">
        <v>42</v>
      </c>
      <c r="AC675" t="s">
        <v>42</v>
      </c>
      <c r="AD675" t="s">
        <v>42</v>
      </c>
      <c r="AE675" t="s">
        <v>42</v>
      </c>
      <c r="AF675">
        <f>IF(A675="Programövergripande","Programövergripande",VLOOKUP(C675,Verks!A:B,2,0))</f>
        <v>103</v>
      </c>
      <c r="AH675">
        <v>2023</v>
      </c>
      <c r="AL675" t="str">
        <f>VLOOKUP(B675,Inst!A:B,2,0)</f>
        <v>H1</v>
      </c>
    </row>
    <row r="676" spans="1:38" x14ac:dyDescent="0.35">
      <c r="A676" t="s">
        <v>47</v>
      </c>
      <c r="B676" t="s">
        <v>700</v>
      </c>
      <c r="C676" t="s">
        <v>280</v>
      </c>
      <c r="D676" t="s">
        <v>280</v>
      </c>
      <c r="E676" t="s">
        <v>48</v>
      </c>
      <c r="F676" t="s">
        <v>42</v>
      </c>
      <c r="G676" t="s">
        <v>1132</v>
      </c>
      <c r="H676" t="s">
        <v>1133</v>
      </c>
      <c r="I676" t="s">
        <v>1134</v>
      </c>
      <c r="J676">
        <v>1</v>
      </c>
      <c r="L676" t="s">
        <v>58</v>
      </c>
      <c r="M676" t="s">
        <v>49</v>
      </c>
      <c r="N676">
        <v>4</v>
      </c>
      <c r="O676">
        <v>50</v>
      </c>
      <c r="P676">
        <v>7.5</v>
      </c>
      <c r="Q676" s="48">
        <f t="shared" si="61"/>
        <v>90.561274859999997</v>
      </c>
      <c r="R676" s="48">
        <f t="shared" si="56"/>
        <v>6.25</v>
      </c>
      <c r="S676" s="48">
        <f t="shared" si="62"/>
        <v>566.00796787499996</v>
      </c>
      <c r="T676" s="48">
        <v>0</v>
      </c>
      <c r="U676" s="48">
        <f t="shared" si="58"/>
        <v>566.00796787499996</v>
      </c>
      <c r="V676" s="138">
        <f t="shared" si="59"/>
        <v>566007.96787499997</v>
      </c>
      <c r="W676" s="138">
        <f t="shared" si="60"/>
        <v>47167.33065625</v>
      </c>
      <c r="X676" t="str">
        <f>IF(DATAPrI[[#This Row],[Verks]]="Programövergripande",DATAPrI[[#This Row],[Verks]],CONCATENATE(DATAPrI[[#This Row],[PN/Pri kod]],TEXT(DATAPrI[[#This Row],[Verks]],9900000),1))</f>
        <v>H199001031</v>
      </c>
      <c r="Y676" t="str">
        <f>IF(DATAPrI[[#This Row],[Verks]]="Programövergripande",DATAPrI[[#This Row],[Verks]],CONCATENATE(DATAPrI[[#This Row],[Kursansvarig inst]],TEXT(DATAPrI[[#This Row],[Verks]],9900000),1))</f>
        <v>D199001031</v>
      </c>
      <c r="Z6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76" t="s">
        <v>42</v>
      </c>
      <c r="AC676" t="s">
        <v>42</v>
      </c>
      <c r="AD676" t="s">
        <v>42</v>
      </c>
      <c r="AE676" t="s">
        <v>42</v>
      </c>
      <c r="AF676">
        <f>IF(A676="Programövergripande","Programövergripande",VLOOKUP(C676,Verks!A:B,2,0))</f>
        <v>103</v>
      </c>
      <c r="AH676">
        <v>2023</v>
      </c>
      <c r="AL676" t="str">
        <f>VLOOKUP(B676,Inst!A:B,2,0)</f>
        <v>H1</v>
      </c>
    </row>
    <row r="677" spans="1:38" x14ac:dyDescent="0.35">
      <c r="A677" t="s">
        <v>47</v>
      </c>
      <c r="B677" t="s">
        <v>700</v>
      </c>
      <c r="C677" t="s">
        <v>280</v>
      </c>
      <c r="D677" t="s">
        <v>280</v>
      </c>
      <c r="E677" t="s">
        <v>48</v>
      </c>
      <c r="G677" t="s">
        <v>451</v>
      </c>
      <c r="H677" t="s">
        <v>1136</v>
      </c>
      <c r="I677" t="s">
        <v>1137</v>
      </c>
      <c r="J677">
        <v>1</v>
      </c>
      <c r="L677" t="s">
        <v>58</v>
      </c>
      <c r="M677" t="s">
        <v>50</v>
      </c>
      <c r="N677">
        <v>6</v>
      </c>
      <c r="O677">
        <v>55</v>
      </c>
      <c r="P677">
        <v>3</v>
      </c>
      <c r="Q677" s="48">
        <f t="shared" si="61"/>
        <v>90.561274859999997</v>
      </c>
      <c r="R677" s="48">
        <f t="shared" si="56"/>
        <v>2.75</v>
      </c>
      <c r="S677" s="48">
        <f t="shared" si="62"/>
        <v>249.04350586499999</v>
      </c>
      <c r="T677" s="48"/>
      <c r="U677" s="48">
        <f t="shared" si="58"/>
        <v>249.04350586499999</v>
      </c>
      <c r="V677" s="138">
        <f t="shared" si="59"/>
        <v>249043.50586499998</v>
      </c>
      <c r="W677" s="138">
        <f t="shared" si="60"/>
        <v>20753.62548875</v>
      </c>
      <c r="X677" t="str">
        <f>IF(DATAPrI[[#This Row],[Verks]]="Programövergripande",DATAPrI[[#This Row],[Verks]],CONCATENATE(DATAPrI[[#This Row],[PN/Pri kod]],TEXT(DATAPrI[[#This Row],[Verks]],9900000),1))</f>
        <v>H199001031</v>
      </c>
      <c r="Y677" t="str">
        <f>IF(DATAPrI[[#This Row],[Verks]]="Programövergripande",DATAPrI[[#This Row],[Verks]],CONCATENATE(DATAPrI[[#This Row],[Kursansvarig inst]],TEXT(DATAPrI[[#This Row],[Verks]],9900000),1))</f>
        <v>H199001031</v>
      </c>
      <c r="Z6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77">
        <f>IF(A677="Programövergripande","Programövergripande",VLOOKUP(C677,Verks!A:B,2,0))</f>
        <v>103</v>
      </c>
      <c r="AH677">
        <v>2023</v>
      </c>
      <c r="AL677" t="str">
        <f>VLOOKUP(B677,Inst!A:B,2,0)</f>
        <v>H1</v>
      </c>
    </row>
    <row r="678" spans="1:38" x14ac:dyDescent="0.35">
      <c r="A678" t="s">
        <v>47</v>
      </c>
      <c r="B678" t="s">
        <v>700</v>
      </c>
      <c r="C678" t="s">
        <v>280</v>
      </c>
      <c r="D678" t="s">
        <v>280</v>
      </c>
      <c r="E678" t="s">
        <v>48</v>
      </c>
      <c r="G678" t="s">
        <v>451</v>
      </c>
      <c r="H678" t="s">
        <v>1138</v>
      </c>
      <c r="I678" t="s">
        <v>1139</v>
      </c>
      <c r="J678">
        <v>1</v>
      </c>
      <c r="L678" t="s">
        <v>58</v>
      </c>
      <c r="M678" t="s">
        <v>50</v>
      </c>
      <c r="N678">
        <v>6</v>
      </c>
      <c r="O678">
        <v>55</v>
      </c>
      <c r="P678">
        <v>9</v>
      </c>
      <c r="Q678" s="48">
        <f t="shared" si="61"/>
        <v>90.561274859999997</v>
      </c>
      <c r="R678" s="48">
        <f t="shared" si="56"/>
        <v>8.25</v>
      </c>
      <c r="S678" s="48">
        <f t="shared" si="62"/>
        <v>747.13051759500001</v>
      </c>
      <c r="T678" s="48"/>
      <c r="U678" s="48">
        <f t="shared" si="58"/>
        <v>747.13051759500001</v>
      </c>
      <c r="V678" s="138">
        <f t="shared" si="59"/>
        <v>747130.51759499998</v>
      </c>
      <c r="W678" s="138">
        <f t="shared" si="60"/>
        <v>62260.876466249996</v>
      </c>
      <c r="X678" t="str">
        <f>IF(DATAPrI[[#This Row],[Verks]]="Programövergripande",DATAPrI[[#This Row],[Verks]],CONCATENATE(DATAPrI[[#This Row],[PN/Pri kod]],TEXT(DATAPrI[[#This Row],[Verks]],9900000),1))</f>
        <v>H199001031</v>
      </c>
      <c r="Y678" t="str">
        <f>IF(DATAPrI[[#This Row],[Verks]]="Programövergripande",DATAPrI[[#This Row],[Verks]],CONCATENATE(DATAPrI[[#This Row],[Kursansvarig inst]],TEXT(DATAPrI[[#This Row],[Verks]],9900000),1))</f>
        <v>H199001031</v>
      </c>
      <c r="Z6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78">
        <f>IF(A678="Programövergripande","Programövergripande",VLOOKUP(C678,Verks!A:B,2,0))</f>
        <v>103</v>
      </c>
      <c r="AH678">
        <v>2023</v>
      </c>
      <c r="AL678" t="str">
        <f>VLOOKUP(B678,Inst!A:B,2,0)</f>
        <v>H1</v>
      </c>
    </row>
    <row r="679" spans="1:38" x14ac:dyDescent="0.35">
      <c r="A679" t="s">
        <v>47</v>
      </c>
      <c r="B679" t="s">
        <v>700</v>
      </c>
      <c r="C679" t="s">
        <v>280</v>
      </c>
      <c r="D679" t="s">
        <v>280</v>
      </c>
      <c r="E679" t="s">
        <v>48</v>
      </c>
      <c r="G679" t="s">
        <v>451</v>
      </c>
      <c r="H679" t="s">
        <v>1136</v>
      </c>
      <c r="I679" t="s">
        <v>1137</v>
      </c>
      <c r="J679">
        <v>1</v>
      </c>
      <c r="L679" t="s">
        <v>58</v>
      </c>
      <c r="M679" t="s">
        <v>49</v>
      </c>
      <c r="N679">
        <v>6</v>
      </c>
      <c r="O679">
        <v>56</v>
      </c>
      <c r="P679">
        <v>3</v>
      </c>
      <c r="Q679" s="48">
        <f t="shared" si="61"/>
        <v>90.561274859999997</v>
      </c>
      <c r="R679" s="48">
        <f t="shared" si="56"/>
        <v>2.8</v>
      </c>
      <c r="S679" s="48">
        <f t="shared" si="62"/>
        <v>253.57156960799998</v>
      </c>
      <c r="T679" s="48"/>
      <c r="U679" s="48">
        <f t="shared" si="58"/>
        <v>253.57156960799998</v>
      </c>
      <c r="V679" s="138">
        <f t="shared" si="59"/>
        <v>253571.56960799996</v>
      </c>
      <c r="W679" s="138">
        <f t="shared" si="60"/>
        <v>21130.964133999998</v>
      </c>
      <c r="X679" t="str">
        <f>IF(DATAPrI[[#This Row],[Verks]]="Programövergripande",DATAPrI[[#This Row],[Verks]],CONCATENATE(DATAPrI[[#This Row],[PN/Pri kod]],TEXT(DATAPrI[[#This Row],[Verks]],9900000),1))</f>
        <v>H199001031</v>
      </c>
      <c r="Y679" t="str">
        <f>IF(DATAPrI[[#This Row],[Verks]]="Programövergripande",DATAPrI[[#This Row],[Verks]],CONCATENATE(DATAPrI[[#This Row],[Kursansvarig inst]],TEXT(DATAPrI[[#This Row],[Verks]],9900000),1))</f>
        <v>H199001031</v>
      </c>
      <c r="Z6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79">
        <f>IF(A679="Programövergripande","Programövergripande",VLOOKUP(C679,Verks!A:B,2,0))</f>
        <v>103</v>
      </c>
      <c r="AH679">
        <v>2023</v>
      </c>
      <c r="AL679" t="str">
        <f>VLOOKUP(B679,Inst!A:B,2,0)</f>
        <v>H1</v>
      </c>
    </row>
    <row r="680" spans="1:38" x14ac:dyDescent="0.35">
      <c r="A680" t="s">
        <v>47</v>
      </c>
      <c r="B680" t="s">
        <v>700</v>
      </c>
      <c r="C680" t="s">
        <v>280</v>
      </c>
      <c r="D680" t="s">
        <v>280</v>
      </c>
      <c r="E680" t="s">
        <v>48</v>
      </c>
      <c r="G680" t="s">
        <v>451</v>
      </c>
      <c r="H680" t="s">
        <v>1138</v>
      </c>
      <c r="I680" t="s">
        <v>1139</v>
      </c>
      <c r="J680">
        <v>1</v>
      </c>
      <c r="L680" t="s">
        <v>58</v>
      </c>
      <c r="M680" t="s">
        <v>49</v>
      </c>
      <c r="N680">
        <v>6</v>
      </c>
      <c r="O680">
        <v>56</v>
      </c>
      <c r="P680">
        <v>9</v>
      </c>
      <c r="Q680" s="48">
        <f t="shared" si="61"/>
        <v>90.561274859999997</v>
      </c>
      <c r="R680" s="48">
        <f t="shared" si="56"/>
        <v>8.4</v>
      </c>
      <c r="S680" s="48">
        <f t="shared" si="62"/>
        <v>760.71470882400001</v>
      </c>
      <c r="T680" s="48"/>
      <c r="U680" s="48">
        <f t="shared" si="58"/>
        <v>760.71470882400001</v>
      </c>
      <c r="V680" s="138">
        <f t="shared" si="59"/>
        <v>760714.70882399997</v>
      </c>
      <c r="W680" s="138">
        <f t="shared" si="60"/>
        <v>63392.892401999998</v>
      </c>
      <c r="X680" t="str">
        <f>IF(DATAPrI[[#This Row],[Verks]]="Programövergripande",DATAPrI[[#This Row],[Verks]],CONCATENATE(DATAPrI[[#This Row],[PN/Pri kod]],TEXT(DATAPrI[[#This Row],[Verks]],9900000),1))</f>
        <v>H199001031</v>
      </c>
      <c r="Y680" t="str">
        <f>IF(DATAPrI[[#This Row],[Verks]]="Programövergripande",DATAPrI[[#This Row],[Verks]],CONCATENATE(DATAPrI[[#This Row],[Kursansvarig inst]],TEXT(DATAPrI[[#This Row],[Verks]],9900000),1))</f>
        <v>H199001031</v>
      </c>
      <c r="Z6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80">
        <f>IF(A680="Programövergripande","Programövergripande",VLOOKUP(C680,Verks!A:B,2,0))</f>
        <v>103</v>
      </c>
      <c r="AH680">
        <v>2023</v>
      </c>
      <c r="AL680" t="str">
        <f>VLOOKUP(B680,Inst!A:B,2,0)</f>
        <v>H1</v>
      </c>
    </row>
    <row r="681" spans="1:38" x14ac:dyDescent="0.35">
      <c r="A681" t="s">
        <v>47</v>
      </c>
      <c r="B681" t="s">
        <v>700</v>
      </c>
      <c r="C681" t="s">
        <v>280</v>
      </c>
      <c r="D681" t="s">
        <v>280</v>
      </c>
      <c r="E681" t="s">
        <v>48</v>
      </c>
      <c r="F681" t="s">
        <v>42</v>
      </c>
      <c r="G681" t="s">
        <v>451</v>
      </c>
      <c r="H681" t="s">
        <v>65</v>
      </c>
      <c r="I681" t="s">
        <v>42</v>
      </c>
      <c r="J681">
        <v>1</v>
      </c>
      <c r="L681" t="s">
        <v>66</v>
      </c>
      <c r="M681" t="s">
        <v>42</v>
      </c>
      <c r="O681">
        <v>3</v>
      </c>
      <c r="P681">
        <v>60</v>
      </c>
      <c r="Q681" s="48">
        <f>90.5-0.2222+0.43347486</f>
        <v>90.711274860000003</v>
      </c>
      <c r="R681" s="48">
        <f t="shared" si="56"/>
        <v>3</v>
      </c>
      <c r="S681" s="48">
        <f t="shared" si="62"/>
        <v>272.13382458000001</v>
      </c>
      <c r="T681" s="48">
        <v>0</v>
      </c>
      <c r="U681" s="48">
        <f t="shared" si="58"/>
        <v>272.13382458000001</v>
      </c>
      <c r="V681" s="138">
        <f t="shared" si="59"/>
        <v>272133.82458000001</v>
      </c>
      <c r="W681" s="138">
        <f t="shared" si="60"/>
        <v>22677.818715000001</v>
      </c>
      <c r="X681" t="str">
        <f>IF(DATAPrI[[#This Row],[Verks]]="Programövergripande",DATAPrI[[#This Row],[Verks]],CONCATENATE(DATAPrI[[#This Row],[PN/Pri kod]],TEXT(DATAPrI[[#This Row],[Verks]],9900000),1))</f>
        <v>H199001031</v>
      </c>
      <c r="Y681" t="str">
        <f>IF(DATAPrI[[#This Row],[Verks]]="Programövergripande",DATAPrI[[#This Row],[Verks]],CONCATENATE(DATAPrI[[#This Row],[Kursansvarig inst]],TEXT(DATAPrI[[#This Row],[Verks]],9900000),1))</f>
        <v>H199001031</v>
      </c>
      <c r="Z6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1" t="s">
        <v>42</v>
      </c>
      <c r="AC681" t="s">
        <v>42</v>
      </c>
      <c r="AD681" t="s">
        <v>42</v>
      </c>
      <c r="AE681" t="s">
        <v>42</v>
      </c>
      <c r="AF681">
        <f>IF(A681="Programövergripande","Programövergripande",VLOOKUP(C681,Verks!A:B,2,0))</f>
        <v>103</v>
      </c>
      <c r="AH681">
        <v>2023</v>
      </c>
      <c r="AL681" t="str">
        <f>VLOOKUP(B681,Inst!A:B,2,0)</f>
        <v>H1</v>
      </c>
    </row>
    <row r="682" spans="1:38" x14ac:dyDescent="0.35">
      <c r="A682" t="s">
        <v>47</v>
      </c>
      <c r="B682" t="s">
        <v>700</v>
      </c>
      <c r="C682" t="s">
        <v>280</v>
      </c>
      <c r="D682" t="s">
        <v>280</v>
      </c>
      <c r="E682" t="s">
        <v>48</v>
      </c>
      <c r="F682" t="s">
        <v>42</v>
      </c>
      <c r="G682" t="s">
        <v>130</v>
      </c>
      <c r="H682" t="s">
        <v>1140</v>
      </c>
      <c r="I682" t="s">
        <v>1141</v>
      </c>
      <c r="J682">
        <v>1</v>
      </c>
      <c r="L682" t="s">
        <v>58</v>
      </c>
      <c r="M682" t="s">
        <v>50</v>
      </c>
      <c r="N682">
        <v>1</v>
      </c>
      <c r="O682">
        <v>72</v>
      </c>
      <c r="P682">
        <v>7.5</v>
      </c>
      <c r="Q682" s="48">
        <f>91-0.2222+0.43347486</f>
        <v>91.211274860000003</v>
      </c>
      <c r="R682" s="48">
        <f t="shared" si="56"/>
        <v>9</v>
      </c>
      <c r="S682" s="48">
        <f t="shared" si="62"/>
        <v>820.90147374000003</v>
      </c>
      <c r="T682" s="48">
        <v>0</v>
      </c>
      <c r="U682" s="48">
        <f t="shared" si="58"/>
        <v>820.90147374000003</v>
      </c>
      <c r="V682" s="138">
        <f t="shared" si="59"/>
        <v>820901.47374000004</v>
      </c>
      <c r="W682" s="138">
        <f t="shared" si="60"/>
        <v>68408.456145000004</v>
      </c>
      <c r="X682" t="str">
        <f>IF(DATAPrI[[#This Row],[Verks]]="Programövergripande",DATAPrI[[#This Row],[Verks]],CONCATENATE(DATAPrI[[#This Row],[PN/Pri kod]],TEXT(DATAPrI[[#This Row],[Verks]],9900000),1))</f>
        <v>H199001031</v>
      </c>
      <c r="Y682" t="str">
        <f>IF(DATAPrI[[#This Row],[Verks]]="Programövergripande",DATAPrI[[#This Row],[Verks]],CONCATENATE(DATAPrI[[#This Row],[Kursansvarig inst]],TEXT(DATAPrI[[#This Row],[Verks]],9900000),1))</f>
        <v>C399001031</v>
      </c>
      <c r="Z6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2" t="s">
        <v>42</v>
      </c>
      <c r="AC682" t="s">
        <v>42</v>
      </c>
      <c r="AD682" t="s">
        <v>42</v>
      </c>
      <c r="AE682" t="s">
        <v>42</v>
      </c>
      <c r="AF682">
        <f>IF(A682="Programövergripande","Programövergripande",VLOOKUP(C682,Verks!A:B,2,0))</f>
        <v>103</v>
      </c>
      <c r="AH682">
        <v>2023</v>
      </c>
      <c r="AL682" t="str">
        <f>VLOOKUP(B682,Inst!A:B,2,0)</f>
        <v>H1</v>
      </c>
    </row>
    <row r="683" spans="1:38" x14ac:dyDescent="0.35">
      <c r="A683" t="s">
        <v>47</v>
      </c>
      <c r="B683" t="s">
        <v>700</v>
      </c>
      <c r="C683" t="s">
        <v>280</v>
      </c>
      <c r="D683" t="s">
        <v>280</v>
      </c>
      <c r="E683" t="s">
        <v>48</v>
      </c>
      <c r="F683" t="s">
        <v>42</v>
      </c>
      <c r="G683" t="s">
        <v>125</v>
      </c>
      <c r="H683" t="s">
        <v>1143</v>
      </c>
      <c r="I683" t="s">
        <v>1144</v>
      </c>
      <c r="J683">
        <v>1</v>
      </c>
      <c r="L683" t="s">
        <v>58</v>
      </c>
      <c r="M683" t="s">
        <v>50</v>
      </c>
      <c r="N683">
        <v>1</v>
      </c>
      <c r="O683">
        <v>72</v>
      </c>
      <c r="P683">
        <v>7.5</v>
      </c>
      <c r="Q683" s="48">
        <f t="shared" ref="Q683:Q703" si="63">91-0.2222+0.43347486</f>
        <v>91.211274860000003</v>
      </c>
      <c r="R683" s="48">
        <f t="shared" si="56"/>
        <v>9</v>
      </c>
      <c r="S683" s="48">
        <f t="shared" si="62"/>
        <v>820.90147374000003</v>
      </c>
      <c r="T683" s="48">
        <v>0</v>
      </c>
      <c r="U683" s="48">
        <f t="shared" si="58"/>
        <v>820.90147374000003</v>
      </c>
      <c r="V683" s="138">
        <f t="shared" si="59"/>
        <v>820901.47374000004</v>
      </c>
      <c r="W683" s="138">
        <f t="shared" si="60"/>
        <v>68408.456145000004</v>
      </c>
      <c r="X683" t="str">
        <f>IF(DATAPrI[[#This Row],[Verks]]="Programövergripande",DATAPrI[[#This Row],[Verks]],CONCATENATE(DATAPrI[[#This Row],[PN/Pri kod]],TEXT(DATAPrI[[#This Row],[Verks]],9900000),1))</f>
        <v>H199001031</v>
      </c>
      <c r="Y683" t="str">
        <f>IF(DATAPrI[[#This Row],[Verks]]="Programövergripande",DATAPrI[[#This Row],[Verks]],CONCATENATE(DATAPrI[[#This Row],[Kursansvarig inst]],TEXT(DATAPrI[[#This Row],[Verks]],9900000),1))</f>
        <v>C499001031</v>
      </c>
      <c r="Z6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3" t="s">
        <v>42</v>
      </c>
      <c r="AC683" t="s">
        <v>42</v>
      </c>
      <c r="AD683" t="s">
        <v>42</v>
      </c>
      <c r="AE683" t="s">
        <v>42</v>
      </c>
      <c r="AF683">
        <f>IF(A683="Programövergripande","Programövergripande",VLOOKUP(C683,Verks!A:B,2,0))</f>
        <v>103</v>
      </c>
      <c r="AH683">
        <v>2023</v>
      </c>
      <c r="AL683" t="str">
        <f>VLOOKUP(B683,Inst!A:B,2,0)</f>
        <v>H1</v>
      </c>
    </row>
    <row r="684" spans="1:38" x14ac:dyDescent="0.35">
      <c r="A684" t="s">
        <v>47</v>
      </c>
      <c r="B684" t="s">
        <v>700</v>
      </c>
      <c r="C684" t="s">
        <v>280</v>
      </c>
      <c r="D684" t="s">
        <v>280</v>
      </c>
      <c r="E684" t="s">
        <v>48</v>
      </c>
      <c r="F684" t="s">
        <v>42</v>
      </c>
      <c r="G684" t="s">
        <v>130</v>
      </c>
      <c r="H684" t="s">
        <v>1140</v>
      </c>
      <c r="I684" t="s">
        <v>1141</v>
      </c>
      <c r="J684">
        <v>1</v>
      </c>
      <c r="L684" t="s">
        <v>58</v>
      </c>
      <c r="M684" t="s">
        <v>49</v>
      </c>
      <c r="N684">
        <v>1</v>
      </c>
      <c r="O684">
        <v>72</v>
      </c>
      <c r="P684">
        <v>7.5</v>
      </c>
      <c r="Q684" s="48">
        <f t="shared" si="63"/>
        <v>91.211274860000003</v>
      </c>
      <c r="R684" s="48">
        <f t="shared" si="56"/>
        <v>9</v>
      </c>
      <c r="S684" s="48">
        <f t="shared" si="62"/>
        <v>820.90147374000003</v>
      </c>
      <c r="T684" s="48">
        <v>0</v>
      </c>
      <c r="U684" s="48">
        <f t="shared" si="58"/>
        <v>820.90147374000003</v>
      </c>
      <c r="V684" s="138">
        <f t="shared" si="59"/>
        <v>820901.47374000004</v>
      </c>
      <c r="W684" s="138">
        <f t="shared" si="60"/>
        <v>68408.456145000004</v>
      </c>
      <c r="X684" t="str">
        <f>IF(DATAPrI[[#This Row],[Verks]]="Programövergripande",DATAPrI[[#This Row],[Verks]],CONCATENATE(DATAPrI[[#This Row],[PN/Pri kod]],TEXT(DATAPrI[[#This Row],[Verks]],9900000),1))</f>
        <v>H199001031</v>
      </c>
      <c r="Y684" t="str">
        <f>IF(DATAPrI[[#This Row],[Verks]]="Programövergripande",DATAPrI[[#This Row],[Verks]],CONCATENATE(DATAPrI[[#This Row],[Kursansvarig inst]],TEXT(DATAPrI[[#This Row],[Verks]],9900000),1))</f>
        <v>C399001031</v>
      </c>
      <c r="Z6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4" t="s">
        <v>42</v>
      </c>
      <c r="AC684" t="s">
        <v>42</v>
      </c>
      <c r="AD684" t="s">
        <v>42</v>
      </c>
      <c r="AE684" t="s">
        <v>42</v>
      </c>
      <c r="AF684">
        <f>IF(A684="Programövergripande","Programövergripande",VLOOKUP(C684,Verks!A:B,2,0))</f>
        <v>103</v>
      </c>
      <c r="AH684">
        <v>2023</v>
      </c>
      <c r="AL684" t="str">
        <f>VLOOKUP(B684,Inst!A:B,2,0)</f>
        <v>H1</v>
      </c>
    </row>
    <row r="685" spans="1:38" x14ac:dyDescent="0.35">
      <c r="A685" t="s">
        <v>47</v>
      </c>
      <c r="B685" t="s">
        <v>700</v>
      </c>
      <c r="C685" t="s">
        <v>280</v>
      </c>
      <c r="D685" t="s">
        <v>280</v>
      </c>
      <c r="E685" t="s">
        <v>48</v>
      </c>
      <c r="F685" t="s">
        <v>42</v>
      </c>
      <c r="G685" t="s">
        <v>125</v>
      </c>
      <c r="H685" t="s">
        <v>1143</v>
      </c>
      <c r="I685" t="s">
        <v>1144</v>
      </c>
      <c r="J685">
        <v>1</v>
      </c>
      <c r="L685" t="s">
        <v>58</v>
      </c>
      <c r="M685" t="s">
        <v>49</v>
      </c>
      <c r="N685">
        <v>1</v>
      </c>
      <c r="O685">
        <v>72</v>
      </c>
      <c r="P685">
        <v>7.5</v>
      </c>
      <c r="Q685" s="48">
        <f t="shared" si="63"/>
        <v>91.211274860000003</v>
      </c>
      <c r="R685" s="48">
        <f t="shared" si="56"/>
        <v>9</v>
      </c>
      <c r="S685" s="48">
        <f t="shared" si="62"/>
        <v>820.90147374000003</v>
      </c>
      <c r="T685" s="48">
        <v>0</v>
      </c>
      <c r="U685" s="48">
        <f t="shared" si="58"/>
        <v>820.90147374000003</v>
      </c>
      <c r="V685" s="138">
        <f t="shared" si="59"/>
        <v>820901.47374000004</v>
      </c>
      <c r="W685" s="138">
        <f t="shared" si="60"/>
        <v>68408.456145000004</v>
      </c>
      <c r="X685" t="str">
        <f>IF(DATAPrI[[#This Row],[Verks]]="Programövergripande",DATAPrI[[#This Row],[Verks]],CONCATENATE(DATAPrI[[#This Row],[PN/Pri kod]],TEXT(DATAPrI[[#This Row],[Verks]],9900000),1))</f>
        <v>H199001031</v>
      </c>
      <c r="Y685" t="str">
        <f>IF(DATAPrI[[#This Row],[Verks]]="Programövergripande",DATAPrI[[#This Row],[Verks]],CONCATENATE(DATAPrI[[#This Row],[Kursansvarig inst]],TEXT(DATAPrI[[#This Row],[Verks]],9900000),1))</f>
        <v>C499001031</v>
      </c>
      <c r="Z6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5" t="s">
        <v>42</v>
      </c>
      <c r="AC685" t="s">
        <v>42</v>
      </c>
      <c r="AD685" t="s">
        <v>42</v>
      </c>
      <c r="AE685" t="s">
        <v>42</v>
      </c>
      <c r="AF685">
        <f>IF(A685="Programövergripande","Programövergripande",VLOOKUP(C685,Verks!A:B,2,0))</f>
        <v>103</v>
      </c>
      <c r="AH685">
        <v>2023</v>
      </c>
      <c r="AL685" t="str">
        <f>VLOOKUP(B685,Inst!A:B,2,0)</f>
        <v>H1</v>
      </c>
    </row>
    <row r="686" spans="1:38" x14ac:dyDescent="0.35">
      <c r="A686" t="s">
        <v>47</v>
      </c>
      <c r="B686" t="s">
        <v>700</v>
      </c>
      <c r="C686" t="s">
        <v>280</v>
      </c>
      <c r="D686" t="s">
        <v>280</v>
      </c>
      <c r="E686" t="s">
        <v>48</v>
      </c>
      <c r="F686" t="s">
        <v>42</v>
      </c>
      <c r="G686" t="s">
        <v>130</v>
      </c>
      <c r="H686" t="s">
        <v>1146</v>
      </c>
      <c r="I686" t="s">
        <v>1147</v>
      </c>
      <c r="J686">
        <v>1</v>
      </c>
      <c r="L686" t="s">
        <v>58</v>
      </c>
      <c r="M686" t="s">
        <v>50</v>
      </c>
      <c r="N686">
        <v>2</v>
      </c>
      <c r="O686">
        <v>66</v>
      </c>
      <c r="P686">
        <v>3</v>
      </c>
      <c r="Q686" s="48">
        <f t="shared" si="63"/>
        <v>91.211274860000003</v>
      </c>
      <c r="R686" s="48">
        <f t="shared" si="56"/>
        <v>3.3</v>
      </c>
      <c r="S686" s="48">
        <f t="shared" si="62"/>
        <v>300.997207038</v>
      </c>
      <c r="T686" s="48">
        <v>0</v>
      </c>
      <c r="U686" s="48">
        <f t="shared" si="58"/>
        <v>300.997207038</v>
      </c>
      <c r="V686" s="138">
        <f t="shared" si="59"/>
        <v>300997.20703799999</v>
      </c>
      <c r="W686" s="138">
        <f t="shared" si="60"/>
        <v>25083.100586500001</v>
      </c>
      <c r="X686" t="str">
        <f>IF(DATAPrI[[#This Row],[Verks]]="Programövergripande",DATAPrI[[#This Row],[Verks]],CONCATENATE(DATAPrI[[#This Row],[PN/Pri kod]],TEXT(DATAPrI[[#This Row],[Verks]],9900000),1))</f>
        <v>H199001031</v>
      </c>
      <c r="Y686" t="str">
        <f>IF(DATAPrI[[#This Row],[Verks]]="Programövergripande",DATAPrI[[#This Row],[Verks]],CONCATENATE(DATAPrI[[#This Row],[Kursansvarig inst]],TEXT(DATAPrI[[#This Row],[Verks]],9900000),1))</f>
        <v>C399001031</v>
      </c>
      <c r="Z6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6" t="s">
        <v>42</v>
      </c>
      <c r="AC686" t="s">
        <v>42</v>
      </c>
      <c r="AD686" t="s">
        <v>42</v>
      </c>
      <c r="AE686" t="s">
        <v>42</v>
      </c>
      <c r="AF686">
        <f>IF(A686="Programövergripande","Programövergripande",VLOOKUP(C686,Verks!A:B,2,0))</f>
        <v>103</v>
      </c>
      <c r="AH686">
        <v>2023</v>
      </c>
      <c r="AL686" t="str">
        <f>VLOOKUP(B686,Inst!A:B,2,0)</f>
        <v>H1</v>
      </c>
    </row>
    <row r="687" spans="1:38" x14ac:dyDescent="0.35">
      <c r="A687" t="s">
        <v>47</v>
      </c>
      <c r="B687" t="s">
        <v>700</v>
      </c>
      <c r="C687" t="s">
        <v>280</v>
      </c>
      <c r="D687" t="s">
        <v>280</v>
      </c>
      <c r="E687" t="s">
        <v>48</v>
      </c>
      <c r="F687" t="s">
        <v>42</v>
      </c>
      <c r="G687" t="s">
        <v>451</v>
      </c>
      <c r="H687" t="s">
        <v>1148</v>
      </c>
      <c r="I687" t="s">
        <v>1149</v>
      </c>
      <c r="J687">
        <v>1</v>
      </c>
      <c r="L687" t="s">
        <v>58</v>
      </c>
      <c r="M687" t="s">
        <v>50</v>
      </c>
      <c r="N687">
        <v>2</v>
      </c>
      <c r="O687">
        <v>66</v>
      </c>
      <c r="P687">
        <v>15</v>
      </c>
      <c r="Q687" s="48">
        <f t="shared" si="63"/>
        <v>91.211274860000003</v>
      </c>
      <c r="R687" s="48">
        <f t="shared" si="56"/>
        <v>16.5</v>
      </c>
      <c r="S687" s="48">
        <f t="shared" si="62"/>
        <v>1504.9860351900002</v>
      </c>
      <c r="T687" s="48">
        <v>0</v>
      </c>
      <c r="U687" s="48">
        <f t="shared" si="58"/>
        <v>1504.9860351900002</v>
      </c>
      <c r="V687" s="138">
        <f t="shared" si="59"/>
        <v>1504986.0351900002</v>
      </c>
      <c r="W687" s="138">
        <f t="shared" si="60"/>
        <v>125415.50293250002</v>
      </c>
      <c r="X687" t="str">
        <f>IF(DATAPrI[[#This Row],[Verks]]="Programövergripande",DATAPrI[[#This Row],[Verks]],CONCATENATE(DATAPrI[[#This Row],[PN/Pri kod]],TEXT(DATAPrI[[#This Row],[Verks]],9900000),1))</f>
        <v>H199001031</v>
      </c>
      <c r="Y687" t="str">
        <f>IF(DATAPrI[[#This Row],[Verks]]="Programövergripande",DATAPrI[[#This Row],[Verks]],CONCATENATE(DATAPrI[[#This Row],[Kursansvarig inst]],TEXT(DATAPrI[[#This Row],[Verks]],9900000),1))</f>
        <v>H199001031</v>
      </c>
      <c r="Z6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7" t="s">
        <v>42</v>
      </c>
      <c r="AC687" t="s">
        <v>42</v>
      </c>
      <c r="AD687" t="s">
        <v>42</v>
      </c>
      <c r="AE687" t="s">
        <v>42</v>
      </c>
      <c r="AF687">
        <f>IF(A687="Programövergripande","Programövergripande",VLOOKUP(C687,Verks!A:B,2,0))</f>
        <v>103</v>
      </c>
      <c r="AH687">
        <v>2023</v>
      </c>
      <c r="AL687" t="str">
        <f>VLOOKUP(B687,Inst!A:B,2,0)</f>
        <v>H1</v>
      </c>
    </row>
    <row r="688" spans="1:38" x14ac:dyDescent="0.35">
      <c r="A688" t="s">
        <v>47</v>
      </c>
      <c r="B688" t="s">
        <v>700</v>
      </c>
      <c r="C688" t="s">
        <v>280</v>
      </c>
      <c r="D688" t="s">
        <v>280</v>
      </c>
      <c r="E688" t="s">
        <v>48</v>
      </c>
      <c r="F688" t="s">
        <v>42</v>
      </c>
      <c r="G688" t="s">
        <v>705</v>
      </c>
      <c r="H688" t="s">
        <v>1150</v>
      </c>
      <c r="I688" t="s">
        <v>1151</v>
      </c>
      <c r="J688">
        <v>1</v>
      </c>
      <c r="L688" t="s">
        <v>58</v>
      </c>
      <c r="M688" t="s">
        <v>50</v>
      </c>
      <c r="N688">
        <v>2</v>
      </c>
      <c r="O688">
        <v>66</v>
      </c>
      <c r="P688">
        <v>7.5</v>
      </c>
      <c r="Q688" s="48">
        <f t="shared" si="63"/>
        <v>91.211274860000003</v>
      </c>
      <c r="R688" s="48">
        <f t="shared" si="56"/>
        <v>8.25</v>
      </c>
      <c r="S688" s="48">
        <f t="shared" si="62"/>
        <v>752.49301759500008</v>
      </c>
      <c r="T688" s="48">
        <v>0</v>
      </c>
      <c r="U688" s="48">
        <f t="shared" si="58"/>
        <v>752.49301759500008</v>
      </c>
      <c r="V688" s="138">
        <f t="shared" si="59"/>
        <v>752493.0175950001</v>
      </c>
      <c r="W688" s="138">
        <f t="shared" si="60"/>
        <v>62707.751466250011</v>
      </c>
      <c r="X688" t="str">
        <f>IF(DATAPrI[[#This Row],[Verks]]="Programövergripande",DATAPrI[[#This Row],[Verks]],CONCATENATE(DATAPrI[[#This Row],[PN/Pri kod]],TEXT(DATAPrI[[#This Row],[Verks]],9900000),1))</f>
        <v>H199001031</v>
      </c>
      <c r="Y688" t="str">
        <f>IF(DATAPrI[[#This Row],[Verks]]="Programövergripande",DATAPrI[[#This Row],[Verks]],CONCATENATE(DATAPrI[[#This Row],[Kursansvarig inst]],TEXT(DATAPrI[[#This Row],[Verks]],9900000),1))</f>
        <v>K899001031</v>
      </c>
      <c r="Z6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8" t="s">
        <v>42</v>
      </c>
      <c r="AC688" t="s">
        <v>42</v>
      </c>
      <c r="AD688" t="s">
        <v>42</v>
      </c>
      <c r="AE688" t="s">
        <v>42</v>
      </c>
      <c r="AF688">
        <f>IF(A688="Programövergripande","Programövergripande",VLOOKUP(C688,Verks!A:B,2,0))</f>
        <v>103</v>
      </c>
      <c r="AH688">
        <v>2023</v>
      </c>
      <c r="AL688" t="str">
        <f>VLOOKUP(B688,Inst!A:B,2,0)</f>
        <v>H1</v>
      </c>
    </row>
    <row r="689" spans="1:38" x14ac:dyDescent="0.35">
      <c r="A689" t="s">
        <v>47</v>
      </c>
      <c r="B689" t="s">
        <v>700</v>
      </c>
      <c r="C689" t="s">
        <v>280</v>
      </c>
      <c r="D689" t="s">
        <v>280</v>
      </c>
      <c r="E689" t="s">
        <v>48</v>
      </c>
      <c r="F689" t="s">
        <v>42</v>
      </c>
      <c r="G689" t="s">
        <v>122</v>
      </c>
      <c r="H689" t="s">
        <v>1153</v>
      </c>
      <c r="I689" t="s">
        <v>1154</v>
      </c>
      <c r="J689">
        <v>1</v>
      </c>
      <c r="L689" t="s">
        <v>58</v>
      </c>
      <c r="M689" t="s">
        <v>50</v>
      </c>
      <c r="N689">
        <v>2</v>
      </c>
      <c r="O689">
        <v>66</v>
      </c>
      <c r="P689">
        <v>4.5</v>
      </c>
      <c r="Q689" s="48">
        <f t="shared" si="63"/>
        <v>91.211274860000003</v>
      </c>
      <c r="R689" s="48">
        <f t="shared" si="56"/>
        <v>4.95</v>
      </c>
      <c r="S689" s="48">
        <f t="shared" si="62"/>
        <v>451.49581055700003</v>
      </c>
      <c r="T689" s="48">
        <v>0</v>
      </c>
      <c r="U689" s="48">
        <f t="shared" si="58"/>
        <v>451.49581055700003</v>
      </c>
      <c r="V689" s="138">
        <f t="shared" si="59"/>
        <v>451495.81055700005</v>
      </c>
      <c r="W689" s="138">
        <f t="shared" si="60"/>
        <v>37624.650879750006</v>
      </c>
      <c r="X689" t="str">
        <f>IF(DATAPrI[[#This Row],[Verks]]="Programövergripande",DATAPrI[[#This Row],[Verks]],CONCATENATE(DATAPrI[[#This Row],[PN/Pri kod]],TEXT(DATAPrI[[#This Row],[Verks]],9900000),1))</f>
        <v>H199001031</v>
      </c>
      <c r="Y689" t="str">
        <f>IF(DATAPrI[[#This Row],[Verks]]="Programövergripande",DATAPrI[[#This Row],[Verks]],CONCATENATE(DATAPrI[[#This Row],[Kursansvarig inst]],TEXT(DATAPrI[[#This Row],[Verks]],9900000),1))</f>
        <v>H599001031</v>
      </c>
      <c r="Z6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89" t="s">
        <v>42</v>
      </c>
      <c r="AC689" t="s">
        <v>42</v>
      </c>
      <c r="AD689" t="s">
        <v>42</v>
      </c>
      <c r="AE689" t="s">
        <v>42</v>
      </c>
      <c r="AF689">
        <f>IF(A689="Programövergripande","Programövergripande",VLOOKUP(C689,Verks!A:B,2,0))</f>
        <v>103</v>
      </c>
      <c r="AH689">
        <v>2023</v>
      </c>
      <c r="AL689" t="str">
        <f>VLOOKUP(B689,Inst!A:B,2,0)</f>
        <v>H1</v>
      </c>
    </row>
    <row r="690" spans="1:38" x14ac:dyDescent="0.35">
      <c r="A690" t="s">
        <v>47</v>
      </c>
      <c r="B690" t="s">
        <v>700</v>
      </c>
      <c r="C690" t="s">
        <v>280</v>
      </c>
      <c r="D690" t="s">
        <v>280</v>
      </c>
      <c r="E690" t="s">
        <v>48</v>
      </c>
      <c r="F690" t="s">
        <v>42</v>
      </c>
      <c r="G690" t="s">
        <v>130</v>
      </c>
      <c r="H690" t="s">
        <v>1146</v>
      </c>
      <c r="I690" t="s">
        <v>1147</v>
      </c>
      <c r="J690">
        <v>1</v>
      </c>
      <c r="L690" t="s">
        <v>58</v>
      </c>
      <c r="M690" t="s">
        <v>49</v>
      </c>
      <c r="N690">
        <v>2</v>
      </c>
      <c r="O690">
        <v>66</v>
      </c>
      <c r="P690">
        <v>3</v>
      </c>
      <c r="Q690" s="48">
        <f t="shared" si="63"/>
        <v>91.211274860000003</v>
      </c>
      <c r="R690" s="48">
        <f t="shared" si="56"/>
        <v>3.3</v>
      </c>
      <c r="S690" s="48">
        <f t="shared" si="62"/>
        <v>300.997207038</v>
      </c>
      <c r="T690" s="48">
        <v>0</v>
      </c>
      <c r="U690" s="48">
        <f t="shared" si="58"/>
        <v>300.997207038</v>
      </c>
      <c r="V690" s="138">
        <f t="shared" si="59"/>
        <v>300997.20703799999</v>
      </c>
      <c r="W690" s="138">
        <f t="shared" si="60"/>
        <v>25083.100586500001</v>
      </c>
      <c r="X690" t="str">
        <f>IF(DATAPrI[[#This Row],[Verks]]="Programövergripande",DATAPrI[[#This Row],[Verks]],CONCATENATE(DATAPrI[[#This Row],[PN/Pri kod]],TEXT(DATAPrI[[#This Row],[Verks]],9900000),1))</f>
        <v>H199001031</v>
      </c>
      <c r="Y690" t="str">
        <f>IF(DATAPrI[[#This Row],[Verks]]="Programövergripande",DATAPrI[[#This Row],[Verks]],CONCATENATE(DATAPrI[[#This Row],[Kursansvarig inst]],TEXT(DATAPrI[[#This Row],[Verks]],9900000),1))</f>
        <v>C399001031</v>
      </c>
      <c r="Z6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0" t="s">
        <v>42</v>
      </c>
      <c r="AC690" t="s">
        <v>42</v>
      </c>
      <c r="AD690" t="s">
        <v>42</v>
      </c>
      <c r="AE690" t="s">
        <v>42</v>
      </c>
      <c r="AF690">
        <f>IF(A690="Programövergripande","Programövergripande",VLOOKUP(C690,Verks!A:B,2,0))</f>
        <v>103</v>
      </c>
      <c r="AH690">
        <v>2023</v>
      </c>
      <c r="AL690" t="str">
        <f>VLOOKUP(B690,Inst!A:B,2,0)</f>
        <v>H1</v>
      </c>
    </row>
    <row r="691" spans="1:38" x14ac:dyDescent="0.35">
      <c r="A691" t="s">
        <v>47</v>
      </c>
      <c r="B691" t="s">
        <v>700</v>
      </c>
      <c r="C691" t="s">
        <v>280</v>
      </c>
      <c r="D691" t="s">
        <v>280</v>
      </c>
      <c r="E691" t="s">
        <v>48</v>
      </c>
      <c r="F691" t="s">
        <v>42</v>
      </c>
      <c r="G691" t="s">
        <v>451</v>
      </c>
      <c r="H691" t="s">
        <v>1148</v>
      </c>
      <c r="I691" t="s">
        <v>1149</v>
      </c>
      <c r="J691">
        <v>1</v>
      </c>
      <c r="L691" t="s">
        <v>58</v>
      </c>
      <c r="M691" t="s">
        <v>49</v>
      </c>
      <c r="N691">
        <v>2</v>
      </c>
      <c r="O691">
        <v>66</v>
      </c>
      <c r="P691">
        <v>15</v>
      </c>
      <c r="Q691" s="48">
        <f t="shared" si="63"/>
        <v>91.211274860000003</v>
      </c>
      <c r="R691" s="48">
        <f t="shared" si="56"/>
        <v>16.5</v>
      </c>
      <c r="S691" s="48">
        <f t="shared" si="62"/>
        <v>1504.9860351900002</v>
      </c>
      <c r="T691" s="48">
        <v>0</v>
      </c>
      <c r="U691" s="48">
        <f t="shared" si="58"/>
        <v>1504.9860351900002</v>
      </c>
      <c r="V691" s="138">
        <f t="shared" si="59"/>
        <v>1504986.0351900002</v>
      </c>
      <c r="W691" s="138">
        <f t="shared" si="60"/>
        <v>125415.50293250002</v>
      </c>
      <c r="X691" t="str">
        <f>IF(DATAPrI[[#This Row],[Verks]]="Programövergripande",DATAPrI[[#This Row],[Verks]],CONCATENATE(DATAPrI[[#This Row],[PN/Pri kod]],TEXT(DATAPrI[[#This Row],[Verks]],9900000),1))</f>
        <v>H199001031</v>
      </c>
      <c r="Y691" t="str">
        <f>IF(DATAPrI[[#This Row],[Verks]]="Programövergripande",DATAPrI[[#This Row],[Verks]],CONCATENATE(DATAPrI[[#This Row],[Kursansvarig inst]],TEXT(DATAPrI[[#This Row],[Verks]],9900000),1))</f>
        <v>H199001031</v>
      </c>
      <c r="Z6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1" t="s">
        <v>42</v>
      </c>
      <c r="AC691" t="s">
        <v>42</v>
      </c>
      <c r="AD691" t="s">
        <v>42</v>
      </c>
      <c r="AE691" t="s">
        <v>42</v>
      </c>
      <c r="AF691">
        <f>IF(A691="Programövergripande","Programövergripande",VLOOKUP(C691,Verks!A:B,2,0))</f>
        <v>103</v>
      </c>
      <c r="AH691">
        <v>2023</v>
      </c>
      <c r="AL691" t="str">
        <f>VLOOKUP(B691,Inst!A:B,2,0)</f>
        <v>H1</v>
      </c>
    </row>
    <row r="692" spans="1:38" x14ac:dyDescent="0.35">
      <c r="A692" t="s">
        <v>47</v>
      </c>
      <c r="B692" t="s">
        <v>700</v>
      </c>
      <c r="C692" t="s">
        <v>280</v>
      </c>
      <c r="D692" t="s">
        <v>280</v>
      </c>
      <c r="E692" t="s">
        <v>48</v>
      </c>
      <c r="F692" t="s">
        <v>42</v>
      </c>
      <c r="G692" t="s">
        <v>705</v>
      </c>
      <c r="H692" t="s">
        <v>1150</v>
      </c>
      <c r="I692" t="s">
        <v>1151</v>
      </c>
      <c r="J692">
        <v>1</v>
      </c>
      <c r="L692" t="s">
        <v>58</v>
      </c>
      <c r="M692" t="s">
        <v>49</v>
      </c>
      <c r="N692">
        <v>2</v>
      </c>
      <c r="O692">
        <v>66</v>
      </c>
      <c r="P692">
        <v>7.5</v>
      </c>
      <c r="Q692" s="48">
        <f t="shared" si="63"/>
        <v>91.211274860000003</v>
      </c>
      <c r="R692" s="48">
        <f t="shared" si="56"/>
        <v>8.25</v>
      </c>
      <c r="S692" s="48">
        <f t="shared" si="62"/>
        <v>752.49301759500008</v>
      </c>
      <c r="T692" s="48">
        <v>0</v>
      </c>
      <c r="U692" s="48">
        <f t="shared" si="58"/>
        <v>752.49301759500008</v>
      </c>
      <c r="V692" s="138">
        <f t="shared" si="59"/>
        <v>752493.0175950001</v>
      </c>
      <c r="W692" s="138">
        <f t="shared" si="60"/>
        <v>62707.751466250011</v>
      </c>
      <c r="X692" t="str">
        <f>IF(DATAPrI[[#This Row],[Verks]]="Programövergripande",DATAPrI[[#This Row],[Verks]],CONCATENATE(DATAPrI[[#This Row],[PN/Pri kod]],TEXT(DATAPrI[[#This Row],[Verks]],9900000),1))</f>
        <v>H199001031</v>
      </c>
      <c r="Y692" t="str">
        <f>IF(DATAPrI[[#This Row],[Verks]]="Programövergripande",DATAPrI[[#This Row],[Verks]],CONCATENATE(DATAPrI[[#This Row],[Kursansvarig inst]],TEXT(DATAPrI[[#This Row],[Verks]],9900000),1))</f>
        <v>K899001031</v>
      </c>
      <c r="Z6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2" t="s">
        <v>42</v>
      </c>
      <c r="AC692" t="s">
        <v>42</v>
      </c>
      <c r="AD692" t="s">
        <v>42</v>
      </c>
      <c r="AE692" t="s">
        <v>42</v>
      </c>
      <c r="AF692">
        <f>IF(A692="Programövergripande","Programövergripande",VLOOKUP(C692,Verks!A:B,2,0))</f>
        <v>103</v>
      </c>
      <c r="AH692">
        <v>2023</v>
      </c>
      <c r="AL692" t="str">
        <f>VLOOKUP(B692,Inst!A:B,2,0)</f>
        <v>H1</v>
      </c>
    </row>
    <row r="693" spans="1:38" x14ac:dyDescent="0.35">
      <c r="A693" t="s">
        <v>47</v>
      </c>
      <c r="B693" t="s">
        <v>700</v>
      </c>
      <c r="C693" t="s">
        <v>280</v>
      </c>
      <c r="D693" t="s">
        <v>280</v>
      </c>
      <c r="E693" t="s">
        <v>48</v>
      </c>
      <c r="F693" t="s">
        <v>42</v>
      </c>
      <c r="G693" t="s">
        <v>122</v>
      </c>
      <c r="H693" t="s">
        <v>1153</v>
      </c>
      <c r="I693" t="s">
        <v>1154</v>
      </c>
      <c r="J693">
        <v>1</v>
      </c>
      <c r="L693" t="s">
        <v>58</v>
      </c>
      <c r="M693" t="s">
        <v>49</v>
      </c>
      <c r="N693">
        <v>2</v>
      </c>
      <c r="O693">
        <v>66</v>
      </c>
      <c r="P693">
        <v>4.5</v>
      </c>
      <c r="Q693" s="48">
        <f t="shared" si="63"/>
        <v>91.211274860000003</v>
      </c>
      <c r="R693" s="48">
        <f t="shared" si="56"/>
        <v>4.95</v>
      </c>
      <c r="S693" s="48">
        <f t="shared" si="62"/>
        <v>451.49581055700003</v>
      </c>
      <c r="T693" s="48">
        <v>0</v>
      </c>
      <c r="U693" s="48">
        <f t="shared" si="58"/>
        <v>451.49581055700003</v>
      </c>
      <c r="V693" s="138">
        <f t="shared" si="59"/>
        <v>451495.81055700005</v>
      </c>
      <c r="W693" s="138">
        <f t="shared" si="60"/>
        <v>37624.650879750006</v>
      </c>
      <c r="X693" t="str">
        <f>IF(DATAPrI[[#This Row],[Verks]]="Programövergripande",DATAPrI[[#This Row],[Verks]],CONCATENATE(DATAPrI[[#This Row],[PN/Pri kod]],TEXT(DATAPrI[[#This Row],[Verks]],9900000),1))</f>
        <v>H199001031</v>
      </c>
      <c r="Y693" t="str">
        <f>IF(DATAPrI[[#This Row],[Verks]]="Programövergripande",DATAPrI[[#This Row],[Verks]],CONCATENATE(DATAPrI[[#This Row],[Kursansvarig inst]],TEXT(DATAPrI[[#This Row],[Verks]],9900000),1))</f>
        <v>H599001031</v>
      </c>
      <c r="Z6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3" t="s">
        <v>42</v>
      </c>
      <c r="AC693" t="s">
        <v>42</v>
      </c>
      <c r="AD693" t="s">
        <v>42</v>
      </c>
      <c r="AE693" t="s">
        <v>42</v>
      </c>
      <c r="AF693">
        <f>IF(A693="Programövergripande","Programövergripande",VLOOKUP(C693,Verks!A:B,2,0))</f>
        <v>103</v>
      </c>
      <c r="AH693">
        <v>2023</v>
      </c>
      <c r="AL693" t="str">
        <f>VLOOKUP(B693,Inst!A:B,2,0)</f>
        <v>H1</v>
      </c>
    </row>
    <row r="694" spans="1:38" x14ac:dyDescent="0.35">
      <c r="A694" t="s">
        <v>47</v>
      </c>
      <c r="B694" t="s">
        <v>700</v>
      </c>
      <c r="C694" t="s">
        <v>280</v>
      </c>
      <c r="D694" t="s">
        <v>280</v>
      </c>
      <c r="E694" t="s">
        <v>48</v>
      </c>
      <c r="F694" t="s">
        <v>42</v>
      </c>
      <c r="G694" t="s">
        <v>451</v>
      </c>
      <c r="H694" t="s">
        <v>1156</v>
      </c>
      <c r="I694" t="s">
        <v>1157</v>
      </c>
      <c r="J694">
        <v>1</v>
      </c>
      <c r="L694" t="s">
        <v>58</v>
      </c>
      <c r="M694" t="s">
        <v>50</v>
      </c>
      <c r="N694">
        <v>4</v>
      </c>
      <c r="O694">
        <v>52</v>
      </c>
      <c r="P694">
        <v>7.5</v>
      </c>
      <c r="Q694" s="48">
        <f t="shared" si="63"/>
        <v>91.211274860000003</v>
      </c>
      <c r="R694" s="48">
        <f t="shared" si="56"/>
        <v>6.5</v>
      </c>
      <c r="S694" s="48">
        <f t="shared" si="62"/>
        <v>592.87328659000002</v>
      </c>
      <c r="T694" s="48"/>
      <c r="U694" s="48">
        <f t="shared" si="58"/>
        <v>592.87328659000002</v>
      </c>
      <c r="V694" s="138">
        <f t="shared" si="59"/>
        <v>592873.28659000003</v>
      </c>
      <c r="W694" s="138">
        <f t="shared" si="60"/>
        <v>49406.107215833334</v>
      </c>
      <c r="X694" t="str">
        <f>IF(DATAPrI[[#This Row],[Verks]]="Programövergripande",DATAPrI[[#This Row],[Verks]],CONCATENATE(DATAPrI[[#This Row],[PN/Pri kod]],TEXT(DATAPrI[[#This Row],[Verks]],9900000),1))</f>
        <v>H199001031</v>
      </c>
      <c r="Y694" t="str">
        <f>IF(DATAPrI[[#This Row],[Verks]]="Programövergripande",DATAPrI[[#This Row],[Verks]],CONCATENATE(DATAPrI[[#This Row],[Kursansvarig inst]],TEXT(DATAPrI[[#This Row],[Verks]],9900000),1))</f>
        <v>H199001031</v>
      </c>
      <c r="Z6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4" t="s">
        <v>42</v>
      </c>
      <c r="AC694" t="s">
        <v>42</v>
      </c>
      <c r="AD694" t="s">
        <v>42</v>
      </c>
      <c r="AE694" t="s">
        <v>42</v>
      </c>
      <c r="AF694">
        <f>IF(A694="Programövergripande","Programövergripande",VLOOKUP(C694,Verks!A:B,2,0))</f>
        <v>103</v>
      </c>
      <c r="AH694">
        <v>2023</v>
      </c>
      <c r="AL694" t="str">
        <f>VLOOKUP(B694,Inst!A:B,2,0)</f>
        <v>H1</v>
      </c>
    </row>
    <row r="695" spans="1:38" x14ac:dyDescent="0.35">
      <c r="A695" t="s">
        <v>47</v>
      </c>
      <c r="B695" t="s">
        <v>700</v>
      </c>
      <c r="C695" t="s">
        <v>280</v>
      </c>
      <c r="D695" t="s">
        <v>280</v>
      </c>
      <c r="E695" t="s">
        <v>48</v>
      </c>
      <c r="F695" t="s">
        <v>42</v>
      </c>
      <c r="G695" t="s">
        <v>451</v>
      </c>
      <c r="H695" t="s">
        <v>1156</v>
      </c>
      <c r="I695" t="s">
        <v>1157</v>
      </c>
      <c r="J695">
        <v>1</v>
      </c>
      <c r="L695" t="s">
        <v>58</v>
      </c>
      <c r="M695" t="s">
        <v>49</v>
      </c>
      <c r="N695">
        <v>4</v>
      </c>
      <c r="O695">
        <v>50</v>
      </c>
      <c r="P695">
        <v>7.5</v>
      </c>
      <c r="Q695" s="48">
        <f t="shared" si="63"/>
        <v>91.211274860000003</v>
      </c>
      <c r="R695" s="48">
        <f t="shared" si="56"/>
        <v>6.25</v>
      </c>
      <c r="S695" s="48">
        <f t="shared" si="62"/>
        <v>570.07046787500008</v>
      </c>
      <c r="T695" s="48">
        <v>0</v>
      </c>
      <c r="U695" s="48">
        <f t="shared" si="58"/>
        <v>570.07046787500008</v>
      </c>
      <c r="V695" s="138">
        <f t="shared" si="59"/>
        <v>570070.46787500009</v>
      </c>
      <c r="W695" s="138">
        <f t="shared" si="60"/>
        <v>47505.872322916672</v>
      </c>
      <c r="X695" t="str">
        <f>IF(DATAPrI[[#This Row],[Verks]]="Programövergripande",DATAPrI[[#This Row],[Verks]],CONCATENATE(DATAPrI[[#This Row],[PN/Pri kod]],TEXT(DATAPrI[[#This Row],[Verks]],9900000),1))</f>
        <v>H199001031</v>
      </c>
      <c r="Y695" t="str">
        <f>IF(DATAPrI[[#This Row],[Verks]]="Programövergripande",DATAPrI[[#This Row],[Verks]],CONCATENATE(DATAPrI[[#This Row],[Kursansvarig inst]],TEXT(DATAPrI[[#This Row],[Verks]],9900000),1))</f>
        <v>H199001031</v>
      </c>
      <c r="Z6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695" t="s">
        <v>42</v>
      </c>
      <c r="AC695" t="s">
        <v>42</v>
      </c>
      <c r="AD695" t="s">
        <v>42</v>
      </c>
      <c r="AE695" t="s">
        <v>42</v>
      </c>
      <c r="AF695">
        <f>IF(A695="Programövergripande","Programövergripande",VLOOKUP(C695,Verks!A:B,2,0))</f>
        <v>103</v>
      </c>
      <c r="AH695">
        <v>2023</v>
      </c>
      <c r="AL695" t="str">
        <f>VLOOKUP(B695,Inst!A:B,2,0)</f>
        <v>H1</v>
      </c>
    </row>
    <row r="696" spans="1:38" x14ac:dyDescent="0.35">
      <c r="A696" t="s">
        <v>47</v>
      </c>
      <c r="B696" t="s">
        <v>700</v>
      </c>
      <c r="C696" t="s">
        <v>280</v>
      </c>
      <c r="D696" t="s">
        <v>280</v>
      </c>
      <c r="E696" t="s">
        <v>48</v>
      </c>
      <c r="G696" t="s">
        <v>705</v>
      </c>
      <c r="H696" t="s">
        <v>1158</v>
      </c>
      <c r="I696" t="s">
        <v>1159</v>
      </c>
      <c r="J696">
        <v>1</v>
      </c>
      <c r="L696" t="s">
        <v>58</v>
      </c>
      <c r="M696" t="s">
        <v>50</v>
      </c>
      <c r="N696">
        <v>5</v>
      </c>
      <c r="O696">
        <v>57</v>
      </c>
      <c r="P696">
        <v>7.5</v>
      </c>
      <c r="Q696" s="48">
        <f t="shared" si="63"/>
        <v>91.211274860000003</v>
      </c>
      <c r="R696" s="48">
        <f t="shared" ref="R696:R759" si="64">O696*P696/60*J696</f>
        <v>7.125</v>
      </c>
      <c r="S696" s="48">
        <f t="shared" si="62"/>
        <v>649.88033337750005</v>
      </c>
      <c r="T696" s="48">
        <v>0</v>
      </c>
      <c r="U696" s="48">
        <f t="shared" si="58"/>
        <v>649.88033337750005</v>
      </c>
      <c r="V696" s="138">
        <f t="shared" si="59"/>
        <v>649880.33337750006</v>
      </c>
      <c r="W696" s="138">
        <f t="shared" si="60"/>
        <v>54156.694448125003</v>
      </c>
      <c r="X696" t="str">
        <f>IF(DATAPrI[[#This Row],[Verks]]="Programövergripande",DATAPrI[[#This Row],[Verks]],CONCATENATE(DATAPrI[[#This Row],[PN/Pri kod]],TEXT(DATAPrI[[#This Row],[Verks]],9900000),1))</f>
        <v>H199001031</v>
      </c>
      <c r="Y696" t="str">
        <f>IF(DATAPrI[[#This Row],[Verks]]="Programövergripande",DATAPrI[[#This Row],[Verks]],CONCATENATE(DATAPrI[[#This Row],[Kursansvarig inst]],TEXT(DATAPrI[[#This Row],[Verks]],9900000),1))</f>
        <v>K899001031</v>
      </c>
      <c r="Z6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96">
        <f>IF(A696="Programövergripande","Programövergripande",VLOOKUP(C696,Verks!A:B,2,0))</f>
        <v>103</v>
      </c>
      <c r="AH696">
        <v>2023</v>
      </c>
      <c r="AL696" t="str">
        <f>VLOOKUP(B696,Inst!A:B,2,0)</f>
        <v>H1</v>
      </c>
    </row>
    <row r="697" spans="1:38" x14ac:dyDescent="0.35">
      <c r="A697" t="s">
        <v>47</v>
      </c>
      <c r="B697" t="s">
        <v>700</v>
      </c>
      <c r="C697" t="s">
        <v>280</v>
      </c>
      <c r="D697" t="s">
        <v>280</v>
      </c>
      <c r="E697" t="s">
        <v>48</v>
      </c>
      <c r="G697" t="s">
        <v>451</v>
      </c>
      <c r="H697" t="s">
        <v>1160</v>
      </c>
      <c r="I697" t="s">
        <v>1161</v>
      </c>
      <c r="J697">
        <v>1</v>
      </c>
      <c r="L697" t="s">
        <v>58</v>
      </c>
      <c r="M697" t="s">
        <v>50</v>
      </c>
      <c r="N697">
        <v>5</v>
      </c>
      <c r="O697">
        <v>57</v>
      </c>
      <c r="P697">
        <v>3</v>
      </c>
      <c r="Q697" s="48">
        <f t="shared" si="63"/>
        <v>91.211274860000003</v>
      </c>
      <c r="R697" s="48">
        <f t="shared" si="64"/>
        <v>2.85</v>
      </c>
      <c r="S697" s="48">
        <f t="shared" si="62"/>
        <v>259.95213335100004</v>
      </c>
      <c r="T697" s="48"/>
      <c r="U697" s="48">
        <f t="shared" si="58"/>
        <v>259.95213335100004</v>
      </c>
      <c r="V697" s="138">
        <f t="shared" si="59"/>
        <v>259952.13335100005</v>
      </c>
      <c r="W697" s="138">
        <f t="shared" si="60"/>
        <v>21662.677779250003</v>
      </c>
      <c r="X697" t="str">
        <f>IF(DATAPrI[[#This Row],[Verks]]="Programövergripande",DATAPrI[[#This Row],[Verks]],CONCATENATE(DATAPrI[[#This Row],[PN/Pri kod]],TEXT(DATAPrI[[#This Row],[Verks]],9900000),1))</f>
        <v>H199001031</v>
      </c>
      <c r="Y697" t="str">
        <f>IF(DATAPrI[[#This Row],[Verks]]="Programövergripande",DATAPrI[[#This Row],[Verks]],CONCATENATE(DATAPrI[[#This Row],[Kursansvarig inst]],TEXT(DATAPrI[[#This Row],[Verks]],9900000),1))</f>
        <v>H199001031</v>
      </c>
      <c r="Z6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97">
        <f>IF(A697="Programövergripande","Programövergripande",VLOOKUP(C697,Verks!A:B,2,0))</f>
        <v>103</v>
      </c>
      <c r="AH697">
        <v>2023</v>
      </c>
      <c r="AL697" t="str">
        <f>VLOOKUP(B697,Inst!A:B,2,0)</f>
        <v>H1</v>
      </c>
    </row>
    <row r="698" spans="1:38" x14ac:dyDescent="0.35">
      <c r="A698" t="s">
        <v>47</v>
      </c>
      <c r="B698" t="s">
        <v>700</v>
      </c>
      <c r="C698" t="s">
        <v>280</v>
      </c>
      <c r="D698" t="s">
        <v>280</v>
      </c>
      <c r="E698" t="s">
        <v>48</v>
      </c>
      <c r="G698" t="s">
        <v>705</v>
      </c>
      <c r="H698" t="s">
        <v>1158</v>
      </c>
      <c r="I698" t="s">
        <v>1159</v>
      </c>
      <c r="J698">
        <v>1</v>
      </c>
      <c r="L698" t="s">
        <v>58</v>
      </c>
      <c r="M698" t="s">
        <v>49</v>
      </c>
      <c r="N698">
        <v>5</v>
      </c>
      <c r="O698">
        <v>50</v>
      </c>
      <c r="P698">
        <v>7.5</v>
      </c>
      <c r="Q698" s="48">
        <f t="shared" si="63"/>
        <v>91.211274860000003</v>
      </c>
      <c r="R698" s="48">
        <f t="shared" si="64"/>
        <v>6.25</v>
      </c>
      <c r="S698" s="48">
        <f t="shared" si="62"/>
        <v>570.07046787500008</v>
      </c>
      <c r="T698" s="48">
        <v>0</v>
      </c>
      <c r="U698" s="48">
        <f t="shared" si="58"/>
        <v>570.07046787500008</v>
      </c>
      <c r="V698" s="138">
        <f t="shared" si="59"/>
        <v>570070.46787500009</v>
      </c>
      <c r="W698" s="138">
        <f t="shared" si="60"/>
        <v>47505.872322916672</v>
      </c>
      <c r="X698" t="str">
        <f>IF(DATAPrI[[#This Row],[Verks]]="Programövergripande",DATAPrI[[#This Row],[Verks]],CONCATENATE(DATAPrI[[#This Row],[PN/Pri kod]],TEXT(DATAPrI[[#This Row],[Verks]],9900000),1))</f>
        <v>H199001031</v>
      </c>
      <c r="Y698" t="str">
        <f>IF(DATAPrI[[#This Row],[Verks]]="Programövergripande",DATAPrI[[#This Row],[Verks]],CONCATENATE(DATAPrI[[#This Row],[Kursansvarig inst]],TEXT(DATAPrI[[#This Row],[Verks]],9900000),1))</f>
        <v>K899001031</v>
      </c>
      <c r="Z6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98">
        <f>IF(A698="Programövergripande","Programövergripande",VLOOKUP(C698,Verks!A:B,2,0))</f>
        <v>103</v>
      </c>
      <c r="AH698">
        <v>2023</v>
      </c>
      <c r="AL698" t="str">
        <f>VLOOKUP(B698,Inst!A:B,2,0)</f>
        <v>H1</v>
      </c>
    </row>
    <row r="699" spans="1:38" x14ac:dyDescent="0.35">
      <c r="A699" t="s">
        <v>47</v>
      </c>
      <c r="B699" t="s">
        <v>700</v>
      </c>
      <c r="C699" t="s">
        <v>280</v>
      </c>
      <c r="D699" t="s">
        <v>280</v>
      </c>
      <c r="E699" t="s">
        <v>48</v>
      </c>
      <c r="G699" t="s">
        <v>451</v>
      </c>
      <c r="H699" t="s">
        <v>1160</v>
      </c>
      <c r="I699" t="s">
        <v>1161</v>
      </c>
      <c r="J699">
        <v>1</v>
      </c>
      <c r="L699" t="s">
        <v>58</v>
      </c>
      <c r="M699" t="s">
        <v>49</v>
      </c>
      <c r="N699">
        <v>5</v>
      </c>
      <c r="O699">
        <v>50</v>
      </c>
      <c r="P699">
        <v>3</v>
      </c>
      <c r="Q699" s="48">
        <f t="shared" si="63"/>
        <v>91.211274860000003</v>
      </c>
      <c r="R699" s="48">
        <f t="shared" si="64"/>
        <v>2.5</v>
      </c>
      <c r="S699" s="48">
        <f t="shared" si="62"/>
        <v>228.02818715000001</v>
      </c>
      <c r="T699" s="48"/>
      <c r="U699" s="48">
        <f t="shared" si="58"/>
        <v>228.02818715000001</v>
      </c>
      <c r="V699" s="138">
        <f t="shared" si="59"/>
        <v>228028.18715000001</v>
      </c>
      <c r="W699" s="138">
        <f t="shared" si="60"/>
        <v>19002.348929166666</v>
      </c>
      <c r="X699" t="str">
        <f>IF(DATAPrI[[#This Row],[Verks]]="Programövergripande",DATAPrI[[#This Row],[Verks]],CONCATENATE(DATAPrI[[#This Row],[PN/Pri kod]],TEXT(DATAPrI[[#This Row],[Verks]],9900000),1))</f>
        <v>H199001031</v>
      </c>
      <c r="Y699" t="str">
        <f>IF(DATAPrI[[#This Row],[Verks]]="Programövergripande",DATAPrI[[#This Row],[Verks]],CONCATENATE(DATAPrI[[#This Row],[Kursansvarig inst]],TEXT(DATAPrI[[#This Row],[Verks]],9900000),1))</f>
        <v>H199001031</v>
      </c>
      <c r="Z6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6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699">
        <f>IF(A699="Programövergripande","Programövergripande",VLOOKUP(C699,Verks!A:B,2,0))</f>
        <v>103</v>
      </c>
      <c r="AH699">
        <v>2023</v>
      </c>
      <c r="AL699" t="str">
        <f>VLOOKUP(B699,Inst!A:B,2,0)</f>
        <v>H1</v>
      </c>
    </row>
    <row r="700" spans="1:38" x14ac:dyDescent="0.35">
      <c r="A700" t="s">
        <v>47</v>
      </c>
      <c r="B700" t="s">
        <v>700</v>
      </c>
      <c r="C700" t="s">
        <v>280</v>
      </c>
      <c r="D700" t="s">
        <v>280</v>
      </c>
      <c r="E700" t="s">
        <v>48</v>
      </c>
      <c r="G700" t="s">
        <v>451</v>
      </c>
      <c r="H700" t="s">
        <v>1162</v>
      </c>
      <c r="I700" t="s">
        <v>1163</v>
      </c>
      <c r="J700">
        <v>1</v>
      </c>
      <c r="L700" t="s">
        <v>58</v>
      </c>
      <c r="M700" t="s">
        <v>50</v>
      </c>
      <c r="N700">
        <v>6</v>
      </c>
      <c r="O700">
        <v>55</v>
      </c>
      <c r="P700">
        <v>15</v>
      </c>
      <c r="Q700" s="48">
        <f t="shared" si="63"/>
        <v>91.211274860000003</v>
      </c>
      <c r="R700" s="48">
        <f t="shared" si="64"/>
        <v>13.75</v>
      </c>
      <c r="S700" s="48">
        <f t="shared" si="62"/>
        <v>1254.155029325</v>
      </c>
      <c r="T700" s="48"/>
      <c r="U700" s="48">
        <f t="shared" si="58"/>
        <v>1254.155029325</v>
      </c>
      <c r="V700" s="138">
        <f t="shared" si="59"/>
        <v>1254155.029325</v>
      </c>
      <c r="W700" s="138">
        <f t="shared" si="60"/>
        <v>104512.91911041667</v>
      </c>
      <c r="X700" t="str">
        <f>IF(DATAPrI[[#This Row],[Verks]]="Programövergripande",DATAPrI[[#This Row],[Verks]],CONCATENATE(DATAPrI[[#This Row],[PN/Pri kod]],TEXT(DATAPrI[[#This Row],[Verks]],9900000),1))</f>
        <v>H199001031</v>
      </c>
      <c r="Y700" t="str">
        <f>IF(DATAPrI[[#This Row],[Verks]]="Programövergripande",DATAPrI[[#This Row],[Verks]],CONCATENATE(DATAPrI[[#This Row],[Kursansvarig inst]],TEXT(DATAPrI[[#This Row],[Verks]],9900000),1))</f>
        <v>H199001031</v>
      </c>
      <c r="Z7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00">
        <f>IF(A700="Programövergripande","Programövergripande",VLOOKUP(C700,Verks!A:B,2,0))</f>
        <v>103</v>
      </c>
      <c r="AH700">
        <v>2023</v>
      </c>
      <c r="AL700" t="str">
        <f>VLOOKUP(B700,Inst!A:B,2,0)</f>
        <v>H1</v>
      </c>
    </row>
    <row r="701" spans="1:38" x14ac:dyDescent="0.35">
      <c r="A701" t="s">
        <v>47</v>
      </c>
      <c r="B701" t="s">
        <v>700</v>
      </c>
      <c r="C701" t="s">
        <v>280</v>
      </c>
      <c r="D701" t="s">
        <v>280</v>
      </c>
      <c r="E701" t="s">
        <v>48</v>
      </c>
      <c r="G701" t="s">
        <v>451</v>
      </c>
      <c r="H701" t="s">
        <v>1164</v>
      </c>
      <c r="I701" t="s">
        <v>1165</v>
      </c>
      <c r="J701">
        <v>1</v>
      </c>
      <c r="L701" t="s">
        <v>58</v>
      </c>
      <c r="M701" t="s">
        <v>50</v>
      </c>
      <c r="N701">
        <v>6</v>
      </c>
      <c r="O701">
        <v>55</v>
      </c>
      <c r="P701">
        <v>3</v>
      </c>
      <c r="Q701" s="48">
        <f t="shared" si="63"/>
        <v>91.211274860000003</v>
      </c>
      <c r="R701" s="48">
        <f t="shared" si="64"/>
        <v>2.75</v>
      </c>
      <c r="S701" s="48">
        <f t="shared" si="62"/>
        <v>250.83100586500001</v>
      </c>
      <c r="T701" s="48"/>
      <c r="U701" s="48">
        <f t="shared" si="58"/>
        <v>250.83100586500001</v>
      </c>
      <c r="V701" s="138">
        <f t="shared" si="59"/>
        <v>250831.00586500001</v>
      </c>
      <c r="W701" s="138">
        <f t="shared" si="60"/>
        <v>20902.583822083336</v>
      </c>
      <c r="X701" t="str">
        <f>IF(DATAPrI[[#This Row],[Verks]]="Programövergripande",DATAPrI[[#This Row],[Verks]],CONCATENATE(DATAPrI[[#This Row],[PN/Pri kod]],TEXT(DATAPrI[[#This Row],[Verks]],9900000),1))</f>
        <v>H199001031</v>
      </c>
      <c r="Y701" t="str">
        <f>IF(DATAPrI[[#This Row],[Verks]]="Programövergripande",DATAPrI[[#This Row],[Verks]],CONCATENATE(DATAPrI[[#This Row],[Kursansvarig inst]],TEXT(DATAPrI[[#This Row],[Verks]],9900000),1))</f>
        <v>H199001031</v>
      </c>
      <c r="Z7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01">
        <f>IF(A701="Programövergripande","Programövergripande",VLOOKUP(C701,Verks!A:B,2,0))</f>
        <v>103</v>
      </c>
      <c r="AH701">
        <v>2023</v>
      </c>
      <c r="AL701" t="str">
        <f>VLOOKUP(B701,Inst!A:B,2,0)</f>
        <v>H1</v>
      </c>
    </row>
    <row r="702" spans="1:38" x14ac:dyDescent="0.35">
      <c r="A702" t="s">
        <v>47</v>
      </c>
      <c r="B702" t="s">
        <v>700</v>
      </c>
      <c r="C702" t="s">
        <v>280</v>
      </c>
      <c r="D702" t="s">
        <v>280</v>
      </c>
      <c r="E702" t="s">
        <v>48</v>
      </c>
      <c r="G702" t="s">
        <v>451</v>
      </c>
      <c r="H702" t="s">
        <v>1162</v>
      </c>
      <c r="I702" t="s">
        <v>1163</v>
      </c>
      <c r="J702">
        <v>1</v>
      </c>
      <c r="L702" t="s">
        <v>58</v>
      </c>
      <c r="M702" t="s">
        <v>49</v>
      </c>
      <c r="N702">
        <v>6</v>
      </c>
      <c r="O702">
        <v>56</v>
      </c>
      <c r="P702">
        <v>15</v>
      </c>
      <c r="Q702" s="48">
        <f t="shared" si="63"/>
        <v>91.211274860000003</v>
      </c>
      <c r="R702" s="48">
        <f t="shared" si="64"/>
        <v>14</v>
      </c>
      <c r="S702" s="48">
        <f t="shared" si="62"/>
        <v>1276.95784804</v>
      </c>
      <c r="T702" s="48"/>
      <c r="U702" s="48">
        <f t="shared" si="58"/>
        <v>1276.95784804</v>
      </c>
      <c r="V702" s="138">
        <f t="shared" si="59"/>
        <v>1276957.8480400001</v>
      </c>
      <c r="W702" s="138">
        <f t="shared" si="60"/>
        <v>106413.15400333334</v>
      </c>
      <c r="X702" t="str">
        <f>IF(DATAPrI[[#This Row],[Verks]]="Programövergripande",DATAPrI[[#This Row],[Verks]],CONCATENATE(DATAPrI[[#This Row],[PN/Pri kod]],TEXT(DATAPrI[[#This Row],[Verks]],9900000),1))</f>
        <v>H199001031</v>
      </c>
      <c r="Y702" t="str">
        <f>IF(DATAPrI[[#This Row],[Verks]]="Programövergripande",DATAPrI[[#This Row],[Verks]],CONCATENATE(DATAPrI[[#This Row],[Kursansvarig inst]],TEXT(DATAPrI[[#This Row],[Verks]],9900000),1))</f>
        <v>H199001031</v>
      </c>
      <c r="Z7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02">
        <f>IF(A702="Programövergripande","Programövergripande",VLOOKUP(C702,Verks!A:B,2,0))</f>
        <v>103</v>
      </c>
      <c r="AH702">
        <v>2023</v>
      </c>
      <c r="AL702" t="str">
        <f>VLOOKUP(B702,Inst!A:B,2,0)</f>
        <v>H1</v>
      </c>
    </row>
    <row r="703" spans="1:38" x14ac:dyDescent="0.35">
      <c r="A703" t="s">
        <v>47</v>
      </c>
      <c r="B703" t="s">
        <v>700</v>
      </c>
      <c r="C703" t="s">
        <v>280</v>
      </c>
      <c r="D703" t="s">
        <v>280</v>
      </c>
      <c r="E703" t="s">
        <v>48</v>
      </c>
      <c r="G703" t="s">
        <v>451</v>
      </c>
      <c r="H703" t="s">
        <v>1164</v>
      </c>
      <c r="I703" t="s">
        <v>1165</v>
      </c>
      <c r="J703">
        <v>1</v>
      </c>
      <c r="L703" t="s">
        <v>58</v>
      </c>
      <c r="M703" t="s">
        <v>49</v>
      </c>
      <c r="N703">
        <v>6</v>
      </c>
      <c r="O703">
        <v>56</v>
      </c>
      <c r="P703">
        <v>3</v>
      </c>
      <c r="Q703" s="48">
        <f t="shared" si="63"/>
        <v>91.211274860000003</v>
      </c>
      <c r="R703" s="48">
        <f t="shared" si="64"/>
        <v>2.8</v>
      </c>
      <c r="S703" s="48">
        <f t="shared" si="62"/>
        <v>255.391569608</v>
      </c>
      <c r="T703" s="48"/>
      <c r="U703" s="48">
        <f t="shared" si="58"/>
        <v>255.391569608</v>
      </c>
      <c r="V703" s="138">
        <f t="shared" si="59"/>
        <v>255391.56960799999</v>
      </c>
      <c r="W703" s="138">
        <f t="shared" si="60"/>
        <v>21282.630800666666</v>
      </c>
      <c r="X703" t="str">
        <f>IF(DATAPrI[[#This Row],[Verks]]="Programövergripande",DATAPrI[[#This Row],[Verks]],CONCATENATE(DATAPrI[[#This Row],[PN/Pri kod]],TEXT(DATAPrI[[#This Row],[Verks]],9900000),1))</f>
        <v>H199001031</v>
      </c>
      <c r="Y703" t="str">
        <f>IF(DATAPrI[[#This Row],[Verks]]="Programövergripande",DATAPrI[[#This Row],[Verks]],CONCATENATE(DATAPrI[[#This Row],[Kursansvarig inst]],TEXT(DATAPrI[[#This Row],[Verks]],9900000),1))</f>
        <v>H199001031</v>
      </c>
      <c r="Z7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03">
        <f>IF(A703="Programövergripande","Programövergripande",VLOOKUP(C703,Verks!A:B,2,0))</f>
        <v>103</v>
      </c>
      <c r="AH703">
        <v>2023</v>
      </c>
      <c r="AL703" t="str">
        <f>VLOOKUP(B703,Inst!A:B,2,0)</f>
        <v>H1</v>
      </c>
    </row>
    <row r="704" spans="1:38" x14ac:dyDescent="0.35">
      <c r="A704" t="s">
        <v>47</v>
      </c>
      <c r="B704" t="s">
        <v>700</v>
      </c>
      <c r="C704" t="s">
        <v>280</v>
      </c>
      <c r="D704" t="s">
        <v>280</v>
      </c>
      <c r="E704" t="s">
        <v>48</v>
      </c>
      <c r="F704" t="s">
        <v>42</v>
      </c>
      <c r="G704" t="s">
        <v>451</v>
      </c>
      <c r="H704" t="s">
        <v>1166</v>
      </c>
      <c r="I704" t="s">
        <v>1167</v>
      </c>
      <c r="J704">
        <v>1</v>
      </c>
      <c r="L704" t="s">
        <v>58</v>
      </c>
      <c r="M704" t="s">
        <v>50</v>
      </c>
      <c r="N704">
        <v>1</v>
      </c>
      <c r="O704">
        <v>72</v>
      </c>
      <c r="P704">
        <v>3</v>
      </c>
      <c r="Q704" s="48">
        <f>91.3-0.2222+0.43347486</f>
        <v>91.51127486</v>
      </c>
      <c r="R704" s="48">
        <f t="shared" si="64"/>
        <v>3.6</v>
      </c>
      <c r="S704" s="48">
        <f t="shared" si="62"/>
        <v>329.44058949600003</v>
      </c>
      <c r="T704" s="48">
        <v>0</v>
      </c>
      <c r="U704" s="48">
        <f t="shared" si="58"/>
        <v>329.44058949600003</v>
      </c>
      <c r="V704" s="138">
        <f t="shared" si="59"/>
        <v>329440.58949600003</v>
      </c>
      <c r="W704" s="138">
        <f t="shared" si="60"/>
        <v>27453.382458000004</v>
      </c>
      <c r="X704" t="str">
        <f>IF(DATAPrI[[#This Row],[Verks]]="Programövergripande",DATAPrI[[#This Row],[Verks]],CONCATENATE(DATAPrI[[#This Row],[PN/Pri kod]],TEXT(DATAPrI[[#This Row],[Verks]],9900000),1))</f>
        <v>H199001031</v>
      </c>
      <c r="Y704" t="str">
        <f>IF(DATAPrI[[#This Row],[Verks]]="Programövergripande",DATAPrI[[#This Row],[Verks]],CONCATENATE(DATAPrI[[#This Row],[Kursansvarig inst]],TEXT(DATAPrI[[#This Row],[Verks]],9900000),1))</f>
        <v>H199001031</v>
      </c>
      <c r="Z7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4" t="s">
        <v>42</v>
      </c>
      <c r="AC704" t="s">
        <v>42</v>
      </c>
      <c r="AD704" t="s">
        <v>42</v>
      </c>
      <c r="AE704" t="s">
        <v>42</v>
      </c>
      <c r="AF704">
        <f>IF(A704="Programövergripande","Programövergripande",VLOOKUP(C704,Verks!A:B,2,0))</f>
        <v>103</v>
      </c>
      <c r="AH704">
        <v>2023</v>
      </c>
      <c r="AL704" t="str">
        <f>VLOOKUP(B704,Inst!A:B,2,0)</f>
        <v>H1</v>
      </c>
    </row>
    <row r="705" spans="1:38" x14ac:dyDescent="0.35">
      <c r="A705" t="s">
        <v>47</v>
      </c>
      <c r="B705" t="s">
        <v>700</v>
      </c>
      <c r="C705" t="s">
        <v>280</v>
      </c>
      <c r="D705" t="s">
        <v>280</v>
      </c>
      <c r="E705" t="s">
        <v>48</v>
      </c>
      <c r="F705" t="s">
        <v>42</v>
      </c>
      <c r="G705" t="s">
        <v>451</v>
      </c>
      <c r="H705" t="s">
        <v>1166</v>
      </c>
      <c r="I705" t="s">
        <v>1167</v>
      </c>
      <c r="J705">
        <v>1</v>
      </c>
      <c r="L705" t="s">
        <v>58</v>
      </c>
      <c r="M705" t="s">
        <v>49</v>
      </c>
      <c r="N705">
        <v>1</v>
      </c>
      <c r="O705">
        <v>72</v>
      </c>
      <c r="P705">
        <v>3</v>
      </c>
      <c r="Q705" s="48">
        <f>91.3-0.2222+0.43347486</f>
        <v>91.51127486</v>
      </c>
      <c r="R705" s="48">
        <f t="shared" si="64"/>
        <v>3.6</v>
      </c>
      <c r="S705" s="48">
        <f t="shared" si="62"/>
        <v>329.44058949600003</v>
      </c>
      <c r="T705" s="48">
        <v>0</v>
      </c>
      <c r="U705" s="48">
        <f t="shared" si="58"/>
        <v>329.44058949600003</v>
      </c>
      <c r="V705" s="138">
        <f t="shared" si="59"/>
        <v>329440.58949600003</v>
      </c>
      <c r="W705" s="138">
        <f t="shared" si="60"/>
        <v>27453.382458000004</v>
      </c>
      <c r="X705" t="str">
        <f>IF(DATAPrI[[#This Row],[Verks]]="Programövergripande",DATAPrI[[#This Row],[Verks]],CONCATENATE(DATAPrI[[#This Row],[PN/Pri kod]],TEXT(DATAPrI[[#This Row],[Verks]],9900000),1))</f>
        <v>H199001031</v>
      </c>
      <c r="Y705" t="str">
        <f>IF(DATAPrI[[#This Row],[Verks]]="Programövergripande",DATAPrI[[#This Row],[Verks]],CONCATENATE(DATAPrI[[#This Row],[Kursansvarig inst]],TEXT(DATAPrI[[#This Row],[Verks]],9900000),1))</f>
        <v>H199001031</v>
      </c>
      <c r="Z7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5" t="s">
        <v>42</v>
      </c>
      <c r="AC705" t="s">
        <v>42</v>
      </c>
      <c r="AD705" t="s">
        <v>42</v>
      </c>
      <c r="AE705" t="s">
        <v>42</v>
      </c>
      <c r="AF705">
        <f>IF(A705="Programövergripande","Programövergripande",VLOOKUP(C705,Verks!A:B,2,0))</f>
        <v>103</v>
      </c>
      <c r="AH705">
        <v>2023</v>
      </c>
      <c r="AL705" t="str">
        <f>VLOOKUP(B705,Inst!A:B,2,0)</f>
        <v>H1</v>
      </c>
    </row>
    <row r="706" spans="1:38" x14ac:dyDescent="0.35">
      <c r="A706" t="s">
        <v>47</v>
      </c>
      <c r="B706" t="s">
        <v>700</v>
      </c>
      <c r="C706" t="s">
        <v>280</v>
      </c>
      <c r="D706" t="s">
        <v>280</v>
      </c>
      <c r="E706" t="s">
        <v>48</v>
      </c>
      <c r="F706" t="s">
        <v>42</v>
      </c>
      <c r="G706" t="s">
        <v>451</v>
      </c>
      <c r="H706" t="s">
        <v>1168</v>
      </c>
      <c r="I706" t="s">
        <v>1169</v>
      </c>
      <c r="J706">
        <v>1</v>
      </c>
      <c r="L706" t="s">
        <v>58</v>
      </c>
      <c r="M706" t="s">
        <v>50</v>
      </c>
      <c r="N706">
        <v>3</v>
      </c>
      <c r="O706">
        <v>52</v>
      </c>
      <c r="P706">
        <v>7.5</v>
      </c>
      <c r="Q706" s="48">
        <f>91.9-0.2222+0.43347486</f>
        <v>92.111274860000009</v>
      </c>
      <c r="R706" s="48">
        <f t="shared" si="64"/>
        <v>6.5</v>
      </c>
      <c r="S706" s="48">
        <f t="shared" si="62"/>
        <v>598.72328659000004</v>
      </c>
      <c r="T706" s="48">
        <v>0</v>
      </c>
      <c r="U706" s="48">
        <f t="shared" ref="U706:U769" si="65">S706+T706</f>
        <v>598.72328659000004</v>
      </c>
      <c r="V706" s="138">
        <f t="shared" ref="V706:V769" si="66">U706*1000</f>
        <v>598723.28659000003</v>
      </c>
      <c r="W706" s="138">
        <f t="shared" si="60"/>
        <v>49893.607215833334</v>
      </c>
      <c r="X706" t="str">
        <f>IF(DATAPrI[[#This Row],[Verks]]="Programövergripande",DATAPrI[[#This Row],[Verks]],CONCATENATE(DATAPrI[[#This Row],[PN/Pri kod]],TEXT(DATAPrI[[#This Row],[Verks]],9900000),1))</f>
        <v>H199001031</v>
      </c>
      <c r="Y706" t="str">
        <f>IF(DATAPrI[[#This Row],[Verks]]="Programövergripande",DATAPrI[[#This Row],[Verks]],CONCATENATE(DATAPrI[[#This Row],[Kursansvarig inst]],TEXT(DATAPrI[[#This Row],[Verks]],9900000),1))</f>
        <v>H199001031</v>
      </c>
      <c r="Z7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6" t="s">
        <v>42</v>
      </c>
      <c r="AC706" t="s">
        <v>42</v>
      </c>
      <c r="AD706" t="s">
        <v>42</v>
      </c>
      <c r="AE706" t="s">
        <v>42</v>
      </c>
      <c r="AF706">
        <f>IF(A706="Programövergripande","Programövergripande",VLOOKUP(C706,Verks!A:B,2,0))</f>
        <v>103</v>
      </c>
      <c r="AH706">
        <v>2023</v>
      </c>
      <c r="AL706" t="str">
        <f>VLOOKUP(B706,Inst!A:B,2,0)</f>
        <v>H1</v>
      </c>
    </row>
    <row r="707" spans="1:38" x14ac:dyDescent="0.35">
      <c r="A707" t="s">
        <v>47</v>
      </c>
      <c r="B707" t="s">
        <v>700</v>
      </c>
      <c r="C707" t="s">
        <v>280</v>
      </c>
      <c r="D707" t="s">
        <v>280</v>
      </c>
      <c r="E707" t="s">
        <v>48</v>
      </c>
      <c r="F707" t="s">
        <v>42</v>
      </c>
      <c r="G707" t="s">
        <v>451</v>
      </c>
      <c r="H707" t="s">
        <v>1170</v>
      </c>
      <c r="I707" t="s">
        <v>1171</v>
      </c>
      <c r="J707">
        <v>1</v>
      </c>
      <c r="L707" t="s">
        <v>58</v>
      </c>
      <c r="M707" t="s">
        <v>50</v>
      </c>
      <c r="N707">
        <v>3</v>
      </c>
      <c r="O707">
        <v>52</v>
      </c>
      <c r="P707">
        <v>15</v>
      </c>
      <c r="Q707" s="48">
        <f t="shared" ref="Q707:Q715" si="67">91.9-0.2222+0.43347486</f>
        <v>92.111274860000009</v>
      </c>
      <c r="R707" s="48">
        <f t="shared" si="64"/>
        <v>13</v>
      </c>
      <c r="S707" s="48">
        <f t="shared" si="62"/>
        <v>1197.4465731800001</v>
      </c>
      <c r="T707" s="48"/>
      <c r="U707" s="48">
        <f t="shared" si="65"/>
        <v>1197.4465731800001</v>
      </c>
      <c r="V707" s="138">
        <f t="shared" si="66"/>
        <v>1197446.5731800001</v>
      </c>
      <c r="W707" s="138">
        <f t="shared" si="60"/>
        <v>99787.214431666667</v>
      </c>
      <c r="X707" t="str">
        <f>IF(DATAPrI[[#This Row],[Verks]]="Programövergripande",DATAPrI[[#This Row],[Verks]],CONCATENATE(DATAPrI[[#This Row],[PN/Pri kod]],TEXT(DATAPrI[[#This Row],[Verks]],9900000),1))</f>
        <v>H199001031</v>
      </c>
      <c r="Y707" t="str">
        <f>IF(DATAPrI[[#This Row],[Verks]]="Programövergripande",DATAPrI[[#This Row],[Verks]],CONCATENATE(DATAPrI[[#This Row],[Kursansvarig inst]],TEXT(DATAPrI[[#This Row],[Verks]],9900000),1))</f>
        <v>H199001031</v>
      </c>
      <c r="Z7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7" t="s">
        <v>42</v>
      </c>
      <c r="AC707" t="s">
        <v>42</v>
      </c>
      <c r="AD707" t="s">
        <v>42</v>
      </c>
      <c r="AE707" t="s">
        <v>42</v>
      </c>
      <c r="AF707">
        <f>IF(A707="Programövergripande","Programövergripande",VLOOKUP(C707,Verks!A:B,2,0))</f>
        <v>103</v>
      </c>
      <c r="AH707">
        <v>2023</v>
      </c>
      <c r="AL707" t="str">
        <f>VLOOKUP(B707,Inst!A:B,2,0)</f>
        <v>H1</v>
      </c>
    </row>
    <row r="708" spans="1:38" x14ac:dyDescent="0.35">
      <c r="A708" t="s">
        <v>47</v>
      </c>
      <c r="B708" t="s">
        <v>700</v>
      </c>
      <c r="C708" t="s">
        <v>280</v>
      </c>
      <c r="D708" t="s">
        <v>280</v>
      </c>
      <c r="E708" t="s">
        <v>48</v>
      </c>
      <c r="F708" t="s">
        <v>42</v>
      </c>
      <c r="G708" t="s">
        <v>451</v>
      </c>
      <c r="H708" t="s">
        <v>1168</v>
      </c>
      <c r="I708" t="s">
        <v>1169</v>
      </c>
      <c r="J708">
        <v>1</v>
      </c>
      <c r="L708" t="s">
        <v>58</v>
      </c>
      <c r="M708" t="s">
        <v>49</v>
      </c>
      <c r="N708">
        <v>3</v>
      </c>
      <c r="O708">
        <v>62</v>
      </c>
      <c r="P708">
        <v>7.5</v>
      </c>
      <c r="Q708" s="48">
        <f t="shared" si="67"/>
        <v>92.111274860000009</v>
      </c>
      <c r="R708" s="48">
        <f t="shared" si="64"/>
        <v>7.75</v>
      </c>
      <c r="S708" s="48">
        <f t="shared" si="62"/>
        <v>713.8623801650001</v>
      </c>
      <c r="T708" s="48">
        <v>0</v>
      </c>
      <c r="U708" s="48">
        <f t="shared" si="65"/>
        <v>713.8623801650001</v>
      </c>
      <c r="V708" s="138">
        <f t="shared" si="66"/>
        <v>713862.3801650001</v>
      </c>
      <c r="W708" s="138">
        <f t="shared" si="60"/>
        <v>59488.531680416672</v>
      </c>
      <c r="X708" t="str">
        <f>IF(DATAPrI[[#This Row],[Verks]]="Programövergripande",DATAPrI[[#This Row],[Verks]],CONCATENATE(DATAPrI[[#This Row],[PN/Pri kod]],TEXT(DATAPrI[[#This Row],[Verks]],9900000),1))</f>
        <v>H199001031</v>
      </c>
      <c r="Y708" t="str">
        <f>IF(DATAPrI[[#This Row],[Verks]]="Programövergripande",DATAPrI[[#This Row],[Verks]],CONCATENATE(DATAPrI[[#This Row],[Kursansvarig inst]],TEXT(DATAPrI[[#This Row],[Verks]],9900000),1))</f>
        <v>H199001031</v>
      </c>
      <c r="Z7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8" t="s">
        <v>42</v>
      </c>
      <c r="AC708" t="s">
        <v>42</v>
      </c>
      <c r="AD708" t="s">
        <v>42</v>
      </c>
      <c r="AE708" t="s">
        <v>42</v>
      </c>
      <c r="AF708">
        <f>IF(A708="Programövergripande","Programövergripande",VLOOKUP(C708,Verks!A:B,2,0))</f>
        <v>103</v>
      </c>
      <c r="AH708">
        <v>2023</v>
      </c>
      <c r="AL708" t="str">
        <f>VLOOKUP(B708,Inst!A:B,2,0)</f>
        <v>H1</v>
      </c>
    </row>
    <row r="709" spans="1:38" x14ac:dyDescent="0.35">
      <c r="A709" t="s">
        <v>47</v>
      </c>
      <c r="B709" t="s">
        <v>700</v>
      </c>
      <c r="C709" t="s">
        <v>280</v>
      </c>
      <c r="D709" t="s">
        <v>280</v>
      </c>
      <c r="E709" t="s">
        <v>48</v>
      </c>
      <c r="F709" t="s">
        <v>42</v>
      </c>
      <c r="G709" t="s">
        <v>451</v>
      </c>
      <c r="H709" t="s">
        <v>1170</v>
      </c>
      <c r="I709" t="s">
        <v>1171</v>
      </c>
      <c r="J709">
        <v>1</v>
      </c>
      <c r="L709" t="s">
        <v>58</v>
      </c>
      <c r="M709" t="s">
        <v>49</v>
      </c>
      <c r="N709">
        <v>3</v>
      </c>
      <c r="O709">
        <v>62</v>
      </c>
      <c r="P709">
        <v>15</v>
      </c>
      <c r="Q709" s="48">
        <f t="shared" si="67"/>
        <v>92.111274860000009</v>
      </c>
      <c r="R709" s="48">
        <f t="shared" si="64"/>
        <v>15.5</v>
      </c>
      <c r="S709" s="48">
        <f t="shared" si="62"/>
        <v>1427.7247603300002</v>
      </c>
      <c r="T709" s="48">
        <v>0</v>
      </c>
      <c r="U709" s="48">
        <f t="shared" si="65"/>
        <v>1427.7247603300002</v>
      </c>
      <c r="V709" s="138">
        <f t="shared" si="66"/>
        <v>1427724.7603300002</v>
      </c>
      <c r="W709" s="138">
        <f t="shared" si="60"/>
        <v>118977.06336083334</v>
      </c>
      <c r="X709" t="str">
        <f>IF(DATAPrI[[#This Row],[Verks]]="Programövergripande",DATAPrI[[#This Row],[Verks]],CONCATENATE(DATAPrI[[#This Row],[PN/Pri kod]],TEXT(DATAPrI[[#This Row],[Verks]],9900000),1))</f>
        <v>H199001031</v>
      </c>
      <c r="Y709" t="str">
        <f>IF(DATAPrI[[#This Row],[Verks]]="Programövergripande",DATAPrI[[#This Row],[Verks]],CONCATENATE(DATAPrI[[#This Row],[Kursansvarig inst]],TEXT(DATAPrI[[#This Row],[Verks]],9900000),1))</f>
        <v>H199001031</v>
      </c>
      <c r="Z7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09" t="s">
        <v>42</v>
      </c>
      <c r="AC709" t="s">
        <v>42</v>
      </c>
      <c r="AD709" t="s">
        <v>42</v>
      </c>
      <c r="AE709" t="s">
        <v>42</v>
      </c>
      <c r="AF709">
        <f>IF(A709="Programövergripande","Programövergripande",VLOOKUP(C709,Verks!A:B,2,0))</f>
        <v>103</v>
      </c>
      <c r="AH709">
        <v>2023</v>
      </c>
      <c r="AL709" t="str">
        <f>VLOOKUP(B709,Inst!A:B,2,0)</f>
        <v>H1</v>
      </c>
    </row>
    <row r="710" spans="1:38" x14ac:dyDescent="0.35">
      <c r="A710" t="s">
        <v>47</v>
      </c>
      <c r="B710" t="s">
        <v>700</v>
      </c>
      <c r="C710" t="s">
        <v>280</v>
      </c>
      <c r="D710" t="s">
        <v>280</v>
      </c>
      <c r="E710" t="s">
        <v>48</v>
      </c>
      <c r="F710" t="s">
        <v>42</v>
      </c>
      <c r="G710" t="s">
        <v>451</v>
      </c>
      <c r="H710" t="s">
        <v>1172</v>
      </c>
      <c r="I710" t="s">
        <v>1173</v>
      </c>
      <c r="J710">
        <v>1</v>
      </c>
      <c r="L710" t="s">
        <v>58</v>
      </c>
      <c r="M710" t="s">
        <v>50</v>
      </c>
      <c r="N710">
        <v>4</v>
      </c>
      <c r="O710">
        <v>52</v>
      </c>
      <c r="P710">
        <v>4.5</v>
      </c>
      <c r="Q710" s="48">
        <f t="shared" si="67"/>
        <v>92.111274860000009</v>
      </c>
      <c r="R710" s="48">
        <f t="shared" si="64"/>
        <v>3.9</v>
      </c>
      <c r="S710" s="48">
        <f t="shared" si="62"/>
        <v>359.23397195400003</v>
      </c>
      <c r="T710" s="48">
        <v>0</v>
      </c>
      <c r="U710" s="48">
        <f t="shared" si="65"/>
        <v>359.23397195400003</v>
      </c>
      <c r="V710" s="138">
        <f t="shared" si="66"/>
        <v>359233.97195400001</v>
      </c>
      <c r="W710" s="138">
        <f t="shared" si="60"/>
        <v>29936.164329499999</v>
      </c>
      <c r="X710" t="str">
        <f>IF(DATAPrI[[#This Row],[Verks]]="Programövergripande",DATAPrI[[#This Row],[Verks]],CONCATENATE(DATAPrI[[#This Row],[PN/Pri kod]],TEXT(DATAPrI[[#This Row],[Verks]],9900000),1))</f>
        <v>H199001031</v>
      </c>
      <c r="Y710" t="str">
        <f>IF(DATAPrI[[#This Row],[Verks]]="Programövergripande",DATAPrI[[#This Row],[Verks]],CONCATENATE(DATAPrI[[#This Row],[Kursansvarig inst]],TEXT(DATAPrI[[#This Row],[Verks]],9900000),1))</f>
        <v>H199001031</v>
      </c>
      <c r="Z7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0" t="s">
        <v>42</v>
      </c>
      <c r="AC710" t="s">
        <v>42</v>
      </c>
      <c r="AD710" t="s">
        <v>42</v>
      </c>
      <c r="AE710" t="s">
        <v>42</v>
      </c>
      <c r="AF710">
        <f>IF(A710="Programövergripande","Programövergripande",VLOOKUP(C710,Verks!A:B,2,0))</f>
        <v>103</v>
      </c>
      <c r="AH710">
        <v>2023</v>
      </c>
      <c r="AL710" t="str">
        <f>VLOOKUP(B710,Inst!A:B,2,0)</f>
        <v>H1</v>
      </c>
    </row>
    <row r="711" spans="1:38" x14ac:dyDescent="0.35">
      <c r="A711" t="s">
        <v>47</v>
      </c>
      <c r="B711" t="s">
        <v>700</v>
      </c>
      <c r="C711" t="s">
        <v>280</v>
      </c>
      <c r="D711" t="s">
        <v>280</v>
      </c>
      <c r="E711" t="s">
        <v>48</v>
      </c>
      <c r="F711" t="s">
        <v>42</v>
      </c>
      <c r="G711" t="s">
        <v>451</v>
      </c>
      <c r="H711" t="s">
        <v>1174</v>
      </c>
      <c r="I711" t="s">
        <v>1175</v>
      </c>
      <c r="J711">
        <v>1</v>
      </c>
      <c r="L711" t="s">
        <v>58</v>
      </c>
      <c r="M711" t="s">
        <v>50</v>
      </c>
      <c r="N711">
        <v>4</v>
      </c>
      <c r="O711">
        <v>52</v>
      </c>
      <c r="P711">
        <v>10.5</v>
      </c>
      <c r="Q711" s="48">
        <f t="shared" si="67"/>
        <v>92.111274860000009</v>
      </c>
      <c r="R711" s="48">
        <f t="shared" si="64"/>
        <v>9.1</v>
      </c>
      <c r="S711" s="48">
        <f t="shared" si="62"/>
        <v>838.21260122600006</v>
      </c>
      <c r="T711" s="48"/>
      <c r="U711" s="48">
        <f t="shared" si="65"/>
        <v>838.21260122600006</v>
      </c>
      <c r="V711" s="138">
        <f t="shared" si="66"/>
        <v>838212.60122600012</v>
      </c>
      <c r="W711" s="138">
        <f t="shared" ref="W711:W774" si="68">V711/12</f>
        <v>69851.050102166671</v>
      </c>
      <c r="X711" t="str">
        <f>IF(DATAPrI[[#This Row],[Verks]]="Programövergripande",DATAPrI[[#This Row],[Verks]],CONCATENATE(DATAPrI[[#This Row],[PN/Pri kod]],TEXT(DATAPrI[[#This Row],[Verks]],9900000),1))</f>
        <v>H199001031</v>
      </c>
      <c r="Y711" t="str">
        <f>IF(DATAPrI[[#This Row],[Verks]]="Programövergripande",DATAPrI[[#This Row],[Verks]],CONCATENATE(DATAPrI[[#This Row],[Kursansvarig inst]],TEXT(DATAPrI[[#This Row],[Verks]],9900000),1))</f>
        <v>H199001031</v>
      </c>
      <c r="Z7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1" t="s">
        <v>42</v>
      </c>
      <c r="AC711" t="s">
        <v>42</v>
      </c>
      <c r="AD711" t="s">
        <v>42</v>
      </c>
      <c r="AE711" t="s">
        <v>42</v>
      </c>
      <c r="AF711">
        <f>IF(A711="Programövergripande","Programövergripande",VLOOKUP(C711,Verks!A:B,2,0))</f>
        <v>103</v>
      </c>
      <c r="AH711">
        <v>2023</v>
      </c>
      <c r="AL711" t="str">
        <f>VLOOKUP(B711,Inst!A:B,2,0)</f>
        <v>H1</v>
      </c>
    </row>
    <row r="712" spans="1:38" x14ac:dyDescent="0.35">
      <c r="A712" t="s">
        <v>47</v>
      </c>
      <c r="B712" t="s">
        <v>700</v>
      </c>
      <c r="C712" t="s">
        <v>280</v>
      </c>
      <c r="D712" t="s">
        <v>280</v>
      </c>
      <c r="E712" t="s">
        <v>48</v>
      </c>
      <c r="F712" t="s">
        <v>42</v>
      </c>
      <c r="G712" t="s">
        <v>451</v>
      </c>
      <c r="H712" t="s">
        <v>1172</v>
      </c>
      <c r="I712" t="s">
        <v>1173</v>
      </c>
      <c r="J712">
        <v>1</v>
      </c>
      <c r="L712" t="s">
        <v>58</v>
      </c>
      <c r="M712" t="s">
        <v>49</v>
      </c>
      <c r="N712">
        <v>4</v>
      </c>
      <c r="O712">
        <v>50</v>
      </c>
      <c r="P712">
        <v>4.5</v>
      </c>
      <c r="Q712" s="48">
        <f t="shared" si="67"/>
        <v>92.111274860000009</v>
      </c>
      <c r="R712" s="48">
        <f t="shared" si="64"/>
        <v>3.75</v>
      </c>
      <c r="S712" s="48">
        <f t="shared" si="62"/>
        <v>345.41728072500001</v>
      </c>
      <c r="T712" s="48">
        <v>0</v>
      </c>
      <c r="U712" s="48">
        <f t="shared" si="65"/>
        <v>345.41728072500001</v>
      </c>
      <c r="V712" s="138">
        <f t="shared" si="66"/>
        <v>345417.28072500002</v>
      </c>
      <c r="W712" s="138">
        <f t="shared" si="68"/>
        <v>28784.773393750002</v>
      </c>
      <c r="X712" t="str">
        <f>IF(DATAPrI[[#This Row],[Verks]]="Programövergripande",DATAPrI[[#This Row],[Verks]],CONCATENATE(DATAPrI[[#This Row],[PN/Pri kod]],TEXT(DATAPrI[[#This Row],[Verks]],9900000),1))</f>
        <v>H199001031</v>
      </c>
      <c r="Y712" t="str">
        <f>IF(DATAPrI[[#This Row],[Verks]]="Programövergripande",DATAPrI[[#This Row],[Verks]],CONCATENATE(DATAPrI[[#This Row],[Kursansvarig inst]],TEXT(DATAPrI[[#This Row],[Verks]],9900000),1))</f>
        <v>H199001031</v>
      </c>
      <c r="Z7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2" t="s">
        <v>42</v>
      </c>
      <c r="AC712" t="s">
        <v>42</v>
      </c>
      <c r="AD712" t="s">
        <v>42</v>
      </c>
      <c r="AE712" t="s">
        <v>42</v>
      </c>
      <c r="AF712">
        <f>IF(A712="Programövergripande","Programövergripande",VLOOKUP(C712,Verks!A:B,2,0))</f>
        <v>103</v>
      </c>
      <c r="AH712">
        <v>2023</v>
      </c>
      <c r="AL712" t="str">
        <f>VLOOKUP(B712,Inst!A:B,2,0)</f>
        <v>H1</v>
      </c>
    </row>
    <row r="713" spans="1:38" x14ac:dyDescent="0.35">
      <c r="A713" t="s">
        <v>47</v>
      </c>
      <c r="B713" t="s">
        <v>700</v>
      </c>
      <c r="C713" t="s">
        <v>280</v>
      </c>
      <c r="D713" t="s">
        <v>280</v>
      </c>
      <c r="E713" t="s">
        <v>48</v>
      </c>
      <c r="F713" t="s">
        <v>42</v>
      </c>
      <c r="G713" t="s">
        <v>451</v>
      </c>
      <c r="H713" t="s">
        <v>1174</v>
      </c>
      <c r="I713" t="s">
        <v>1175</v>
      </c>
      <c r="J713">
        <v>1</v>
      </c>
      <c r="L713" t="s">
        <v>58</v>
      </c>
      <c r="M713" t="s">
        <v>49</v>
      </c>
      <c r="N713">
        <v>4</v>
      </c>
      <c r="O713">
        <v>50</v>
      </c>
      <c r="P713">
        <v>10.5</v>
      </c>
      <c r="Q713" s="48">
        <f t="shared" si="67"/>
        <v>92.111274860000009</v>
      </c>
      <c r="R713" s="48">
        <f t="shared" si="64"/>
        <v>8.75</v>
      </c>
      <c r="S713" s="48">
        <f t="shared" si="62"/>
        <v>805.97365502500008</v>
      </c>
      <c r="T713" s="48"/>
      <c r="U713" s="48">
        <f t="shared" si="65"/>
        <v>805.97365502500008</v>
      </c>
      <c r="V713" s="138">
        <f t="shared" si="66"/>
        <v>805973.6550250001</v>
      </c>
      <c r="W713" s="138">
        <f t="shared" si="68"/>
        <v>67164.471252083342</v>
      </c>
      <c r="X713" t="str">
        <f>IF(DATAPrI[[#This Row],[Verks]]="Programövergripande",DATAPrI[[#This Row],[Verks]],CONCATENATE(DATAPrI[[#This Row],[PN/Pri kod]],TEXT(DATAPrI[[#This Row],[Verks]],9900000),1))</f>
        <v>H199001031</v>
      </c>
      <c r="Y713" t="str">
        <f>IF(DATAPrI[[#This Row],[Verks]]="Programövergripande",DATAPrI[[#This Row],[Verks]],CONCATENATE(DATAPrI[[#This Row],[Kursansvarig inst]],TEXT(DATAPrI[[#This Row],[Verks]],9900000),1))</f>
        <v>H199001031</v>
      </c>
      <c r="Z7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3" t="s">
        <v>42</v>
      </c>
      <c r="AC713" t="s">
        <v>42</v>
      </c>
      <c r="AD713" t="s">
        <v>42</v>
      </c>
      <c r="AE713" t="s">
        <v>42</v>
      </c>
      <c r="AF713">
        <f>IF(A713="Programövergripande","Programövergripande",VLOOKUP(C713,Verks!A:B,2,0))</f>
        <v>103</v>
      </c>
      <c r="AH713">
        <v>2023</v>
      </c>
      <c r="AL713" t="str">
        <f>VLOOKUP(B713,Inst!A:B,2,0)</f>
        <v>H1</v>
      </c>
    </row>
    <row r="714" spans="1:38" x14ac:dyDescent="0.35">
      <c r="A714" t="s">
        <v>47</v>
      </c>
      <c r="B714" t="s">
        <v>700</v>
      </c>
      <c r="C714" t="s">
        <v>280</v>
      </c>
      <c r="D714" t="s">
        <v>280</v>
      </c>
      <c r="E714" t="s">
        <v>48</v>
      </c>
      <c r="G714" t="s">
        <v>451</v>
      </c>
      <c r="H714" t="s">
        <v>1176</v>
      </c>
      <c r="I714" t="s">
        <v>1177</v>
      </c>
      <c r="J714">
        <v>1</v>
      </c>
      <c r="L714" t="s">
        <v>58</v>
      </c>
      <c r="M714" t="s">
        <v>50</v>
      </c>
      <c r="N714">
        <v>5</v>
      </c>
      <c r="O714">
        <v>57</v>
      </c>
      <c r="P714">
        <v>19.5</v>
      </c>
      <c r="Q714" s="48">
        <f t="shared" si="67"/>
        <v>92.111274860000009</v>
      </c>
      <c r="R714" s="48">
        <f t="shared" si="64"/>
        <v>18.524999999999999</v>
      </c>
      <c r="S714" s="48">
        <f t="shared" si="62"/>
        <v>1706.3613667815</v>
      </c>
      <c r="T714" s="48"/>
      <c r="U714" s="48">
        <f t="shared" si="65"/>
        <v>1706.3613667815</v>
      </c>
      <c r="V714" s="138">
        <f t="shared" si="66"/>
        <v>1706361.3667814999</v>
      </c>
      <c r="W714" s="138">
        <f t="shared" si="68"/>
        <v>142196.78056512499</v>
      </c>
      <c r="X714" t="str">
        <f>IF(DATAPrI[[#This Row],[Verks]]="Programövergripande",DATAPrI[[#This Row],[Verks]],CONCATENATE(DATAPrI[[#This Row],[PN/Pri kod]],TEXT(DATAPrI[[#This Row],[Verks]],9900000),1))</f>
        <v>H199001031</v>
      </c>
      <c r="Y714" t="str">
        <f>IF(DATAPrI[[#This Row],[Verks]]="Programövergripande",DATAPrI[[#This Row],[Verks]],CONCATENATE(DATAPrI[[#This Row],[Kursansvarig inst]],TEXT(DATAPrI[[#This Row],[Verks]],9900000),1))</f>
        <v>H199001031</v>
      </c>
      <c r="Z7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14">
        <f>IF(A714="Programövergripande","Programövergripande",VLOOKUP(C714,Verks!A:B,2,0))</f>
        <v>103</v>
      </c>
      <c r="AH714">
        <v>2023</v>
      </c>
      <c r="AL714" t="str">
        <f>VLOOKUP(B714,Inst!A:B,2,0)</f>
        <v>H1</v>
      </c>
    </row>
    <row r="715" spans="1:38" x14ac:dyDescent="0.35">
      <c r="A715" t="s">
        <v>47</v>
      </c>
      <c r="B715" t="s">
        <v>700</v>
      </c>
      <c r="C715" t="s">
        <v>280</v>
      </c>
      <c r="D715" t="s">
        <v>280</v>
      </c>
      <c r="E715" t="s">
        <v>48</v>
      </c>
      <c r="G715" t="s">
        <v>451</v>
      </c>
      <c r="H715" t="s">
        <v>1176</v>
      </c>
      <c r="I715" t="s">
        <v>1177</v>
      </c>
      <c r="J715">
        <v>1</v>
      </c>
      <c r="L715" t="s">
        <v>58</v>
      </c>
      <c r="M715" t="s">
        <v>49</v>
      </c>
      <c r="N715">
        <v>5</v>
      </c>
      <c r="O715">
        <v>50</v>
      </c>
      <c r="P715">
        <v>19.5</v>
      </c>
      <c r="Q715" s="48">
        <f t="shared" si="67"/>
        <v>92.111274860000009</v>
      </c>
      <c r="R715" s="48">
        <f t="shared" si="64"/>
        <v>16.25</v>
      </c>
      <c r="S715" s="48">
        <f t="shared" si="62"/>
        <v>1496.8082164750001</v>
      </c>
      <c r="T715" s="48"/>
      <c r="U715" s="48">
        <f t="shared" si="65"/>
        <v>1496.8082164750001</v>
      </c>
      <c r="V715" s="138">
        <f t="shared" si="66"/>
        <v>1496808.2164750001</v>
      </c>
      <c r="W715" s="138">
        <f t="shared" si="68"/>
        <v>124734.01803958334</v>
      </c>
      <c r="X715" t="str">
        <f>IF(DATAPrI[[#This Row],[Verks]]="Programövergripande",DATAPrI[[#This Row],[Verks]],CONCATENATE(DATAPrI[[#This Row],[PN/Pri kod]],TEXT(DATAPrI[[#This Row],[Verks]],9900000),1))</f>
        <v>H199001031</v>
      </c>
      <c r="Y715" t="str">
        <f>IF(DATAPrI[[#This Row],[Verks]]="Programövergripande",DATAPrI[[#This Row],[Verks]],CONCATENATE(DATAPrI[[#This Row],[Kursansvarig inst]],TEXT(DATAPrI[[#This Row],[Verks]],9900000),1))</f>
        <v>H199001031</v>
      </c>
      <c r="Z7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15">
        <f>IF(A715="Programövergripande","Programövergripande",VLOOKUP(C715,Verks!A:B,2,0))</f>
        <v>103</v>
      </c>
      <c r="AH715">
        <v>2023</v>
      </c>
      <c r="AL715" t="str">
        <f>VLOOKUP(B715,Inst!A:B,2,0)</f>
        <v>H1</v>
      </c>
    </row>
    <row r="716" spans="1:38" x14ac:dyDescent="0.35">
      <c r="A716" t="s">
        <v>47</v>
      </c>
      <c r="B716" t="s">
        <v>700</v>
      </c>
      <c r="C716" t="s">
        <v>280</v>
      </c>
      <c r="D716" t="s">
        <v>280</v>
      </c>
      <c r="E716" t="s">
        <v>48</v>
      </c>
      <c r="F716" t="s">
        <v>42</v>
      </c>
      <c r="G716" t="s">
        <v>451</v>
      </c>
      <c r="H716" t="s">
        <v>1178</v>
      </c>
      <c r="I716" t="s">
        <v>1179</v>
      </c>
      <c r="J716">
        <v>1</v>
      </c>
      <c r="L716" t="s">
        <v>58</v>
      </c>
      <c r="M716" t="s">
        <v>50</v>
      </c>
      <c r="N716">
        <v>1</v>
      </c>
      <c r="O716">
        <v>72</v>
      </c>
      <c r="P716">
        <v>9</v>
      </c>
      <c r="Q716" s="48">
        <f>92-0.2222+0.43347486</f>
        <v>92.211274860000003</v>
      </c>
      <c r="R716" s="48">
        <f t="shared" si="64"/>
        <v>10.8</v>
      </c>
      <c r="S716" s="48">
        <f t="shared" si="62"/>
        <v>995.88176848800015</v>
      </c>
      <c r="T716" s="48">
        <v>0</v>
      </c>
      <c r="U716" s="48">
        <f t="shared" si="65"/>
        <v>995.88176848800015</v>
      </c>
      <c r="V716" s="138">
        <f t="shared" si="66"/>
        <v>995881.76848800015</v>
      </c>
      <c r="W716" s="138">
        <f t="shared" si="68"/>
        <v>82990.147374000007</v>
      </c>
      <c r="X716" t="str">
        <f>IF(DATAPrI[[#This Row],[Verks]]="Programövergripande",DATAPrI[[#This Row],[Verks]],CONCATENATE(DATAPrI[[#This Row],[PN/Pri kod]],TEXT(DATAPrI[[#This Row],[Verks]],9900000),1))</f>
        <v>H199001031</v>
      </c>
      <c r="Y716" t="str">
        <f>IF(DATAPrI[[#This Row],[Verks]]="Programövergripande",DATAPrI[[#This Row],[Verks]],CONCATENATE(DATAPrI[[#This Row],[Kursansvarig inst]],TEXT(DATAPrI[[#This Row],[Verks]],9900000),1))</f>
        <v>H199001031</v>
      </c>
      <c r="Z7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6" t="s">
        <v>42</v>
      </c>
      <c r="AC716" t="s">
        <v>42</v>
      </c>
      <c r="AD716" t="s">
        <v>42</v>
      </c>
      <c r="AE716" t="s">
        <v>42</v>
      </c>
      <c r="AF716">
        <f>IF(A716="Programövergripande","Programövergripande",VLOOKUP(C716,Verks!A:B,2,0))</f>
        <v>103</v>
      </c>
      <c r="AH716">
        <v>2023</v>
      </c>
      <c r="AL716" t="str">
        <f>VLOOKUP(B716,Inst!A:B,2,0)</f>
        <v>H1</v>
      </c>
    </row>
    <row r="717" spans="1:38" x14ac:dyDescent="0.35">
      <c r="A717" t="s">
        <v>47</v>
      </c>
      <c r="B717" t="s">
        <v>700</v>
      </c>
      <c r="C717" t="s">
        <v>280</v>
      </c>
      <c r="D717" t="s">
        <v>280</v>
      </c>
      <c r="E717" t="s">
        <v>48</v>
      </c>
      <c r="F717" t="s">
        <v>42</v>
      </c>
      <c r="G717" t="s">
        <v>451</v>
      </c>
      <c r="H717" t="s">
        <v>1178</v>
      </c>
      <c r="I717" t="s">
        <v>1179</v>
      </c>
      <c r="J717">
        <v>1</v>
      </c>
      <c r="L717" t="s">
        <v>58</v>
      </c>
      <c r="M717" t="s">
        <v>49</v>
      </c>
      <c r="N717">
        <v>1</v>
      </c>
      <c r="O717">
        <v>72</v>
      </c>
      <c r="P717">
        <v>9</v>
      </c>
      <c r="Q717" s="48">
        <f>92-0.2222+0.43347486</f>
        <v>92.211274860000003</v>
      </c>
      <c r="R717" s="48">
        <f t="shared" si="64"/>
        <v>10.8</v>
      </c>
      <c r="S717" s="48">
        <f t="shared" si="62"/>
        <v>995.88176848800015</v>
      </c>
      <c r="T717" s="48">
        <v>0</v>
      </c>
      <c r="U717" s="48">
        <f t="shared" si="65"/>
        <v>995.88176848800015</v>
      </c>
      <c r="V717" s="138">
        <f t="shared" si="66"/>
        <v>995881.76848800015</v>
      </c>
      <c r="W717" s="138">
        <f t="shared" si="68"/>
        <v>82990.147374000007</v>
      </c>
      <c r="X717" t="str">
        <f>IF(DATAPrI[[#This Row],[Verks]]="Programövergripande",DATAPrI[[#This Row],[Verks]],CONCATENATE(DATAPrI[[#This Row],[PN/Pri kod]],TEXT(DATAPrI[[#This Row],[Verks]],9900000),1))</f>
        <v>H199001031</v>
      </c>
      <c r="Y717" t="str">
        <f>IF(DATAPrI[[#This Row],[Verks]]="Programövergripande",DATAPrI[[#This Row],[Verks]],CONCATENATE(DATAPrI[[#This Row],[Kursansvarig inst]],TEXT(DATAPrI[[#This Row],[Verks]],9900000),1))</f>
        <v>H199001031</v>
      </c>
      <c r="Z7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7" t="s">
        <v>42</v>
      </c>
      <c r="AC717" t="s">
        <v>42</v>
      </c>
      <c r="AD717" t="s">
        <v>42</v>
      </c>
      <c r="AE717" t="s">
        <v>42</v>
      </c>
      <c r="AF717">
        <f>IF(A717="Programövergripande","Programövergripande",VLOOKUP(C717,Verks!A:B,2,0))</f>
        <v>103</v>
      </c>
      <c r="AH717">
        <v>2023</v>
      </c>
      <c r="AL717" t="str">
        <f>VLOOKUP(B717,Inst!A:B,2,0)</f>
        <v>H1</v>
      </c>
    </row>
    <row r="718" spans="1:38" x14ac:dyDescent="0.35">
      <c r="A718" t="s">
        <v>47</v>
      </c>
      <c r="B718" t="s">
        <v>700</v>
      </c>
      <c r="C718" t="s">
        <v>280</v>
      </c>
      <c r="D718" t="s">
        <v>280</v>
      </c>
      <c r="E718" t="s">
        <v>48</v>
      </c>
      <c r="F718" t="s">
        <v>42</v>
      </c>
      <c r="G718" t="s">
        <v>451</v>
      </c>
      <c r="H718" t="s">
        <v>365</v>
      </c>
      <c r="I718" t="s">
        <v>42</v>
      </c>
      <c r="J718">
        <v>1</v>
      </c>
      <c r="L718" t="s">
        <v>66</v>
      </c>
      <c r="P718">
        <v>60</v>
      </c>
      <c r="Q718" s="48">
        <v>114.96</v>
      </c>
      <c r="R718" s="48">
        <f t="shared" si="64"/>
        <v>0</v>
      </c>
      <c r="S718" s="48">
        <f t="shared" si="62"/>
        <v>0</v>
      </c>
      <c r="T718" s="48"/>
      <c r="U718" s="48">
        <f t="shared" si="65"/>
        <v>0</v>
      </c>
      <c r="V718" s="138">
        <f t="shared" si="66"/>
        <v>0</v>
      </c>
      <c r="W718" s="138">
        <f t="shared" si="68"/>
        <v>0</v>
      </c>
      <c r="X718" t="str">
        <f>IF(DATAPrI[[#This Row],[Verks]]="Programövergripande",DATAPrI[[#This Row],[Verks]],CONCATENATE(DATAPrI[[#This Row],[PN/Pri kod]],TEXT(DATAPrI[[#This Row],[Verks]],9900000),1))</f>
        <v>H199001031</v>
      </c>
      <c r="Y718" t="str">
        <f>IF(DATAPrI[[#This Row],[Verks]]="Programövergripande",DATAPrI[[#This Row],[Verks]],CONCATENATE(DATAPrI[[#This Row],[Kursansvarig inst]],TEXT(DATAPrI[[#This Row],[Verks]],9900000),1))</f>
        <v>H199001031</v>
      </c>
      <c r="Z7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18" t="s">
        <v>42</v>
      </c>
      <c r="AC718" t="s">
        <v>42</v>
      </c>
      <c r="AD718" t="s">
        <v>42</v>
      </c>
      <c r="AE718" t="s">
        <v>42</v>
      </c>
      <c r="AF718">
        <f>IF(A718="Programövergripande","Programövergripande",VLOOKUP(C718,Verks!A:B,2,0))</f>
        <v>103</v>
      </c>
      <c r="AH718">
        <v>2023</v>
      </c>
      <c r="AL718" t="str">
        <f>VLOOKUP(B718,Inst!A:B,2,0)</f>
        <v>H1</v>
      </c>
    </row>
    <row r="719" spans="1:38" x14ac:dyDescent="0.35">
      <c r="A719" t="s">
        <v>47</v>
      </c>
      <c r="B719" t="s">
        <v>700</v>
      </c>
      <c r="C719" t="s">
        <v>280</v>
      </c>
      <c r="D719" t="s">
        <v>280</v>
      </c>
      <c r="E719" t="s">
        <v>48</v>
      </c>
      <c r="F719" t="s">
        <v>42</v>
      </c>
      <c r="G719" t="s">
        <v>130</v>
      </c>
      <c r="H719" t="s">
        <v>1180</v>
      </c>
      <c r="I719" t="s">
        <v>1181</v>
      </c>
      <c r="J719">
        <v>1</v>
      </c>
      <c r="L719" t="s">
        <v>58</v>
      </c>
      <c r="M719" t="s">
        <v>50</v>
      </c>
      <c r="N719">
        <v>1</v>
      </c>
      <c r="O719">
        <v>72</v>
      </c>
      <c r="P719">
        <v>3</v>
      </c>
      <c r="Q719" s="48"/>
      <c r="R719" s="48">
        <f t="shared" si="64"/>
        <v>3.6</v>
      </c>
      <c r="S719" s="48">
        <f t="shared" si="62"/>
        <v>0</v>
      </c>
      <c r="T719" s="48"/>
      <c r="U719" s="48">
        <f t="shared" si="65"/>
        <v>0</v>
      </c>
      <c r="V719" s="138">
        <f t="shared" si="66"/>
        <v>0</v>
      </c>
      <c r="W719" s="138">
        <f t="shared" si="68"/>
        <v>0</v>
      </c>
      <c r="X719" t="str">
        <f>IF(DATAPrI[[#This Row],[Verks]]="Programövergripande",DATAPrI[[#This Row],[Verks]],CONCATENATE(DATAPrI[[#This Row],[PN/Pri kod]],TEXT(DATAPrI[[#This Row],[Verks]],9900000),1))</f>
        <v>H199001031</v>
      </c>
      <c r="Y719" t="str">
        <f>IF(DATAPrI[[#This Row],[Verks]]="Programövergripande",DATAPrI[[#This Row],[Verks]],CONCATENATE(DATAPrI[[#This Row],[Kursansvarig inst]],TEXT(DATAPrI[[#This Row],[Verks]],9900000),1))</f>
        <v>C399001031</v>
      </c>
      <c r="Z7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19">
        <f>IF(A719="Programövergripande","Programövergripande",VLOOKUP(C719,Verks!A:B,2,0))</f>
        <v>103</v>
      </c>
      <c r="AH719">
        <v>2023</v>
      </c>
      <c r="AL719" t="str">
        <f>VLOOKUP(B719,Inst!A:B,2,0)</f>
        <v>H1</v>
      </c>
    </row>
    <row r="720" spans="1:38" x14ac:dyDescent="0.35">
      <c r="A720" t="s">
        <v>47</v>
      </c>
      <c r="B720" t="s">
        <v>700</v>
      </c>
      <c r="C720" t="s">
        <v>280</v>
      </c>
      <c r="D720" t="s">
        <v>280</v>
      </c>
      <c r="E720" t="s">
        <v>48</v>
      </c>
      <c r="F720" t="s">
        <v>42</v>
      </c>
      <c r="G720" t="s">
        <v>130</v>
      </c>
      <c r="H720" t="s">
        <v>1180</v>
      </c>
      <c r="I720" t="s">
        <v>1181</v>
      </c>
      <c r="J720">
        <v>1</v>
      </c>
      <c r="L720" t="s">
        <v>58</v>
      </c>
      <c r="M720" t="s">
        <v>49</v>
      </c>
      <c r="N720">
        <v>1</v>
      </c>
      <c r="O720">
        <v>72</v>
      </c>
      <c r="P720">
        <v>3</v>
      </c>
      <c r="Q720" s="48"/>
      <c r="R720" s="48">
        <f t="shared" si="64"/>
        <v>3.6</v>
      </c>
      <c r="S720" s="48">
        <f t="shared" si="62"/>
        <v>0</v>
      </c>
      <c r="T720" s="48"/>
      <c r="U720" s="48">
        <f t="shared" si="65"/>
        <v>0</v>
      </c>
      <c r="V720" s="138">
        <f t="shared" si="66"/>
        <v>0</v>
      </c>
      <c r="W720" s="138">
        <f t="shared" si="68"/>
        <v>0</v>
      </c>
      <c r="X720" t="str">
        <f>IF(DATAPrI[[#This Row],[Verks]]="Programövergripande",DATAPrI[[#This Row],[Verks]],CONCATENATE(DATAPrI[[#This Row],[PN/Pri kod]],TEXT(DATAPrI[[#This Row],[Verks]],9900000),1))</f>
        <v>H199001031</v>
      </c>
      <c r="Y720" t="str">
        <f>IF(DATAPrI[[#This Row],[Verks]]="Programövergripande",DATAPrI[[#This Row],[Verks]],CONCATENATE(DATAPrI[[#This Row],[Kursansvarig inst]],TEXT(DATAPrI[[#This Row],[Verks]],9900000),1))</f>
        <v>C399001031</v>
      </c>
      <c r="Z7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20">
        <f>IF(A720="Programövergripande","Programövergripande",VLOOKUP(C720,Verks!A:B,2,0))</f>
        <v>103</v>
      </c>
      <c r="AH720">
        <v>2023</v>
      </c>
      <c r="AL720" t="str">
        <f>VLOOKUP(B720,Inst!A:B,2,0)</f>
        <v>H1</v>
      </c>
    </row>
    <row r="721" spans="1:38" x14ac:dyDescent="0.35">
      <c r="A721" t="s">
        <v>47</v>
      </c>
      <c r="B721" t="s">
        <v>700</v>
      </c>
      <c r="C721" t="s">
        <v>280</v>
      </c>
      <c r="D721" t="s">
        <v>280</v>
      </c>
      <c r="E721" t="s">
        <v>48</v>
      </c>
      <c r="F721" t="s">
        <v>42</v>
      </c>
      <c r="G721" t="s">
        <v>451</v>
      </c>
      <c r="H721" t="s">
        <v>490</v>
      </c>
      <c r="I721" t="s">
        <v>42</v>
      </c>
      <c r="J721">
        <v>1</v>
      </c>
      <c r="L721" t="s">
        <v>53</v>
      </c>
      <c r="M721" t="s">
        <v>42</v>
      </c>
      <c r="Q721" s="48"/>
      <c r="R721" s="48">
        <f t="shared" si="64"/>
        <v>0</v>
      </c>
      <c r="S721" s="48">
        <f t="shared" si="62"/>
        <v>0</v>
      </c>
      <c r="T721" s="48">
        <v>4904</v>
      </c>
      <c r="U721" s="48">
        <f t="shared" si="65"/>
        <v>4904</v>
      </c>
      <c r="V721" s="138">
        <f t="shared" si="66"/>
        <v>4904000</v>
      </c>
      <c r="W721" s="138">
        <f t="shared" si="68"/>
        <v>408666.66666666669</v>
      </c>
      <c r="X721" t="str">
        <f>IF(DATAPrI[[#This Row],[Verks]]="Programövergripande",DATAPrI[[#This Row],[Verks]],CONCATENATE(DATAPrI[[#This Row],[PN/Pri kod]],TEXT(DATAPrI[[#This Row],[Verks]],9900000),1))</f>
        <v>H199001031</v>
      </c>
      <c r="Y721" t="str">
        <f>IF(DATAPrI[[#This Row],[Verks]]="Programövergripande",DATAPrI[[#This Row],[Verks]],CONCATENATE(DATAPrI[[#This Row],[Kursansvarig inst]],TEXT(DATAPrI[[#This Row],[Verks]],9900000),1))</f>
        <v>H199001031</v>
      </c>
      <c r="Z7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721" t="s">
        <v>42</v>
      </c>
      <c r="AC721" t="s">
        <v>42</v>
      </c>
      <c r="AD721" t="s">
        <v>42</v>
      </c>
      <c r="AE721" t="s">
        <v>42</v>
      </c>
      <c r="AF721">
        <f>IF(A721="Programövergripande","Programövergripande",VLOOKUP(C721,Verks!A:B,2,0))</f>
        <v>103</v>
      </c>
      <c r="AH721">
        <v>2023</v>
      </c>
      <c r="AL721" t="str">
        <f>VLOOKUP(B721,Inst!A:B,2,0)</f>
        <v>H1</v>
      </c>
    </row>
    <row r="722" spans="1:38" x14ac:dyDescent="0.35">
      <c r="A722" t="s">
        <v>38</v>
      </c>
      <c r="B722" t="s">
        <v>700</v>
      </c>
      <c r="C722" t="s">
        <v>40</v>
      </c>
      <c r="D722" t="s">
        <v>1182</v>
      </c>
      <c r="E722" t="s">
        <v>42</v>
      </c>
      <c r="F722" t="s">
        <v>42</v>
      </c>
      <c r="G722" t="s">
        <v>451</v>
      </c>
      <c r="H722" t="s">
        <v>44</v>
      </c>
      <c r="I722" t="s">
        <v>42</v>
      </c>
      <c r="J722">
        <v>1</v>
      </c>
      <c r="L722" t="s">
        <v>45</v>
      </c>
      <c r="M722" t="s">
        <v>42</v>
      </c>
      <c r="Q722" s="48">
        <v>0</v>
      </c>
      <c r="R722" s="48">
        <f t="shared" si="64"/>
        <v>0</v>
      </c>
      <c r="S722" s="48">
        <f t="shared" si="62"/>
        <v>0</v>
      </c>
      <c r="T722" s="48">
        <v>116.026</v>
      </c>
      <c r="U722" s="48">
        <f t="shared" si="65"/>
        <v>116.026</v>
      </c>
      <c r="V722" s="138">
        <f t="shared" si="66"/>
        <v>116026</v>
      </c>
      <c r="W722" s="138">
        <f t="shared" si="68"/>
        <v>9668.8333333333339</v>
      </c>
      <c r="X722" t="str">
        <f>IF(DATAPrI[[#This Row],[Verks]]="Programövergripande",DATAPrI[[#This Row],[Verks]],CONCATENATE(DATAPrI[[#This Row],[PN/Pri kod]],TEXT(DATAPrI[[#This Row],[Verks]],9900000),1))</f>
        <v>Programövergripande</v>
      </c>
      <c r="Y722" t="str">
        <f>IF(DATAPrI[[#This Row],[Verks]]="Programövergripande",DATAPrI[[#This Row],[Verks]],CONCATENATE(DATAPrI[[#This Row],[Kursansvarig inst]],TEXT(DATAPrI[[#This Row],[Verks]],9900000),1))</f>
        <v>Programövergripande</v>
      </c>
      <c r="Z7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722" t="s">
        <v>42</v>
      </c>
      <c r="AC722" t="s">
        <v>42</v>
      </c>
      <c r="AD722" t="s">
        <v>42</v>
      </c>
      <c r="AE722" t="s">
        <v>42</v>
      </c>
      <c r="AF722" t="str">
        <f>IF(A722="Programövergripande","Programövergripande",VLOOKUP(C722,Verks!A:B,2,0))</f>
        <v>Programövergripande</v>
      </c>
      <c r="AH722">
        <v>2023</v>
      </c>
      <c r="AL722" t="str">
        <f>VLOOKUP(B722,Inst!A:B,2,0)</f>
        <v>H1</v>
      </c>
    </row>
    <row r="723" spans="1:38" x14ac:dyDescent="0.35">
      <c r="A723" t="s">
        <v>38</v>
      </c>
      <c r="B723" t="s">
        <v>700</v>
      </c>
      <c r="C723" t="s">
        <v>40</v>
      </c>
      <c r="D723" t="s">
        <v>1183</v>
      </c>
      <c r="E723" t="s">
        <v>42</v>
      </c>
      <c r="G723" t="s">
        <v>451</v>
      </c>
      <c r="H723" t="s">
        <v>44</v>
      </c>
      <c r="I723" t="s">
        <v>42</v>
      </c>
      <c r="J723">
        <v>1</v>
      </c>
      <c r="L723" t="s">
        <v>45</v>
      </c>
      <c r="Q723" s="48"/>
      <c r="R723" s="48">
        <f t="shared" si="64"/>
        <v>0</v>
      </c>
      <c r="S723" s="48">
        <f t="shared" si="62"/>
        <v>0</v>
      </c>
      <c r="T723" s="48">
        <v>114</v>
      </c>
      <c r="U723" s="48">
        <f t="shared" si="65"/>
        <v>114</v>
      </c>
      <c r="V723" s="138">
        <f t="shared" si="66"/>
        <v>114000</v>
      </c>
      <c r="W723" s="138">
        <f t="shared" si="68"/>
        <v>9500</v>
      </c>
      <c r="X723" t="str">
        <f>IF(DATAPrI[[#This Row],[Verks]]="Programövergripande",DATAPrI[[#This Row],[Verks]],CONCATENATE(DATAPrI[[#This Row],[PN/Pri kod]],TEXT(DATAPrI[[#This Row],[Verks]],9900000),1))</f>
        <v>Programövergripande</v>
      </c>
      <c r="Y723" t="str">
        <f>IF(DATAPrI[[#This Row],[Verks]]="Programövergripande",DATAPrI[[#This Row],[Verks]],CONCATENATE(DATAPrI[[#This Row],[Kursansvarig inst]],TEXT(DATAPrI[[#This Row],[Verks]],9900000),1))</f>
        <v>Programövergripande</v>
      </c>
      <c r="Z7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3" t="str">
        <f>IF(A723="Programövergripande","Programövergripande",VLOOKUP(C723,Verks!A:B,2,0))</f>
        <v>Programövergripande</v>
      </c>
      <c r="AH723">
        <v>2023</v>
      </c>
      <c r="AL723" t="str">
        <f>VLOOKUP(B723,Inst!A:B,2,0)</f>
        <v>H1</v>
      </c>
    </row>
    <row r="724" spans="1:38" x14ac:dyDescent="0.35">
      <c r="A724" t="s">
        <v>38</v>
      </c>
      <c r="B724" t="s">
        <v>700</v>
      </c>
      <c r="C724" t="s">
        <v>40</v>
      </c>
      <c r="D724" t="s">
        <v>1183</v>
      </c>
      <c r="E724" t="s">
        <v>42</v>
      </c>
      <c r="G724" t="s">
        <v>451</v>
      </c>
      <c r="H724" t="s">
        <v>52</v>
      </c>
      <c r="I724" t="s">
        <v>42</v>
      </c>
      <c r="J724">
        <v>1</v>
      </c>
      <c r="L724" t="s">
        <v>45</v>
      </c>
      <c r="Q724" s="48"/>
      <c r="R724" s="48">
        <f t="shared" si="64"/>
        <v>0</v>
      </c>
      <c r="S724" s="48">
        <f t="shared" si="62"/>
        <v>0</v>
      </c>
      <c r="T724" s="48">
        <v>164</v>
      </c>
      <c r="U724" s="48">
        <f t="shared" si="65"/>
        <v>164</v>
      </c>
      <c r="V724" s="138">
        <f t="shared" si="66"/>
        <v>164000</v>
      </c>
      <c r="W724" s="138">
        <f t="shared" si="68"/>
        <v>13666.666666666666</v>
      </c>
      <c r="X724" t="str">
        <f>IF(DATAPrI[[#This Row],[Verks]]="Programövergripande",DATAPrI[[#This Row],[Verks]],CONCATENATE(DATAPrI[[#This Row],[PN/Pri kod]],TEXT(DATAPrI[[#This Row],[Verks]],9900000),1))</f>
        <v>Programövergripande</v>
      </c>
      <c r="Y724" t="str">
        <f>IF(DATAPrI[[#This Row],[Verks]]="Programövergripande",DATAPrI[[#This Row],[Verks]],CONCATENATE(DATAPrI[[#This Row],[Kursansvarig inst]],TEXT(DATAPrI[[#This Row],[Verks]],9900000),1))</f>
        <v>Programövergripande</v>
      </c>
      <c r="Z7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4" t="str">
        <f>IF(A724="Programövergripande","Programövergripande",VLOOKUP(C724,Verks!A:B,2,0))</f>
        <v>Programövergripande</v>
      </c>
      <c r="AH724">
        <v>2023</v>
      </c>
      <c r="AL724" t="str">
        <f>VLOOKUP(B724,Inst!A:B,2,0)</f>
        <v>H1</v>
      </c>
    </row>
    <row r="725" spans="1:38" x14ac:dyDescent="0.35">
      <c r="A725" t="s">
        <v>38</v>
      </c>
      <c r="B725" t="s">
        <v>700</v>
      </c>
      <c r="C725" t="s">
        <v>40</v>
      </c>
      <c r="D725" t="s">
        <v>1183</v>
      </c>
      <c r="E725" t="s">
        <v>42</v>
      </c>
      <c r="G725" t="s">
        <v>451</v>
      </c>
      <c r="H725" t="s">
        <v>54</v>
      </c>
      <c r="I725" t="s">
        <v>42</v>
      </c>
      <c r="J725">
        <v>1</v>
      </c>
      <c r="L725" t="s">
        <v>45</v>
      </c>
      <c r="Q725" s="48"/>
      <c r="R725" s="48">
        <f t="shared" si="64"/>
        <v>0</v>
      </c>
      <c r="S725" s="48">
        <f t="shared" si="62"/>
        <v>0</v>
      </c>
      <c r="T725" s="48">
        <v>100</v>
      </c>
      <c r="U725" s="48">
        <f t="shared" si="65"/>
        <v>100</v>
      </c>
      <c r="V725" s="138">
        <f t="shared" si="66"/>
        <v>100000</v>
      </c>
      <c r="W725" s="138">
        <f t="shared" si="68"/>
        <v>8333.3333333333339</v>
      </c>
      <c r="X725" t="str">
        <f>IF(DATAPrI[[#This Row],[Verks]]="Programövergripande",DATAPrI[[#This Row],[Verks]],CONCATENATE(DATAPrI[[#This Row],[PN/Pri kod]],TEXT(DATAPrI[[#This Row],[Verks]],9900000),1))</f>
        <v>Programövergripande</v>
      </c>
      <c r="Y725" t="str">
        <f>IF(DATAPrI[[#This Row],[Verks]]="Programövergripande",DATAPrI[[#This Row],[Verks]],CONCATENATE(DATAPrI[[#This Row],[Kursansvarig inst]],TEXT(DATAPrI[[#This Row],[Verks]],9900000),1))</f>
        <v>Programövergripande</v>
      </c>
      <c r="Z7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5" t="str">
        <f>IF(A725="Programövergripande","Programövergripande",VLOOKUP(C725,Verks!A:B,2,0))</f>
        <v>Programövergripande</v>
      </c>
      <c r="AH725">
        <v>2023</v>
      </c>
      <c r="AL725" t="str">
        <f>VLOOKUP(B725,Inst!A:B,2,0)</f>
        <v>H1</v>
      </c>
    </row>
    <row r="726" spans="1:38" x14ac:dyDescent="0.35">
      <c r="A726" t="s">
        <v>38</v>
      </c>
      <c r="B726" t="s">
        <v>700</v>
      </c>
      <c r="C726" t="s">
        <v>40</v>
      </c>
      <c r="D726" t="s">
        <v>1183</v>
      </c>
      <c r="G726" t="s">
        <v>451</v>
      </c>
      <c r="H726" t="s">
        <v>1087</v>
      </c>
      <c r="J726">
        <v>1</v>
      </c>
      <c r="L726" t="s">
        <v>45</v>
      </c>
      <c r="Q726" s="48"/>
      <c r="R726" s="48">
        <f t="shared" si="64"/>
        <v>0</v>
      </c>
      <c r="S726" s="48">
        <f t="shared" si="62"/>
        <v>0</v>
      </c>
      <c r="T726" s="48">
        <v>92</v>
      </c>
      <c r="U726" s="48">
        <f t="shared" si="65"/>
        <v>92</v>
      </c>
      <c r="V726" s="138">
        <f t="shared" si="66"/>
        <v>92000</v>
      </c>
      <c r="W726" s="138">
        <f t="shared" si="68"/>
        <v>7666.666666666667</v>
      </c>
      <c r="X726" t="str">
        <f>IF(DATAPrI[[#This Row],[Verks]]="Programövergripande",DATAPrI[[#This Row],[Verks]],CONCATENATE(DATAPrI[[#This Row],[PN/Pri kod]],TEXT(DATAPrI[[#This Row],[Verks]],9900000),1))</f>
        <v>Programövergripande</v>
      </c>
      <c r="Y726" t="str">
        <f>IF(DATAPrI[[#This Row],[Verks]]="Programövergripande",DATAPrI[[#This Row],[Verks]],CONCATENATE(DATAPrI[[#This Row],[Kursansvarig inst]],TEXT(DATAPrI[[#This Row],[Verks]],9900000),1))</f>
        <v>Programövergripande</v>
      </c>
      <c r="Z72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6" t="str">
        <f>IF(A726="Programövergripande","Programövergripande",VLOOKUP(C726,Verks!A:B,2,0))</f>
        <v>Programövergripande</v>
      </c>
      <c r="AH726">
        <v>2023</v>
      </c>
      <c r="AL726" t="str">
        <f>VLOOKUP(B726,Inst!A:B,2,0)</f>
        <v>H1</v>
      </c>
    </row>
    <row r="727" spans="1:38" x14ac:dyDescent="0.35">
      <c r="A727" t="s">
        <v>38</v>
      </c>
      <c r="B727" t="s">
        <v>700</v>
      </c>
      <c r="C727" t="s">
        <v>40</v>
      </c>
      <c r="D727" t="s">
        <v>1183</v>
      </c>
      <c r="G727" t="s">
        <v>451</v>
      </c>
      <c r="H727" t="s">
        <v>55</v>
      </c>
      <c r="J727">
        <v>1</v>
      </c>
      <c r="L727" t="s">
        <v>45</v>
      </c>
      <c r="Q727" s="48"/>
      <c r="R727" s="48">
        <f t="shared" si="64"/>
        <v>0</v>
      </c>
      <c r="S727" s="48">
        <f t="shared" si="62"/>
        <v>0</v>
      </c>
      <c r="T727" s="48">
        <v>7</v>
      </c>
      <c r="U727" s="48">
        <f t="shared" si="65"/>
        <v>7</v>
      </c>
      <c r="V727" s="138">
        <f t="shared" si="66"/>
        <v>7000</v>
      </c>
      <c r="W727" s="138">
        <f t="shared" si="68"/>
        <v>583.33333333333337</v>
      </c>
      <c r="X727" t="str">
        <f>IF(DATAPrI[[#This Row],[Verks]]="Programövergripande",DATAPrI[[#This Row],[Verks]],CONCATENATE(DATAPrI[[#This Row],[PN/Pri kod]],TEXT(DATAPrI[[#This Row],[Verks]],9900000),1))</f>
        <v>Programövergripande</v>
      </c>
      <c r="Y727" t="str">
        <f>IF(DATAPrI[[#This Row],[Verks]]="Programövergripande",DATAPrI[[#This Row],[Verks]],CONCATENATE(DATAPrI[[#This Row],[Kursansvarig inst]],TEXT(DATAPrI[[#This Row],[Verks]],9900000),1))</f>
        <v>Programövergripande</v>
      </c>
      <c r="Z72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7" t="str">
        <f>IF(A727="Programövergripande","Programövergripande",VLOOKUP(C727,Verks!A:B,2,0))</f>
        <v>Programövergripande</v>
      </c>
      <c r="AH727">
        <v>2023</v>
      </c>
      <c r="AL727" t="str">
        <f>VLOOKUP(B727,Inst!A:B,2,0)</f>
        <v>H1</v>
      </c>
    </row>
    <row r="728" spans="1:38" x14ac:dyDescent="0.35">
      <c r="A728" t="s">
        <v>38</v>
      </c>
      <c r="B728" t="s">
        <v>700</v>
      </c>
      <c r="C728" t="s">
        <v>40</v>
      </c>
      <c r="D728" t="s">
        <v>1182</v>
      </c>
      <c r="E728" t="s">
        <v>42</v>
      </c>
      <c r="F728" t="s">
        <v>42</v>
      </c>
      <c r="G728" t="s">
        <v>451</v>
      </c>
      <c r="H728" t="s">
        <v>52</v>
      </c>
      <c r="I728" t="s">
        <v>42</v>
      </c>
      <c r="J728">
        <v>1</v>
      </c>
      <c r="L728" t="s">
        <v>45</v>
      </c>
      <c r="Q728" s="48"/>
      <c r="R728" s="48">
        <f t="shared" si="64"/>
        <v>0</v>
      </c>
      <c r="S728" s="48">
        <f t="shared" si="62"/>
        <v>0</v>
      </c>
      <c r="T728" s="48">
        <v>383</v>
      </c>
      <c r="U728" s="48">
        <f t="shared" si="65"/>
        <v>383</v>
      </c>
      <c r="V728" s="138">
        <f t="shared" si="66"/>
        <v>383000</v>
      </c>
      <c r="W728" s="138">
        <f t="shared" si="68"/>
        <v>31916.666666666668</v>
      </c>
      <c r="X728" t="str">
        <f>IF(DATAPrI[[#This Row],[Verks]]="Programövergripande",DATAPrI[[#This Row],[Verks]],CONCATENATE(DATAPrI[[#This Row],[PN/Pri kod]],TEXT(DATAPrI[[#This Row],[Verks]],9900000),1))</f>
        <v>Programövergripande</v>
      </c>
      <c r="Y728" t="str">
        <f>IF(DATAPrI[[#This Row],[Verks]]="Programövergripande",DATAPrI[[#This Row],[Verks]],CONCATENATE(DATAPrI[[#This Row],[Kursansvarig inst]],TEXT(DATAPrI[[#This Row],[Verks]],9900000),1))</f>
        <v>Programövergripande</v>
      </c>
      <c r="Z72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728" t="s">
        <v>42</v>
      </c>
      <c r="AC728" t="s">
        <v>42</v>
      </c>
      <c r="AD728" t="s">
        <v>42</v>
      </c>
      <c r="AE728" t="s">
        <v>42</v>
      </c>
      <c r="AF728" t="str">
        <f>IF(A728="Programövergripande","Programövergripande",VLOOKUP(C728,Verks!A:B,2,0))</f>
        <v>Programövergripande</v>
      </c>
      <c r="AH728">
        <v>2023</v>
      </c>
      <c r="AL728" t="str">
        <f>VLOOKUP(B728,Inst!A:B,2,0)</f>
        <v>H1</v>
      </c>
    </row>
    <row r="729" spans="1:38" x14ac:dyDescent="0.35">
      <c r="A729" t="s">
        <v>38</v>
      </c>
      <c r="B729" t="s">
        <v>700</v>
      </c>
      <c r="C729" t="s">
        <v>40</v>
      </c>
      <c r="D729" t="s">
        <v>1182</v>
      </c>
      <c r="E729" t="s">
        <v>42</v>
      </c>
      <c r="G729" t="s">
        <v>451</v>
      </c>
      <c r="H729" t="s">
        <v>55</v>
      </c>
      <c r="I729" t="s">
        <v>42</v>
      </c>
      <c r="J729">
        <v>1</v>
      </c>
      <c r="L729" t="s">
        <v>45</v>
      </c>
      <c r="Q729" s="48"/>
      <c r="R729" s="48">
        <f t="shared" si="64"/>
        <v>0</v>
      </c>
      <c r="S729" s="48">
        <f t="shared" si="62"/>
        <v>0</v>
      </c>
      <c r="T729" s="48">
        <v>15</v>
      </c>
      <c r="U729" s="48">
        <f t="shared" si="65"/>
        <v>15</v>
      </c>
      <c r="V729" s="138">
        <f t="shared" si="66"/>
        <v>15000</v>
      </c>
      <c r="W729" s="138">
        <f t="shared" si="68"/>
        <v>1250</v>
      </c>
      <c r="X729" t="str">
        <f>IF(DATAPrI[[#This Row],[Verks]]="Programövergripande",DATAPrI[[#This Row],[Verks]],CONCATENATE(DATAPrI[[#This Row],[PN/Pri kod]],TEXT(DATAPrI[[#This Row],[Verks]],9900000),1))</f>
        <v>Programövergripande</v>
      </c>
      <c r="Y729" t="str">
        <f>IF(DATAPrI[[#This Row],[Verks]]="Programövergripande",DATAPrI[[#This Row],[Verks]],CONCATENATE(DATAPrI[[#This Row],[Kursansvarig inst]],TEXT(DATAPrI[[#This Row],[Verks]],9900000),1))</f>
        <v>Programövergripande</v>
      </c>
      <c r="Z72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2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29" t="str">
        <f>IF(A729="Programövergripande","Programövergripande",VLOOKUP(C729,Verks!A:B,2,0))</f>
        <v>Programövergripande</v>
      </c>
      <c r="AH729">
        <v>2023</v>
      </c>
      <c r="AL729" t="str">
        <f>VLOOKUP(B729,Inst!A:B,2,0)</f>
        <v>H1</v>
      </c>
    </row>
    <row r="730" spans="1:38" x14ac:dyDescent="0.35">
      <c r="A730" t="s">
        <v>38</v>
      </c>
      <c r="B730" t="s">
        <v>700</v>
      </c>
      <c r="C730" t="s">
        <v>40</v>
      </c>
      <c r="D730" t="s">
        <v>1182</v>
      </c>
      <c r="E730" t="s">
        <v>42</v>
      </c>
      <c r="F730" t="s">
        <v>42</v>
      </c>
      <c r="G730" t="s">
        <v>451</v>
      </c>
      <c r="H730" t="s">
        <v>54</v>
      </c>
      <c r="I730" t="s">
        <v>42</v>
      </c>
      <c r="J730">
        <v>1</v>
      </c>
      <c r="L730" t="s">
        <v>45</v>
      </c>
      <c r="Q730" s="48"/>
      <c r="R730" s="48">
        <f t="shared" si="64"/>
        <v>0</v>
      </c>
      <c r="S730" s="48">
        <f t="shared" si="62"/>
        <v>0</v>
      </c>
      <c r="T730" s="48">
        <v>105</v>
      </c>
      <c r="U730" s="48">
        <f t="shared" si="65"/>
        <v>105</v>
      </c>
      <c r="V730" s="138">
        <f t="shared" si="66"/>
        <v>105000</v>
      </c>
      <c r="W730" s="138">
        <f t="shared" si="68"/>
        <v>8750</v>
      </c>
      <c r="X730" t="str">
        <f>IF(DATAPrI[[#This Row],[Verks]]="Programövergripande",DATAPrI[[#This Row],[Verks]],CONCATENATE(DATAPrI[[#This Row],[PN/Pri kod]],TEXT(DATAPrI[[#This Row],[Verks]],9900000),1))</f>
        <v>Programövergripande</v>
      </c>
      <c r="Y730" t="str">
        <f>IF(DATAPrI[[#This Row],[Verks]]="Programövergripande",DATAPrI[[#This Row],[Verks]],CONCATENATE(DATAPrI[[#This Row],[Kursansvarig inst]],TEXT(DATAPrI[[#This Row],[Verks]],9900000),1))</f>
        <v>Programövergripande</v>
      </c>
      <c r="Z73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3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730" t="s">
        <v>42</v>
      </c>
      <c r="AC730" t="s">
        <v>42</v>
      </c>
      <c r="AD730" t="s">
        <v>42</v>
      </c>
      <c r="AE730" t="s">
        <v>42</v>
      </c>
      <c r="AF730" t="str">
        <f>IF(A730="Programövergripande","Programövergripande",VLOOKUP(C730,Verks!A:B,2,0))</f>
        <v>Programövergripande</v>
      </c>
      <c r="AH730">
        <v>2023</v>
      </c>
      <c r="AL730" t="str">
        <f>VLOOKUP(B730,Inst!A:B,2,0)</f>
        <v>H1</v>
      </c>
    </row>
    <row r="731" spans="1:38" x14ac:dyDescent="0.35">
      <c r="A731" t="s">
        <v>47</v>
      </c>
      <c r="B731" t="s">
        <v>700</v>
      </c>
      <c r="C731" t="s">
        <v>40</v>
      </c>
      <c r="D731" t="s">
        <v>1182</v>
      </c>
      <c r="E731" t="s">
        <v>48</v>
      </c>
      <c r="G731" t="s">
        <v>451</v>
      </c>
      <c r="H731" t="s">
        <v>1184</v>
      </c>
      <c r="I731" t="s">
        <v>1185</v>
      </c>
      <c r="J731">
        <v>1</v>
      </c>
      <c r="L731" t="s">
        <v>45</v>
      </c>
      <c r="M731" t="s">
        <v>50</v>
      </c>
      <c r="N731">
        <v>2</v>
      </c>
      <c r="O731">
        <v>32</v>
      </c>
      <c r="P731">
        <v>1.5</v>
      </c>
      <c r="Q731" s="48">
        <v>103.37</v>
      </c>
      <c r="R731" s="48">
        <f t="shared" si="64"/>
        <v>0.8</v>
      </c>
      <c r="S731" s="48">
        <f t="shared" si="62"/>
        <v>82.696000000000012</v>
      </c>
      <c r="T731" s="48"/>
      <c r="U731" s="48">
        <f t="shared" si="65"/>
        <v>82.696000000000012</v>
      </c>
      <c r="V731" s="138">
        <f t="shared" si="66"/>
        <v>82696.000000000015</v>
      </c>
      <c r="W731" s="138">
        <f t="shared" si="68"/>
        <v>6891.3333333333348</v>
      </c>
      <c r="X731" t="str">
        <f>IF(DATAPrI[[#This Row],[Verks]]="Programövergripande",DATAPrI[[#This Row],[Verks]],CONCATENATE(DATAPrI[[#This Row],[PN/Pri kod]],TEXT(DATAPrI[[#This Row],[Verks]],9900000),1))</f>
        <v>H199000411</v>
      </c>
      <c r="Y731" t="str">
        <f>IF(DATAPrI[[#This Row],[Verks]]="Programövergripande",DATAPrI[[#This Row],[Verks]],CONCATENATE(DATAPrI[[#This Row],[Kursansvarig inst]],TEXT(DATAPrI[[#This Row],[Verks]],9900000),1))</f>
        <v>H199000411</v>
      </c>
      <c r="Z7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1">
        <f>IF(A731="Programövergripande","Programövergripande",VLOOKUP(C731,Verks!A:B,2,0))</f>
        <v>41</v>
      </c>
      <c r="AH731">
        <v>2023</v>
      </c>
      <c r="AL731" t="str">
        <f>VLOOKUP(B731,Inst!A:B,2,0)</f>
        <v>H1</v>
      </c>
    </row>
    <row r="732" spans="1:38" x14ac:dyDescent="0.35">
      <c r="A732" t="s">
        <v>47</v>
      </c>
      <c r="B732" t="s">
        <v>700</v>
      </c>
      <c r="C732" t="s">
        <v>40</v>
      </c>
      <c r="D732" t="s">
        <v>1183</v>
      </c>
      <c r="E732" t="s">
        <v>48</v>
      </c>
      <c r="G732" t="s">
        <v>451</v>
      </c>
      <c r="H732" t="s">
        <v>1186</v>
      </c>
      <c r="I732" t="s">
        <v>1187</v>
      </c>
      <c r="J732">
        <v>1</v>
      </c>
      <c r="L732" t="s">
        <v>45</v>
      </c>
      <c r="M732" t="s">
        <v>362</v>
      </c>
      <c r="N732">
        <v>1</v>
      </c>
      <c r="O732">
        <v>15</v>
      </c>
      <c r="P732">
        <v>5</v>
      </c>
      <c r="Q732" s="48">
        <f>105.85-3.606733</f>
        <v>102.24326699999999</v>
      </c>
      <c r="R732" s="48">
        <f t="shared" si="64"/>
        <v>1.25</v>
      </c>
      <c r="S732" s="48">
        <f t="shared" si="62"/>
        <v>127.80408374999999</v>
      </c>
      <c r="T732" s="48"/>
      <c r="U732" s="48">
        <f t="shared" si="65"/>
        <v>127.80408374999999</v>
      </c>
      <c r="V732" s="138">
        <f t="shared" si="66"/>
        <v>127804.08374999999</v>
      </c>
      <c r="W732" s="138">
        <f t="shared" si="68"/>
        <v>10650.340312499999</v>
      </c>
      <c r="X732" t="str">
        <f>IF(DATAPrI[[#This Row],[Verks]]="Programövergripande",DATAPrI[[#This Row],[Verks]],CONCATENATE(DATAPrI[[#This Row],[PN/Pri kod]],TEXT(DATAPrI[[#This Row],[Verks]],9900000),1))</f>
        <v>H199000411</v>
      </c>
      <c r="Y732" t="str">
        <f>IF(DATAPrI[[#This Row],[Verks]]="Programövergripande",DATAPrI[[#This Row],[Verks]],CONCATENATE(DATAPrI[[#This Row],[Kursansvarig inst]],TEXT(DATAPrI[[#This Row],[Verks]],9900000),1))</f>
        <v>H199000411</v>
      </c>
      <c r="Z7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2">
        <f>IF(A732="Programövergripande","Programövergripande",VLOOKUP(C732,Verks!A:B,2,0))</f>
        <v>41</v>
      </c>
      <c r="AH732">
        <v>2023</v>
      </c>
      <c r="AL732" t="str">
        <f>VLOOKUP(B732,Inst!A:B,2,0)</f>
        <v>H1</v>
      </c>
    </row>
    <row r="733" spans="1:38" x14ac:dyDescent="0.35">
      <c r="A733" t="s">
        <v>47</v>
      </c>
      <c r="B733" t="s">
        <v>700</v>
      </c>
      <c r="C733" t="s">
        <v>40</v>
      </c>
      <c r="D733" t="s">
        <v>1183</v>
      </c>
      <c r="E733" t="s">
        <v>48</v>
      </c>
      <c r="G733" t="s">
        <v>451</v>
      </c>
      <c r="H733" t="s">
        <v>1188</v>
      </c>
      <c r="I733" t="s">
        <v>1189</v>
      </c>
      <c r="J733">
        <v>1</v>
      </c>
      <c r="L733" t="s">
        <v>45</v>
      </c>
      <c r="M733" t="s">
        <v>362</v>
      </c>
      <c r="N733">
        <v>1</v>
      </c>
      <c r="O733">
        <v>15</v>
      </c>
      <c r="P733">
        <v>5</v>
      </c>
      <c r="Q733" s="48">
        <f>105.85-3.606733</f>
        <v>102.24326699999999</v>
      </c>
      <c r="R733" s="48">
        <f t="shared" si="64"/>
        <v>1.25</v>
      </c>
      <c r="S733" s="48">
        <f t="shared" si="62"/>
        <v>127.80408374999999</v>
      </c>
      <c r="T733" s="48"/>
      <c r="U733" s="48">
        <f t="shared" si="65"/>
        <v>127.80408374999999</v>
      </c>
      <c r="V733" s="138">
        <f t="shared" si="66"/>
        <v>127804.08374999999</v>
      </c>
      <c r="W733" s="138">
        <f t="shared" si="68"/>
        <v>10650.340312499999</v>
      </c>
      <c r="X733" t="str">
        <f>IF(DATAPrI[[#This Row],[Verks]]="Programövergripande",DATAPrI[[#This Row],[Verks]],CONCATENATE(DATAPrI[[#This Row],[PN/Pri kod]],TEXT(DATAPrI[[#This Row],[Verks]],9900000),1))</f>
        <v>H199000411</v>
      </c>
      <c r="Y733" t="str">
        <f>IF(DATAPrI[[#This Row],[Verks]]="Programövergripande",DATAPrI[[#This Row],[Verks]],CONCATENATE(DATAPrI[[#This Row],[Kursansvarig inst]],TEXT(DATAPrI[[#This Row],[Verks]],9900000),1))</f>
        <v>H199000411</v>
      </c>
      <c r="Z7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3">
        <f>IF(A733="Programövergripande","Programövergripande",VLOOKUP(C733,Verks!A:B,2,0))</f>
        <v>41</v>
      </c>
      <c r="AH733">
        <v>2023</v>
      </c>
      <c r="AL733" t="str">
        <f>VLOOKUP(B733,Inst!A:B,2,0)</f>
        <v>H1</v>
      </c>
    </row>
    <row r="734" spans="1:38" x14ac:dyDescent="0.35">
      <c r="A734" t="s">
        <v>47</v>
      </c>
      <c r="B734" t="s">
        <v>700</v>
      </c>
      <c r="C734" t="s">
        <v>40</v>
      </c>
      <c r="D734" t="s">
        <v>1183</v>
      </c>
      <c r="E734" t="s">
        <v>48</v>
      </c>
      <c r="G734" t="s">
        <v>451</v>
      </c>
      <c r="H734" t="s">
        <v>1190</v>
      </c>
      <c r="I734" t="s">
        <v>1191</v>
      </c>
      <c r="J734">
        <v>1</v>
      </c>
      <c r="L734" t="s">
        <v>45</v>
      </c>
      <c r="M734" t="s">
        <v>362</v>
      </c>
      <c r="N734">
        <v>1</v>
      </c>
      <c r="O734">
        <v>15</v>
      </c>
      <c r="P734">
        <v>20</v>
      </c>
      <c r="Q734" s="48">
        <f>105.85-3.606733</f>
        <v>102.24326699999999</v>
      </c>
      <c r="R734" s="48">
        <f t="shared" si="64"/>
        <v>5</v>
      </c>
      <c r="S734" s="48">
        <f t="shared" si="62"/>
        <v>511.21633499999996</v>
      </c>
      <c r="T734" s="48"/>
      <c r="U734" s="48">
        <f t="shared" si="65"/>
        <v>511.21633499999996</v>
      </c>
      <c r="V734" s="138">
        <f t="shared" si="66"/>
        <v>511216.33499999996</v>
      </c>
      <c r="W734" s="138">
        <f t="shared" si="68"/>
        <v>42601.361249999994</v>
      </c>
      <c r="X734" t="str">
        <f>IF(DATAPrI[[#This Row],[Verks]]="Programövergripande",DATAPrI[[#This Row],[Verks]],CONCATENATE(DATAPrI[[#This Row],[PN/Pri kod]],TEXT(DATAPrI[[#This Row],[Verks]],9900000),1))</f>
        <v>H199000411</v>
      </c>
      <c r="Y734" t="str">
        <f>IF(DATAPrI[[#This Row],[Verks]]="Programövergripande",DATAPrI[[#This Row],[Verks]],CONCATENATE(DATAPrI[[#This Row],[Kursansvarig inst]],TEXT(DATAPrI[[#This Row],[Verks]],9900000),1))</f>
        <v>H199000411</v>
      </c>
      <c r="Z7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4">
        <f>IF(A734="Programövergripande","Programövergripande",VLOOKUP(C734,Verks!A:B,2,0))</f>
        <v>41</v>
      </c>
      <c r="AH734">
        <v>2023</v>
      </c>
      <c r="AL734" t="str">
        <f>VLOOKUP(B734,Inst!A:B,2,0)</f>
        <v>H1</v>
      </c>
    </row>
    <row r="735" spans="1:38" x14ac:dyDescent="0.35">
      <c r="A735" t="s">
        <v>47</v>
      </c>
      <c r="B735" t="s">
        <v>700</v>
      </c>
      <c r="C735" t="s">
        <v>40</v>
      </c>
      <c r="D735" t="s">
        <v>1182</v>
      </c>
      <c r="E735" t="s">
        <v>48</v>
      </c>
      <c r="G735" t="s">
        <v>451</v>
      </c>
      <c r="H735" t="s">
        <v>1192</v>
      </c>
      <c r="I735" t="s">
        <v>1193</v>
      </c>
      <c r="J735">
        <v>1</v>
      </c>
      <c r="L735" t="s">
        <v>45</v>
      </c>
      <c r="M735" t="s">
        <v>49</v>
      </c>
      <c r="N735">
        <v>1</v>
      </c>
      <c r="O735">
        <v>32</v>
      </c>
      <c r="P735">
        <v>7.5</v>
      </c>
      <c r="Q735" s="48">
        <v>103.37</v>
      </c>
      <c r="R735" s="48">
        <f t="shared" si="64"/>
        <v>4</v>
      </c>
      <c r="S735" s="48">
        <f t="shared" si="62"/>
        <v>413.48</v>
      </c>
      <c r="T735" s="48"/>
      <c r="U735" s="48">
        <f t="shared" si="65"/>
        <v>413.48</v>
      </c>
      <c r="V735" s="138">
        <f t="shared" si="66"/>
        <v>413480</v>
      </c>
      <c r="W735" s="138">
        <f t="shared" si="68"/>
        <v>34456.666666666664</v>
      </c>
      <c r="X735" t="str">
        <f>IF(DATAPrI[[#This Row],[Verks]]="Programövergripande",DATAPrI[[#This Row],[Verks]],CONCATENATE(DATAPrI[[#This Row],[PN/Pri kod]],TEXT(DATAPrI[[#This Row],[Verks]],9900000),1))</f>
        <v>H199000411</v>
      </c>
      <c r="Y735" t="str">
        <f>IF(DATAPrI[[#This Row],[Verks]]="Programövergripande",DATAPrI[[#This Row],[Verks]],CONCATENATE(DATAPrI[[#This Row],[Kursansvarig inst]],TEXT(DATAPrI[[#This Row],[Verks]],9900000),1))</f>
        <v>H199000411</v>
      </c>
      <c r="Z7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5">
        <f>IF(A735="Programövergripande","Programövergripande",VLOOKUP(C735,Verks!A:B,2,0))</f>
        <v>41</v>
      </c>
      <c r="AH735">
        <v>2023</v>
      </c>
      <c r="AL735" t="str">
        <f>VLOOKUP(B735,Inst!A:B,2,0)</f>
        <v>H1</v>
      </c>
    </row>
    <row r="736" spans="1:38" x14ac:dyDescent="0.35">
      <c r="A736" t="s">
        <v>47</v>
      </c>
      <c r="B736" t="s">
        <v>700</v>
      </c>
      <c r="C736" t="s">
        <v>40</v>
      </c>
      <c r="D736" t="s">
        <v>1182</v>
      </c>
      <c r="E736" t="s">
        <v>48</v>
      </c>
      <c r="G736" t="s">
        <v>122</v>
      </c>
      <c r="H736" t="s">
        <v>454</v>
      </c>
      <c r="I736" t="s">
        <v>1194</v>
      </c>
      <c r="J736">
        <v>1</v>
      </c>
      <c r="L736" t="s">
        <v>45</v>
      </c>
      <c r="M736" t="s">
        <v>49</v>
      </c>
      <c r="N736">
        <v>1</v>
      </c>
      <c r="O736">
        <v>32</v>
      </c>
      <c r="P736">
        <v>4.5</v>
      </c>
      <c r="Q736" s="48">
        <v>112.35</v>
      </c>
      <c r="R736" s="48">
        <f t="shared" si="64"/>
        <v>2.4</v>
      </c>
      <c r="S736" s="48">
        <f t="shared" si="62"/>
        <v>269.64</v>
      </c>
      <c r="T736" s="48"/>
      <c r="U736" s="48">
        <f t="shared" si="65"/>
        <v>269.64</v>
      </c>
      <c r="V736" s="138">
        <f t="shared" si="66"/>
        <v>269640</v>
      </c>
      <c r="W736" s="138">
        <f t="shared" si="68"/>
        <v>22470</v>
      </c>
      <c r="X736" t="str">
        <f>IF(DATAPrI[[#This Row],[Verks]]="Programövergripande",DATAPrI[[#This Row],[Verks]],CONCATENATE(DATAPrI[[#This Row],[PN/Pri kod]],TEXT(DATAPrI[[#This Row],[Verks]],9900000),1))</f>
        <v>H199000411</v>
      </c>
      <c r="Y736" t="str">
        <f>IF(DATAPrI[[#This Row],[Verks]]="Programövergripande",DATAPrI[[#This Row],[Verks]],CONCATENATE(DATAPrI[[#This Row],[Kursansvarig inst]],TEXT(DATAPrI[[#This Row],[Verks]],9900000),1))</f>
        <v>H599000411</v>
      </c>
      <c r="Z7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6">
        <f>IF(A736="Programövergripande","Programövergripande",VLOOKUP(C736,Verks!A:B,2,0))</f>
        <v>41</v>
      </c>
      <c r="AH736">
        <v>2023</v>
      </c>
      <c r="AL736" t="str">
        <f>VLOOKUP(B736,Inst!A:B,2,0)</f>
        <v>H1</v>
      </c>
    </row>
    <row r="737" spans="1:38" x14ac:dyDescent="0.35">
      <c r="A737" t="s">
        <v>47</v>
      </c>
      <c r="B737" t="s">
        <v>700</v>
      </c>
      <c r="C737" t="s">
        <v>40</v>
      </c>
      <c r="D737" t="s">
        <v>1182</v>
      </c>
      <c r="E737" t="s">
        <v>48</v>
      </c>
      <c r="G737" t="s">
        <v>451</v>
      </c>
      <c r="H737" t="s">
        <v>1195</v>
      </c>
      <c r="I737" t="s">
        <v>1196</v>
      </c>
      <c r="J737">
        <v>1</v>
      </c>
      <c r="L737" t="s">
        <v>45</v>
      </c>
      <c r="M737" t="s">
        <v>49</v>
      </c>
      <c r="N737">
        <v>1</v>
      </c>
      <c r="O737">
        <v>32</v>
      </c>
      <c r="P737">
        <v>15</v>
      </c>
      <c r="Q737" s="48">
        <v>103.37</v>
      </c>
      <c r="R737" s="48">
        <f t="shared" si="64"/>
        <v>8</v>
      </c>
      <c r="S737" s="48">
        <f t="shared" si="62"/>
        <v>826.96</v>
      </c>
      <c r="T737" s="48"/>
      <c r="U737" s="48">
        <f t="shared" si="65"/>
        <v>826.96</v>
      </c>
      <c r="V737" s="138">
        <f t="shared" si="66"/>
        <v>826960</v>
      </c>
      <c r="W737" s="138">
        <f t="shared" si="68"/>
        <v>68913.333333333328</v>
      </c>
      <c r="X737" t="str">
        <f>IF(DATAPrI[[#This Row],[Verks]]="Programövergripande",DATAPrI[[#This Row],[Verks]],CONCATENATE(DATAPrI[[#This Row],[PN/Pri kod]],TEXT(DATAPrI[[#This Row],[Verks]],9900000),1))</f>
        <v>H199000411</v>
      </c>
      <c r="Y737" t="str">
        <f>IF(DATAPrI[[#This Row],[Verks]]="Programövergripande",DATAPrI[[#This Row],[Verks]],CONCATENATE(DATAPrI[[#This Row],[Kursansvarig inst]],TEXT(DATAPrI[[#This Row],[Verks]],9900000),1))</f>
        <v>H199000411</v>
      </c>
      <c r="Z7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7">
        <f>IF(A737="Programövergripande","Programövergripande",VLOOKUP(C737,Verks!A:B,2,0))</f>
        <v>41</v>
      </c>
      <c r="AH737">
        <v>2023</v>
      </c>
      <c r="AL737" t="str">
        <f>VLOOKUP(B737,Inst!A:B,2,0)</f>
        <v>H1</v>
      </c>
    </row>
    <row r="738" spans="1:38" x14ac:dyDescent="0.35">
      <c r="A738" t="s">
        <v>47</v>
      </c>
      <c r="B738" t="s">
        <v>700</v>
      </c>
      <c r="C738" t="s">
        <v>40</v>
      </c>
      <c r="D738" t="s">
        <v>1182</v>
      </c>
      <c r="E738" t="s">
        <v>48</v>
      </c>
      <c r="G738" t="s">
        <v>451</v>
      </c>
      <c r="H738" t="s">
        <v>1197</v>
      </c>
      <c r="I738" t="s">
        <v>1198</v>
      </c>
      <c r="J738">
        <v>1</v>
      </c>
      <c r="L738" t="s">
        <v>45</v>
      </c>
      <c r="M738" t="s">
        <v>49</v>
      </c>
      <c r="N738">
        <v>1</v>
      </c>
      <c r="O738">
        <v>32</v>
      </c>
      <c r="P738">
        <v>3</v>
      </c>
      <c r="Q738" s="48">
        <v>103.37</v>
      </c>
      <c r="R738" s="48">
        <f t="shared" si="64"/>
        <v>1.6</v>
      </c>
      <c r="S738" s="48">
        <f t="shared" si="62"/>
        <v>165.39200000000002</v>
      </c>
      <c r="T738" s="48"/>
      <c r="U738" s="48">
        <f t="shared" si="65"/>
        <v>165.39200000000002</v>
      </c>
      <c r="V738" s="138">
        <f t="shared" si="66"/>
        <v>165392.00000000003</v>
      </c>
      <c r="W738" s="138">
        <f t="shared" si="68"/>
        <v>13782.66666666667</v>
      </c>
      <c r="X738" t="str">
        <f>IF(DATAPrI[[#This Row],[Verks]]="Programövergripande",DATAPrI[[#This Row],[Verks]],CONCATENATE(DATAPrI[[#This Row],[PN/Pri kod]],TEXT(DATAPrI[[#This Row],[Verks]],9900000),1))</f>
        <v>H199000411</v>
      </c>
      <c r="Y738" t="str">
        <f>IF(DATAPrI[[#This Row],[Verks]]="Programövergripande",DATAPrI[[#This Row],[Verks]],CONCATENATE(DATAPrI[[#This Row],[Kursansvarig inst]],TEXT(DATAPrI[[#This Row],[Verks]],9900000),1))</f>
        <v>H199000411</v>
      </c>
      <c r="Z7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8">
        <f>IF(A738="Programövergripande","Programövergripande",VLOOKUP(C738,Verks!A:B,2,0))</f>
        <v>41</v>
      </c>
      <c r="AH738">
        <v>2023</v>
      </c>
      <c r="AL738" t="str">
        <f>VLOOKUP(B738,Inst!A:B,2,0)</f>
        <v>H1</v>
      </c>
    </row>
    <row r="739" spans="1:38" x14ac:dyDescent="0.35">
      <c r="A739" t="s">
        <v>47</v>
      </c>
      <c r="B739" t="s">
        <v>700</v>
      </c>
      <c r="C739" t="s">
        <v>40</v>
      </c>
      <c r="D739" t="s">
        <v>1182</v>
      </c>
      <c r="E739" t="s">
        <v>48</v>
      </c>
      <c r="G739" t="s">
        <v>451</v>
      </c>
      <c r="H739" t="s">
        <v>1197</v>
      </c>
      <c r="I739" t="s">
        <v>1198</v>
      </c>
      <c r="J739">
        <v>1</v>
      </c>
      <c r="L739" t="s">
        <v>45</v>
      </c>
      <c r="M739" t="s">
        <v>50</v>
      </c>
      <c r="N739">
        <v>2</v>
      </c>
      <c r="O739">
        <v>32</v>
      </c>
      <c r="P739">
        <v>4.5</v>
      </c>
      <c r="Q739" s="48">
        <v>103.37</v>
      </c>
      <c r="R739" s="48">
        <f t="shared" si="64"/>
        <v>2.4</v>
      </c>
      <c r="S739" s="48">
        <f t="shared" ref="S739:S802" si="69">Q739*R739</f>
        <v>248.08799999999999</v>
      </c>
      <c r="T739" s="48"/>
      <c r="U739" s="48">
        <f t="shared" si="65"/>
        <v>248.08799999999999</v>
      </c>
      <c r="V739" s="138">
        <f t="shared" si="66"/>
        <v>248088</v>
      </c>
      <c r="W739" s="138">
        <f t="shared" si="68"/>
        <v>20674</v>
      </c>
      <c r="X739" t="str">
        <f>IF(DATAPrI[[#This Row],[Verks]]="Programövergripande",DATAPrI[[#This Row],[Verks]],CONCATENATE(DATAPrI[[#This Row],[PN/Pri kod]],TEXT(DATAPrI[[#This Row],[Verks]],9900000),1))</f>
        <v>H199000411</v>
      </c>
      <c r="Y739" t="str">
        <f>IF(DATAPrI[[#This Row],[Verks]]="Programövergripande",DATAPrI[[#This Row],[Verks]],CONCATENATE(DATAPrI[[#This Row],[Kursansvarig inst]],TEXT(DATAPrI[[#This Row],[Verks]],9900000),1))</f>
        <v>H199000411</v>
      </c>
      <c r="Z7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39">
        <f>IF(A739="Programövergripande","Programövergripande",VLOOKUP(C739,Verks!A:B,2,0))</f>
        <v>41</v>
      </c>
      <c r="AH739">
        <v>2023</v>
      </c>
      <c r="AL739" t="str">
        <f>VLOOKUP(B739,Inst!A:B,2,0)</f>
        <v>H1</v>
      </c>
    </row>
    <row r="740" spans="1:38" x14ac:dyDescent="0.35">
      <c r="A740" t="s">
        <v>47</v>
      </c>
      <c r="B740" t="s">
        <v>700</v>
      </c>
      <c r="C740" t="s">
        <v>40</v>
      </c>
      <c r="D740" t="s">
        <v>1182</v>
      </c>
      <c r="E740" t="s">
        <v>48</v>
      </c>
      <c r="G740" t="s">
        <v>451</v>
      </c>
      <c r="H740" t="s">
        <v>1199</v>
      </c>
      <c r="I740" t="s">
        <v>1200</v>
      </c>
      <c r="J740">
        <v>1</v>
      </c>
      <c r="L740" t="s">
        <v>45</v>
      </c>
      <c r="M740" t="s">
        <v>50</v>
      </c>
      <c r="N740">
        <v>2</v>
      </c>
      <c r="O740">
        <v>32</v>
      </c>
      <c r="P740">
        <v>19.5</v>
      </c>
      <c r="Q740" s="48">
        <v>103.37</v>
      </c>
      <c r="R740" s="48">
        <f t="shared" si="64"/>
        <v>10.4</v>
      </c>
      <c r="S740" s="48">
        <f t="shared" si="69"/>
        <v>1075.048</v>
      </c>
      <c r="T740" s="48"/>
      <c r="U740" s="48">
        <f t="shared" si="65"/>
        <v>1075.048</v>
      </c>
      <c r="V740" s="138">
        <f t="shared" si="66"/>
        <v>1075048</v>
      </c>
      <c r="W740" s="138">
        <f t="shared" si="68"/>
        <v>89587.333333333328</v>
      </c>
      <c r="X740" t="str">
        <f>IF(DATAPrI[[#This Row],[Verks]]="Programövergripande",DATAPrI[[#This Row],[Verks]],CONCATENATE(DATAPrI[[#This Row],[PN/Pri kod]],TEXT(DATAPrI[[#This Row],[Verks]],9900000),1))</f>
        <v>H199000411</v>
      </c>
      <c r="Y740" t="str">
        <f>IF(DATAPrI[[#This Row],[Verks]]="Programövergripande",DATAPrI[[#This Row],[Verks]],CONCATENATE(DATAPrI[[#This Row],[Kursansvarig inst]],TEXT(DATAPrI[[#This Row],[Verks]],9900000),1))</f>
        <v>H199000411</v>
      </c>
      <c r="Z7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0">
        <f>IF(A740="Programövergripande","Programövergripande",VLOOKUP(C740,Verks!A:B,2,0))</f>
        <v>41</v>
      </c>
      <c r="AH740">
        <v>2023</v>
      </c>
      <c r="AL740" t="str">
        <f>VLOOKUP(B740,Inst!A:B,2,0)</f>
        <v>H1</v>
      </c>
    </row>
    <row r="741" spans="1:38" x14ac:dyDescent="0.35">
      <c r="A741" t="s">
        <v>47</v>
      </c>
      <c r="B741" t="s">
        <v>700</v>
      </c>
      <c r="C741" t="s">
        <v>40</v>
      </c>
      <c r="D741" t="s">
        <v>1182</v>
      </c>
      <c r="E741" t="s">
        <v>48</v>
      </c>
      <c r="G741" t="s">
        <v>142</v>
      </c>
      <c r="H741" t="s">
        <v>1201</v>
      </c>
      <c r="I741" t="s">
        <v>1202</v>
      </c>
      <c r="J741">
        <v>1</v>
      </c>
      <c r="L741" t="s">
        <v>45</v>
      </c>
      <c r="M741" t="s">
        <v>50</v>
      </c>
      <c r="N741">
        <v>2</v>
      </c>
      <c r="O741">
        <v>32</v>
      </c>
      <c r="P741">
        <v>4.5</v>
      </c>
      <c r="Q741" s="48">
        <v>112.35</v>
      </c>
      <c r="R741" s="48">
        <f t="shared" si="64"/>
        <v>2.4</v>
      </c>
      <c r="S741" s="48">
        <f t="shared" si="69"/>
        <v>269.64</v>
      </c>
      <c r="T741" s="48"/>
      <c r="U741" s="48">
        <f t="shared" si="65"/>
        <v>269.64</v>
      </c>
      <c r="V741" s="138">
        <f t="shared" si="66"/>
        <v>269640</v>
      </c>
      <c r="W741" s="138">
        <f t="shared" si="68"/>
        <v>22470</v>
      </c>
      <c r="X741" t="str">
        <f>IF(DATAPrI[[#This Row],[Verks]]="Programövergripande",DATAPrI[[#This Row],[Verks]],CONCATENATE(DATAPrI[[#This Row],[PN/Pri kod]],TEXT(DATAPrI[[#This Row],[Verks]],9900000),1))</f>
        <v>H199000411</v>
      </c>
      <c r="Y741" t="str">
        <f>IF(DATAPrI[[#This Row],[Verks]]="Programövergripande",DATAPrI[[#This Row],[Verks]],CONCATENATE(DATAPrI[[#This Row],[Kursansvarig inst]],TEXT(DATAPrI[[#This Row],[Verks]],9900000),1))</f>
        <v>C799000411</v>
      </c>
      <c r="Z7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1">
        <f>IF(A741="Programövergripande","Programövergripande",VLOOKUP(C741,Verks!A:B,2,0))</f>
        <v>41</v>
      </c>
      <c r="AH741">
        <v>2023</v>
      </c>
      <c r="AL741" t="str">
        <f>VLOOKUP(B741,Inst!A:B,2,0)</f>
        <v>H1</v>
      </c>
    </row>
    <row r="742" spans="1:38" x14ac:dyDescent="0.35">
      <c r="A742" t="s">
        <v>38</v>
      </c>
      <c r="B742" t="s">
        <v>700</v>
      </c>
      <c r="C742" t="s">
        <v>40</v>
      </c>
      <c r="D742" t="s">
        <v>1182</v>
      </c>
      <c r="G742" t="s">
        <v>451</v>
      </c>
      <c r="H742" t="s">
        <v>1087</v>
      </c>
      <c r="J742">
        <v>1</v>
      </c>
      <c r="L742" t="s">
        <v>45</v>
      </c>
      <c r="Q742" s="48"/>
      <c r="R742" s="48">
        <f t="shared" si="64"/>
        <v>0</v>
      </c>
      <c r="S742" s="48">
        <f t="shared" si="69"/>
        <v>0</v>
      </c>
      <c r="T742" s="48">
        <v>83</v>
      </c>
      <c r="U742" s="48">
        <f t="shared" si="65"/>
        <v>83</v>
      </c>
      <c r="V742" s="138">
        <f t="shared" si="66"/>
        <v>83000</v>
      </c>
      <c r="W742" s="138">
        <f t="shared" si="68"/>
        <v>6916.666666666667</v>
      </c>
      <c r="X742" t="str">
        <f>IF(DATAPrI[[#This Row],[Verks]]="Programövergripande",DATAPrI[[#This Row],[Verks]],CONCATENATE(DATAPrI[[#This Row],[PN/Pri kod]],TEXT(DATAPrI[[#This Row],[Verks]],9900000),1))</f>
        <v>Programövergripande</v>
      </c>
      <c r="Y742" t="str">
        <f>IF(DATAPrI[[#This Row],[Verks]]="Programövergripande",DATAPrI[[#This Row],[Verks]],CONCATENATE(DATAPrI[[#This Row],[Kursansvarig inst]],TEXT(DATAPrI[[#This Row],[Verks]],9900000),1))</f>
        <v>Programövergripande</v>
      </c>
      <c r="Z7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4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42" t="str">
        <f>IF(A742="Programövergripande","Programövergripande",VLOOKUP(C742,Verks!A:B,2,0))</f>
        <v>Programövergripande</v>
      </c>
      <c r="AH742">
        <v>2023</v>
      </c>
      <c r="AL742" t="str">
        <f>VLOOKUP(B742,Inst!A:B,2,0)</f>
        <v>H1</v>
      </c>
    </row>
    <row r="743" spans="1:38" x14ac:dyDescent="0.35">
      <c r="A743" t="s">
        <v>47</v>
      </c>
      <c r="B743" t="s">
        <v>700</v>
      </c>
      <c r="C743" t="s">
        <v>40</v>
      </c>
      <c r="D743" t="s">
        <v>1183</v>
      </c>
      <c r="E743" t="s">
        <v>48</v>
      </c>
      <c r="G743" t="s">
        <v>451</v>
      </c>
      <c r="H743" t="s">
        <v>1203</v>
      </c>
      <c r="I743" t="s">
        <v>1204</v>
      </c>
      <c r="J743">
        <v>1</v>
      </c>
      <c r="L743" t="s">
        <v>45</v>
      </c>
      <c r="M743" t="s">
        <v>310</v>
      </c>
      <c r="N743">
        <v>2</v>
      </c>
      <c r="O743">
        <v>15</v>
      </c>
      <c r="P743">
        <v>7.5</v>
      </c>
      <c r="Q743" s="48">
        <f>105.85-3.606733</f>
        <v>102.24326699999999</v>
      </c>
      <c r="R743" s="48">
        <f t="shared" si="64"/>
        <v>1.875</v>
      </c>
      <c r="S743" s="48">
        <f t="shared" si="69"/>
        <v>191.70612562499997</v>
      </c>
      <c r="T743" s="48"/>
      <c r="U743" s="48">
        <f t="shared" si="65"/>
        <v>191.70612562499997</v>
      </c>
      <c r="V743" s="138">
        <f t="shared" si="66"/>
        <v>191706.12562499996</v>
      </c>
      <c r="W743" s="138">
        <f t="shared" si="68"/>
        <v>15975.510468749997</v>
      </c>
      <c r="X743" t="str">
        <f>IF(DATAPrI[[#This Row],[Verks]]="Programövergripande",DATAPrI[[#This Row],[Verks]],CONCATENATE(DATAPrI[[#This Row],[PN/Pri kod]],TEXT(DATAPrI[[#This Row],[Verks]],9900000),1))</f>
        <v>H199000411</v>
      </c>
      <c r="Y743" t="str">
        <f>IF(DATAPrI[[#This Row],[Verks]]="Programövergripande",DATAPrI[[#This Row],[Verks]],CONCATENATE(DATAPrI[[#This Row],[Kursansvarig inst]],TEXT(DATAPrI[[#This Row],[Verks]],9900000),1))</f>
        <v>H199000411</v>
      </c>
      <c r="Z7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3">
        <f>IF(A743="Programövergripande","Programövergripande",VLOOKUP(C743,Verks!A:B,2,0))</f>
        <v>41</v>
      </c>
      <c r="AH743">
        <v>2023</v>
      </c>
      <c r="AL743" t="str">
        <f>VLOOKUP(B743,Inst!A:B,2,0)</f>
        <v>H1</v>
      </c>
    </row>
    <row r="744" spans="1:38" x14ac:dyDescent="0.35">
      <c r="A744" t="s">
        <v>47</v>
      </c>
      <c r="B744" t="s">
        <v>700</v>
      </c>
      <c r="C744" t="s">
        <v>40</v>
      </c>
      <c r="D744" t="s">
        <v>1183</v>
      </c>
      <c r="E744" t="s">
        <v>48</v>
      </c>
      <c r="G744" t="s">
        <v>451</v>
      </c>
      <c r="H744" t="s">
        <v>1205</v>
      </c>
      <c r="I744" t="s">
        <v>1206</v>
      </c>
      <c r="J744">
        <v>1</v>
      </c>
      <c r="L744" t="s">
        <v>45</v>
      </c>
      <c r="M744" t="s">
        <v>310</v>
      </c>
      <c r="N744">
        <v>2</v>
      </c>
      <c r="O744">
        <v>15</v>
      </c>
      <c r="P744">
        <v>12.5</v>
      </c>
      <c r="Q744" s="48">
        <f>105.85-3.606733</f>
        <v>102.24326699999999</v>
      </c>
      <c r="R744" s="48">
        <f t="shared" si="64"/>
        <v>3.125</v>
      </c>
      <c r="S744" s="48">
        <f t="shared" si="69"/>
        <v>319.51020937499999</v>
      </c>
      <c r="T744" s="48"/>
      <c r="U744" s="48">
        <f t="shared" si="65"/>
        <v>319.51020937499999</v>
      </c>
      <c r="V744" s="138">
        <f t="shared" si="66"/>
        <v>319510.20937499998</v>
      </c>
      <c r="W744" s="138">
        <f t="shared" si="68"/>
        <v>26625.850781249999</v>
      </c>
      <c r="X744" t="str">
        <f>IF(DATAPrI[[#This Row],[Verks]]="Programövergripande",DATAPrI[[#This Row],[Verks]],CONCATENATE(DATAPrI[[#This Row],[PN/Pri kod]],TEXT(DATAPrI[[#This Row],[Verks]],9900000),1))</f>
        <v>H199000411</v>
      </c>
      <c r="Y744" t="str">
        <f>IF(DATAPrI[[#This Row],[Verks]]="Programövergripande",DATAPrI[[#This Row],[Verks]],CONCATENATE(DATAPrI[[#This Row],[Kursansvarig inst]],TEXT(DATAPrI[[#This Row],[Verks]],9900000),1))</f>
        <v>H199000411</v>
      </c>
      <c r="Z7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4">
        <f>IF(A744="Programövergripande","Programövergripande",VLOOKUP(C744,Verks!A:B,2,0))</f>
        <v>41</v>
      </c>
      <c r="AH744">
        <v>2023</v>
      </c>
      <c r="AL744" t="str">
        <f>VLOOKUP(B744,Inst!A:B,2,0)</f>
        <v>H1</v>
      </c>
    </row>
    <row r="745" spans="1:38" x14ac:dyDescent="0.35">
      <c r="A745" t="s">
        <v>47</v>
      </c>
      <c r="B745" t="s">
        <v>700</v>
      </c>
      <c r="C745" t="s">
        <v>40</v>
      </c>
      <c r="D745" t="s">
        <v>1183</v>
      </c>
      <c r="E745" t="s">
        <v>48</v>
      </c>
      <c r="G745" t="s">
        <v>451</v>
      </c>
      <c r="H745" t="s">
        <v>1207</v>
      </c>
      <c r="I745" t="s">
        <v>1208</v>
      </c>
      <c r="J745">
        <v>1</v>
      </c>
      <c r="L745" t="s">
        <v>45</v>
      </c>
      <c r="M745" t="s">
        <v>310</v>
      </c>
      <c r="N745">
        <v>2</v>
      </c>
      <c r="O745">
        <v>15</v>
      </c>
      <c r="P745">
        <v>10</v>
      </c>
      <c r="Q745" s="48">
        <f>105.85-3.606733</f>
        <v>102.24326699999999</v>
      </c>
      <c r="R745" s="48">
        <f t="shared" si="64"/>
        <v>2.5</v>
      </c>
      <c r="S745" s="48">
        <f t="shared" si="69"/>
        <v>255.60816749999998</v>
      </c>
      <c r="T745" s="48"/>
      <c r="U745" s="48">
        <f t="shared" si="65"/>
        <v>255.60816749999998</v>
      </c>
      <c r="V745" s="138">
        <f t="shared" si="66"/>
        <v>255608.16749999998</v>
      </c>
      <c r="W745" s="138">
        <f t="shared" si="68"/>
        <v>21300.680624999997</v>
      </c>
      <c r="X745" t="str">
        <f>IF(DATAPrI[[#This Row],[Verks]]="Programövergripande",DATAPrI[[#This Row],[Verks]],CONCATENATE(DATAPrI[[#This Row],[PN/Pri kod]],TEXT(DATAPrI[[#This Row],[Verks]],9900000),1))</f>
        <v>H199000411</v>
      </c>
      <c r="Y745" t="str">
        <f>IF(DATAPrI[[#This Row],[Verks]]="Programövergripande",DATAPrI[[#This Row],[Verks]],CONCATENATE(DATAPrI[[#This Row],[Kursansvarig inst]],TEXT(DATAPrI[[#This Row],[Verks]],9900000),1))</f>
        <v>H199000411</v>
      </c>
      <c r="Z7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5">
        <f>IF(A745="Programövergripande","Programövergripande",VLOOKUP(C745,Verks!A:B,2,0))</f>
        <v>41</v>
      </c>
      <c r="AH745">
        <v>2023</v>
      </c>
      <c r="AL745" t="str">
        <f>VLOOKUP(B745,Inst!A:B,2,0)</f>
        <v>H1</v>
      </c>
    </row>
    <row r="746" spans="1:38" x14ac:dyDescent="0.35">
      <c r="A746" t="s">
        <v>47</v>
      </c>
      <c r="B746" t="s">
        <v>700</v>
      </c>
      <c r="C746" t="s">
        <v>40</v>
      </c>
      <c r="D746" t="s">
        <v>1183</v>
      </c>
      <c r="E746" t="s">
        <v>48</v>
      </c>
      <c r="G746" t="s">
        <v>451</v>
      </c>
      <c r="H746" t="s">
        <v>490</v>
      </c>
      <c r="I746" t="s">
        <v>42</v>
      </c>
      <c r="J746">
        <v>1</v>
      </c>
      <c r="L746" t="s">
        <v>45</v>
      </c>
      <c r="Q746" s="48"/>
      <c r="R746" s="48">
        <f t="shared" si="64"/>
        <v>0</v>
      </c>
      <c r="S746" s="48">
        <f t="shared" si="69"/>
        <v>0</v>
      </c>
      <c r="T746" s="48">
        <v>382.7</v>
      </c>
      <c r="U746" s="48">
        <f t="shared" si="65"/>
        <v>382.7</v>
      </c>
      <c r="V746" s="138">
        <f t="shared" si="66"/>
        <v>382700</v>
      </c>
      <c r="W746" s="138">
        <f t="shared" si="68"/>
        <v>31891.666666666668</v>
      </c>
      <c r="X746" t="str">
        <f>IF(DATAPrI[[#This Row],[Verks]]="Programövergripande",DATAPrI[[#This Row],[Verks]],CONCATENATE(DATAPrI[[#This Row],[PN/Pri kod]],TEXT(DATAPrI[[#This Row],[Verks]],9900000),1))</f>
        <v>H199000411</v>
      </c>
      <c r="Y746" t="str">
        <f>IF(DATAPrI[[#This Row],[Verks]]="Programövergripande",DATAPrI[[#This Row],[Verks]],CONCATENATE(DATAPrI[[#This Row],[Kursansvarig inst]],TEXT(DATAPrI[[#This Row],[Verks]],9900000),1))</f>
        <v>H199000411</v>
      </c>
      <c r="Z7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6">
        <f>IF(A746="Programövergripande","Programövergripande",VLOOKUP(C746,Verks!A:B,2,0))</f>
        <v>41</v>
      </c>
      <c r="AH746">
        <v>2023</v>
      </c>
      <c r="AL746" t="str">
        <f>VLOOKUP(B746,Inst!A:B,2,0)</f>
        <v>H1</v>
      </c>
    </row>
    <row r="747" spans="1:38" x14ac:dyDescent="0.35">
      <c r="A747" t="s">
        <v>47</v>
      </c>
      <c r="B747" t="s">
        <v>700</v>
      </c>
      <c r="C747" t="s">
        <v>40</v>
      </c>
      <c r="D747" t="s">
        <v>1182</v>
      </c>
      <c r="E747" t="s">
        <v>48</v>
      </c>
      <c r="G747" t="s">
        <v>451</v>
      </c>
      <c r="H747" t="s">
        <v>490</v>
      </c>
      <c r="J747">
        <v>1</v>
      </c>
      <c r="L747" t="s">
        <v>45</v>
      </c>
      <c r="Q747" s="48"/>
      <c r="R747" s="48">
        <f t="shared" si="64"/>
        <v>0</v>
      </c>
      <c r="S747" s="48">
        <f t="shared" si="69"/>
        <v>0</v>
      </c>
      <c r="T747" s="48">
        <v>803</v>
      </c>
      <c r="U747" s="48">
        <f t="shared" si="65"/>
        <v>803</v>
      </c>
      <c r="V747" s="138">
        <f t="shared" si="66"/>
        <v>803000</v>
      </c>
      <c r="W747" s="138">
        <f t="shared" si="68"/>
        <v>66916.666666666672</v>
      </c>
      <c r="X747" t="str">
        <f>IF(DATAPrI[[#This Row],[Verks]]="Programövergripande",DATAPrI[[#This Row],[Verks]],CONCATENATE(DATAPrI[[#This Row],[PN/Pri kod]],TEXT(DATAPrI[[#This Row],[Verks]],9900000),1))</f>
        <v>H199000411</v>
      </c>
      <c r="Y747" t="str">
        <f>IF(DATAPrI[[#This Row],[Verks]]="Programövergripande",DATAPrI[[#This Row],[Verks]],CONCATENATE(DATAPrI[[#This Row],[Kursansvarig inst]],TEXT(DATAPrI[[#This Row],[Verks]],9900000),1))</f>
        <v>H199000411</v>
      </c>
      <c r="Z7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3564</v>
      </c>
      <c r="AA7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3564</v>
      </c>
      <c r="AF747">
        <f>IF(A747="Programövergripande","Programövergripande",VLOOKUP(C747,Verks!A:B,2,0))</f>
        <v>41</v>
      </c>
      <c r="AH747">
        <v>2023</v>
      </c>
      <c r="AL747" t="str">
        <f>VLOOKUP(B747,Inst!A:B,2,0)</f>
        <v>H1</v>
      </c>
    </row>
    <row r="748" spans="1:38" x14ac:dyDescent="0.35">
      <c r="A748" t="s">
        <v>38</v>
      </c>
      <c r="B748" t="s">
        <v>700</v>
      </c>
      <c r="C748" t="s">
        <v>304</v>
      </c>
      <c r="D748" t="s">
        <v>304</v>
      </c>
      <c r="E748" t="s">
        <v>42</v>
      </c>
      <c r="F748" t="s">
        <v>42</v>
      </c>
      <c r="G748" t="s">
        <v>451</v>
      </c>
      <c r="H748" t="s">
        <v>54</v>
      </c>
      <c r="I748" t="s">
        <v>42</v>
      </c>
      <c r="J748">
        <v>1</v>
      </c>
      <c r="L748" t="s">
        <v>53</v>
      </c>
      <c r="M748" t="s">
        <v>42</v>
      </c>
      <c r="Q748">
        <v>0</v>
      </c>
      <c r="R748">
        <f t="shared" si="64"/>
        <v>0</v>
      </c>
      <c r="S748">
        <f t="shared" si="69"/>
        <v>0</v>
      </c>
      <c r="T748">
        <v>864</v>
      </c>
      <c r="U748">
        <f t="shared" si="65"/>
        <v>864</v>
      </c>
      <c r="V748">
        <f t="shared" si="66"/>
        <v>864000</v>
      </c>
      <c r="W748">
        <f t="shared" si="68"/>
        <v>72000</v>
      </c>
      <c r="X748" t="str">
        <f>IF(DATAPrI[[#This Row],[Verks]]="Programövergripande",DATAPrI[[#This Row],[Verks]],CONCATENATE(DATAPrI[[#This Row],[PN/Pri kod]],TEXT(DATAPrI[[#This Row],[Verks]],9900000),1))</f>
        <v>Programövergripande</v>
      </c>
      <c r="Y748" t="str">
        <f>IF(DATAPrI[[#This Row],[Verks]]="Programövergripande",DATAPrI[[#This Row],[Verks]],CONCATENATE(DATAPrI[[#This Row],[Kursansvarig inst]],TEXT(DATAPrI[[#This Row],[Verks]],9900000),1))</f>
        <v>Programövergripande</v>
      </c>
      <c r="Z7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4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48" t="str">
        <f>IF(A748="Programövergripande","Programövergripande",VLOOKUP(C748,Verks!A:B,2,0))</f>
        <v>Programövergripande</v>
      </c>
      <c r="AH748">
        <v>2023</v>
      </c>
      <c r="AL748" t="str">
        <f>VLOOKUP(B748,Inst!A:B,2,0)</f>
        <v>H1</v>
      </c>
    </row>
    <row r="749" spans="1:38" x14ac:dyDescent="0.35">
      <c r="A749" t="s">
        <v>38</v>
      </c>
      <c r="B749" t="s">
        <v>700</v>
      </c>
      <c r="C749" t="s">
        <v>304</v>
      </c>
      <c r="D749" t="s">
        <v>304</v>
      </c>
      <c r="E749" t="s">
        <v>42</v>
      </c>
      <c r="F749" t="s">
        <v>42</v>
      </c>
      <c r="G749" t="s">
        <v>451</v>
      </c>
      <c r="H749" t="s">
        <v>55</v>
      </c>
      <c r="I749" t="s">
        <v>42</v>
      </c>
      <c r="J749">
        <v>1</v>
      </c>
      <c r="L749" t="s">
        <v>53</v>
      </c>
      <c r="M749" t="s">
        <v>42</v>
      </c>
      <c r="Q749">
        <v>0</v>
      </c>
      <c r="R749">
        <f t="shared" si="64"/>
        <v>0</v>
      </c>
      <c r="S749">
        <f t="shared" si="69"/>
        <v>0</v>
      </c>
      <c r="T749">
        <v>284.61099999999999</v>
      </c>
      <c r="U749">
        <f t="shared" si="65"/>
        <v>284.61099999999999</v>
      </c>
      <c r="V749">
        <f t="shared" si="66"/>
        <v>284611</v>
      </c>
      <c r="W749">
        <f t="shared" si="68"/>
        <v>23717.583333333332</v>
      </c>
      <c r="X749" t="str">
        <f>IF(DATAPrI[[#This Row],[Verks]]="Programövergripande",DATAPrI[[#This Row],[Verks]],CONCATENATE(DATAPrI[[#This Row],[PN/Pri kod]],TEXT(DATAPrI[[#This Row],[Verks]],9900000),1))</f>
        <v>Programövergripande</v>
      </c>
      <c r="Y749" t="str">
        <f>IF(DATAPrI[[#This Row],[Verks]]="Programövergripande",DATAPrI[[#This Row],[Verks]],CONCATENATE(DATAPrI[[#This Row],[Kursansvarig inst]],TEXT(DATAPrI[[#This Row],[Verks]],9900000),1))</f>
        <v>Programövergripande</v>
      </c>
      <c r="Z74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4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49" t="str">
        <f>IF(A749="Programövergripande","Programövergripande",VLOOKUP(C749,Verks!A:B,2,0))</f>
        <v>Programövergripande</v>
      </c>
      <c r="AH749">
        <v>2023</v>
      </c>
      <c r="AL749" t="str">
        <f>VLOOKUP(B749,Inst!A:B,2,0)</f>
        <v>H1</v>
      </c>
    </row>
    <row r="750" spans="1:38" x14ac:dyDescent="0.35">
      <c r="A750" t="s">
        <v>38</v>
      </c>
      <c r="B750" t="s">
        <v>700</v>
      </c>
      <c r="C750" t="s">
        <v>304</v>
      </c>
      <c r="D750" t="s">
        <v>304</v>
      </c>
      <c r="E750" t="s">
        <v>42</v>
      </c>
      <c r="F750" t="s">
        <v>42</v>
      </c>
      <c r="G750" t="s">
        <v>451</v>
      </c>
      <c r="H750" t="s">
        <v>44</v>
      </c>
      <c r="I750" t="s">
        <v>42</v>
      </c>
      <c r="J750">
        <v>1</v>
      </c>
      <c r="L750" t="s">
        <v>53</v>
      </c>
      <c r="Q750">
        <v>0</v>
      </c>
      <c r="R750">
        <f t="shared" si="64"/>
        <v>0</v>
      </c>
      <c r="S750">
        <f t="shared" si="69"/>
        <v>0</v>
      </c>
      <c r="T750" s="138">
        <f>1685-1.78</f>
        <v>1683.22</v>
      </c>
      <c r="U750" s="138">
        <f t="shared" si="65"/>
        <v>1683.22</v>
      </c>
      <c r="V750">
        <f t="shared" si="66"/>
        <v>1683220</v>
      </c>
      <c r="W750">
        <f t="shared" si="68"/>
        <v>140268.33333333334</v>
      </c>
      <c r="X750" t="str">
        <f>IF(DATAPrI[[#This Row],[Verks]]="Programövergripande",DATAPrI[[#This Row],[Verks]],CONCATENATE(DATAPrI[[#This Row],[PN/Pri kod]],TEXT(DATAPrI[[#This Row],[Verks]],9900000),1))</f>
        <v>Programövergripande</v>
      </c>
      <c r="Y750" t="str">
        <f>IF(DATAPrI[[#This Row],[Verks]]="Programövergripande",DATAPrI[[#This Row],[Verks]],CONCATENATE(DATAPrI[[#This Row],[Kursansvarig inst]],TEXT(DATAPrI[[#This Row],[Verks]],9900000),1))</f>
        <v>Programövergripande</v>
      </c>
      <c r="Z75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5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50" t="str">
        <f>IF(A750="Programövergripande","Programövergripande",VLOOKUP(C750,Verks!A:B,2,0))</f>
        <v>Programövergripande</v>
      </c>
      <c r="AH750">
        <v>2023</v>
      </c>
      <c r="AL750" t="str">
        <f>VLOOKUP(B750,Inst!A:B,2,0)</f>
        <v>H1</v>
      </c>
    </row>
    <row r="751" spans="1:38" x14ac:dyDescent="0.35">
      <c r="A751" t="s">
        <v>38</v>
      </c>
      <c r="B751" t="s">
        <v>700</v>
      </c>
      <c r="C751" t="s">
        <v>304</v>
      </c>
      <c r="D751" t="s">
        <v>304</v>
      </c>
      <c r="E751" t="s">
        <v>42</v>
      </c>
      <c r="F751" t="s">
        <v>42</v>
      </c>
      <c r="G751" t="s">
        <v>451</v>
      </c>
      <c r="H751" t="s">
        <v>52</v>
      </c>
      <c r="I751" t="s">
        <v>42</v>
      </c>
      <c r="J751">
        <v>1</v>
      </c>
      <c r="L751" t="s">
        <v>53</v>
      </c>
      <c r="Q751">
        <v>0</v>
      </c>
      <c r="R751">
        <f t="shared" si="64"/>
        <v>0</v>
      </c>
      <c r="S751">
        <f t="shared" si="69"/>
        <v>0</v>
      </c>
      <c r="T751">
        <v>5927</v>
      </c>
      <c r="U751">
        <f t="shared" si="65"/>
        <v>5927</v>
      </c>
      <c r="V751">
        <f t="shared" si="66"/>
        <v>5927000</v>
      </c>
      <c r="W751">
        <f t="shared" si="68"/>
        <v>493916.66666666669</v>
      </c>
      <c r="X751" t="str">
        <f>IF(DATAPrI[[#This Row],[Verks]]="Programövergripande",DATAPrI[[#This Row],[Verks]],CONCATENATE(DATAPrI[[#This Row],[PN/Pri kod]],TEXT(DATAPrI[[#This Row],[Verks]],9900000),1))</f>
        <v>Programövergripande</v>
      </c>
      <c r="Y751" t="str">
        <f>IF(DATAPrI[[#This Row],[Verks]]="Programövergripande",DATAPrI[[#This Row],[Verks]],CONCATENATE(DATAPrI[[#This Row],[Kursansvarig inst]],TEXT(DATAPrI[[#This Row],[Verks]],9900000),1))</f>
        <v>Programövergripande</v>
      </c>
      <c r="Z75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5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51" t="str">
        <f>IF(A751="Programövergripande","Programövergripande",VLOOKUP(C751,Verks!A:B,2,0))</f>
        <v>Programövergripande</v>
      </c>
      <c r="AH751">
        <v>2023</v>
      </c>
      <c r="AL751" t="str">
        <f>VLOOKUP(B751,Inst!A:B,2,0)</f>
        <v>H1</v>
      </c>
    </row>
    <row r="752" spans="1:38" x14ac:dyDescent="0.35">
      <c r="A752" t="s">
        <v>38</v>
      </c>
      <c r="B752" t="s">
        <v>700</v>
      </c>
      <c r="C752" t="s">
        <v>304</v>
      </c>
      <c r="D752" t="s">
        <v>304</v>
      </c>
      <c r="E752" t="s">
        <v>42</v>
      </c>
      <c r="G752" t="s">
        <v>451</v>
      </c>
      <c r="H752" t="s">
        <v>1087</v>
      </c>
      <c r="I752" t="s">
        <v>42</v>
      </c>
      <c r="J752">
        <v>1</v>
      </c>
      <c r="L752" t="s">
        <v>53</v>
      </c>
      <c r="R752">
        <f t="shared" si="64"/>
        <v>0</v>
      </c>
      <c r="S752">
        <f t="shared" si="69"/>
        <v>0</v>
      </c>
      <c r="T752">
        <v>1772</v>
      </c>
      <c r="U752">
        <f t="shared" si="65"/>
        <v>1772</v>
      </c>
      <c r="V752">
        <f t="shared" si="66"/>
        <v>1772000</v>
      </c>
      <c r="W752">
        <f t="shared" si="68"/>
        <v>147666.66666666666</v>
      </c>
      <c r="X752" t="str">
        <f>IF(DATAPrI[[#This Row],[Verks]]="Programövergripande",DATAPrI[[#This Row],[Verks]],CONCATENATE(DATAPrI[[#This Row],[PN/Pri kod]],TEXT(DATAPrI[[#This Row],[Verks]],9900000),1))</f>
        <v>Programövergripande</v>
      </c>
      <c r="Y752" t="str">
        <f>IF(DATAPrI[[#This Row],[Verks]]="Programövergripande",DATAPrI[[#This Row],[Verks]],CONCATENATE(DATAPrI[[#This Row],[Kursansvarig inst]],TEXT(DATAPrI[[#This Row],[Verks]],9900000),1))</f>
        <v>Programövergripande</v>
      </c>
      <c r="Z75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5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52" t="str">
        <f>IF(A752="Programövergripande","Programövergripande",VLOOKUP(C752,Verks!A:B,2,0))</f>
        <v>Programövergripande</v>
      </c>
      <c r="AH752">
        <v>2023</v>
      </c>
      <c r="AL752" t="str">
        <f>VLOOKUP(B752,Inst!A:B,2,0)</f>
        <v>H1</v>
      </c>
    </row>
    <row r="753" spans="1:38" x14ac:dyDescent="0.35">
      <c r="A753" t="s">
        <v>38</v>
      </c>
      <c r="B753" t="s">
        <v>700</v>
      </c>
      <c r="C753" t="s">
        <v>304</v>
      </c>
      <c r="D753" t="s">
        <v>304</v>
      </c>
      <c r="E753" t="s">
        <v>42</v>
      </c>
      <c r="G753" t="s">
        <v>451</v>
      </c>
      <c r="H753" t="s">
        <v>1088</v>
      </c>
      <c r="I753" t="s">
        <v>42</v>
      </c>
      <c r="J753">
        <v>1</v>
      </c>
      <c r="L753" t="s">
        <v>53</v>
      </c>
      <c r="R753">
        <f t="shared" si="64"/>
        <v>0</v>
      </c>
      <c r="S753">
        <f t="shared" si="69"/>
        <v>0</v>
      </c>
      <c r="T753">
        <v>84</v>
      </c>
      <c r="U753">
        <f t="shared" si="65"/>
        <v>84</v>
      </c>
      <c r="V753">
        <f t="shared" si="66"/>
        <v>84000</v>
      </c>
      <c r="W753">
        <f t="shared" si="68"/>
        <v>7000</v>
      </c>
      <c r="X753" t="str">
        <f>IF(DATAPrI[[#This Row],[Verks]]="Programövergripande",DATAPrI[[#This Row],[Verks]],CONCATENATE(DATAPrI[[#This Row],[PN/Pri kod]],TEXT(DATAPrI[[#This Row],[Verks]],9900000),1))</f>
        <v>Programövergripande</v>
      </c>
      <c r="Y753" t="str">
        <f>IF(DATAPrI[[#This Row],[Verks]]="Programövergripande",DATAPrI[[#This Row],[Verks]],CONCATENATE(DATAPrI[[#This Row],[Kursansvarig inst]],TEXT(DATAPrI[[#This Row],[Verks]],9900000),1))</f>
        <v>Programövergripande</v>
      </c>
      <c r="Z75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75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753" t="str">
        <f>IF(A753="Programövergripande","Programövergripande",VLOOKUP(C753,Verks!A:B,2,0))</f>
        <v>Programövergripande</v>
      </c>
      <c r="AH753">
        <v>2023</v>
      </c>
      <c r="AL753" t="str">
        <f>VLOOKUP(B753,Inst!A:B,2,0)</f>
        <v>H1</v>
      </c>
    </row>
    <row r="754" spans="1:38" x14ac:dyDescent="0.35">
      <c r="A754" t="s">
        <v>47</v>
      </c>
      <c r="B754" t="s">
        <v>700</v>
      </c>
      <c r="C754" t="s">
        <v>304</v>
      </c>
      <c r="D754" t="s">
        <v>1209</v>
      </c>
      <c r="E754" t="s">
        <v>48</v>
      </c>
      <c r="F754" t="s">
        <v>42</v>
      </c>
      <c r="G754" t="s">
        <v>451</v>
      </c>
      <c r="H754" t="s">
        <v>1210</v>
      </c>
      <c r="I754" t="s">
        <v>42</v>
      </c>
      <c r="J754">
        <v>1</v>
      </c>
      <c r="L754" t="s">
        <v>66</v>
      </c>
      <c r="M754" t="s">
        <v>50</v>
      </c>
      <c r="N754">
        <v>5</v>
      </c>
      <c r="O754">
        <v>97</v>
      </c>
      <c r="P754">
        <v>7.5</v>
      </c>
      <c r="Q754" s="48">
        <f>75.95-0.33</f>
        <v>75.62</v>
      </c>
      <c r="R754">
        <f t="shared" si="64"/>
        <v>12.125</v>
      </c>
      <c r="S754">
        <f t="shared" si="69"/>
        <v>916.89250000000004</v>
      </c>
      <c r="T754">
        <v>0</v>
      </c>
      <c r="U754">
        <f t="shared" si="65"/>
        <v>916.89250000000004</v>
      </c>
      <c r="V754">
        <f t="shared" si="66"/>
        <v>916892.5</v>
      </c>
      <c r="W754">
        <f t="shared" si="68"/>
        <v>76407.708333333328</v>
      </c>
      <c r="X754" t="str">
        <f>IF(DATAPrI[[#This Row],[Verks]]="Programövergripande",DATAPrI[[#This Row],[Verks]],CONCATENATE(DATAPrI[[#This Row],[PN/Pri kod]],TEXT(DATAPrI[[#This Row],[Verks]],9900000),1))</f>
        <v>H199001331</v>
      </c>
      <c r="Y754" t="str">
        <f>IF(DATAPrI[[#This Row],[Verks]]="Programövergripande",DATAPrI[[#This Row],[Verks]],CONCATENATE(DATAPrI[[#This Row],[Kursansvarig inst]],TEXT(DATAPrI[[#This Row],[Verks]],9900000),1))</f>
        <v>H199001331</v>
      </c>
      <c r="Z7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4">
        <f>IF(A754="Programövergripande","Programövergripande",VLOOKUP(C754,Verks!A:B,2,0))</f>
        <v>133</v>
      </c>
      <c r="AH754">
        <v>2023</v>
      </c>
      <c r="AL754" t="str">
        <f>VLOOKUP(B754,Inst!A:B,2,0)</f>
        <v>H1</v>
      </c>
    </row>
    <row r="755" spans="1:38" x14ac:dyDescent="0.35">
      <c r="A755" t="s">
        <v>47</v>
      </c>
      <c r="B755" t="s">
        <v>700</v>
      </c>
      <c r="C755" t="s">
        <v>304</v>
      </c>
      <c r="D755" t="s">
        <v>1211</v>
      </c>
      <c r="E755" t="s">
        <v>48</v>
      </c>
      <c r="F755" t="s">
        <v>42</v>
      </c>
      <c r="G755" t="s">
        <v>451</v>
      </c>
      <c r="H755" t="s">
        <v>1210</v>
      </c>
      <c r="I755" t="s">
        <v>42</v>
      </c>
      <c r="J755">
        <v>1</v>
      </c>
      <c r="L755" t="s">
        <v>66</v>
      </c>
      <c r="M755" t="s">
        <v>50</v>
      </c>
      <c r="N755">
        <v>5</v>
      </c>
      <c r="O755">
        <v>32</v>
      </c>
      <c r="P755">
        <v>7.5</v>
      </c>
      <c r="Q755" s="48">
        <f t="shared" ref="Q755:Q761" si="70">75.95-0.33</f>
        <v>75.62</v>
      </c>
      <c r="R755">
        <f t="shared" si="64"/>
        <v>4</v>
      </c>
      <c r="S755">
        <f t="shared" si="69"/>
        <v>302.48</v>
      </c>
      <c r="T755">
        <v>0</v>
      </c>
      <c r="U755">
        <f t="shared" si="65"/>
        <v>302.48</v>
      </c>
      <c r="V755">
        <f t="shared" si="66"/>
        <v>302480</v>
      </c>
      <c r="W755">
        <f t="shared" si="68"/>
        <v>25206.666666666668</v>
      </c>
      <c r="X755" t="str">
        <f>IF(DATAPrI[[#This Row],[Verks]]="Programövergripande",DATAPrI[[#This Row],[Verks]],CONCATENATE(DATAPrI[[#This Row],[PN/Pri kod]],TEXT(DATAPrI[[#This Row],[Verks]],9900000),1))</f>
        <v>H199001331</v>
      </c>
      <c r="Y755" t="str">
        <f>IF(DATAPrI[[#This Row],[Verks]]="Programövergripande",DATAPrI[[#This Row],[Verks]],CONCATENATE(DATAPrI[[#This Row],[Kursansvarig inst]],TEXT(DATAPrI[[#This Row],[Verks]],9900000),1))</f>
        <v>H199001331</v>
      </c>
      <c r="Z7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5">
        <f>IF(A755="Programövergripande","Programövergripande",VLOOKUP(C755,Verks!A:B,2,0))</f>
        <v>133</v>
      </c>
      <c r="AH755">
        <v>2023</v>
      </c>
      <c r="AL755" t="str">
        <f>VLOOKUP(B755,Inst!A:B,2,0)</f>
        <v>H1</v>
      </c>
    </row>
    <row r="756" spans="1:38" x14ac:dyDescent="0.35">
      <c r="A756" t="s">
        <v>47</v>
      </c>
      <c r="B756" t="s">
        <v>700</v>
      </c>
      <c r="C756" t="s">
        <v>304</v>
      </c>
      <c r="D756" t="s">
        <v>1209</v>
      </c>
      <c r="E756" t="s">
        <v>48</v>
      </c>
      <c r="F756" t="s">
        <v>42</v>
      </c>
      <c r="G756" t="s">
        <v>451</v>
      </c>
      <c r="H756" t="s">
        <v>1210</v>
      </c>
      <c r="I756" t="s">
        <v>42</v>
      </c>
      <c r="J756">
        <v>1</v>
      </c>
      <c r="L756" t="s">
        <v>66</v>
      </c>
      <c r="M756" t="s">
        <v>49</v>
      </c>
      <c r="N756">
        <v>5</v>
      </c>
      <c r="O756">
        <v>105</v>
      </c>
      <c r="P756">
        <v>7.5</v>
      </c>
      <c r="Q756" s="48">
        <f t="shared" si="70"/>
        <v>75.62</v>
      </c>
      <c r="R756">
        <f t="shared" si="64"/>
        <v>13.125</v>
      </c>
      <c r="S756">
        <f t="shared" si="69"/>
        <v>992.51250000000005</v>
      </c>
      <c r="T756">
        <v>0</v>
      </c>
      <c r="U756">
        <f t="shared" si="65"/>
        <v>992.51250000000005</v>
      </c>
      <c r="V756">
        <f t="shared" si="66"/>
        <v>992512.5</v>
      </c>
      <c r="W756">
        <f t="shared" si="68"/>
        <v>82709.375</v>
      </c>
      <c r="X756" t="str">
        <f>IF(DATAPrI[[#This Row],[Verks]]="Programövergripande",DATAPrI[[#This Row],[Verks]],CONCATENATE(DATAPrI[[#This Row],[PN/Pri kod]],TEXT(DATAPrI[[#This Row],[Verks]],9900000),1))</f>
        <v>H199001331</v>
      </c>
      <c r="Y756" t="str">
        <f>IF(DATAPrI[[#This Row],[Verks]]="Programövergripande",DATAPrI[[#This Row],[Verks]],CONCATENATE(DATAPrI[[#This Row],[Kursansvarig inst]],TEXT(DATAPrI[[#This Row],[Verks]],9900000),1))</f>
        <v>H199001331</v>
      </c>
      <c r="Z7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6">
        <f>IF(A756="Programövergripande","Programövergripande",VLOOKUP(C756,Verks!A:B,2,0))</f>
        <v>133</v>
      </c>
      <c r="AH756">
        <v>2023</v>
      </c>
      <c r="AL756" t="str">
        <f>VLOOKUP(B756,Inst!A:B,2,0)</f>
        <v>H1</v>
      </c>
    </row>
    <row r="757" spans="1:38" x14ac:dyDescent="0.35">
      <c r="A757" t="s">
        <v>47</v>
      </c>
      <c r="B757" t="s">
        <v>700</v>
      </c>
      <c r="C757" t="s">
        <v>304</v>
      </c>
      <c r="D757" t="s">
        <v>1211</v>
      </c>
      <c r="E757" t="s">
        <v>48</v>
      </c>
      <c r="F757" t="s">
        <v>42</v>
      </c>
      <c r="G757" t="s">
        <v>451</v>
      </c>
      <c r="H757" t="s">
        <v>1210</v>
      </c>
      <c r="I757" t="s">
        <v>42</v>
      </c>
      <c r="J757">
        <v>1</v>
      </c>
      <c r="L757" t="s">
        <v>66</v>
      </c>
      <c r="M757" t="s">
        <v>49</v>
      </c>
      <c r="N757">
        <v>5</v>
      </c>
      <c r="O757">
        <v>21</v>
      </c>
      <c r="P757">
        <v>7.5</v>
      </c>
      <c r="Q757" s="48">
        <f t="shared" si="70"/>
        <v>75.62</v>
      </c>
      <c r="R757">
        <f t="shared" si="64"/>
        <v>2.625</v>
      </c>
      <c r="S757">
        <f t="shared" si="69"/>
        <v>198.5025</v>
      </c>
      <c r="T757">
        <v>0</v>
      </c>
      <c r="U757">
        <f t="shared" si="65"/>
        <v>198.5025</v>
      </c>
      <c r="V757">
        <f t="shared" si="66"/>
        <v>198502.5</v>
      </c>
      <c r="W757">
        <f t="shared" si="68"/>
        <v>16541.875</v>
      </c>
      <c r="X757" t="str">
        <f>IF(DATAPrI[[#This Row],[Verks]]="Programövergripande",DATAPrI[[#This Row],[Verks]],CONCATENATE(DATAPrI[[#This Row],[PN/Pri kod]],TEXT(DATAPrI[[#This Row],[Verks]],9900000),1))</f>
        <v>H199001331</v>
      </c>
      <c r="Y757" t="str">
        <f>IF(DATAPrI[[#This Row],[Verks]]="Programövergripande",DATAPrI[[#This Row],[Verks]],CONCATENATE(DATAPrI[[#This Row],[Kursansvarig inst]],TEXT(DATAPrI[[#This Row],[Verks]],9900000),1))</f>
        <v>H199001331</v>
      </c>
      <c r="Z7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7">
        <f>IF(A757="Programövergripande","Programövergripande",VLOOKUP(C757,Verks!A:B,2,0))</f>
        <v>133</v>
      </c>
      <c r="AH757">
        <v>2023</v>
      </c>
      <c r="AL757" t="str">
        <f>VLOOKUP(B757,Inst!A:B,2,0)</f>
        <v>H1</v>
      </c>
    </row>
    <row r="758" spans="1:38" x14ac:dyDescent="0.35">
      <c r="A758" t="s">
        <v>47</v>
      </c>
      <c r="B758" t="s">
        <v>700</v>
      </c>
      <c r="C758" t="s">
        <v>304</v>
      </c>
      <c r="D758" t="s">
        <v>1209</v>
      </c>
      <c r="E758" t="s">
        <v>48</v>
      </c>
      <c r="G758" t="s">
        <v>451</v>
      </c>
      <c r="H758" t="s">
        <v>1212</v>
      </c>
      <c r="I758" t="s">
        <v>1213</v>
      </c>
      <c r="J758">
        <v>1</v>
      </c>
      <c r="L758" t="s">
        <v>58</v>
      </c>
      <c r="M758" t="s">
        <v>50</v>
      </c>
      <c r="N758">
        <v>1</v>
      </c>
      <c r="O758">
        <v>124</v>
      </c>
      <c r="P758">
        <v>16.5</v>
      </c>
      <c r="Q758" s="48">
        <f t="shared" si="70"/>
        <v>75.62</v>
      </c>
      <c r="R758">
        <f t="shared" si="64"/>
        <v>34.1</v>
      </c>
      <c r="S758">
        <f t="shared" si="69"/>
        <v>2578.6420000000003</v>
      </c>
      <c r="U758">
        <f t="shared" si="65"/>
        <v>2578.6420000000003</v>
      </c>
      <c r="V758">
        <f t="shared" si="66"/>
        <v>2578642.0000000005</v>
      </c>
      <c r="W758">
        <f t="shared" si="68"/>
        <v>214886.83333333337</v>
      </c>
      <c r="X758" t="str">
        <f>IF(DATAPrI[[#This Row],[Verks]]="Programövergripande",DATAPrI[[#This Row],[Verks]],CONCATENATE(DATAPrI[[#This Row],[PN/Pri kod]],TEXT(DATAPrI[[#This Row],[Verks]],9900000),1))</f>
        <v>H199001331</v>
      </c>
      <c r="Y758" t="str">
        <f>IF(DATAPrI[[#This Row],[Verks]]="Programövergripande",DATAPrI[[#This Row],[Verks]],CONCATENATE(DATAPrI[[#This Row],[Kursansvarig inst]],TEXT(DATAPrI[[#This Row],[Verks]],9900000),1))</f>
        <v>H199001331</v>
      </c>
      <c r="Z7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8">
        <f>IF(A758="Programövergripande","Programövergripande",VLOOKUP(C758,Verks!A:B,2,0))</f>
        <v>133</v>
      </c>
      <c r="AH758">
        <v>2023</v>
      </c>
      <c r="AL758" t="str">
        <f>VLOOKUP(B758,Inst!A:B,2,0)</f>
        <v>H1</v>
      </c>
    </row>
    <row r="759" spans="1:38" x14ac:dyDescent="0.35">
      <c r="A759" t="s">
        <v>47</v>
      </c>
      <c r="B759" t="s">
        <v>700</v>
      </c>
      <c r="C759" t="s">
        <v>304</v>
      </c>
      <c r="D759" t="s">
        <v>1211</v>
      </c>
      <c r="E759" t="s">
        <v>48</v>
      </c>
      <c r="F759" t="s">
        <v>42</v>
      </c>
      <c r="G759" t="s">
        <v>451</v>
      </c>
      <c r="H759" t="s">
        <v>1212</v>
      </c>
      <c r="I759" t="s">
        <v>1213</v>
      </c>
      <c r="J759">
        <v>1</v>
      </c>
      <c r="L759" t="s">
        <v>58</v>
      </c>
      <c r="M759" t="s">
        <v>50</v>
      </c>
      <c r="N759">
        <v>1</v>
      </c>
      <c r="O759">
        <v>46</v>
      </c>
      <c r="P759">
        <v>16.5</v>
      </c>
      <c r="Q759" s="48">
        <f t="shared" si="70"/>
        <v>75.62</v>
      </c>
      <c r="R759">
        <f t="shared" si="64"/>
        <v>12.65</v>
      </c>
      <c r="S759">
        <f t="shared" si="69"/>
        <v>956.59300000000007</v>
      </c>
      <c r="T759">
        <v>0</v>
      </c>
      <c r="U759">
        <f t="shared" si="65"/>
        <v>956.59300000000007</v>
      </c>
      <c r="V759">
        <f t="shared" si="66"/>
        <v>956593.00000000012</v>
      </c>
      <c r="W759">
        <f t="shared" si="68"/>
        <v>79716.083333333343</v>
      </c>
      <c r="X759" t="str">
        <f>IF(DATAPrI[[#This Row],[Verks]]="Programövergripande",DATAPrI[[#This Row],[Verks]],CONCATENATE(DATAPrI[[#This Row],[PN/Pri kod]],TEXT(DATAPrI[[#This Row],[Verks]],9900000),1))</f>
        <v>H199001331</v>
      </c>
      <c r="Y759" t="str">
        <f>IF(DATAPrI[[#This Row],[Verks]]="Programövergripande",DATAPrI[[#This Row],[Verks]],CONCATENATE(DATAPrI[[#This Row],[Kursansvarig inst]],TEXT(DATAPrI[[#This Row],[Verks]],9900000),1))</f>
        <v>H199001331</v>
      </c>
      <c r="Z7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59">
        <f>IF(A759="Programövergripande","Programövergripande",VLOOKUP(C759,Verks!A:B,2,0))</f>
        <v>133</v>
      </c>
      <c r="AH759">
        <v>2023</v>
      </c>
      <c r="AL759" t="str">
        <f>VLOOKUP(B759,Inst!A:B,2,0)</f>
        <v>H1</v>
      </c>
    </row>
    <row r="760" spans="1:38" x14ac:dyDescent="0.35">
      <c r="A760" t="s">
        <v>47</v>
      </c>
      <c r="B760" t="s">
        <v>700</v>
      </c>
      <c r="C760" t="s">
        <v>304</v>
      </c>
      <c r="D760" t="s">
        <v>1209</v>
      </c>
      <c r="E760" t="s">
        <v>48</v>
      </c>
      <c r="F760" t="s">
        <v>42</v>
      </c>
      <c r="G760" t="s">
        <v>451</v>
      </c>
      <c r="H760" t="s">
        <v>1212</v>
      </c>
      <c r="I760" t="s">
        <v>1213</v>
      </c>
      <c r="J760">
        <v>1</v>
      </c>
      <c r="L760" t="s">
        <v>58</v>
      </c>
      <c r="M760" t="s">
        <v>49</v>
      </c>
      <c r="N760">
        <v>1</v>
      </c>
      <c r="O760">
        <v>124</v>
      </c>
      <c r="P760">
        <v>16.5</v>
      </c>
      <c r="Q760" s="48">
        <f t="shared" si="70"/>
        <v>75.62</v>
      </c>
      <c r="R760">
        <f t="shared" ref="R760:R812" si="71">O760*P760/60*J760</f>
        <v>34.1</v>
      </c>
      <c r="S760">
        <f t="shared" si="69"/>
        <v>2578.6420000000003</v>
      </c>
      <c r="U760">
        <f t="shared" si="65"/>
        <v>2578.6420000000003</v>
      </c>
      <c r="V760">
        <f t="shared" si="66"/>
        <v>2578642.0000000005</v>
      </c>
      <c r="W760">
        <f t="shared" si="68"/>
        <v>214886.83333333337</v>
      </c>
      <c r="X760" t="str">
        <f>IF(DATAPrI[[#This Row],[Verks]]="Programövergripande",DATAPrI[[#This Row],[Verks]],CONCATENATE(DATAPrI[[#This Row],[PN/Pri kod]],TEXT(DATAPrI[[#This Row],[Verks]],9900000),1))</f>
        <v>H199001331</v>
      </c>
      <c r="Y760" t="str">
        <f>IF(DATAPrI[[#This Row],[Verks]]="Programövergripande",DATAPrI[[#This Row],[Verks]],CONCATENATE(DATAPrI[[#This Row],[Kursansvarig inst]],TEXT(DATAPrI[[#This Row],[Verks]],9900000),1))</f>
        <v>H199001331</v>
      </c>
      <c r="Z7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0">
        <f>IF(A760="Programövergripande","Programövergripande",VLOOKUP(C760,Verks!A:B,2,0))</f>
        <v>133</v>
      </c>
      <c r="AH760">
        <v>2023</v>
      </c>
      <c r="AL760" t="str">
        <f>VLOOKUP(B760,Inst!A:B,2,0)</f>
        <v>H1</v>
      </c>
    </row>
    <row r="761" spans="1:38" x14ac:dyDescent="0.35">
      <c r="A761" t="s">
        <v>47</v>
      </c>
      <c r="B761" t="s">
        <v>700</v>
      </c>
      <c r="C761" t="s">
        <v>304</v>
      </c>
      <c r="D761" t="s">
        <v>1211</v>
      </c>
      <c r="E761" t="s">
        <v>48</v>
      </c>
      <c r="G761" t="s">
        <v>451</v>
      </c>
      <c r="H761" t="s">
        <v>1212</v>
      </c>
      <c r="I761" t="s">
        <v>1213</v>
      </c>
      <c r="J761">
        <v>1</v>
      </c>
      <c r="L761" t="s">
        <v>58</v>
      </c>
      <c r="M761" t="s">
        <v>49</v>
      </c>
      <c r="N761">
        <v>1</v>
      </c>
      <c r="O761">
        <v>46</v>
      </c>
      <c r="P761">
        <v>16.5</v>
      </c>
      <c r="Q761" s="48">
        <f t="shared" si="70"/>
        <v>75.62</v>
      </c>
      <c r="R761">
        <f t="shared" si="71"/>
        <v>12.65</v>
      </c>
      <c r="S761">
        <f t="shared" si="69"/>
        <v>956.59300000000007</v>
      </c>
      <c r="U761">
        <f t="shared" si="65"/>
        <v>956.59300000000007</v>
      </c>
      <c r="V761">
        <f t="shared" si="66"/>
        <v>956593.00000000012</v>
      </c>
      <c r="W761">
        <f t="shared" si="68"/>
        <v>79716.083333333343</v>
      </c>
      <c r="X761" t="str">
        <f>IF(DATAPrI[[#This Row],[Verks]]="Programövergripande",DATAPrI[[#This Row],[Verks]],CONCATENATE(DATAPrI[[#This Row],[PN/Pri kod]],TEXT(DATAPrI[[#This Row],[Verks]],9900000),1))</f>
        <v>H199001331</v>
      </c>
      <c r="Y761" t="str">
        <f>IF(DATAPrI[[#This Row],[Verks]]="Programövergripande",DATAPrI[[#This Row],[Verks]],CONCATENATE(DATAPrI[[#This Row],[Kursansvarig inst]],TEXT(DATAPrI[[#This Row],[Verks]],9900000),1))</f>
        <v>H199001331</v>
      </c>
      <c r="Z7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1">
        <f>IF(A761="Programövergripande","Programövergripande",VLOOKUP(C761,Verks!A:B,2,0))</f>
        <v>133</v>
      </c>
      <c r="AH761">
        <v>2023</v>
      </c>
      <c r="AL761" t="str">
        <f>VLOOKUP(B761,Inst!A:B,2,0)</f>
        <v>H1</v>
      </c>
    </row>
    <row r="762" spans="1:38" x14ac:dyDescent="0.35">
      <c r="A762" t="s">
        <v>47</v>
      </c>
      <c r="B762" t="s">
        <v>700</v>
      </c>
      <c r="C762" t="s">
        <v>304</v>
      </c>
      <c r="D762" t="s">
        <v>1209</v>
      </c>
      <c r="E762" t="s">
        <v>48</v>
      </c>
      <c r="F762" t="s">
        <v>42</v>
      </c>
      <c r="G762" t="s">
        <v>122</v>
      </c>
      <c r="H762" t="s">
        <v>1111</v>
      </c>
      <c r="I762" t="s">
        <v>1214</v>
      </c>
      <c r="J762">
        <v>1</v>
      </c>
      <c r="L762" t="s">
        <v>58</v>
      </c>
      <c r="M762" t="s">
        <v>50</v>
      </c>
      <c r="N762">
        <v>1</v>
      </c>
      <c r="O762">
        <v>124</v>
      </c>
      <c r="P762">
        <v>13.5</v>
      </c>
      <c r="Q762" s="48">
        <f>78.95-0.33</f>
        <v>78.62</v>
      </c>
      <c r="R762">
        <f t="shared" si="71"/>
        <v>27.9</v>
      </c>
      <c r="S762">
        <f t="shared" si="69"/>
        <v>2193.498</v>
      </c>
      <c r="T762">
        <v>0</v>
      </c>
      <c r="U762">
        <f t="shared" si="65"/>
        <v>2193.498</v>
      </c>
      <c r="V762">
        <f t="shared" si="66"/>
        <v>2193498</v>
      </c>
      <c r="W762">
        <f t="shared" si="68"/>
        <v>182791.5</v>
      </c>
      <c r="X762" t="str">
        <f>IF(DATAPrI[[#This Row],[Verks]]="Programövergripande",DATAPrI[[#This Row],[Verks]],CONCATENATE(DATAPrI[[#This Row],[PN/Pri kod]],TEXT(DATAPrI[[#This Row],[Verks]],9900000),1))</f>
        <v>H199001331</v>
      </c>
      <c r="Y762" t="str">
        <f>IF(DATAPrI[[#This Row],[Verks]]="Programövergripande",DATAPrI[[#This Row],[Verks]],CONCATENATE(DATAPrI[[#This Row],[Kursansvarig inst]],TEXT(DATAPrI[[#This Row],[Verks]],9900000),1))</f>
        <v>H599001331</v>
      </c>
      <c r="Z7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2">
        <f>IF(A762="Programövergripande","Programövergripande",VLOOKUP(C762,Verks!A:B,2,0))</f>
        <v>133</v>
      </c>
      <c r="AH762">
        <v>2023</v>
      </c>
      <c r="AL762" t="str">
        <f>VLOOKUP(B762,Inst!A:B,2,0)</f>
        <v>H1</v>
      </c>
    </row>
    <row r="763" spans="1:38" x14ac:dyDescent="0.35">
      <c r="A763" t="s">
        <v>47</v>
      </c>
      <c r="B763" t="s">
        <v>700</v>
      </c>
      <c r="C763" t="s">
        <v>304</v>
      </c>
      <c r="D763" t="s">
        <v>1211</v>
      </c>
      <c r="E763" t="s">
        <v>48</v>
      </c>
      <c r="G763" t="s">
        <v>122</v>
      </c>
      <c r="H763" t="s">
        <v>1111</v>
      </c>
      <c r="I763" t="s">
        <v>1214</v>
      </c>
      <c r="J763">
        <v>1</v>
      </c>
      <c r="L763" t="s">
        <v>58</v>
      </c>
      <c r="M763" t="s">
        <v>50</v>
      </c>
      <c r="N763">
        <v>1</v>
      </c>
      <c r="O763">
        <v>46</v>
      </c>
      <c r="P763">
        <v>13.5</v>
      </c>
      <c r="Q763" s="48">
        <f t="shared" ref="Q763:Q765" si="72">78.95-0.33</f>
        <v>78.62</v>
      </c>
      <c r="R763">
        <f t="shared" si="71"/>
        <v>10.35</v>
      </c>
      <c r="S763">
        <f t="shared" si="69"/>
        <v>813.71699999999998</v>
      </c>
      <c r="U763">
        <f t="shared" si="65"/>
        <v>813.71699999999998</v>
      </c>
      <c r="V763">
        <f t="shared" si="66"/>
        <v>813717</v>
      </c>
      <c r="W763">
        <f t="shared" si="68"/>
        <v>67809.75</v>
      </c>
      <c r="X763" t="str">
        <f>IF(DATAPrI[[#This Row],[Verks]]="Programövergripande",DATAPrI[[#This Row],[Verks]],CONCATENATE(DATAPrI[[#This Row],[PN/Pri kod]],TEXT(DATAPrI[[#This Row],[Verks]],9900000),1))</f>
        <v>H199001331</v>
      </c>
      <c r="Y763" t="str">
        <f>IF(DATAPrI[[#This Row],[Verks]]="Programövergripande",DATAPrI[[#This Row],[Verks]],CONCATENATE(DATAPrI[[#This Row],[Kursansvarig inst]],TEXT(DATAPrI[[#This Row],[Verks]],9900000),1))</f>
        <v>H599001331</v>
      </c>
      <c r="Z7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3">
        <f>IF(A763="Programövergripande","Programövergripande",VLOOKUP(C763,Verks!A:B,2,0))</f>
        <v>133</v>
      </c>
      <c r="AH763">
        <v>2023</v>
      </c>
      <c r="AL763" t="str">
        <f>VLOOKUP(B763,Inst!A:B,2,0)</f>
        <v>H1</v>
      </c>
    </row>
    <row r="764" spans="1:38" x14ac:dyDescent="0.35">
      <c r="A764" t="s">
        <v>47</v>
      </c>
      <c r="B764" t="s">
        <v>700</v>
      </c>
      <c r="C764" t="s">
        <v>304</v>
      </c>
      <c r="D764" t="s">
        <v>1209</v>
      </c>
      <c r="E764" t="s">
        <v>48</v>
      </c>
      <c r="F764" t="s">
        <v>42</v>
      </c>
      <c r="G764" t="s">
        <v>122</v>
      </c>
      <c r="H764" t="s">
        <v>1111</v>
      </c>
      <c r="I764" t="s">
        <v>1214</v>
      </c>
      <c r="J764">
        <v>1</v>
      </c>
      <c r="L764" t="s">
        <v>58</v>
      </c>
      <c r="M764" t="s">
        <v>49</v>
      </c>
      <c r="N764">
        <v>1</v>
      </c>
      <c r="O764">
        <v>124</v>
      </c>
      <c r="P764">
        <v>13.5</v>
      </c>
      <c r="Q764" s="48">
        <f t="shared" si="72"/>
        <v>78.62</v>
      </c>
      <c r="R764">
        <f t="shared" si="71"/>
        <v>27.9</v>
      </c>
      <c r="S764">
        <f t="shared" si="69"/>
        <v>2193.498</v>
      </c>
      <c r="U764">
        <f t="shared" si="65"/>
        <v>2193.498</v>
      </c>
      <c r="V764">
        <f t="shared" si="66"/>
        <v>2193498</v>
      </c>
      <c r="W764">
        <f t="shared" si="68"/>
        <v>182791.5</v>
      </c>
      <c r="X764" t="str">
        <f>IF(DATAPrI[[#This Row],[Verks]]="Programövergripande",DATAPrI[[#This Row],[Verks]],CONCATENATE(DATAPrI[[#This Row],[PN/Pri kod]],TEXT(DATAPrI[[#This Row],[Verks]],9900000),1))</f>
        <v>H199001331</v>
      </c>
      <c r="Y764" t="str">
        <f>IF(DATAPrI[[#This Row],[Verks]]="Programövergripande",DATAPrI[[#This Row],[Verks]],CONCATENATE(DATAPrI[[#This Row],[Kursansvarig inst]],TEXT(DATAPrI[[#This Row],[Verks]],9900000),1))</f>
        <v>H599001331</v>
      </c>
      <c r="Z7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4">
        <f>IF(A764="Programövergripande","Programövergripande",VLOOKUP(C764,Verks!A:B,2,0))</f>
        <v>133</v>
      </c>
      <c r="AH764">
        <v>2023</v>
      </c>
      <c r="AL764" t="str">
        <f>VLOOKUP(B764,Inst!A:B,2,0)</f>
        <v>H1</v>
      </c>
    </row>
    <row r="765" spans="1:38" x14ac:dyDescent="0.35">
      <c r="A765" t="s">
        <v>47</v>
      </c>
      <c r="B765" t="s">
        <v>700</v>
      </c>
      <c r="C765" t="s">
        <v>304</v>
      </c>
      <c r="D765" t="s">
        <v>1211</v>
      </c>
      <c r="E765" t="s">
        <v>48</v>
      </c>
      <c r="G765" t="s">
        <v>122</v>
      </c>
      <c r="H765" t="s">
        <v>1111</v>
      </c>
      <c r="I765" t="s">
        <v>1214</v>
      </c>
      <c r="J765">
        <v>1</v>
      </c>
      <c r="L765" t="s">
        <v>58</v>
      </c>
      <c r="M765" t="s">
        <v>49</v>
      </c>
      <c r="N765">
        <v>1</v>
      </c>
      <c r="O765">
        <v>46</v>
      </c>
      <c r="P765">
        <v>13.5</v>
      </c>
      <c r="Q765" s="48">
        <f t="shared" si="72"/>
        <v>78.62</v>
      </c>
      <c r="R765">
        <f t="shared" si="71"/>
        <v>10.35</v>
      </c>
      <c r="S765">
        <f t="shared" si="69"/>
        <v>813.71699999999998</v>
      </c>
      <c r="U765">
        <f t="shared" si="65"/>
        <v>813.71699999999998</v>
      </c>
      <c r="V765">
        <f t="shared" si="66"/>
        <v>813717</v>
      </c>
      <c r="W765">
        <f t="shared" si="68"/>
        <v>67809.75</v>
      </c>
      <c r="X765" t="str">
        <f>IF(DATAPrI[[#This Row],[Verks]]="Programövergripande",DATAPrI[[#This Row],[Verks]],CONCATENATE(DATAPrI[[#This Row],[PN/Pri kod]],TEXT(DATAPrI[[#This Row],[Verks]],9900000),1))</f>
        <v>H199001331</v>
      </c>
      <c r="Y765" t="str">
        <f>IF(DATAPrI[[#This Row],[Verks]]="Programövergripande",DATAPrI[[#This Row],[Verks]],CONCATENATE(DATAPrI[[#This Row],[Kursansvarig inst]],TEXT(DATAPrI[[#This Row],[Verks]],9900000),1))</f>
        <v>H599001331</v>
      </c>
      <c r="Z7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5">
        <f>IF(A765="Programövergripande","Programövergripande",VLOOKUP(C765,Verks!A:B,2,0))</f>
        <v>133</v>
      </c>
      <c r="AH765">
        <v>2023</v>
      </c>
      <c r="AL765" t="str">
        <f>VLOOKUP(B765,Inst!A:B,2,0)</f>
        <v>H1</v>
      </c>
    </row>
    <row r="766" spans="1:38" x14ac:dyDescent="0.35">
      <c r="A766" t="s">
        <v>47</v>
      </c>
      <c r="B766" t="s">
        <v>700</v>
      </c>
      <c r="C766" t="s">
        <v>304</v>
      </c>
      <c r="D766" t="s">
        <v>1209</v>
      </c>
      <c r="E766" t="s">
        <v>48</v>
      </c>
      <c r="F766" t="s">
        <v>42</v>
      </c>
      <c r="G766" t="s">
        <v>451</v>
      </c>
      <c r="H766" t="s">
        <v>425</v>
      </c>
      <c r="I766" t="s">
        <v>1217</v>
      </c>
      <c r="J766">
        <v>1</v>
      </c>
      <c r="L766" t="s">
        <v>58</v>
      </c>
      <c r="M766" t="s">
        <v>50</v>
      </c>
      <c r="N766">
        <v>2</v>
      </c>
      <c r="O766">
        <v>114</v>
      </c>
      <c r="P766">
        <v>6</v>
      </c>
      <c r="Q766" s="48">
        <f t="shared" ref="Q766:Q785" si="73">75.95-0.33</f>
        <v>75.62</v>
      </c>
      <c r="R766">
        <f t="shared" si="71"/>
        <v>11.4</v>
      </c>
      <c r="S766">
        <f t="shared" si="69"/>
        <v>862.0680000000001</v>
      </c>
      <c r="T766">
        <v>0</v>
      </c>
      <c r="U766">
        <f t="shared" si="65"/>
        <v>862.0680000000001</v>
      </c>
      <c r="V766">
        <f t="shared" si="66"/>
        <v>862068.00000000012</v>
      </c>
      <c r="W766">
        <f t="shared" si="68"/>
        <v>71839.000000000015</v>
      </c>
      <c r="X766" t="str">
        <f>IF(DATAPrI[[#This Row],[Verks]]="Programövergripande",DATAPrI[[#This Row],[Verks]],CONCATENATE(DATAPrI[[#This Row],[PN/Pri kod]],TEXT(DATAPrI[[#This Row],[Verks]],9900000),1))</f>
        <v>H199001331</v>
      </c>
      <c r="Y766" t="str">
        <f>IF(DATAPrI[[#This Row],[Verks]]="Programövergripande",DATAPrI[[#This Row],[Verks]],CONCATENATE(DATAPrI[[#This Row],[Kursansvarig inst]],TEXT(DATAPrI[[#This Row],[Verks]],9900000),1))</f>
        <v>H199001331</v>
      </c>
      <c r="Z7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6">
        <f>IF(A766="Programövergripande","Programövergripande",VLOOKUP(C766,Verks!A:B,2,0))</f>
        <v>133</v>
      </c>
      <c r="AH766">
        <v>2023</v>
      </c>
      <c r="AL766" t="str">
        <f>VLOOKUP(B766,Inst!A:B,2,0)</f>
        <v>H1</v>
      </c>
    </row>
    <row r="767" spans="1:38" x14ac:dyDescent="0.35">
      <c r="A767" t="s">
        <v>47</v>
      </c>
      <c r="B767" t="s">
        <v>700</v>
      </c>
      <c r="C767" t="s">
        <v>304</v>
      </c>
      <c r="D767" t="s">
        <v>1211</v>
      </c>
      <c r="E767" t="s">
        <v>48</v>
      </c>
      <c r="G767" t="s">
        <v>451</v>
      </c>
      <c r="H767" t="s">
        <v>425</v>
      </c>
      <c r="I767" t="s">
        <v>1217</v>
      </c>
      <c r="J767">
        <v>1</v>
      </c>
      <c r="L767" t="s">
        <v>58</v>
      </c>
      <c r="M767" t="s">
        <v>50</v>
      </c>
      <c r="N767">
        <v>2</v>
      </c>
      <c r="O767">
        <v>40</v>
      </c>
      <c r="P767">
        <v>6</v>
      </c>
      <c r="Q767" s="48">
        <f t="shared" si="73"/>
        <v>75.62</v>
      </c>
      <c r="R767">
        <f t="shared" si="71"/>
        <v>4</v>
      </c>
      <c r="S767">
        <f t="shared" si="69"/>
        <v>302.48</v>
      </c>
      <c r="U767">
        <f t="shared" si="65"/>
        <v>302.48</v>
      </c>
      <c r="V767">
        <f t="shared" si="66"/>
        <v>302480</v>
      </c>
      <c r="W767">
        <f t="shared" si="68"/>
        <v>25206.666666666668</v>
      </c>
      <c r="X767" t="str">
        <f>IF(DATAPrI[[#This Row],[Verks]]="Programövergripande",DATAPrI[[#This Row],[Verks]],CONCATENATE(DATAPrI[[#This Row],[PN/Pri kod]],TEXT(DATAPrI[[#This Row],[Verks]],9900000),1))</f>
        <v>H199001331</v>
      </c>
      <c r="Y767" t="str">
        <f>IF(DATAPrI[[#This Row],[Verks]]="Programövergripande",DATAPrI[[#This Row],[Verks]],CONCATENATE(DATAPrI[[#This Row],[Kursansvarig inst]],TEXT(DATAPrI[[#This Row],[Verks]],9900000),1))</f>
        <v>H199001331</v>
      </c>
      <c r="Z7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7">
        <f>IF(A767="Programövergripande","Programövergripande",VLOOKUP(C767,Verks!A:B,2,0))</f>
        <v>133</v>
      </c>
      <c r="AH767">
        <v>2023</v>
      </c>
      <c r="AL767" t="str">
        <f>VLOOKUP(B767,Inst!A:B,2,0)</f>
        <v>H1</v>
      </c>
    </row>
    <row r="768" spans="1:38" x14ac:dyDescent="0.35">
      <c r="A768" t="s">
        <v>47</v>
      </c>
      <c r="B768" t="s">
        <v>700</v>
      </c>
      <c r="C768" t="s">
        <v>304</v>
      </c>
      <c r="D768" t="s">
        <v>1209</v>
      </c>
      <c r="E768" t="s">
        <v>48</v>
      </c>
      <c r="F768" t="s">
        <v>42</v>
      </c>
      <c r="G768" t="s">
        <v>451</v>
      </c>
      <c r="H768" t="s">
        <v>425</v>
      </c>
      <c r="I768" t="s">
        <v>1217</v>
      </c>
      <c r="J768">
        <v>1</v>
      </c>
      <c r="L768" t="s">
        <v>58</v>
      </c>
      <c r="M768" t="s">
        <v>49</v>
      </c>
      <c r="N768">
        <v>2</v>
      </c>
      <c r="O768">
        <v>114</v>
      </c>
      <c r="P768">
        <v>6</v>
      </c>
      <c r="Q768" s="48">
        <f t="shared" si="73"/>
        <v>75.62</v>
      </c>
      <c r="R768">
        <f t="shared" si="71"/>
        <v>11.4</v>
      </c>
      <c r="S768">
        <f t="shared" si="69"/>
        <v>862.0680000000001</v>
      </c>
      <c r="T768">
        <v>0</v>
      </c>
      <c r="U768">
        <f t="shared" si="65"/>
        <v>862.0680000000001</v>
      </c>
      <c r="V768">
        <f t="shared" si="66"/>
        <v>862068.00000000012</v>
      </c>
      <c r="W768">
        <f t="shared" si="68"/>
        <v>71839.000000000015</v>
      </c>
      <c r="X768" t="str">
        <f>IF(DATAPrI[[#This Row],[Verks]]="Programövergripande",DATAPrI[[#This Row],[Verks]],CONCATENATE(DATAPrI[[#This Row],[PN/Pri kod]],TEXT(DATAPrI[[#This Row],[Verks]],9900000),1))</f>
        <v>H199001331</v>
      </c>
      <c r="Y768" t="str">
        <f>IF(DATAPrI[[#This Row],[Verks]]="Programövergripande",DATAPrI[[#This Row],[Verks]],CONCATENATE(DATAPrI[[#This Row],[Kursansvarig inst]],TEXT(DATAPrI[[#This Row],[Verks]],9900000),1))</f>
        <v>H199001331</v>
      </c>
      <c r="Z7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8">
        <f>IF(A768="Programövergripande","Programövergripande",VLOOKUP(C768,Verks!A:B,2,0))</f>
        <v>133</v>
      </c>
      <c r="AH768">
        <v>2023</v>
      </c>
      <c r="AL768" t="str">
        <f>VLOOKUP(B768,Inst!A:B,2,0)</f>
        <v>H1</v>
      </c>
    </row>
    <row r="769" spans="1:38" x14ac:dyDescent="0.35">
      <c r="A769" t="s">
        <v>47</v>
      </c>
      <c r="B769" t="s">
        <v>700</v>
      </c>
      <c r="C769" t="s">
        <v>304</v>
      </c>
      <c r="D769" t="s">
        <v>1211</v>
      </c>
      <c r="E769" t="s">
        <v>48</v>
      </c>
      <c r="G769" t="s">
        <v>451</v>
      </c>
      <c r="H769" t="s">
        <v>425</v>
      </c>
      <c r="I769" t="s">
        <v>1217</v>
      </c>
      <c r="J769">
        <v>1</v>
      </c>
      <c r="L769" t="s">
        <v>58</v>
      </c>
      <c r="M769" t="s">
        <v>49</v>
      </c>
      <c r="N769">
        <v>2</v>
      </c>
      <c r="O769">
        <v>38</v>
      </c>
      <c r="P769">
        <v>6</v>
      </c>
      <c r="Q769" s="48">
        <f t="shared" si="73"/>
        <v>75.62</v>
      </c>
      <c r="R769">
        <f t="shared" si="71"/>
        <v>3.8</v>
      </c>
      <c r="S769">
        <f t="shared" si="69"/>
        <v>287.35599999999999</v>
      </c>
      <c r="U769">
        <f t="shared" si="65"/>
        <v>287.35599999999999</v>
      </c>
      <c r="V769">
        <f t="shared" si="66"/>
        <v>287356</v>
      </c>
      <c r="W769">
        <f t="shared" si="68"/>
        <v>23946.333333333332</v>
      </c>
      <c r="X769" t="str">
        <f>IF(DATAPrI[[#This Row],[Verks]]="Programövergripande",DATAPrI[[#This Row],[Verks]],CONCATENATE(DATAPrI[[#This Row],[PN/Pri kod]],TEXT(DATAPrI[[#This Row],[Verks]],9900000),1))</f>
        <v>H199001331</v>
      </c>
      <c r="Y769" t="str">
        <f>IF(DATAPrI[[#This Row],[Verks]]="Programövergripande",DATAPrI[[#This Row],[Verks]],CONCATENATE(DATAPrI[[#This Row],[Kursansvarig inst]],TEXT(DATAPrI[[#This Row],[Verks]],9900000),1))</f>
        <v>H199001331</v>
      </c>
      <c r="Z7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69">
        <f>IF(A769="Programövergripande","Programövergripande",VLOOKUP(C769,Verks!A:B,2,0))</f>
        <v>133</v>
      </c>
      <c r="AH769">
        <v>2023</v>
      </c>
      <c r="AL769" t="str">
        <f>VLOOKUP(B769,Inst!A:B,2,0)</f>
        <v>H1</v>
      </c>
    </row>
    <row r="770" spans="1:38" x14ac:dyDescent="0.35">
      <c r="A770" t="s">
        <v>47</v>
      </c>
      <c r="B770" t="s">
        <v>700</v>
      </c>
      <c r="C770" t="s">
        <v>304</v>
      </c>
      <c r="D770" t="s">
        <v>1209</v>
      </c>
      <c r="E770" t="s">
        <v>48</v>
      </c>
      <c r="G770" t="s">
        <v>451</v>
      </c>
      <c r="H770" t="s">
        <v>1218</v>
      </c>
      <c r="I770" t="s">
        <v>1219</v>
      </c>
      <c r="J770">
        <v>1</v>
      </c>
      <c r="L770" t="s">
        <v>58</v>
      </c>
      <c r="M770" t="s">
        <v>50</v>
      </c>
      <c r="N770">
        <v>2</v>
      </c>
      <c r="O770">
        <v>114</v>
      </c>
      <c r="P770">
        <v>24</v>
      </c>
      <c r="Q770" s="48">
        <f t="shared" si="73"/>
        <v>75.62</v>
      </c>
      <c r="R770">
        <f t="shared" si="71"/>
        <v>45.6</v>
      </c>
      <c r="S770">
        <f t="shared" si="69"/>
        <v>3448.2720000000004</v>
      </c>
      <c r="U770">
        <f t="shared" ref="U770:U812" si="74">S770+T770</f>
        <v>3448.2720000000004</v>
      </c>
      <c r="V770">
        <f t="shared" ref="V770:V812" si="75">U770*1000</f>
        <v>3448272.0000000005</v>
      </c>
      <c r="W770">
        <f t="shared" si="68"/>
        <v>287356.00000000006</v>
      </c>
      <c r="X770" t="str">
        <f>IF(DATAPrI[[#This Row],[Verks]]="Programövergripande",DATAPrI[[#This Row],[Verks]],CONCATENATE(DATAPrI[[#This Row],[PN/Pri kod]],TEXT(DATAPrI[[#This Row],[Verks]],9900000),1))</f>
        <v>H199001331</v>
      </c>
      <c r="Y770" t="str">
        <f>IF(DATAPrI[[#This Row],[Verks]]="Programövergripande",DATAPrI[[#This Row],[Verks]],CONCATENATE(DATAPrI[[#This Row],[Kursansvarig inst]],TEXT(DATAPrI[[#This Row],[Verks]],9900000),1))</f>
        <v>H199001331</v>
      </c>
      <c r="Z7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0">
        <f>IF(A770="Programövergripande","Programövergripande",VLOOKUP(C770,Verks!A:B,2,0))</f>
        <v>133</v>
      </c>
      <c r="AH770">
        <v>2023</v>
      </c>
      <c r="AL770" t="str">
        <f>VLOOKUP(B770,Inst!A:B,2,0)</f>
        <v>H1</v>
      </c>
    </row>
    <row r="771" spans="1:38" x14ac:dyDescent="0.35">
      <c r="A771" t="s">
        <v>47</v>
      </c>
      <c r="B771" t="s">
        <v>700</v>
      </c>
      <c r="C771" t="s">
        <v>304</v>
      </c>
      <c r="D771" t="s">
        <v>1211</v>
      </c>
      <c r="E771" t="s">
        <v>48</v>
      </c>
      <c r="G771" t="s">
        <v>451</v>
      </c>
      <c r="H771" t="s">
        <v>1218</v>
      </c>
      <c r="I771" t="s">
        <v>1219</v>
      </c>
      <c r="J771">
        <v>1</v>
      </c>
      <c r="L771" t="s">
        <v>58</v>
      </c>
      <c r="M771" t="s">
        <v>50</v>
      </c>
      <c r="N771">
        <v>2</v>
      </c>
      <c r="O771">
        <v>40</v>
      </c>
      <c r="P771">
        <v>24</v>
      </c>
      <c r="Q771" s="48">
        <f t="shared" si="73"/>
        <v>75.62</v>
      </c>
      <c r="R771">
        <f t="shared" si="71"/>
        <v>16</v>
      </c>
      <c r="S771">
        <f t="shared" si="69"/>
        <v>1209.92</v>
      </c>
      <c r="U771">
        <f t="shared" si="74"/>
        <v>1209.92</v>
      </c>
      <c r="V771">
        <f t="shared" si="75"/>
        <v>1209920</v>
      </c>
      <c r="W771">
        <f t="shared" si="68"/>
        <v>100826.66666666667</v>
      </c>
      <c r="X771" t="str">
        <f>IF(DATAPrI[[#This Row],[Verks]]="Programövergripande",DATAPrI[[#This Row],[Verks]],CONCATENATE(DATAPrI[[#This Row],[PN/Pri kod]],TEXT(DATAPrI[[#This Row],[Verks]],9900000),1))</f>
        <v>H199001331</v>
      </c>
      <c r="Y771" t="str">
        <f>IF(DATAPrI[[#This Row],[Verks]]="Programövergripande",DATAPrI[[#This Row],[Verks]],CONCATENATE(DATAPrI[[#This Row],[Kursansvarig inst]],TEXT(DATAPrI[[#This Row],[Verks]],9900000),1))</f>
        <v>H199001331</v>
      </c>
      <c r="Z7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1">
        <f>IF(A771="Programövergripande","Programövergripande",VLOOKUP(C771,Verks!A:B,2,0))</f>
        <v>133</v>
      </c>
      <c r="AH771">
        <v>2023</v>
      </c>
      <c r="AL771" t="str">
        <f>VLOOKUP(B771,Inst!A:B,2,0)</f>
        <v>H1</v>
      </c>
    </row>
    <row r="772" spans="1:38" x14ac:dyDescent="0.35">
      <c r="A772" t="s">
        <v>47</v>
      </c>
      <c r="B772" t="s">
        <v>700</v>
      </c>
      <c r="C772" t="s">
        <v>304</v>
      </c>
      <c r="D772" t="s">
        <v>1209</v>
      </c>
      <c r="E772" t="s">
        <v>48</v>
      </c>
      <c r="G772" t="s">
        <v>451</v>
      </c>
      <c r="H772" t="s">
        <v>1218</v>
      </c>
      <c r="I772" t="s">
        <v>1219</v>
      </c>
      <c r="J772">
        <v>1</v>
      </c>
      <c r="L772" t="s">
        <v>58</v>
      </c>
      <c r="M772" t="s">
        <v>49</v>
      </c>
      <c r="N772">
        <v>2</v>
      </c>
      <c r="O772">
        <v>114</v>
      </c>
      <c r="P772">
        <v>24</v>
      </c>
      <c r="Q772" s="48">
        <f t="shared" si="73"/>
        <v>75.62</v>
      </c>
      <c r="R772">
        <f t="shared" si="71"/>
        <v>45.6</v>
      </c>
      <c r="S772">
        <f t="shared" si="69"/>
        <v>3448.2720000000004</v>
      </c>
      <c r="U772">
        <f t="shared" si="74"/>
        <v>3448.2720000000004</v>
      </c>
      <c r="V772">
        <f t="shared" si="75"/>
        <v>3448272.0000000005</v>
      </c>
      <c r="W772">
        <f t="shared" si="68"/>
        <v>287356.00000000006</v>
      </c>
      <c r="X772" t="str">
        <f>IF(DATAPrI[[#This Row],[Verks]]="Programövergripande",DATAPrI[[#This Row],[Verks]],CONCATENATE(DATAPrI[[#This Row],[PN/Pri kod]],TEXT(DATAPrI[[#This Row],[Verks]],9900000),1))</f>
        <v>H199001331</v>
      </c>
      <c r="Y772" t="str">
        <f>IF(DATAPrI[[#This Row],[Verks]]="Programövergripande",DATAPrI[[#This Row],[Verks]],CONCATENATE(DATAPrI[[#This Row],[Kursansvarig inst]],TEXT(DATAPrI[[#This Row],[Verks]],9900000),1))</f>
        <v>H199001331</v>
      </c>
      <c r="Z7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2">
        <f>IF(A772="Programövergripande","Programövergripande",VLOOKUP(C772,Verks!A:B,2,0))</f>
        <v>133</v>
      </c>
      <c r="AH772">
        <v>2023</v>
      </c>
      <c r="AL772" t="str">
        <f>VLOOKUP(B772,Inst!A:B,2,0)</f>
        <v>H1</v>
      </c>
    </row>
    <row r="773" spans="1:38" x14ac:dyDescent="0.35">
      <c r="A773" t="s">
        <v>47</v>
      </c>
      <c r="B773" t="s">
        <v>700</v>
      </c>
      <c r="C773" t="s">
        <v>304</v>
      </c>
      <c r="D773" t="s">
        <v>1211</v>
      </c>
      <c r="E773" t="s">
        <v>48</v>
      </c>
      <c r="G773" t="s">
        <v>451</v>
      </c>
      <c r="H773" t="s">
        <v>1218</v>
      </c>
      <c r="I773" t="s">
        <v>1219</v>
      </c>
      <c r="J773">
        <v>1</v>
      </c>
      <c r="L773" t="s">
        <v>58</v>
      </c>
      <c r="M773" t="s">
        <v>49</v>
      </c>
      <c r="N773">
        <v>2</v>
      </c>
      <c r="O773">
        <v>38</v>
      </c>
      <c r="P773">
        <v>24</v>
      </c>
      <c r="Q773" s="48">
        <f t="shared" si="73"/>
        <v>75.62</v>
      </c>
      <c r="R773">
        <f t="shared" si="71"/>
        <v>15.2</v>
      </c>
      <c r="S773">
        <f t="shared" si="69"/>
        <v>1149.424</v>
      </c>
      <c r="U773">
        <f t="shared" si="74"/>
        <v>1149.424</v>
      </c>
      <c r="V773">
        <f t="shared" si="75"/>
        <v>1149424</v>
      </c>
      <c r="W773">
        <f t="shared" si="68"/>
        <v>95785.333333333328</v>
      </c>
      <c r="X773" t="str">
        <f>IF(DATAPrI[[#This Row],[Verks]]="Programövergripande",DATAPrI[[#This Row],[Verks]],CONCATENATE(DATAPrI[[#This Row],[PN/Pri kod]],TEXT(DATAPrI[[#This Row],[Verks]],9900000),1))</f>
        <v>H199001331</v>
      </c>
      <c r="Y773" t="str">
        <f>IF(DATAPrI[[#This Row],[Verks]]="Programövergripande",DATAPrI[[#This Row],[Verks]],CONCATENATE(DATAPrI[[#This Row],[Kursansvarig inst]],TEXT(DATAPrI[[#This Row],[Verks]],9900000),1))</f>
        <v>H199001331</v>
      </c>
      <c r="Z7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3">
        <f>IF(A773="Programövergripande","Programövergripande",VLOOKUP(C773,Verks!A:B,2,0))</f>
        <v>133</v>
      </c>
      <c r="AH773">
        <v>2023</v>
      </c>
      <c r="AL773" t="str">
        <f>VLOOKUP(B773,Inst!A:B,2,0)</f>
        <v>H1</v>
      </c>
    </row>
    <row r="774" spans="1:38" x14ac:dyDescent="0.35">
      <c r="A774" t="s">
        <v>47</v>
      </c>
      <c r="B774" t="s">
        <v>700</v>
      </c>
      <c r="C774" t="s">
        <v>304</v>
      </c>
      <c r="D774" t="s">
        <v>1209</v>
      </c>
      <c r="E774" t="s">
        <v>48</v>
      </c>
      <c r="G774" t="s">
        <v>451</v>
      </c>
      <c r="H774" t="s">
        <v>1220</v>
      </c>
      <c r="I774" t="s">
        <v>1221</v>
      </c>
      <c r="J774">
        <v>1</v>
      </c>
      <c r="L774" t="s">
        <v>58</v>
      </c>
      <c r="M774" t="s">
        <v>50</v>
      </c>
      <c r="N774">
        <v>3</v>
      </c>
      <c r="O774">
        <v>98</v>
      </c>
      <c r="P774">
        <v>30</v>
      </c>
      <c r="Q774" s="48">
        <f t="shared" si="73"/>
        <v>75.62</v>
      </c>
      <c r="R774">
        <f t="shared" si="71"/>
        <v>49</v>
      </c>
      <c r="S774">
        <f t="shared" si="69"/>
        <v>3705.38</v>
      </c>
      <c r="U774">
        <f t="shared" si="74"/>
        <v>3705.38</v>
      </c>
      <c r="V774">
        <f t="shared" si="75"/>
        <v>3705380</v>
      </c>
      <c r="W774">
        <f t="shared" si="68"/>
        <v>308781.66666666669</v>
      </c>
      <c r="X774" t="str">
        <f>IF(DATAPrI[[#This Row],[Verks]]="Programövergripande",DATAPrI[[#This Row],[Verks]],CONCATENATE(DATAPrI[[#This Row],[PN/Pri kod]],TEXT(DATAPrI[[#This Row],[Verks]],9900000),1))</f>
        <v>H199001331</v>
      </c>
      <c r="Y774" t="str">
        <f>IF(DATAPrI[[#This Row],[Verks]]="Programövergripande",DATAPrI[[#This Row],[Verks]],CONCATENATE(DATAPrI[[#This Row],[Kursansvarig inst]],TEXT(DATAPrI[[#This Row],[Verks]],9900000),1))</f>
        <v>H199001331</v>
      </c>
      <c r="Z7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4">
        <f>IF(A774="Programövergripande","Programövergripande",VLOOKUP(C774,Verks!A:B,2,0))</f>
        <v>133</v>
      </c>
      <c r="AH774">
        <v>2023</v>
      </c>
      <c r="AL774" t="str">
        <f>VLOOKUP(B774,Inst!A:B,2,0)</f>
        <v>H1</v>
      </c>
    </row>
    <row r="775" spans="1:38" x14ac:dyDescent="0.35">
      <c r="A775" t="s">
        <v>47</v>
      </c>
      <c r="B775" t="s">
        <v>700</v>
      </c>
      <c r="C775" t="s">
        <v>304</v>
      </c>
      <c r="D775" t="s">
        <v>1211</v>
      </c>
      <c r="E775" t="s">
        <v>48</v>
      </c>
      <c r="G775" t="s">
        <v>451</v>
      </c>
      <c r="H775" t="s">
        <v>1220</v>
      </c>
      <c r="I775" t="s">
        <v>1221</v>
      </c>
      <c r="J775">
        <v>1</v>
      </c>
      <c r="L775" t="s">
        <v>58</v>
      </c>
      <c r="M775" t="s">
        <v>50</v>
      </c>
      <c r="N775">
        <v>3</v>
      </c>
      <c r="O775">
        <v>30</v>
      </c>
      <c r="P775">
        <v>30</v>
      </c>
      <c r="Q775" s="48">
        <f t="shared" si="73"/>
        <v>75.62</v>
      </c>
      <c r="R775">
        <f t="shared" si="71"/>
        <v>15</v>
      </c>
      <c r="S775">
        <f t="shared" si="69"/>
        <v>1134.3000000000002</v>
      </c>
      <c r="U775">
        <f t="shared" si="74"/>
        <v>1134.3000000000002</v>
      </c>
      <c r="V775">
        <f t="shared" si="75"/>
        <v>1134300.0000000002</v>
      </c>
      <c r="W775">
        <f t="shared" ref="W775:W812" si="76">V775/12</f>
        <v>94525.000000000015</v>
      </c>
      <c r="X775" t="str">
        <f>IF(DATAPrI[[#This Row],[Verks]]="Programövergripande",DATAPrI[[#This Row],[Verks]],CONCATENATE(DATAPrI[[#This Row],[PN/Pri kod]],TEXT(DATAPrI[[#This Row],[Verks]],9900000),1))</f>
        <v>H199001331</v>
      </c>
      <c r="Y775" t="str">
        <f>IF(DATAPrI[[#This Row],[Verks]]="Programövergripande",DATAPrI[[#This Row],[Verks]],CONCATENATE(DATAPrI[[#This Row],[Kursansvarig inst]],TEXT(DATAPrI[[#This Row],[Verks]],9900000),1))</f>
        <v>H199001331</v>
      </c>
      <c r="Z7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5">
        <f>IF(A775="Programövergripande","Programövergripande",VLOOKUP(C775,Verks!A:B,2,0))</f>
        <v>133</v>
      </c>
      <c r="AH775">
        <v>2023</v>
      </c>
      <c r="AL775" t="str">
        <f>VLOOKUP(B775,Inst!A:B,2,0)</f>
        <v>H1</v>
      </c>
    </row>
    <row r="776" spans="1:38" x14ac:dyDescent="0.35">
      <c r="A776" t="s">
        <v>47</v>
      </c>
      <c r="B776" t="s">
        <v>700</v>
      </c>
      <c r="C776" t="s">
        <v>304</v>
      </c>
      <c r="D776" t="s">
        <v>1209</v>
      </c>
      <c r="E776" t="s">
        <v>48</v>
      </c>
      <c r="G776" t="s">
        <v>451</v>
      </c>
      <c r="H776" t="s">
        <v>1220</v>
      </c>
      <c r="I776" t="s">
        <v>1221</v>
      </c>
      <c r="J776">
        <v>1</v>
      </c>
      <c r="L776" t="s">
        <v>58</v>
      </c>
      <c r="M776" t="s">
        <v>49</v>
      </c>
      <c r="N776">
        <v>3</v>
      </c>
      <c r="O776">
        <v>106</v>
      </c>
      <c r="P776">
        <v>30</v>
      </c>
      <c r="Q776" s="48">
        <f t="shared" si="73"/>
        <v>75.62</v>
      </c>
      <c r="R776">
        <f t="shared" si="71"/>
        <v>53</v>
      </c>
      <c r="S776">
        <f t="shared" si="69"/>
        <v>4007.86</v>
      </c>
      <c r="U776">
        <f t="shared" si="74"/>
        <v>4007.86</v>
      </c>
      <c r="V776">
        <f t="shared" si="75"/>
        <v>4007860</v>
      </c>
      <c r="W776">
        <f t="shared" si="76"/>
        <v>333988.33333333331</v>
      </c>
      <c r="X776" t="str">
        <f>IF(DATAPrI[[#This Row],[Verks]]="Programövergripande",DATAPrI[[#This Row],[Verks]],CONCATENATE(DATAPrI[[#This Row],[PN/Pri kod]],TEXT(DATAPrI[[#This Row],[Verks]],9900000),1))</f>
        <v>H199001331</v>
      </c>
      <c r="Y776" t="str">
        <f>IF(DATAPrI[[#This Row],[Verks]]="Programövergripande",DATAPrI[[#This Row],[Verks]],CONCATENATE(DATAPrI[[#This Row],[Kursansvarig inst]],TEXT(DATAPrI[[#This Row],[Verks]],9900000),1))</f>
        <v>H199001331</v>
      </c>
      <c r="Z7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6">
        <f>IF(A776="Programövergripande","Programövergripande",VLOOKUP(C776,Verks!A:B,2,0))</f>
        <v>133</v>
      </c>
      <c r="AH776">
        <v>2023</v>
      </c>
      <c r="AL776" t="str">
        <f>VLOOKUP(B776,Inst!A:B,2,0)</f>
        <v>H1</v>
      </c>
    </row>
    <row r="777" spans="1:38" x14ac:dyDescent="0.35">
      <c r="A777" t="s">
        <v>47</v>
      </c>
      <c r="B777" t="s">
        <v>700</v>
      </c>
      <c r="C777" t="s">
        <v>304</v>
      </c>
      <c r="D777" t="s">
        <v>1211</v>
      </c>
      <c r="E777" t="s">
        <v>48</v>
      </c>
      <c r="G777" t="s">
        <v>451</v>
      </c>
      <c r="H777" t="s">
        <v>1220</v>
      </c>
      <c r="I777" t="s">
        <v>1221</v>
      </c>
      <c r="J777">
        <v>1</v>
      </c>
      <c r="L777" t="s">
        <v>58</v>
      </c>
      <c r="M777" t="s">
        <v>49</v>
      </c>
      <c r="N777">
        <v>3</v>
      </c>
      <c r="O777">
        <v>37</v>
      </c>
      <c r="P777">
        <v>30</v>
      </c>
      <c r="Q777" s="48">
        <f t="shared" si="73"/>
        <v>75.62</v>
      </c>
      <c r="R777">
        <f t="shared" si="71"/>
        <v>18.5</v>
      </c>
      <c r="S777">
        <f t="shared" si="69"/>
        <v>1398.97</v>
      </c>
      <c r="U777">
        <f t="shared" si="74"/>
        <v>1398.97</v>
      </c>
      <c r="V777">
        <f t="shared" si="75"/>
        <v>1398970</v>
      </c>
      <c r="W777">
        <f t="shared" si="76"/>
        <v>116580.83333333333</v>
      </c>
      <c r="X777" t="str">
        <f>IF(DATAPrI[[#This Row],[Verks]]="Programövergripande",DATAPrI[[#This Row],[Verks]],CONCATENATE(DATAPrI[[#This Row],[PN/Pri kod]],TEXT(DATAPrI[[#This Row],[Verks]],9900000),1))</f>
        <v>H199001331</v>
      </c>
      <c r="Y777" t="str">
        <f>IF(DATAPrI[[#This Row],[Verks]]="Programövergripande",DATAPrI[[#This Row],[Verks]],CONCATENATE(DATAPrI[[#This Row],[Kursansvarig inst]],TEXT(DATAPrI[[#This Row],[Verks]],9900000),1))</f>
        <v>H199001331</v>
      </c>
      <c r="Z7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7">
        <f>IF(A777="Programövergripande","Programövergripande",VLOOKUP(C777,Verks!A:B,2,0))</f>
        <v>133</v>
      </c>
      <c r="AH777">
        <v>2023</v>
      </c>
      <c r="AL777" t="str">
        <f>VLOOKUP(B777,Inst!A:B,2,0)</f>
        <v>H1</v>
      </c>
    </row>
    <row r="778" spans="1:38" x14ac:dyDescent="0.35">
      <c r="A778" t="s">
        <v>47</v>
      </c>
      <c r="B778" t="s">
        <v>700</v>
      </c>
      <c r="C778" t="s">
        <v>304</v>
      </c>
      <c r="D778" t="s">
        <v>1209</v>
      </c>
      <c r="E778" t="s">
        <v>48</v>
      </c>
      <c r="G778" t="s">
        <v>451</v>
      </c>
      <c r="H778" t="s">
        <v>1222</v>
      </c>
      <c r="I778" t="s">
        <v>1223</v>
      </c>
      <c r="J778">
        <v>1</v>
      </c>
      <c r="L778" t="s">
        <v>58</v>
      </c>
      <c r="M778" t="s">
        <v>50</v>
      </c>
      <c r="N778">
        <v>4</v>
      </c>
      <c r="O778">
        <v>107</v>
      </c>
      <c r="P778">
        <v>12</v>
      </c>
      <c r="Q778" s="48">
        <f t="shared" si="73"/>
        <v>75.62</v>
      </c>
      <c r="R778">
        <f t="shared" si="71"/>
        <v>21.4</v>
      </c>
      <c r="S778">
        <f t="shared" si="69"/>
        <v>1618.268</v>
      </c>
      <c r="U778">
        <f t="shared" si="74"/>
        <v>1618.268</v>
      </c>
      <c r="V778">
        <f t="shared" si="75"/>
        <v>1618268</v>
      </c>
      <c r="W778">
        <f t="shared" si="76"/>
        <v>134855.66666666666</v>
      </c>
      <c r="X778" t="str">
        <f>IF(DATAPrI[[#This Row],[Verks]]="Programövergripande",DATAPrI[[#This Row],[Verks]],CONCATENATE(DATAPrI[[#This Row],[PN/Pri kod]],TEXT(DATAPrI[[#This Row],[Verks]],9900000),1))</f>
        <v>H199001331</v>
      </c>
      <c r="Y778" t="str">
        <f>IF(DATAPrI[[#This Row],[Verks]]="Programövergripande",DATAPrI[[#This Row],[Verks]],CONCATENATE(DATAPrI[[#This Row],[Kursansvarig inst]],TEXT(DATAPrI[[#This Row],[Verks]],9900000),1))</f>
        <v>H199001331</v>
      </c>
      <c r="Z7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8">
        <f>IF(A778="Programövergripande","Programövergripande",VLOOKUP(C778,Verks!A:B,2,0))</f>
        <v>133</v>
      </c>
      <c r="AH778">
        <v>2023</v>
      </c>
      <c r="AL778" t="str">
        <f>VLOOKUP(B778,Inst!A:B,2,0)</f>
        <v>H1</v>
      </c>
    </row>
    <row r="779" spans="1:38" x14ac:dyDescent="0.35">
      <c r="A779" t="s">
        <v>47</v>
      </c>
      <c r="B779" t="s">
        <v>700</v>
      </c>
      <c r="C779" t="s">
        <v>304</v>
      </c>
      <c r="D779" t="s">
        <v>1211</v>
      </c>
      <c r="E779" t="s">
        <v>48</v>
      </c>
      <c r="G779" t="s">
        <v>451</v>
      </c>
      <c r="H779" t="s">
        <v>1222</v>
      </c>
      <c r="I779" t="s">
        <v>1223</v>
      </c>
      <c r="J779">
        <v>1</v>
      </c>
      <c r="L779" t="s">
        <v>58</v>
      </c>
      <c r="M779" t="s">
        <v>50</v>
      </c>
      <c r="N779">
        <v>4</v>
      </c>
      <c r="O779">
        <v>23</v>
      </c>
      <c r="P779">
        <v>12</v>
      </c>
      <c r="Q779" s="48">
        <f t="shared" si="73"/>
        <v>75.62</v>
      </c>
      <c r="R779">
        <f t="shared" si="71"/>
        <v>4.5999999999999996</v>
      </c>
      <c r="S779">
        <f t="shared" si="69"/>
        <v>347.85199999999998</v>
      </c>
      <c r="U779">
        <f t="shared" si="74"/>
        <v>347.85199999999998</v>
      </c>
      <c r="V779">
        <f t="shared" si="75"/>
        <v>347852</v>
      </c>
      <c r="W779">
        <f t="shared" si="76"/>
        <v>28987.666666666668</v>
      </c>
      <c r="X779" t="str">
        <f>IF(DATAPrI[[#This Row],[Verks]]="Programövergripande",DATAPrI[[#This Row],[Verks]],CONCATENATE(DATAPrI[[#This Row],[PN/Pri kod]],TEXT(DATAPrI[[#This Row],[Verks]],9900000),1))</f>
        <v>H199001331</v>
      </c>
      <c r="Y779" t="str">
        <f>IF(DATAPrI[[#This Row],[Verks]]="Programövergripande",DATAPrI[[#This Row],[Verks]],CONCATENATE(DATAPrI[[#This Row],[Kursansvarig inst]],TEXT(DATAPrI[[#This Row],[Verks]],9900000),1))</f>
        <v>H199001331</v>
      </c>
      <c r="Z7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79">
        <f>IF(A779="Programövergripande","Programövergripande",VLOOKUP(C779,Verks!A:B,2,0))</f>
        <v>133</v>
      </c>
      <c r="AH779">
        <v>2023</v>
      </c>
      <c r="AL779" t="str">
        <f>VLOOKUP(B779,Inst!A:B,2,0)</f>
        <v>H1</v>
      </c>
    </row>
    <row r="780" spans="1:38" x14ac:dyDescent="0.35">
      <c r="A780" t="s">
        <v>47</v>
      </c>
      <c r="B780" t="s">
        <v>700</v>
      </c>
      <c r="C780" t="s">
        <v>304</v>
      </c>
      <c r="D780" t="s">
        <v>1209</v>
      </c>
      <c r="E780" t="s">
        <v>48</v>
      </c>
      <c r="G780" t="s">
        <v>451</v>
      </c>
      <c r="H780" t="s">
        <v>1222</v>
      </c>
      <c r="I780" t="s">
        <v>1223</v>
      </c>
      <c r="J780">
        <v>1</v>
      </c>
      <c r="L780" t="s">
        <v>58</v>
      </c>
      <c r="M780" t="s">
        <v>49</v>
      </c>
      <c r="N780">
        <v>4</v>
      </c>
      <c r="O780">
        <v>95</v>
      </c>
      <c r="P780">
        <v>12</v>
      </c>
      <c r="Q780" s="48">
        <f t="shared" si="73"/>
        <v>75.62</v>
      </c>
      <c r="R780">
        <f t="shared" si="71"/>
        <v>19</v>
      </c>
      <c r="S780">
        <f t="shared" si="69"/>
        <v>1436.7800000000002</v>
      </c>
      <c r="U780">
        <f t="shared" si="74"/>
        <v>1436.7800000000002</v>
      </c>
      <c r="V780">
        <f t="shared" si="75"/>
        <v>1436780.0000000002</v>
      </c>
      <c r="W780">
        <f t="shared" si="76"/>
        <v>119731.66666666669</v>
      </c>
      <c r="X780" t="str">
        <f>IF(DATAPrI[[#This Row],[Verks]]="Programövergripande",DATAPrI[[#This Row],[Verks]],CONCATENATE(DATAPrI[[#This Row],[PN/Pri kod]],TEXT(DATAPrI[[#This Row],[Verks]],9900000),1))</f>
        <v>H199001331</v>
      </c>
      <c r="Y780" t="str">
        <f>IF(DATAPrI[[#This Row],[Verks]]="Programövergripande",DATAPrI[[#This Row],[Verks]],CONCATENATE(DATAPrI[[#This Row],[Kursansvarig inst]],TEXT(DATAPrI[[#This Row],[Verks]],9900000),1))</f>
        <v>H199001331</v>
      </c>
      <c r="Z7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0">
        <f>IF(A780="Programövergripande","Programövergripande",VLOOKUP(C780,Verks!A:B,2,0))</f>
        <v>133</v>
      </c>
      <c r="AH780">
        <v>2023</v>
      </c>
      <c r="AL780" t="str">
        <f>VLOOKUP(B780,Inst!A:B,2,0)</f>
        <v>H1</v>
      </c>
    </row>
    <row r="781" spans="1:38" x14ac:dyDescent="0.35">
      <c r="A781" t="s">
        <v>47</v>
      </c>
      <c r="B781" t="s">
        <v>700</v>
      </c>
      <c r="C781" t="s">
        <v>304</v>
      </c>
      <c r="D781" t="s">
        <v>1211</v>
      </c>
      <c r="E781" t="s">
        <v>48</v>
      </c>
      <c r="G781" t="s">
        <v>451</v>
      </c>
      <c r="H781" t="s">
        <v>1222</v>
      </c>
      <c r="I781" t="s">
        <v>1223</v>
      </c>
      <c r="J781">
        <v>1</v>
      </c>
      <c r="L781" t="s">
        <v>58</v>
      </c>
      <c r="M781" t="s">
        <v>49</v>
      </c>
      <c r="N781">
        <v>4</v>
      </c>
      <c r="O781">
        <v>28</v>
      </c>
      <c r="P781">
        <v>12</v>
      </c>
      <c r="Q781" s="48">
        <f t="shared" si="73"/>
        <v>75.62</v>
      </c>
      <c r="R781">
        <f t="shared" si="71"/>
        <v>5.6</v>
      </c>
      <c r="S781">
        <f t="shared" si="69"/>
        <v>423.47199999999998</v>
      </c>
      <c r="U781">
        <f t="shared" si="74"/>
        <v>423.47199999999998</v>
      </c>
      <c r="V781">
        <f t="shared" si="75"/>
        <v>423472</v>
      </c>
      <c r="W781">
        <f t="shared" si="76"/>
        <v>35289.333333333336</v>
      </c>
      <c r="X781" t="str">
        <f>IF(DATAPrI[[#This Row],[Verks]]="Programövergripande",DATAPrI[[#This Row],[Verks]],CONCATENATE(DATAPrI[[#This Row],[PN/Pri kod]],TEXT(DATAPrI[[#This Row],[Verks]],9900000),1))</f>
        <v>H199001331</v>
      </c>
      <c r="Y781" t="str">
        <f>IF(DATAPrI[[#This Row],[Verks]]="Programövergripande",DATAPrI[[#This Row],[Verks]],CONCATENATE(DATAPrI[[#This Row],[Kursansvarig inst]],TEXT(DATAPrI[[#This Row],[Verks]],9900000),1))</f>
        <v>H199001331</v>
      </c>
      <c r="Z7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1">
        <f>IF(A781="Programövergripande","Programövergripande",VLOOKUP(C781,Verks!A:B,2,0))</f>
        <v>133</v>
      </c>
      <c r="AH781">
        <v>2023</v>
      </c>
      <c r="AL781" t="str">
        <f>VLOOKUP(B781,Inst!A:B,2,0)</f>
        <v>H1</v>
      </c>
    </row>
    <row r="782" spans="1:38" x14ac:dyDescent="0.35">
      <c r="A782" t="s">
        <v>47</v>
      </c>
      <c r="B782" t="s">
        <v>700</v>
      </c>
      <c r="C782" t="s">
        <v>304</v>
      </c>
      <c r="D782" t="s">
        <v>1209</v>
      </c>
      <c r="E782" t="s">
        <v>48</v>
      </c>
      <c r="G782" t="s">
        <v>451</v>
      </c>
      <c r="H782" t="s">
        <v>1224</v>
      </c>
      <c r="I782" t="s">
        <v>1225</v>
      </c>
      <c r="J782">
        <v>1</v>
      </c>
      <c r="L782" t="s">
        <v>58</v>
      </c>
      <c r="M782" t="s">
        <v>50</v>
      </c>
      <c r="N782">
        <v>4</v>
      </c>
      <c r="O782">
        <v>107</v>
      </c>
      <c r="P782">
        <v>13.5</v>
      </c>
      <c r="Q782" s="48">
        <f t="shared" si="73"/>
        <v>75.62</v>
      </c>
      <c r="R782">
        <f t="shared" si="71"/>
        <v>24.074999999999999</v>
      </c>
      <c r="S782">
        <f t="shared" si="69"/>
        <v>1820.5515</v>
      </c>
      <c r="U782">
        <f t="shared" si="74"/>
        <v>1820.5515</v>
      </c>
      <c r="V782">
        <f t="shared" si="75"/>
        <v>1820551.5</v>
      </c>
      <c r="W782">
        <f t="shared" si="76"/>
        <v>151712.625</v>
      </c>
      <c r="X782" t="str">
        <f>IF(DATAPrI[[#This Row],[Verks]]="Programövergripande",DATAPrI[[#This Row],[Verks]],CONCATENATE(DATAPrI[[#This Row],[PN/Pri kod]],TEXT(DATAPrI[[#This Row],[Verks]],9900000),1))</f>
        <v>H199001331</v>
      </c>
      <c r="Y782" t="str">
        <f>IF(DATAPrI[[#This Row],[Verks]]="Programövergripande",DATAPrI[[#This Row],[Verks]],CONCATENATE(DATAPrI[[#This Row],[Kursansvarig inst]],TEXT(DATAPrI[[#This Row],[Verks]],9900000),1))</f>
        <v>H199001331</v>
      </c>
      <c r="Z7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2">
        <f>IF(A782="Programövergripande","Programövergripande",VLOOKUP(C782,Verks!A:B,2,0))</f>
        <v>133</v>
      </c>
      <c r="AH782">
        <v>2023</v>
      </c>
      <c r="AL782" t="str">
        <f>VLOOKUP(B782,Inst!A:B,2,0)</f>
        <v>H1</v>
      </c>
    </row>
    <row r="783" spans="1:38" x14ac:dyDescent="0.35">
      <c r="A783" t="s">
        <v>47</v>
      </c>
      <c r="B783" t="s">
        <v>700</v>
      </c>
      <c r="C783" t="s">
        <v>304</v>
      </c>
      <c r="D783" t="s">
        <v>1211</v>
      </c>
      <c r="E783" t="s">
        <v>48</v>
      </c>
      <c r="G783" t="s">
        <v>451</v>
      </c>
      <c r="H783" t="s">
        <v>1224</v>
      </c>
      <c r="I783" t="s">
        <v>1225</v>
      </c>
      <c r="J783">
        <v>1</v>
      </c>
      <c r="L783" t="s">
        <v>58</v>
      </c>
      <c r="M783" t="s">
        <v>50</v>
      </c>
      <c r="N783">
        <v>4</v>
      </c>
      <c r="O783">
        <v>23</v>
      </c>
      <c r="P783">
        <v>13.5</v>
      </c>
      <c r="Q783" s="48">
        <f t="shared" si="73"/>
        <v>75.62</v>
      </c>
      <c r="R783">
        <f t="shared" si="71"/>
        <v>5.1749999999999998</v>
      </c>
      <c r="S783">
        <f t="shared" si="69"/>
        <v>391.33350000000002</v>
      </c>
      <c r="U783">
        <f t="shared" si="74"/>
        <v>391.33350000000002</v>
      </c>
      <c r="V783">
        <f t="shared" si="75"/>
        <v>391333.5</v>
      </c>
      <c r="W783">
        <f t="shared" si="76"/>
        <v>32611.125</v>
      </c>
      <c r="X783" t="str">
        <f>IF(DATAPrI[[#This Row],[Verks]]="Programövergripande",DATAPrI[[#This Row],[Verks]],CONCATENATE(DATAPrI[[#This Row],[PN/Pri kod]],TEXT(DATAPrI[[#This Row],[Verks]],9900000),1))</f>
        <v>H199001331</v>
      </c>
      <c r="Y783" t="str">
        <f>IF(DATAPrI[[#This Row],[Verks]]="Programövergripande",DATAPrI[[#This Row],[Verks]],CONCATENATE(DATAPrI[[#This Row],[Kursansvarig inst]],TEXT(DATAPrI[[#This Row],[Verks]],9900000),1))</f>
        <v>H199001331</v>
      </c>
      <c r="Z7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3">
        <f>IF(A783="Programövergripande","Programövergripande",VLOOKUP(C783,Verks!A:B,2,0))</f>
        <v>133</v>
      </c>
      <c r="AH783">
        <v>2023</v>
      </c>
      <c r="AL783" t="str">
        <f>VLOOKUP(B783,Inst!A:B,2,0)</f>
        <v>H1</v>
      </c>
    </row>
    <row r="784" spans="1:38" x14ac:dyDescent="0.35">
      <c r="A784" t="s">
        <v>47</v>
      </c>
      <c r="B784" t="s">
        <v>700</v>
      </c>
      <c r="C784" t="s">
        <v>304</v>
      </c>
      <c r="D784" t="s">
        <v>1209</v>
      </c>
      <c r="E784" t="s">
        <v>48</v>
      </c>
      <c r="G784" t="s">
        <v>451</v>
      </c>
      <c r="H784" t="s">
        <v>1226</v>
      </c>
      <c r="I784" t="s">
        <v>1225</v>
      </c>
      <c r="J784">
        <v>1</v>
      </c>
      <c r="L784" t="s">
        <v>58</v>
      </c>
      <c r="M784" t="s">
        <v>49</v>
      </c>
      <c r="N784">
        <v>4</v>
      </c>
      <c r="O784">
        <v>95</v>
      </c>
      <c r="P784">
        <v>13.5</v>
      </c>
      <c r="Q784" s="48">
        <f t="shared" si="73"/>
        <v>75.62</v>
      </c>
      <c r="R784">
        <f t="shared" si="71"/>
        <v>21.375</v>
      </c>
      <c r="S784">
        <f t="shared" si="69"/>
        <v>1616.3775000000001</v>
      </c>
      <c r="U784">
        <f t="shared" si="74"/>
        <v>1616.3775000000001</v>
      </c>
      <c r="V784">
        <f t="shared" si="75"/>
        <v>1616377.5</v>
      </c>
      <c r="W784">
        <f t="shared" si="76"/>
        <v>134698.125</v>
      </c>
      <c r="X784" t="str">
        <f>IF(DATAPrI[[#This Row],[Verks]]="Programövergripande",DATAPrI[[#This Row],[Verks]],CONCATENATE(DATAPrI[[#This Row],[PN/Pri kod]],TEXT(DATAPrI[[#This Row],[Verks]],9900000),1))</f>
        <v>H199001331</v>
      </c>
      <c r="Y784" t="str">
        <f>IF(DATAPrI[[#This Row],[Verks]]="Programövergripande",DATAPrI[[#This Row],[Verks]],CONCATENATE(DATAPrI[[#This Row],[Kursansvarig inst]],TEXT(DATAPrI[[#This Row],[Verks]],9900000),1))</f>
        <v>H199001331</v>
      </c>
      <c r="Z7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4">
        <f>IF(A784="Programövergripande","Programövergripande",VLOOKUP(C784,Verks!A:B,2,0))</f>
        <v>133</v>
      </c>
      <c r="AH784">
        <v>2023</v>
      </c>
      <c r="AL784" t="str">
        <f>VLOOKUP(B784,Inst!A:B,2,0)</f>
        <v>H1</v>
      </c>
    </row>
    <row r="785" spans="1:38" x14ac:dyDescent="0.35">
      <c r="A785" t="s">
        <v>47</v>
      </c>
      <c r="B785" t="s">
        <v>700</v>
      </c>
      <c r="C785" t="s">
        <v>304</v>
      </c>
      <c r="D785" t="s">
        <v>1211</v>
      </c>
      <c r="E785" t="s">
        <v>48</v>
      </c>
      <c r="G785" t="s">
        <v>451</v>
      </c>
      <c r="H785" t="s">
        <v>1224</v>
      </c>
      <c r="I785" t="s">
        <v>1225</v>
      </c>
      <c r="J785">
        <v>1</v>
      </c>
      <c r="L785" t="s">
        <v>58</v>
      </c>
      <c r="M785" t="s">
        <v>49</v>
      </c>
      <c r="N785">
        <v>4</v>
      </c>
      <c r="O785">
        <v>28</v>
      </c>
      <c r="P785">
        <v>13.5</v>
      </c>
      <c r="Q785" s="48">
        <f t="shared" si="73"/>
        <v>75.62</v>
      </c>
      <c r="R785">
        <f t="shared" si="71"/>
        <v>6.3</v>
      </c>
      <c r="S785">
        <f t="shared" si="69"/>
        <v>476.40600000000001</v>
      </c>
      <c r="U785">
        <f t="shared" si="74"/>
        <v>476.40600000000001</v>
      </c>
      <c r="V785">
        <f t="shared" si="75"/>
        <v>476406</v>
      </c>
      <c r="W785">
        <f t="shared" si="76"/>
        <v>39700.5</v>
      </c>
      <c r="X785" t="str">
        <f>IF(DATAPrI[[#This Row],[Verks]]="Programövergripande",DATAPrI[[#This Row],[Verks]],CONCATENATE(DATAPrI[[#This Row],[PN/Pri kod]],TEXT(DATAPrI[[#This Row],[Verks]],9900000),1))</f>
        <v>H199001331</v>
      </c>
      <c r="Y785" t="str">
        <f>IF(DATAPrI[[#This Row],[Verks]]="Programövergripande",DATAPrI[[#This Row],[Verks]],CONCATENATE(DATAPrI[[#This Row],[Kursansvarig inst]],TEXT(DATAPrI[[#This Row],[Verks]],9900000),1))</f>
        <v>H199001331</v>
      </c>
      <c r="Z7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5">
        <f>IF(A785="Programövergripande","Programövergripande",VLOOKUP(C785,Verks!A:B,2,0))</f>
        <v>133</v>
      </c>
      <c r="AH785">
        <v>2023</v>
      </c>
      <c r="AL785" t="str">
        <f>VLOOKUP(B785,Inst!A:B,2,0)</f>
        <v>H1</v>
      </c>
    </row>
    <row r="786" spans="1:38" x14ac:dyDescent="0.35">
      <c r="A786" t="s">
        <v>47</v>
      </c>
      <c r="B786" t="s">
        <v>700</v>
      </c>
      <c r="C786" t="s">
        <v>304</v>
      </c>
      <c r="D786" t="s">
        <v>1209</v>
      </c>
      <c r="E786" t="s">
        <v>48</v>
      </c>
      <c r="G786" t="s">
        <v>142</v>
      </c>
      <c r="H786" t="s">
        <v>1227</v>
      </c>
      <c r="I786" t="s">
        <v>1228</v>
      </c>
      <c r="J786">
        <v>1</v>
      </c>
      <c r="L786" t="s">
        <v>58</v>
      </c>
      <c r="M786" t="s">
        <v>50</v>
      </c>
      <c r="N786">
        <v>4</v>
      </c>
      <c r="O786">
        <v>107</v>
      </c>
      <c r="P786">
        <v>4.5</v>
      </c>
      <c r="Q786" s="48">
        <f>78.4-0.33</f>
        <v>78.070000000000007</v>
      </c>
      <c r="R786">
        <f t="shared" si="71"/>
        <v>8.0250000000000004</v>
      </c>
      <c r="S786">
        <f t="shared" si="69"/>
        <v>626.51175000000012</v>
      </c>
      <c r="U786">
        <f t="shared" si="74"/>
        <v>626.51175000000012</v>
      </c>
      <c r="V786">
        <f t="shared" si="75"/>
        <v>626511.75000000012</v>
      </c>
      <c r="W786">
        <f t="shared" si="76"/>
        <v>52209.312500000007</v>
      </c>
      <c r="X786" t="str">
        <f>IF(DATAPrI[[#This Row],[Verks]]="Programövergripande",DATAPrI[[#This Row],[Verks]],CONCATENATE(DATAPrI[[#This Row],[PN/Pri kod]],TEXT(DATAPrI[[#This Row],[Verks]],9900000),1))</f>
        <v>H199001331</v>
      </c>
      <c r="Y786" t="str">
        <f>IF(DATAPrI[[#This Row],[Verks]]="Programövergripande",DATAPrI[[#This Row],[Verks]],CONCATENATE(DATAPrI[[#This Row],[Kursansvarig inst]],TEXT(DATAPrI[[#This Row],[Verks]],9900000),1))</f>
        <v>C799001331</v>
      </c>
      <c r="Z7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6">
        <f>IF(A786="Programövergripande","Programövergripande",VLOOKUP(C786,Verks!A:B,2,0))</f>
        <v>133</v>
      </c>
      <c r="AH786">
        <v>2023</v>
      </c>
      <c r="AL786" t="str">
        <f>VLOOKUP(B786,Inst!A:B,2,0)</f>
        <v>H1</v>
      </c>
    </row>
    <row r="787" spans="1:38" x14ac:dyDescent="0.35">
      <c r="A787" t="s">
        <v>47</v>
      </c>
      <c r="B787" t="s">
        <v>700</v>
      </c>
      <c r="C787" t="s">
        <v>304</v>
      </c>
      <c r="D787" t="s">
        <v>1211</v>
      </c>
      <c r="E787" t="s">
        <v>48</v>
      </c>
      <c r="G787" t="s">
        <v>142</v>
      </c>
      <c r="H787" t="s">
        <v>1227</v>
      </c>
      <c r="I787" t="s">
        <v>1228</v>
      </c>
      <c r="J787">
        <v>1</v>
      </c>
      <c r="L787" t="s">
        <v>58</v>
      </c>
      <c r="M787" t="s">
        <v>50</v>
      </c>
      <c r="N787">
        <v>4</v>
      </c>
      <c r="O787">
        <v>23</v>
      </c>
      <c r="P787">
        <v>4.5</v>
      </c>
      <c r="Q787" s="48">
        <f t="shared" ref="Q787:Q788" si="77">78.4-0.33</f>
        <v>78.070000000000007</v>
      </c>
      <c r="R787">
        <f t="shared" si="71"/>
        <v>1.7250000000000001</v>
      </c>
      <c r="S787">
        <f t="shared" si="69"/>
        <v>134.67075000000003</v>
      </c>
      <c r="U787">
        <f t="shared" si="74"/>
        <v>134.67075000000003</v>
      </c>
      <c r="V787">
        <f t="shared" si="75"/>
        <v>134670.75000000003</v>
      </c>
      <c r="W787">
        <f t="shared" si="76"/>
        <v>11222.562500000002</v>
      </c>
      <c r="X787" t="str">
        <f>IF(DATAPrI[[#This Row],[Verks]]="Programövergripande",DATAPrI[[#This Row],[Verks]],CONCATENATE(DATAPrI[[#This Row],[PN/Pri kod]],TEXT(DATAPrI[[#This Row],[Verks]],9900000),1))</f>
        <v>H199001331</v>
      </c>
      <c r="Y787" t="str">
        <f>IF(DATAPrI[[#This Row],[Verks]]="Programövergripande",DATAPrI[[#This Row],[Verks]],CONCATENATE(DATAPrI[[#This Row],[Kursansvarig inst]],TEXT(DATAPrI[[#This Row],[Verks]],9900000),1))</f>
        <v>C799001331</v>
      </c>
      <c r="Z7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7">
        <f>IF(A787="Programövergripande","Programövergripande",VLOOKUP(C787,Verks!A:B,2,0))</f>
        <v>133</v>
      </c>
      <c r="AH787">
        <v>2023</v>
      </c>
      <c r="AL787" t="str">
        <f>VLOOKUP(B787,Inst!A:B,2,0)</f>
        <v>H1</v>
      </c>
    </row>
    <row r="788" spans="1:38" x14ac:dyDescent="0.35">
      <c r="A788" t="s">
        <v>47</v>
      </c>
      <c r="B788" t="s">
        <v>700</v>
      </c>
      <c r="C788" t="s">
        <v>304</v>
      </c>
      <c r="D788" t="s">
        <v>1209</v>
      </c>
      <c r="E788" t="s">
        <v>48</v>
      </c>
      <c r="G788" t="s">
        <v>142</v>
      </c>
      <c r="H788" t="s">
        <v>1227</v>
      </c>
      <c r="I788" t="s">
        <v>1228</v>
      </c>
      <c r="J788">
        <v>1</v>
      </c>
      <c r="L788" t="s">
        <v>58</v>
      </c>
      <c r="M788" t="s">
        <v>49</v>
      </c>
      <c r="N788">
        <v>4</v>
      </c>
      <c r="O788">
        <v>95</v>
      </c>
      <c r="P788">
        <v>4.5</v>
      </c>
      <c r="Q788" s="48">
        <f t="shared" si="77"/>
        <v>78.070000000000007</v>
      </c>
      <c r="R788">
        <f t="shared" si="71"/>
        <v>7.125</v>
      </c>
      <c r="S788">
        <f t="shared" si="69"/>
        <v>556.24875000000009</v>
      </c>
      <c r="U788">
        <f t="shared" si="74"/>
        <v>556.24875000000009</v>
      </c>
      <c r="V788">
        <f t="shared" si="75"/>
        <v>556248.75000000012</v>
      </c>
      <c r="W788">
        <f t="shared" si="76"/>
        <v>46354.062500000007</v>
      </c>
      <c r="X788" t="str">
        <f>IF(DATAPrI[[#This Row],[Verks]]="Programövergripande",DATAPrI[[#This Row],[Verks]],CONCATENATE(DATAPrI[[#This Row],[PN/Pri kod]],TEXT(DATAPrI[[#This Row],[Verks]],9900000),1))</f>
        <v>H199001331</v>
      </c>
      <c r="Y788" t="str">
        <f>IF(DATAPrI[[#This Row],[Verks]]="Programövergripande",DATAPrI[[#This Row],[Verks]],CONCATENATE(DATAPrI[[#This Row],[Kursansvarig inst]],TEXT(DATAPrI[[#This Row],[Verks]],9900000),1))</f>
        <v>C799001331</v>
      </c>
      <c r="Z7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8">
        <f>IF(A788="Programövergripande","Programövergripande",VLOOKUP(C788,Verks!A:B,2,0))</f>
        <v>133</v>
      </c>
      <c r="AH788">
        <v>2023</v>
      </c>
      <c r="AL788" t="str">
        <f>VLOOKUP(B788,Inst!A:B,2,0)</f>
        <v>H1</v>
      </c>
    </row>
    <row r="789" spans="1:38" x14ac:dyDescent="0.35">
      <c r="A789" t="s">
        <v>47</v>
      </c>
      <c r="B789" t="s">
        <v>700</v>
      </c>
      <c r="C789" t="s">
        <v>304</v>
      </c>
      <c r="D789" t="s">
        <v>1211</v>
      </c>
      <c r="E789" t="s">
        <v>48</v>
      </c>
      <c r="G789" t="s">
        <v>142</v>
      </c>
      <c r="H789" t="s">
        <v>1227</v>
      </c>
      <c r="I789" t="s">
        <v>1228</v>
      </c>
      <c r="J789">
        <v>1</v>
      </c>
      <c r="L789" t="s">
        <v>58</v>
      </c>
      <c r="M789" t="s">
        <v>49</v>
      </c>
      <c r="N789">
        <v>4</v>
      </c>
      <c r="O789">
        <v>28</v>
      </c>
      <c r="P789">
        <v>4.5</v>
      </c>
      <c r="Q789" s="48">
        <f>78.4-0.33</f>
        <v>78.070000000000007</v>
      </c>
      <c r="R789">
        <f t="shared" si="71"/>
        <v>2.1</v>
      </c>
      <c r="S789">
        <f t="shared" si="69"/>
        <v>163.94700000000003</v>
      </c>
      <c r="U789">
        <f t="shared" si="74"/>
        <v>163.94700000000003</v>
      </c>
      <c r="V789">
        <f t="shared" si="75"/>
        <v>163947.00000000003</v>
      </c>
      <c r="W789">
        <f t="shared" si="76"/>
        <v>13662.250000000002</v>
      </c>
      <c r="X789" t="str">
        <f>IF(DATAPrI[[#This Row],[Verks]]="Programövergripande",DATAPrI[[#This Row],[Verks]],CONCATENATE(DATAPrI[[#This Row],[PN/Pri kod]],TEXT(DATAPrI[[#This Row],[Verks]],9900000),1))</f>
        <v>H199001331</v>
      </c>
      <c r="Y789" t="str">
        <f>IF(DATAPrI[[#This Row],[Verks]]="Programövergripande",DATAPrI[[#This Row],[Verks]],CONCATENATE(DATAPrI[[#This Row],[Kursansvarig inst]],TEXT(DATAPrI[[#This Row],[Verks]],9900000),1))</f>
        <v>C799001331</v>
      </c>
      <c r="Z7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89">
        <f>IF(A789="Programövergripande","Programövergripande",VLOOKUP(C789,Verks!A:B,2,0))</f>
        <v>133</v>
      </c>
      <c r="AH789">
        <v>2023</v>
      </c>
      <c r="AL789" t="str">
        <f>VLOOKUP(B789,Inst!A:B,2,0)</f>
        <v>H1</v>
      </c>
    </row>
    <row r="790" spans="1:38" x14ac:dyDescent="0.35">
      <c r="A790" t="s">
        <v>47</v>
      </c>
      <c r="B790" t="s">
        <v>700</v>
      </c>
      <c r="C790" t="s">
        <v>304</v>
      </c>
      <c r="D790" t="s">
        <v>1209</v>
      </c>
      <c r="E790" t="s">
        <v>48</v>
      </c>
      <c r="G790" t="s">
        <v>451</v>
      </c>
      <c r="H790" t="s">
        <v>1230</v>
      </c>
      <c r="I790" t="s">
        <v>1231</v>
      </c>
      <c r="J790">
        <v>1</v>
      </c>
      <c r="L790" t="s">
        <v>58</v>
      </c>
      <c r="M790" t="s">
        <v>50</v>
      </c>
      <c r="N790">
        <v>5</v>
      </c>
      <c r="O790">
        <v>97</v>
      </c>
      <c r="P790">
        <v>16.5</v>
      </c>
      <c r="Q790" s="48">
        <f t="shared" ref="Q790:Q805" si="78">75.95-0.33</f>
        <v>75.62</v>
      </c>
      <c r="R790">
        <f t="shared" si="71"/>
        <v>26.675000000000001</v>
      </c>
      <c r="S790">
        <f t="shared" si="69"/>
        <v>2017.1635000000001</v>
      </c>
      <c r="U790">
        <f t="shared" si="74"/>
        <v>2017.1635000000001</v>
      </c>
      <c r="V790">
        <f t="shared" si="75"/>
        <v>2017163.5</v>
      </c>
      <c r="W790">
        <f t="shared" si="76"/>
        <v>168096.95833333334</v>
      </c>
      <c r="X790" t="str">
        <f>IF(DATAPrI[[#This Row],[Verks]]="Programövergripande",DATAPrI[[#This Row],[Verks]],CONCATENATE(DATAPrI[[#This Row],[PN/Pri kod]],TEXT(DATAPrI[[#This Row],[Verks]],9900000),1))</f>
        <v>H199001331</v>
      </c>
      <c r="Y790" t="str">
        <f>IF(DATAPrI[[#This Row],[Verks]]="Programövergripande",DATAPrI[[#This Row],[Verks]],CONCATENATE(DATAPrI[[#This Row],[Kursansvarig inst]],TEXT(DATAPrI[[#This Row],[Verks]],9900000),1))</f>
        <v>H199001331</v>
      </c>
      <c r="Z7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0">
        <f>IF(A790="Programövergripande","Programövergripande",VLOOKUP(C790,Verks!A:B,2,0))</f>
        <v>133</v>
      </c>
      <c r="AH790">
        <v>2023</v>
      </c>
      <c r="AL790" t="str">
        <f>VLOOKUP(B790,Inst!A:B,2,0)</f>
        <v>H1</v>
      </c>
    </row>
    <row r="791" spans="1:38" x14ac:dyDescent="0.35">
      <c r="A791" t="s">
        <v>47</v>
      </c>
      <c r="B791" t="s">
        <v>700</v>
      </c>
      <c r="C791" t="s">
        <v>304</v>
      </c>
      <c r="D791" t="s">
        <v>1211</v>
      </c>
      <c r="E791" t="s">
        <v>48</v>
      </c>
      <c r="G791" t="s">
        <v>451</v>
      </c>
      <c r="H791" t="s">
        <v>1230</v>
      </c>
      <c r="I791" t="s">
        <v>1231</v>
      </c>
      <c r="J791">
        <v>1</v>
      </c>
      <c r="L791" t="s">
        <v>58</v>
      </c>
      <c r="M791" t="s">
        <v>50</v>
      </c>
      <c r="N791">
        <v>5</v>
      </c>
      <c r="O791">
        <v>32</v>
      </c>
      <c r="P791">
        <v>16.5</v>
      </c>
      <c r="Q791" s="48">
        <f t="shared" si="78"/>
        <v>75.62</v>
      </c>
      <c r="R791">
        <f t="shared" si="71"/>
        <v>8.8000000000000007</v>
      </c>
      <c r="S791">
        <f t="shared" si="69"/>
        <v>665.45600000000013</v>
      </c>
      <c r="U791">
        <f t="shared" si="74"/>
        <v>665.45600000000013</v>
      </c>
      <c r="V791">
        <f t="shared" si="75"/>
        <v>665456.00000000012</v>
      </c>
      <c r="W791">
        <f t="shared" si="76"/>
        <v>55454.666666666679</v>
      </c>
      <c r="X791" t="str">
        <f>IF(DATAPrI[[#This Row],[Verks]]="Programövergripande",DATAPrI[[#This Row],[Verks]],CONCATENATE(DATAPrI[[#This Row],[PN/Pri kod]],TEXT(DATAPrI[[#This Row],[Verks]],9900000),1))</f>
        <v>H199001331</v>
      </c>
      <c r="Y791" t="str">
        <f>IF(DATAPrI[[#This Row],[Verks]]="Programövergripande",DATAPrI[[#This Row],[Verks]],CONCATENATE(DATAPrI[[#This Row],[Kursansvarig inst]],TEXT(DATAPrI[[#This Row],[Verks]],9900000),1))</f>
        <v>H199001331</v>
      </c>
      <c r="Z7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1">
        <f>IF(A791="Programövergripande","Programövergripande",VLOOKUP(C791,Verks!A:B,2,0))</f>
        <v>133</v>
      </c>
      <c r="AH791">
        <v>2023</v>
      </c>
      <c r="AL791" t="str">
        <f>VLOOKUP(B791,Inst!A:B,2,0)</f>
        <v>H1</v>
      </c>
    </row>
    <row r="792" spans="1:38" x14ac:dyDescent="0.35">
      <c r="A792" t="s">
        <v>47</v>
      </c>
      <c r="B792" t="s">
        <v>700</v>
      </c>
      <c r="C792" t="s">
        <v>304</v>
      </c>
      <c r="D792" t="s">
        <v>1209</v>
      </c>
      <c r="E792" t="s">
        <v>48</v>
      </c>
      <c r="G792" t="s">
        <v>451</v>
      </c>
      <c r="H792" t="s">
        <v>1230</v>
      </c>
      <c r="I792" t="s">
        <v>1231</v>
      </c>
      <c r="J792">
        <v>1</v>
      </c>
      <c r="L792" t="s">
        <v>58</v>
      </c>
      <c r="M792" t="s">
        <v>49</v>
      </c>
      <c r="N792">
        <v>5</v>
      </c>
      <c r="O792">
        <v>105</v>
      </c>
      <c r="P792">
        <v>16.5</v>
      </c>
      <c r="Q792" s="48">
        <f t="shared" si="78"/>
        <v>75.62</v>
      </c>
      <c r="R792">
        <f t="shared" si="71"/>
        <v>28.875</v>
      </c>
      <c r="S792">
        <f t="shared" si="69"/>
        <v>2183.5275000000001</v>
      </c>
      <c r="U792">
        <f t="shared" si="74"/>
        <v>2183.5275000000001</v>
      </c>
      <c r="V792">
        <f t="shared" si="75"/>
        <v>2183527.5</v>
      </c>
      <c r="W792">
        <f t="shared" si="76"/>
        <v>181960.625</v>
      </c>
      <c r="X792" t="str">
        <f>IF(DATAPrI[[#This Row],[Verks]]="Programövergripande",DATAPrI[[#This Row],[Verks]],CONCATENATE(DATAPrI[[#This Row],[PN/Pri kod]],TEXT(DATAPrI[[#This Row],[Verks]],9900000),1))</f>
        <v>H199001331</v>
      </c>
      <c r="Y792" t="str">
        <f>IF(DATAPrI[[#This Row],[Verks]]="Programövergripande",DATAPrI[[#This Row],[Verks]],CONCATENATE(DATAPrI[[#This Row],[Kursansvarig inst]],TEXT(DATAPrI[[#This Row],[Verks]],9900000),1))</f>
        <v>H199001331</v>
      </c>
      <c r="Z7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2">
        <f>IF(A792="Programövergripande","Programövergripande",VLOOKUP(C792,Verks!A:B,2,0))</f>
        <v>133</v>
      </c>
      <c r="AH792">
        <v>2023</v>
      </c>
      <c r="AL792" t="str">
        <f>VLOOKUP(B792,Inst!A:B,2,0)</f>
        <v>H1</v>
      </c>
    </row>
    <row r="793" spans="1:38" x14ac:dyDescent="0.35">
      <c r="A793" t="s">
        <v>47</v>
      </c>
      <c r="B793" t="s">
        <v>700</v>
      </c>
      <c r="C793" t="s">
        <v>304</v>
      </c>
      <c r="D793" t="s">
        <v>1211</v>
      </c>
      <c r="E793" t="s">
        <v>48</v>
      </c>
      <c r="G793" t="s">
        <v>451</v>
      </c>
      <c r="H793" t="s">
        <v>1230</v>
      </c>
      <c r="I793" t="s">
        <v>1231</v>
      </c>
      <c r="J793">
        <v>1</v>
      </c>
      <c r="L793" t="s">
        <v>58</v>
      </c>
      <c r="M793" t="s">
        <v>49</v>
      </c>
      <c r="N793">
        <v>5</v>
      </c>
      <c r="O793">
        <v>21</v>
      </c>
      <c r="P793">
        <v>16.5</v>
      </c>
      <c r="Q793" s="48">
        <f t="shared" si="78"/>
        <v>75.62</v>
      </c>
      <c r="R793">
        <f t="shared" si="71"/>
        <v>5.7750000000000004</v>
      </c>
      <c r="S793">
        <f t="shared" si="69"/>
        <v>436.70550000000003</v>
      </c>
      <c r="U793">
        <f t="shared" si="74"/>
        <v>436.70550000000003</v>
      </c>
      <c r="V793">
        <f t="shared" si="75"/>
        <v>436705.5</v>
      </c>
      <c r="W793">
        <f t="shared" si="76"/>
        <v>36392.125</v>
      </c>
      <c r="X793" t="str">
        <f>IF(DATAPrI[[#This Row],[Verks]]="Programövergripande",DATAPrI[[#This Row],[Verks]],CONCATENATE(DATAPrI[[#This Row],[PN/Pri kod]],TEXT(DATAPrI[[#This Row],[Verks]],9900000),1))</f>
        <v>H199001331</v>
      </c>
      <c r="Y793" t="str">
        <f>IF(DATAPrI[[#This Row],[Verks]]="Programövergripande",DATAPrI[[#This Row],[Verks]],CONCATENATE(DATAPrI[[#This Row],[Kursansvarig inst]],TEXT(DATAPrI[[#This Row],[Verks]],9900000),1))</f>
        <v>H199001331</v>
      </c>
      <c r="Z7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3">
        <f>IF(A793="Programövergripande","Programövergripande",VLOOKUP(C793,Verks!A:B,2,0))</f>
        <v>133</v>
      </c>
      <c r="AH793">
        <v>2023</v>
      </c>
      <c r="AL793" t="str">
        <f>VLOOKUP(B793,Inst!A:B,2,0)</f>
        <v>H1</v>
      </c>
    </row>
    <row r="794" spans="1:38" x14ac:dyDescent="0.35">
      <c r="A794" t="s">
        <v>47</v>
      </c>
      <c r="B794" t="s">
        <v>700</v>
      </c>
      <c r="C794" t="s">
        <v>304</v>
      </c>
      <c r="D794" t="s">
        <v>1209</v>
      </c>
      <c r="E794" t="s">
        <v>48</v>
      </c>
      <c r="G794" t="s">
        <v>451</v>
      </c>
      <c r="H794" t="s">
        <v>1232</v>
      </c>
      <c r="I794" t="s">
        <v>1233</v>
      </c>
      <c r="J794">
        <v>1</v>
      </c>
      <c r="L794" t="s">
        <v>58</v>
      </c>
      <c r="M794" t="s">
        <v>50</v>
      </c>
      <c r="N794">
        <v>5</v>
      </c>
      <c r="O794">
        <v>97</v>
      </c>
      <c r="P794">
        <v>6</v>
      </c>
      <c r="Q794" s="48">
        <f t="shared" si="78"/>
        <v>75.62</v>
      </c>
      <c r="R794">
        <f t="shared" si="71"/>
        <v>9.6999999999999993</v>
      </c>
      <c r="S794">
        <f t="shared" si="69"/>
        <v>733.51400000000001</v>
      </c>
      <c r="U794">
        <f t="shared" si="74"/>
        <v>733.51400000000001</v>
      </c>
      <c r="V794">
        <f t="shared" si="75"/>
        <v>733514</v>
      </c>
      <c r="W794">
        <f t="shared" si="76"/>
        <v>61126.166666666664</v>
      </c>
      <c r="X794" t="str">
        <f>IF(DATAPrI[[#This Row],[Verks]]="Programövergripande",DATAPrI[[#This Row],[Verks]],CONCATENATE(DATAPrI[[#This Row],[PN/Pri kod]],TEXT(DATAPrI[[#This Row],[Verks]],9900000),1))</f>
        <v>H199001331</v>
      </c>
      <c r="Y794" t="str">
        <f>IF(DATAPrI[[#This Row],[Verks]]="Programövergripande",DATAPrI[[#This Row],[Verks]],CONCATENATE(DATAPrI[[#This Row],[Kursansvarig inst]],TEXT(DATAPrI[[#This Row],[Verks]],9900000),1))</f>
        <v>H199001331</v>
      </c>
      <c r="Z7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4">
        <f>IF(A794="Programövergripande","Programövergripande",VLOOKUP(C794,Verks!A:B,2,0))</f>
        <v>133</v>
      </c>
      <c r="AH794">
        <v>2023</v>
      </c>
      <c r="AL794" t="str">
        <f>VLOOKUP(B794,Inst!A:B,2,0)</f>
        <v>H1</v>
      </c>
    </row>
    <row r="795" spans="1:38" x14ac:dyDescent="0.35">
      <c r="A795" t="s">
        <v>47</v>
      </c>
      <c r="B795" t="s">
        <v>700</v>
      </c>
      <c r="C795" t="s">
        <v>304</v>
      </c>
      <c r="D795" t="s">
        <v>1211</v>
      </c>
      <c r="E795" t="s">
        <v>48</v>
      </c>
      <c r="G795" t="s">
        <v>451</v>
      </c>
      <c r="H795" t="s">
        <v>1232</v>
      </c>
      <c r="I795" t="s">
        <v>1233</v>
      </c>
      <c r="J795">
        <v>1</v>
      </c>
      <c r="L795" t="s">
        <v>58</v>
      </c>
      <c r="M795" t="s">
        <v>50</v>
      </c>
      <c r="N795">
        <v>5</v>
      </c>
      <c r="O795">
        <v>32</v>
      </c>
      <c r="P795">
        <v>6</v>
      </c>
      <c r="Q795" s="48">
        <f t="shared" si="78"/>
        <v>75.62</v>
      </c>
      <c r="R795">
        <f t="shared" si="71"/>
        <v>3.2</v>
      </c>
      <c r="S795">
        <f t="shared" si="69"/>
        <v>241.98400000000004</v>
      </c>
      <c r="U795">
        <f t="shared" si="74"/>
        <v>241.98400000000004</v>
      </c>
      <c r="V795">
        <f t="shared" si="75"/>
        <v>241984.00000000003</v>
      </c>
      <c r="W795">
        <f t="shared" si="76"/>
        <v>20165.333333333336</v>
      </c>
      <c r="X795" t="str">
        <f>IF(DATAPrI[[#This Row],[Verks]]="Programövergripande",DATAPrI[[#This Row],[Verks]],CONCATENATE(DATAPrI[[#This Row],[PN/Pri kod]],TEXT(DATAPrI[[#This Row],[Verks]],9900000),1))</f>
        <v>H199001331</v>
      </c>
      <c r="Y795" t="str">
        <f>IF(DATAPrI[[#This Row],[Verks]]="Programövergripande",DATAPrI[[#This Row],[Verks]],CONCATENATE(DATAPrI[[#This Row],[Kursansvarig inst]],TEXT(DATAPrI[[#This Row],[Verks]],9900000),1))</f>
        <v>H199001331</v>
      </c>
      <c r="Z7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5">
        <f>IF(A795="Programövergripande","Programövergripande",VLOOKUP(C795,Verks!A:B,2,0))</f>
        <v>133</v>
      </c>
      <c r="AH795">
        <v>2023</v>
      </c>
      <c r="AL795" t="str">
        <f>VLOOKUP(B795,Inst!A:B,2,0)</f>
        <v>H1</v>
      </c>
    </row>
    <row r="796" spans="1:38" x14ac:dyDescent="0.35">
      <c r="A796" t="s">
        <v>47</v>
      </c>
      <c r="B796" t="s">
        <v>700</v>
      </c>
      <c r="C796" t="s">
        <v>304</v>
      </c>
      <c r="D796" t="s">
        <v>1209</v>
      </c>
      <c r="E796" t="s">
        <v>48</v>
      </c>
      <c r="G796" t="s">
        <v>451</v>
      </c>
      <c r="H796" t="s">
        <v>1232</v>
      </c>
      <c r="I796" t="s">
        <v>1233</v>
      </c>
      <c r="J796">
        <v>1</v>
      </c>
      <c r="L796" t="s">
        <v>58</v>
      </c>
      <c r="M796" t="s">
        <v>49</v>
      </c>
      <c r="N796">
        <v>5</v>
      </c>
      <c r="O796">
        <v>105</v>
      </c>
      <c r="P796">
        <v>6</v>
      </c>
      <c r="Q796" s="48">
        <f t="shared" si="78"/>
        <v>75.62</v>
      </c>
      <c r="R796">
        <f t="shared" si="71"/>
        <v>10.5</v>
      </c>
      <c r="S796">
        <f t="shared" si="69"/>
        <v>794.01</v>
      </c>
      <c r="U796">
        <f t="shared" si="74"/>
        <v>794.01</v>
      </c>
      <c r="V796">
        <f t="shared" si="75"/>
        <v>794010</v>
      </c>
      <c r="W796">
        <f t="shared" si="76"/>
        <v>66167.5</v>
      </c>
      <c r="X796" t="str">
        <f>IF(DATAPrI[[#This Row],[Verks]]="Programövergripande",DATAPrI[[#This Row],[Verks]],CONCATENATE(DATAPrI[[#This Row],[PN/Pri kod]],TEXT(DATAPrI[[#This Row],[Verks]],9900000),1))</f>
        <v>H199001331</v>
      </c>
      <c r="Y796" t="str">
        <f>IF(DATAPrI[[#This Row],[Verks]]="Programövergripande",DATAPrI[[#This Row],[Verks]],CONCATENATE(DATAPrI[[#This Row],[Kursansvarig inst]],TEXT(DATAPrI[[#This Row],[Verks]],9900000),1))</f>
        <v>H199001331</v>
      </c>
      <c r="Z7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6">
        <f>IF(A796="Programövergripande","Programövergripande",VLOOKUP(C796,Verks!A:B,2,0))</f>
        <v>133</v>
      </c>
      <c r="AH796">
        <v>2023</v>
      </c>
      <c r="AL796" t="str">
        <f>VLOOKUP(B796,Inst!A:B,2,0)</f>
        <v>H1</v>
      </c>
    </row>
    <row r="797" spans="1:38" x14ac:dyDescent="0.35">
      <c r="A797" t="s">
        <v>47</v>
      </c>
      <c r="B797" t="s">
        <v>700</v>
      </c>
      <c r="C797" t="s">
        <v>304</v>
      </c>
      <c r="D797" t="s">
        <v>1211</v>
      </c>
      <c r="E797" t="s">
        <v>48</v>
      </c>
      <c r="G797" t="s">
        <v>451</v>
      </c>
      <c r="H797" t="s">
        <v>1232</v>
      </c>
      <c r="I797" t="s">
        <v>1233</v>
      </c>
      <c r="J797">
        <v>1</v>
      </c>
      <c r="L797" t="s">
        <v>58</v>
      </c>
      <c r="M797" t="s">
        <v>49</v>
      </c>
      <c r="N797">
        <v>5</v>
      </c>
      <c r="O797">
        <v>21</v>
      </c>
      <c r="P797">
        <v>6</v>
      </c>
      <c r="Q797" s="48">
        <f t="shared" si="78"/>
        <v>75.62</v>
      </c>
      <c r="R797">
        <f t="shared" si="71"/>
        <v>2.1</v>
      </c>
      <c r="S797">
        <f t="shared" si="69"/>
        <v>158.80200000000002</v>
      </c>
      <c r="U797">
        <f t="shared" si="74"/>
        <v>158.80200000000002</v>
      </c>
      <c r="V797">
        <f t="shared" si="75"/>
        <v>158802.00000000003</v>
      </c>
      <c r="W797">
        <f t="shared" si="76"/>
        <v>13233.500000000002</v>
      </c>
      <c r="X797" t="str">
        <f>IF(DATAPrI[[#This Row],[Verks]]="Programövergripande",DATAPrI[[#This Row],[Verks]],CONCATENATE(DATAPrI[[#This Row],[PN/Pri kod]],TEXT(DATAPrI[[#This Row],[Verks]],9900000),1))</f>
        <v>H199001331</v>
      </c>
      <c r="Y797" t="str">
        <f>IF(DATAPrI[[#This Row],[Verks]]="Programövergripande",DATAPrI[[#This Row],[Verks]],CONCATENATE(DATAPrI[[#This Row],[Kursansvarig inst]],TEXT(DATAPrI[[#This Row],[Verks]],9900000),1))</f>
        <v>H199001331</v>
      </c>
      <c r="Z7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7">
        <f>IF(A797="Programövergripande","Programövergripande",VLOOKUP(C797,Verks!A:B,2,0))</f>
        <v>133</v>
      </c>
      <c r="AH797">
        <v>2023</v>
      </c>
      <c r="AL797" t="str">
        <f>VLOOKUP(B797,Inst!A:B,2,0)</f>
        <v>H1</v>
      </c>
    </row>
    <row r="798" spans="1:38" x14ac:dyDescent="0.35">
      <c r="A798" t="s">
        <v>47</v>
      </c>
      <c r="B798" t="s">
        <v>700</v>
      </c>
      <c r="C798" t="s">
        <v>304</v>
      </c>
      <c r="D798" t="s">
        <v>1209</v>
      </c>
      <c r="E798" t="s">
        <v>48</v>
      </c>
      <c r="G798" t="s">
        <v>451</v>
      </c>
      <c r="H798" t="s">
        <v>1234</v>
      </c>
      <c r="I798" t="s">
        <v>1235</v>
      </c>
      <c r="J798">
        <v>1</v>
      </c>
      <c r="L798" t="s">
        <v>58</v>
      </c>
      <c r="M798" t="s">
        <v>50</v>
      </c>
      <c r="N798">
        <v>6</v>
      </c>
      <c r="O798">
        <v>85</v>
      </c>
      <c r="P798">
        <v>12</v>
      </c>
      <c r="Q798" s="48">
        <f t="shared" si="78"/>
        <v>75.62</v>
      </c>
      <c r="R798">
        <f t="shared" si="71"/>
        <v>17</v>
      </c>
      <c r="S798">
        <f t="shared" si="69"/>
        <v>1285.54</v>
      </c>
      <c r="U798">
        <f t="shared" si="74"/>
        <v>1285.54</v>
      </c>
      <c r="V798">
        <f t="shared" si="75"/>
        <v>1285540</v>
      </c>
      <c r="W798">
        <f t="shared" si="76"/>
        <v>107128.33333333333</v>
      </c>
      <c r="X798" t="str">
        <f>IF(DATAPrI[[#This Row],[Verks]]="Programövergripande",DATAPrI[[#This Row],[Verks]],CONCATENATE(DATAPrI[[#This Row],[PN/Pri kod]],TEXT(DATAPrI[[#This Row],[Verks]],9900000),1))</f>
        <v>H199001331</v>
      </c>
      <c r="Y798" t="str">
        <f>IF(DATAPrI[[#This Row],[Verks]]="Programövergripande",DATAPrI[[#This Row],[Verks]],CONCATENATE(DATAPrI[[#This Row],[Kursansvarig inst]],TEXT(DATAPrI[[#This Row],[Verks]],9900000),1))</f>
        <v>H199001331</v>
      </c>
      <c r="Z7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8">
        <f>IF(A798="Programövergripande","Programövergripande",VLOOKUP(C798,Verks!A:B,2,0))</f>
        <v>133</v>
      </c>
      <c r="AH798">
        <v>2023</v>
      </c>
      <c r="AL798" t="str">
        <f>VLOOKUP(B798,Inst!A:B,2,0)</f>
        <v>H1</v>
      </c>
    </row>
    <row r="799" spans="1:38" x14ac:dyDescent="0.35">
      <c r="A799" t="s">
        <v>47</v>
      </c>
      <c r="B799" t="s">
        <v>700</v>
      </c>
      <c r="C799" t="s">
        <v>304</v>
      </c>
      <c r="D799" t="s">
        <v>1211</v>
      </c>
      <c r="E799" t="s">
        <v>48</v>
      </c>
      <c r="G799" t="s">
        <v>451</v>
      </c>
      <c r="H799" t="s">
        <v>1234</v>
      </c>
      <c r="I799" t="s">
        <v>1235</v>
      </c>
      <c r="J799">
        <v>1</v>
      </c>
      <c r="L799" t="s">
        <v>58</v>
      </c>
      <c r="M799" t="s">
        <v>50</v>
      </c>
      <c r="N799">
        <v>6</v>
      </c>
      <c r="O799">
        <v>31</v>
      </c>
      <c r="P799">
        <v>12</v>
      </c>
      <c r="Q799" s="48">
        <f t="shared" si="78"/>
        <v>75.62</v>
      </c>
      <c r="R799">
        <f t="shared" si="71"/>
        <v>6.2</v>
      </c>
      <c r="S799">
        <f t="shared" si="69"/>
        <v>468.84400000000005</v>
      </c>
      <c r="U799">
        <f t="shared" si="74"/>
        <v>468.84400000000005</v>
      </c>
      <c r="V799">
        <f t="shared" si="75"/>
        <v>468844.00000000006</v>
      </c>
      <c r="W799">
        <f t="shared" si="76"/>
        <v>39070.333333333336</v>
      </c>
      <c r="X799" t="str">
        <f>IF(DATAPrI[[#This Row],[Verks]]="Programövergripande",DATAPrI[[#This Row],[Verks]],CONCATENATE(DATAPrI[[#This Row],[PN/Pri kod]],TEXT(DATAPrI[[#This Row],[Verks]],9900000),1))</f>
        <v>H199001331</v>
      </c>
      <c r="Y799" t="str">
        <f>IF(DATAPrI[[#This Row],[Verks]]="Programövergripande",DATAPrI[[#This Row],[Verks]],CONCATENATE(DATAPrI[[#This Row],[Kursansvarig inst]],TEXT(DATAPrI[[#This Row],[Verks]],9900000),1))</f>
        <v>H199001331</v>
      </c>
      <c r="Z7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7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799">
        <f>IF(A799="Programövergripande","Programövergripande",VLOOKUP(C799,Verks!A:B,2,0))</f>
        <v>133</v>
      </c>
      <c r="AH799">
        <v>2023</v>
      </c>
      <c r="AL799" t="str">
        <f>VLOOKUP(B799,Inst!A:B,2,0)</f>
        <v>H1</v>
      </c>
    </row>
    <row r="800" spans="1:38" x14ac:dyDescent="0.35">
      <c r="A800" t="s">
        <v>47</v>
      </c>
      <c r="B800" t="s">
        <v>700</v>
      </c>
      <c r="C800" t="s">
        <v>304</v>
      </c>
      <c r="D800" t="s">
        <v>1209</v>
      </c>
      <c r="E800" t="s">
        <v>48</v>
      </c>
      <c r="G800" t="s">
        <v>451</v>
      </c>
      <c r="H800" t="s">
        <v>1234</v>
      </c>
      <c r="I800" t="s">
        <v>1235</v>
      </c>
      <c r="J800">
        <v>1</v>
      </c>
      <c r="L800" t="s">
        <v>58</v>
      </c>
      <c r="M800" t="s">
        <v>49</v>
      </c>
      <c r="N800">
        <v>6</v>
      </c>
      <c r="O800">
        <v>97</v>
      </c>
      <c r="P800">
        <v>12</v>
      </c>
      <c r="Q800" s="48">
        <f t="shared" si="78"/>
        <v>75.62</v>
      </c>
      <c r="R800">
        <f t="shared" si="71"/>
        <v>19.399999999999999</v>
      </c>
      <c r="S800">
        <f t="shared" si="69"/>
        <v>1467.028</v>
      </c>
      <c r="U800">
        <f t="shared" si="74"/>
        <v>1467.028</v>
      </c>
      <c r="V800">
        <f t="shared" si="75"/>
        <v>1467028</v>
      </c>
      <c r="W800">
        <f t="shared" si="76"/>
        <v>122252.33333333333</v>
      </c>
      <c r="X800" t="str">
        <f>IF(DATAPrI[[#This Row],[Verks]]="Programövergripande",DATAPrI[[#This Row],[Verks]],CONCATENATE(DATAPrI[[#This Row],[PN/Pri kod]],TEXT(DATAPrI[[#This Row],[Verks]],9900000),1))</f>
        <v>H199001331</v>
      </c>
      <c r="Y800" t="str">
        <f>IF(DATAPrI[[#This Row],[Verks]]="Programövergripande",DATAPrI[[#This Row],[Verks]],CONCATENATE(DATAPrI[[#This Row],[Kursansvarig inst]],TEXT(DATAPrI[[#This Row],[Verks]],9900000),1))</f>
        <v>H199001331</v>
      </c>
      <c r="Z8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0">
        <f>IF(A800="Programövergripande","Programövergripande",VLOOKUP(C800,Verks!A:B,2,0))</f>
        <v>133</v>
      </c>
      <c r="AH800">
        <v>2023</v>
      </c>
      <c r="AL800" t="str">
        <f>VLOOKUP(B800,Inst!A:B,2,0)</f>
        <v>H1</v>
      </c>
    </row>
    <row r="801" spans="1:38" x14ac:dyDescent="0.35">
      <c r="A801" t="s">
        <v>47</v>
      </c>
      <c r="B801" t="s">
        <v>700</v>
      </c>
      <c r="C801" t="s">
        <v>304</v>
      </c>
      <c r="D801" t="s">
        <v>1211</v>
      </c>
      <c r="E801" t="s">
        <v>48</v>
      </c>
      <c r="G801" t="s">
        <v>451</v>
      </c>
      <c r="H801" t="s">
        <v>1234</v>
      </c>
      <c r="I801" t="s">
        <v>1235</v>
      </c>
      <c r="J801">
        <v>1</v>
      </c>
      <c r="L801" t="s">
        <v>58</v>
      </c>
      <c r="M801" t="s">
        <v>49</v>
      </c>
      <c r="N801">
        <v>6</v>
      </c>
      <c r="O801">
        <v>30</v>
      </c>
      <c r="P801">
        <v>12</v>
      </c>
      <c r="Q801" s="48">
        <f t="shared" si="78"/>
        <v>75.62</v>
      </c>
      <c r="R801">
        <f t="shared" si="71"/>
        <v>6</v>
      </c>
      <c r="S801">
        <f t="shared" si="69"/>
        <v>453.72</v>
      </c>
      <c r="U801">
        <f t="shared" si="74"/>
        <v>453.72</v>
      </c>
      <c r="V801">
        <f t="shared" si="75"/>
        <v>453720</v>
      </c>
      <c r="W801">
        <f t="shared" si="76"/>
        <v>37810</v>
      </c>
      <c r="X801" t="str">
        <f>IF(DATAPrI[[#This Row],[Verks]]="Programövergripande",DATAPrI[[#This Row],[Verks]],CONCATENATE(DATAPrI[[#This Row],[PN/Pri kod]],TEXT(DATAPrI[[#This Row],[Verks]],9900000),1))</f>
        <v>H199001331</v>
      </c>
      <c r="Y801" t="str">
        <f>IF(DATAPrI[[#This Row],[Verks]]="Programövergripande",DATAPrI[[#This Row],[Verks]],CONCATENATE(DATAPrI[[#This Row],[Kursansvarig inst]],TEXT(DATAPrI[[#This Row],[Verks]],9900000),1))</f>
        <v>H199001331</v>
      </c>
      <c r="Z8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1">
        <f>IF(A801="Programövergripande","Programövergripande",VLOOKUP(C801,Verks!A:B,2,0))</f>
        <v>133</v>
      </c>
      <c r="AH801">
        <v>2023</v>
      </c>
      <c r="AL801" t="str">
        <f>VLOOKUP(B801,Inst!A:B,2,0)</f>
        <v>H1</v>
      </c>
    </row>
    <row r="802" spans="1:38" x14ac:dyDescent="0.35">
      <c r="A802" t="s">
        <v>47</v>
      </c>
      <c r="B802" t="s">
        <v>700</v>
      </c>
      <c r="C802" t="s">
        <v>304</v>
      </c>
      <c r="D802" t="s">
        <v>1209</v>
      </c>
      <c r="E802" t="s">
        <v>48</v>
      </c>
      <c r="G802" t="s">
        <v>451</v>
      </c>
      <c r="H802" t="s">
        <v>1238</v>
      </c>
      <c r="I802" t="s">
        <v>1239</v>
      </c>
      <c r="J802">
        <v>1</v>
      </c>
      <c r="L802" t="s">
        <v>58</v>
      </c>
      <c r="M802" t="s">
        <v>50</v>
      </c>
      <c r="N802">
        <v>6</v>
      </c>
      <c r="O802">
        <v>85</v>
      </c>
      <c r="P802">
        <v>15</v>
      </c>
      <c r="Q802" s="48">
        <f t="shared" si="78"/>
        <v>75.62</v>
      </c>
      <c r="R802">
        <f t="shared" si="71"/>
        <v>21.25</v>
      </c>
      <c r="S802">
        <f t="shared" si="69"/>
        <v>1606.9250000000002</v>
      </c>
      <c r="U802">
        <f t="shared" si="74"/>
        <v>1606.9250000000002</v>
      </c>
      <c r="V802">
        <f t="shared" si="75"/>
        <v>1606925.0000000002</v>
      </c>
      <c r="W802">
        <f t="shared" si="76"/>
        <v>133910.41666666669</v>
      </c>
      <c r="X802" t="str">
        <f>IF(DATAPrI[[#This Row],[Verks]]="Programövergripande",DATAPrI[[#This Row],[Verks]],CONCATENATE(DATAPrI[[#This Row],[PN/Pri kod]],TEXT(DATAPrI[[#This Row],[Verks]],9900000),1))</f>
        <v>H199001331</v>
      </c>
      <c r="Y802" t="str">
        <f>IF(DATAPrI[[#This Row],[Verks]]="Programövergripande",DATAPrI[[#This Row],[Verks]],CONCATENATE(DATAPrI[[#This Row],[Kursansvarig inst]],TEXT(DATAPrI[[#This Row],[Verks]],9900000),1))</f>
        <v>H199001331</v>
      </c>
      <c r="Z8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2">
        <f>IF(A802="Programövergripande","Programövergripande",VLOOKUP(C802,Verks!A:B,2,0))</f>
        <v>133</v>
      </c>
      <c r="AH802">
        <v>2023</v>
      </c>
      <c r="AL802" t="str">
        <f>VLOOKUP(B802,Inst!A:B,2,0)</f>
        <v>H1</v>
      </c>
    </row>
    <row r="803" spans="1:38" x14ac:dyDescent="0.35">
      <c r="A803" t="s">
        <v>47</v>
      </c>
      <c r="B803" t="s">
        <v>700</v>
      </c>
      <c r="C803" t="s">
        <v>304</v>
      </c>
      <c r="D803" t="s">
        <v>1211</v>
      </c>
      <c r="E803" t="s">
        <v>48</v>
      </c>
      <c r="G803" t="s">
        <v>451</v>
      </c>
      <c r="H803" t="s">
        <v>1238</v>
      </c>
      <c r="I803" t="s">
        <v>1239</v>
      </c>
      <c r="J803">
        <v>1</v>
      </c>
      <c r="L803" t="s">
        <v>58</v>
      </c>
      <c r="M803" t="s">
        <v>50</v>
      </c>
      <c r="N803">
        <v>6</v>
      </c>
      <c r="O803">
        <v>31</v>
      </c>
      <c r="P803">
        <v>15</v>
      </c>
      <c r="Q803" s="48">
        <f t="shared" si="78"/>
        <v>75.62</v>
      </c>
      <c r="R803">
        <f t="shared" si="71"/>
        <v>7.75</v>
      </c>
      <c r="S803">
        <f t="shared" ref="S803:S812" si="79">Q803*R803</f>
        <v>586.05500000000006</v>
      </c>
      <c r="U803">
        <f t="shared" si="74"/>
        <v>586.05500000000006</v>
      </c>
      <c r="V803">
        <f t="shared" si="75"/>
        <v>586055.00000000012</v>
      </c>
      <c r="W803">
        <f t="shared" si="76"/>
        <v>48837.916666666679</v>
      </c>
      <c r="X803" t="str">
        <f>IF(DATAPrI[[#This Row],[Verks]]="Programövergripande",DATAPrI[[#This Row],[Verks]],CONCATENATE(DATAPrI[[#This Row],[PN/Pri kod]],TEXT(DATAPrI[[#This Row],[Verks]],9900000),1))</f>
        <v>H199001331</v>
      </c>
      <c r="Y803" t="str">
        <f>IF(DATAPrI[[#This Row],[Verks]]="Programövergripande",DATAPrI[[#This Row],[Verks]],CONCATENATE(DATAPrI[[#This Row],[Kursansvarig inst]],TEXT(DATAPrI[[#This Row],[Verks]],9900000),1))</f>
        <v>H199001331</v>
      </c>
      <c r="Z8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3">
        <f>IF(A803="Programövergripande","Programövergripande",VLOOKUP(C803,Verks!A:B,2,0))</f>
        <v>133</v>
      </c>
      <c r="AH803">
        <v>2023</v>
      </c>
      <c r="AL803" t="str">
        <f>VLOOKUP(B803,Inst!A:B,2,0)</f>
        <v>H1</v>
      </c>
    </row>
    <row r="804" spans="1:38" x14ac:dyDescent="0.35">
      <c r="A804" t="s">
        <v>47</v>
      </c>
      <c r="B804" t="s">
        <v>700</v>
      </c>
      <c r="C804" t="s">
        <v>304</v>
      </c>
      <c r="D804" t="s">
        <v>1209</v>
      </c>
      <c r="E804" t="s">
        <v>48</v>
      </c>
      <c r="G804" t="s">
        <v>451</v>
      </c>
      <c r="H804" t="s">
        <v>1238</v>
      </c>
      <c r="I804" t="s">
        <v>1239</v>
      </c>
      <c r="J804">
        <v>1</v>
      </c>
      <c r="L804" t="s">
        <v>58</v>
      </c>
      <c r="M804" t="s">
        <v>49</v>
      </c>
      <c r="N804">
        <v>6</v>
      </c>
      <c r="O804">
        <v>97</v>
      </c>
      <c r="P804">
        <v>15</v>
      </c>
      <c r="Q804" s="48">
        <f t="shared" si="78"/>
        <v>75.62</v>
      </c>
      <c r="R804">
        <f t="shared" si="71"/>
        <v>24.25</v>
      </c>
      <c r="S804">
        <f t="shared" si="79"/>
        <v>1833.7850000000001</v>
      </c>
      <c r="U804">
        <f t="shared" si="74"/>
        <v>1833.7850000000001</v>
      </c>
      <c r="V804">
        <f t="shared" si="75"/>
        <v>1833785</v>
      </c>
      <c r="W804">
        <f t="shared" si="76"/>
        <v>152815.41666666666</v>
      </c>
      <c r="X804" t="str">
        <f>IF(DATAPrI[[#This Row],[Verks]]="Programövergripande",DATAPrI[[#This Row],[Verks]],CONCATENATE(DATAPrI[[#This Row],[PN/Pri kod]],TEXT(DATAPrI[[#This Row],[Verks]],9900000),1))</f>
        <v>H199001331</v>
      </c>
      <c r="Y804" t="str">
        <f>IF(DATAPrI[[#This Row],[Verks]]="Programövergripande",DATAPrI[[#This Row],[Verks]],CONCATENATE(DATAPrI[[#This Row],[Kursansvarig inst]],TEXT(DATAPrI[[#This Row],[Verks]],9900000),1))</f>
        <v>H199001331</v>
      </c>
      <c r="Z8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4">
        <f>IF(A804="Programövergripande","Programövergripande",VLOOKUP(C804,Verks!A:B,2,0))</f>
        <v>133</v>
      </c>
      <c r="AH804">
        <v>2023</v>
      </c>
      <c r="AL804" t="str">
        <f>VLOOKUP(B804,Inst!A:B,2,0)</f>
        <v>H1</v>
      </c>
    </row>
    <row r="805" spans="1:38" x14ac:dyDescent="0.35">
      <c r="A805" t="s">
        <v>47</v>
      </c>
      <c r="B805" t="s">
        <v>700</v>
      </c>
      <c r="C805" t="s">
        <v>304</v>
      </c>
      <c r="D805" t="s">
        <v>1211</v>
      </c>
      <c r="E805" t="s">
        <v>48</v>
      </c>
      <c r="G805" t="s">
        <v>451</v>
      </c>
      <c r="H805" t="s">
        <v>1238</v>
      </c>
      <c r="I805" t="s">
        <v>1239</v>
      </c>
      <c r="J805">
        <v>1</v>
      </c>
      <c r="L805" t="s">
        <v>58</v>
      </c>
      <c r="M805" t="s">
        <v>49</v>
      </c>
      <c r="N805">
        <v>6</v>
      </c>
      <c r="O805">
        <v>30</v>
      </c>
      <c r="P805">
        <v>15</v>
      </c>
      <c r="Q805" s="48">
        <f t="shared" si="78"/>
        <v>75.62</v>
      </c>
      <c r="R805">
        <f t="shared" si="71"/>
        <v>7.5</v>
      </c>
      <c r="S805">
        <f t="shared" si="79"/>
        <v>567.15000000000009</v>
      </c>
      <c r="U805">
        <f t="shared" si="74"/>
        <v>567.15000000000009</v>
      </c>
      <c r="V805">
        <f t="shared" si="75"/>
        <v>567150.00000000012</v>
      </c>
      <c r="W805">
        <f t="shared" si="76"/>
        <v>47262.500000000007</v>
      </c>
      <c r="X805" t="str">
        <f>IF(DATAPrI[[#This Row],[Verks]]="Programövergripande",DATAPrI[[#This Row],[Verks]],CONCATENATE(DATAPrI[[#This Row],[PN/Pri kod]],TEXT(DATAPrI[[#This Row],[Verks]],9900000),1))</f>
        <v>H199001331</v>
      </c>
      <c r="Y805" t="str">
        <f>IF(DATAPrI[[#This Row],[Verks]]="Programövergripande",DATAPrI[[#This Row],[Verks]],CONCATENATE(DATAPrI[[#This Row],[Kursansvarig inst]],TEXT(DATAPrI[[#This Row],[Verks]],9900000),1))</f>
        <v>H199001331</v>
      </c>
      <c r="Z8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5">
        <f>IF(A805="Programövergripande","Programövergripande",VLOOKUP(C805,Verks!A:B,2,0))</f>
        <v>133</v>
      </c>
      <c r="AH805">
        <v>2023</v>
      </c>
      <c r="AL805" t="str">
        <f>VLOOKUP(B805,Inst!A:B,2,0)</f>
        <v>H1</v>
      </c>
    </row>
    <row r="806" spans="1:38" x14ac:dyDescent="0.35">
      <c r="A806" t="s">
        <v>47</v>
      </c>
      <c r="B806" t="s">
        <v>700</v>
      </c>
      <c r="C806" t="s">
        <v>304</v>
      </c>
      <c r="D806" t="s">
        <v>1209</v>
      </c>
      <c r="E806" t="s">
        <v>48</v>
      </c>
      <c r="G806" t="s">
        <v>451</v>
      </c>
      <c r="H806" t="s">
        <v>1236</v>
      </c>
      <c r="I806" t="s">
        <v>1237</v>
      </c>
      <c r="J806">
        <v>1</v>
      </c>
      <c r="L806" t="s">
        <v>58</v>
      </c>
      <c r="M806" t="s">
        <v>50</v>
      </c>
      <c r="N806">
        <v>6</v>
      </c>
      <c r="O806">
        <v>85</v>
      </c>
      <c r="P806">
        <v>3</v>
      </c>
      <c r="Q806" s="48">
        <f>84.95-0.33</f>
        <v>84.62</v>
      </c>
      <c r="R806">
        <f t="shared" si="71"/>
        <v>4.25</v>
      </c>
      <c r="S806">
        <f t="shared" si="79"/>
        <v>359.63499999999999</v>
      </c>
      <c r="U806">
        <f t="shared" si="74"/>
        <v>359.63499999999999</v>
      </c>
      <c r="V806">
        <f t="shared" si="75"/>
        <v>359635</v>
      </c>
      <c r="W806">
        <f t="shared" si="76"/>
        <v>29969.583333333332</v>
      </c>
      <c r="X806" t="str">
        <f>IF(DATAPrI[[#This Row],[Verks]]="Programövergripande",DATAPrI[[#This Row],[Verks]],CONCATENATE(DATAPrI[[#This Row],[PN/Pri kod]],TEXT(DATAPrI[[#This Row],[Verks]],9900000),1))</f>
        <v>H199001331</v>
      </c>
      <c r="Y806" t="str">
        <f>IF(DATAPrI[[#This Row],[Verks]]="Programövergripande",DATAPrI[[#This Row],[Verks]],CONCATENATE(DATAPrI[[#This Row],[Kursansvarig inst]],TEXT(DATAPrI[[#This Row],[Verks]],9900000),1))</f>
        <v>H199001331</v>
      </c>
      <c r="Z8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6">
        <f>IF(A806="Programövergripande","Programövergripande",VLOOKUP(C806,Verks!A:B,2,0))</f>
        <v>133</v>
      </c>
      <c r="AH806">
        <v>2023</v>
      </c>
      <c r="AL806" t="str">
        <f>VLOOKUP(B806,Inst!A:B,2,0)</f>
        <v>H1</v>
      </c>
    </row>
    <row r="807" spans="1:38" x14ac:dyDescent="0.35">
      <c r="A807" t="s">
        <v>47</v>
      </c>
      <c r="B807" t="s">
        <v>700</v>
      </c>
      <c r="C807" t="s">
        <v>304</v>
      </c>
      <c r="D807" t="s">
        <v>1211</v>
      </c>
      <c r="E807" t="s">
        <v>48</v>
      </c>
      <c r="G807" t="s">
        <v>451</v>
      </c>
      <c r="H807" t="s">
        <v>1236</v>
      </c>
      <c r="I807" t="s">
        <v>1237</v>
      </c>
      <c r="J807">
        <v>1</v>
      </c>
      <c r="L807" t="s">
        <v>58</v>
      </c>
      <c r="M807" t="s">
        <v>50</v>
      </c>
      <c r="N807">
        <v>6</v>
      </c>
      <c r="O807">
        <v>31</v>
      </c>
      <c r="P807">
        <v>3</v>
      </c>
      <c r="Q807" s="48">
        <f t="shared" ref="Q807:Q809" si="80">84.95-0.33</f>
        <v>84.62</v>
      </c>
      <c r="R807">
        <f t="shared" si="71"/>
        <v>1.55</v>
      </c>
      <c r="S807">
        <f t="shared" si="79"/>
        <v>131.161</v>
      </c>
      <c r="U807">
        <f t="shared" si="74"/>
        <v>131.161</v>
      </c>
      <c r="V807">
        <f t="shared" si="75"/>
        <v>131161</v>
      </c>
      <c r="W807">
        <f t="shared" si="76"/>
        <v>10930.083333333334</v>
      </c>
      <c r="X807" t="str">
        <f>IF(DATAPrI[[#This Row],[Verks]]="Programövergripande",DATAPrI[[#This Row],[Verks]],CONCATENATE(DATAPrI[[#This Row],[PN/Pri kod]],TEXT(DATAPrI[[#This Row],[Verks]],9900000),1))</f>
        <v>H199001331</v>
      </c>
      <c r="Y807" t="str">
        <f>IF(DATAPrI[[#This Row],[Verks]]="Programövergripande",DATAPrI[[#This Row],[Verks]],CONCATENATE(DATAPrI[[#This Row],[Kursansvarig inst]],TEXT(DATAPrI[[#This Row],[Verks]],9900000),1))</f>
        <v>H199001331</v>
      </c>
      <c r="Z8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7">
        <f>IF(A807="Programövergripande","Programövergripande",VLOOKUP(C807,Verks!A:B,2,0))</f>
        <v>133</v>
      </c>
      <c r="AH807">
        <v>2023</v>
      </c>
      <c r="AL807" t="str">
        <f>VLOOKUP(B807,Inst!A:B,2,0)</f>
        <v>H1</v>
      </c>
    </row>
    <row r="808" spans="1:38" x14ac:dyDescent="0.35">
      <c r="A808" t="s">
        <v>47</v>
      </c>
      <c r="B808" t="s">
        <v>700</v>
      </c>
      <c r="C808" t="s">
        <v>304</v>
      </c>
      <c r="D808" t="s">
        <v>1209</v>
      </c>
      <c r="E808" t="s">
        <v>48</v>
      </c>
      <c r="G808" t="s">
        <v>451</v>
      </c>
      <c r="H808" t="s">
        <v>1236</v>
      </c>
      <c r="I808" t="s">
        <v>1237</v>
      </c>
      <c r="J808">
        <v>1</v>
      </c>
      <c r="L808" t="s">
        <v>58</v>
      </c>
      <c r="M808" t="s">
        <v>49</v>
      </c>
      <c r="N808">
        <v>6</v>
      </c>
      <c r="O808">
        <v>97</v>
      </c>
      <c r="P808">
        <v>3</v>
      </c>
      <c r="Q808" s="48">
        <f t="shared" si="80"/>
        <v>84.62</v>
      </c>
      <c r="R808">
        <f t="shared" si="71"/>
        <v>4.8499999999999996</v>
      </c>
      <c r="S808">
        <f t="shared" si="79"/>
        <v>410.40699999999998</v>
      </c>
      <c r="U808">
        <f t="shared" si="74"/>
        <v>410.40699999999998</v>
      </c>
      <c r="V808">
        <f t="shared" si="75"/>
        <v>410407</v>
      </c>
      <c r="W808">
        <f t="shared" si="76"/>
        <v>34200.583333333336</v>
      </c>
      <c r="X808" t="str">
        <f>IF(DATAPrI[[#This Row],[Verks]]="Programövergripande",DATAPrI[[#This Row],[Verks]],CONCATENATE(DATAPrI[[#This Row],[PN/Pri kod]],TEXT(DATAPrI[[#This Row],[Verks]],9900000),1))</f>
        <v>H199001331</v>
      </c>
      <c r="Y808" t="str">
        <f>IF(DATAPrI[[#This Row],[Verks]]="Programövergripande",DATAPrI[[#This Row],[Verks]],CONCATENATE(DATAPrI[[#This Row],[Kursansvarig inst]],TEXT(DATAPrI[[#This Row],[Verks]],9900000),1))</f>
        <v>H199001331</v>
      </c>
      <c r="Z8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8">
        <f>IF(A808="Programövergripande","Programövergripande",VLOOKUP(C808,Verks!A:B,2,0))</f>
        <v>133</v>
      </c>
      <c r="AH808">
        <v>2023</v>
      </c>
      <c r="AL808" t="str">
        <f>VLOOKUP(B808,Inst!A:B,2,0)</f>
        <v>H1</v>
      </c>
    </row>
    <row r="809" spans="1:38" x14ac:dyDescent="0.35">
      <c r="A809" t="s">
        <v>47</v>
      </c>
      <c r="B809" t="s">
        <v>700</v>
      </c>
      <c r="C809" t="s">
        <v>304</v>
      </c>
      <c r="D809" t="s">
        <v>1211</v>
      </c>
      <c r="E809" t="s">
        <v>48</v>
      </c>
      <c r="G809" t="s">
        <v>451</v>
      </c>
      <c r="H809" t="s">
        <v>1236</v>
      </c>
      <c r="I809" t="s">
        <v>1237</v>
      </c>
      <c r="J809">
        <v>1</v>
      </c>
      <c r="L809" t="s">
        <v>58</v>
      </c>
      <c r="M809" t="s">
        <v>49</v>
      </c>
      <c r="N809">
        <v>6</v>
      </c>
      <c r="O809">
        <v>30</v>
      </c>
      <c r="P809">
        <v>3</v>
      </c>
      <c r="Q809" s="48">
        <f t="shared" si="80"/>
        <v>84.62</v>
      </c>
      <c r="R809">
        <f t="shared" si="71"/>
        <v>1.5</v>
      </c>
      <c r="S809">
        <f t="shared" si="79"/>
        <v>126.93</v>
      </c>
      <c r="U809">
        <f t="shared" si="74"/>
        <v>126.93</v>
      </c>
      <c r="V809">
        <f t="shared" si="75"/>
        <v>126930</v>
      </c>
      <c r="W809">
        <f t="shared" si="76"/>
        <v>10577.5</v>
      </c>
      <c r="X809" t="str">
        <f>IF(DATAPrI[[#This Row],[Verks]]="Programövergripande",DATAPrI[[#This Row],[Verks]],CONCATENATE(DATAPrI[[#This Row],[PN/Pri kod]],TEXT(DATAPrI[[#This Row],[Verks]],9900000),1))</f>
        <v>H199001331</v>
      </c>
      <c r="Y809" t="str">
        <f>IF(DATAPrI[[#This Row],[Verks]]="Programövergripande",DATAPrI[[#This Row],[Verks]],CONCATENATE(DATAPrI[[#This Row],[Kursansvarig inst]],TEXT(DATAPrI[[#This Row],[Verks]],9900000),1))</f>
        <v>H199001331</v>
      </c>
      <c r="Z8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09">
        <f>IF(A809="Programövergripande","Programövergripande",VLOOKUP(C809,Verks!A:B,2,0))</f>
        <v>133</v>
      </c>
      <c r="AH809">
        <v>2023</v>
      </c>
      <c r="AL809" t="str">
        <f>VLOOKUP(B809,Inst!A:B,2,0)</f>
        <v>H1</v>
      </c>
    </row>
    <row r="810" spans="1:38" x14ac:dyDescent="0.35">
      <c r="A810" t="s">
        <v>47</v>
      </c>
      <c r="B810" t="s">
        <v>700</v>
      </c>
      <c r="C810" t="s">
        <v>304</v>
      </c>
      <c r="D810" t="s">
        <v>304</v>
      </c>
      <c r="E810" t="s">
        <v>48</v>
      </c>
      <c r="F810" t="s">
        <v>42</v>
      </c>
      <c r="G810" t="s">
        <v>451</v>
      </c>
      <c r="H810" t="s">
        <v>65</v>
      </c>
      <c r="I810" t="s">
        <v>42</v>
      </c>
      <c r="J810">
        <v>1</v>
      </c>
      <c r="L810" t="s">
        <v>53</v>
      </c>
      <c r="M810" t="s">
        <v>42</v>
      </c>
      <c r="O810">
        <v>5</v>
      </c>
      <c r="P810">
        <v>60</v>
      </c>
      <c r="Q810" s="48">
        <f>75.6-0.12843</f>
        <v>75.47157</v>
      </c>
      <c r="R810">
        <f t="shared" si="71"/>
        <v>5</v>
      </c>
      <c r="S810">
        <f t="shared" si="79"/>
        <v>377.35784999999998</v>
      </c>
      <c r="T810">
        <v>0</v>
      </c>
      <c r="U810">
        <f t="shared" si="74"/>
        <v>377.35784999999998</v>
      </c>
      <c r="V810">
        <f t="shared" si="75"/>
        <v>377357.85</v>
      </c>
      <c r="W810">
        <f t="shared" si="76"/>
        <v>31446.487499999999</v>
      </c>
      <c r="X810" t="str">
        <f>IF(DATAPrI[[#This Row],[Verks]]="Programövergripande",DATAPrI[[#This Row],[Verks]],CONCATENATE(DATAPrI[[#This Row],[PN/Pri kod]],TEXT(DATAPrI[[#This Row],[Verks]],9900000),1))</f>
        <v>H199001331</v>
      </c>
      <c r="Y810" t="str">
        <f>IF(DATAPrI[[#This Row],[Verks]]="Programövergripande",DATAPrI[[#This Row],[Verks]],CONCATENATE(DATAPrI[[#This Row],[Kursansvarig inst]],TEXT(DATAPrI[[#This Row],[Verks]],9900000),1))</f>
        <v>H199001331</v>
      </c>
      <c r="Z8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10">
        <f>IF(A810="Programövergripande","Programövergripande",VLOOKUP(C810,Verks!A:B,2,0))</f>
        <v>133</v>
      </c>
      <c r="AH810">
        <v>2023</v>
      </c>
      <c r="AL810" t="str">
        <f>VLOOKUP(B810,Inst!A:B,2,0)</f>
        <v>H1</v>
      </c>
    </row>
    <row r="811" spans="1:38" x14ac:dyDescent="0.35">
      <c r="A811" t="s">
        <v>47</v>
      </c>
      <c r="B811" t="s">
        <v>700</v>
      </c>
      <c r="C811" t="s">
        <v>304</v>
      </c>
      <c r="D811" t="s">
        <v>304</v>
      </c>
      <c r="E811" t="s">
        <v>48</v>
      </c>
      <c r="G811" t="s">
        <v>451</v>
      </c>
      <c r="H811" t="s">
        <v>738</v>
      </c>
      <c r="I811" t="s">
        <v>42</v>
      </c>
      <c r="J811">
        <v>1</v>
      </c>
      <c r="L811" t="s">
        <v>53</v>
      </c>
      <c r="P811">
        <v>60</v>
      </c>
      <c r="Q811">
        <v>113.53</v>
      </c>
      <c r="R811">
        <f t="shared" si="71"/>
        <v>0</v>
      </c>
      <c r="S811">
        <f t="shared" si="79"/>
        <v>0</v>
      </c>
      <c r="U811">
        <f t="shared" si="74"/>
        <v>0</v>
      </c>
      <c r="V811">
        <f t="shared" si="75"/>
        <v>0</v>
      </c>
      <c r="W811">
        <f t="shared" si="76"/>
        <v>0</v>
      </c>
      <c r="X811" t="str">
        <f>IF(DATAPrI[[#This Row],[Verks]]="Programövergripande",DATAPrI[[#This Row],[Verks]],CONCATENATE(DATAPrI[[#This Row],[PN/Pri kod]],TEXT(DATAPrI[[#This Row],[Verks]],9900000),1))</f>
        <v>H199001331</v>
      </c>
      <c r="Y811" t="str">
        <f>IF(DATAPrI[[#This Row],[Verks]]="Programövergripande",DATAPrI[[#This Row],[Verks]],CONCATENATE(DATAPrI[[#This Row],[Kursansvarig inst]],TEXT(DATAPrI[[#This Row],[Verks]],9900000),1))</f>
        <v>H199001331</v>
      </c>
      <c r="Z8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11">
        <f>IF(A811="Programövergripande","Programövergripande",VLOOKUP(C811,Verks!A:B,2,0))</f>
        <v>133</v>
      </c>
      <c r="AH811">
        <v>2023</v>
      </c>
      <c r="AL811" t="str">
        <f>VLOOKUP(B811,Inst!A:B,2,0)</f>
        <v>H1</v>
      </c>
    </row>
    <row r="812" spans="1:38" x14ac:dyDescent="0.35">
      <c r="A812" t="s">
        <v>47</v>
      </c>
      <c r="B812" t="s">
        <v>700</v>
      </c>
      <c r="C812" t="s">
        <v>304</v>
      </c>
      <c r="D812" t="s">
        <v>304</v>
      </c>
      <c r="E812" t="s">
        <v>48</v>
      </c>
      <c r="F812" t="s">
        <v>42</v>
      </c>
      <c r="G812" t="s">
        <v>451</v>
      </c>
      <c r="H812" t="s">
        <v>490</v>
      </c>
      <c r="I812" t="s">
        <v>42</v>
      </c>
      <c r="J812">
        <v>1</v>
      </c>
      <c r="L812" t="s">
        <v>53</v>
      </c>
      <c r="R812">
        <f t="shared" si="71"/>
        <v>0</v>
      </c>
      <c r="S812">
        <f t="shared" si="79"/>
        <v>0</v>
      </c>
      <c r="T812">
        <v>17341</v>
      </c>
      <c r="U812">
        <f t="shared" si="74"/>
        <v>17341</v>
      </c>
      <c r="V812">
        <f t="shared" si="75"/>
        <v>17341000</v>
      </c>
      <c r="W812">
        <f t="shared" si="76"/>
        <v>1445083.3333333333</v>
      </c>
      <c r="X812" t="str">
        <f>IF(DATAPrI[[#This Row],[Verks]]="Programövergripande",DATAPrI[[#This Row],[Verks]],CONCATENATE(DATAPrI[[#This Row],[PN/Pri kod]],TEXT(DATAPrI[[#This Row],[Verks]],9900000),1))</f>
        <v>H199001331</v>
      </c>
      <c r="Y812" t="str">
        <f>IF(DATAPrI[[#This Row],[Verks]]="Programövergripande",DATAPrI[[#This Row],[Verks]],CONCATENATE(DATAPrI[[#This Row],[Kursansvarig inst]],TEXT(DATAPrI[[#This Row],[Verks]],9900000),1))</f>
        <v>H199001331</v>
      </c>
      <c r="Z8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12">
        <f>IF(A812="Programövergripande","Programövergripande",VLOOKUP(C812,Verks!A:B,2,0))</f>
        <v>133</v>
      </c>
      <c r="AH812">
        <v>2023</v>
      </c>
      <c r="AL812" t="str">
        <f>VLOOKUP(B812,Inst!A:B,2,0)</f>
        <v>H1</v>
      </c>
    </row>
    <row r="813" spans="1:38" x14ac:dyDescent="0.35">
      <c r="A813" t="s">
        <v>38</v>
      </c>
      <c r="B813" t="s">
        <v>700</v>
      </c>
      <c r="C813" t="s">
        <v>305</v>
      </c>
      <c r="D813" t="s">
        <v>305</v>
      </c>
      <c r="E813" t="s">
        <v>42</v>
      </c>
      <c r="G813" t="s">
        <v>451</v>
      </c>
      <c r="H813" t="s">
        <v>54</v>
      </c>
      <c r="I813" t="s">
        <v>42</v>
      </c>
      <c r="J813">
        <v>1</v>
      </c>
      <c r="L813" t="s">
        <v>53</v>
      </c>
      <c r="M813" t="s">
        <v>42</v>
      </c>
      <c r="Q813" s="48">
        <v>0</v>
      </c>
      <c r="R813" s="48">
        <f t="shared" ref="R813:R823" si="81">O813*P813/60*J813</f>
        <v>0</v>
      </c>
      <c r="S813" s="48">
        <f t="shared" ref="S813:S866" si="82">Q813*R813</f>
        <v>0</v>
      </c>
      <c r="T813" s="48">
        <v>815</v>
      </c>
      <c r="U813" s="48">
        <f t="shared" ref="U813:U833" si="83">S813+T813</f>
        <v>815</v>
      </c>
      <c r="V813" s="138">
        <f t="shared" ref="V813:V833" si="84">U813*1000</f>
        <v>815000</v>
      </c>
      <c r="W813" s="138">
        <f t="shared" ref="W813:W838" si="85">V813/12</f>
        <v>67916.666666666672</v>
      </c>
      <c r="X813" t="str">
        <f>IF(DATAPrI[[#This Row],[Verks]]="Programövergripande",DATAPrI[[#This Row],[Verks]],CONCATENATE(DATAPrI[[#This Row],[PN/Pri kod]],TEXT(DATAPrI[[#This Row],[Verks]],9900000),1))</f>
        <v>Programövergripande</v>
      </c>
      <c r="Y813" t="str">
        <f>IF(DATAPrI[[#This Row],[Verks]]="Programövergripande",DATAPrI[[#This Row],[Verks]],CONCATENATE(DATAPrI[[#This Row],[Kursansvarig inst]],TEXT(DATAPrI[[#This Row],[Verks]],9900000),1))</f>
        <v>Programövergripande</v>
      </c>
      <c r="Z81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813" t="s">
        <v>42</v>
      </c>
      <c r="AC813" t="s">
        <v>42</v>
      </c>
      <c r="AD813" t="s">
        <v>42</v>
      </c>
      <c r="AE813" t="s">
        <v>42</v>
      </c>
      <c r="AF813" t="str">
        <f>IF(A813="Programövergripande","Programövergripande",VLOOKUP(C813,Verks!A:B,2,0))</f>
        <v>Programövergripande</v>
      </c>
      <c r="AH813">
        <v>2023</v>
      </c>
      <c r="AL813" t="str">
        <f>VLOOKUP(B813,Inst!A:B,2,0)</f>
        <v>H1</v>
      </c>
    </row>
    <row r="814" spans="1:38" x14ac:dyDescent="0.35">
      <c r="A814" t="s">
        <v>38</v>
      </c>
      <c r="B814" t="s">
        <v>700</v>
      </c>
      <c r="C814" t="s">
        <v>305</v>
      </c>
      <c r="D814" t="s">
        <v>305</v>
      </c>
      <c r="E814" t="s">
        <v>42</v>
      </c>
      <c r="G814" t="s">
        <v>451</v>
      </c>
      <c r="H814" t="s">
        <v>44</v>
      </c>
      <c r="I814" t="s">
        <v>42</v>
      </c>
      <c r="J814">
        <v>1</v>
      </c>
      <c r="L814" t="s">
        <v>53</v>
      </c>
      <c r="Q814" s="48">
        <v>0</v>
      </c>
      <c r="R814" s="48">
        <f t="shared" si="81"/>
        <v>0</v>
      </c>
      <c r="S814" s="48">
        <f t="shared" si="82"/>
        <v>0</v>
      </c>
      <c r="T814" s="48">
        <v>948</v>
      </c>
      <c r="U814" s="48">
        <f t="shared" si="83"/>
        <v>948</v>
      </c>
      <c r="V814" s="138">
        <f t="shared" si="84"/>
        <v>948000</v>
      </c>
      <c r="W814" s="138">
        <f t="shared" si="85"/>
        <v>79000</v>
      </c>
      <c r="X814" t="str">
        <f>IF(DATAPrI[[#This Row],[Verks]]="Programövergripande",DATAPrI[[#This Row],[Verks]],CONCATENATE(DATAPrI[[#This Row],[PN/Pri kod]],TEXT(DATAPrI[[#This Row],[Verks]],9900000),1))</f>
        <v>Programövergripande</v>
      </c>
      <c r="Y814" t="str">
        <f>IF(DATAPrI[[#This Row],[Verks]]="Programövergripande",DATAPrI[[#This Row],[Verks]],CONCATENATE(DATAPrI[[#This Row],[Kursansvarig inst]],TEXT(DATAPrI[[#This Row],[Verks]],9900000),1))</f>
        <v>Programövergripande</v>
      </c>
      <c r="Z81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814" t="s">
        <v>42</v>
      </c>
      <c r="AC814" t="s">
        <v>42</v>
      </c>
      <c r="AD814" t="s">
        <v>42</v>
      </c>
      <c r="AE814" t="s">
        <v>42</v>
      </c>
      <c r="AF814" t="str">
        <f>IF(A814="Programövergripande","Programövergripande",VLOOKUP(C814,Verks!A:B,2,0))</f>
        <v>Programövergripande</v>
      </c>
      <c r="AH814">
        <v>2023</v>
      </c>
      <c r="AI814" t="s">
        <v>1240</v>
      </c>
      <c r="AL814" t="str">
        <f>VLOOKUP(B814,Inst!A:B,2,0)</f>
        <v>H1</v>
      </c>
    </row>
    <row r="815" spans="1:38" x14ac:dyDescent="0.35">
      <c r="A815" t="s">
        <v>38</v>
      </c>
      <c r="B815" t="s">
        <v>700</v>
      </c>
      <c r="C815" t="s">
        <v>305</v>
      </c>
      <c r="D815" t="s">
        <v>305</v>
      </c>
      <c r="E815" t="s">
        <v>42</v>
      </c>
      <c r="G815" t="s">
        <v>451</v>
      </c>
      <c r="H815" t="s">
        <v>55</v>
      </c>
      <c r="I815" t="s">
        <v>42</v>
      </c>
      <c r="J815">
        <v>1</v>
      </c>
      <c r="L815" t="s">
        <v>53</v>
      </c>
      <c r="Q815" s="48"/>
      <c r="R815" s="48">
        <f t="shared" si="81"/>
        <v>0</v>
      </c>
      <c r="S815" s="48">
        <f t="shared" si="82"/>
        <v>0</v>
      </c>
      <c r="T815" s="48">
        <v>176</v>
      </c>
      <c r="U815" s="48">
        <f t="shared" si="83"/>
        <v>176</v>
      </c>
      <c r="V815" s="138">
        <f t="shared" si="84"/>
        <v>176000</v>
      </c>
      <c r="W815" s="138">
        <f t="shared" si="85"/>
        <v>14666.666666666666</v>
      </c>
      <c r="X815" t="str">
        <f>IF(DATAPrI[[#This Row],[Verks]]="Programövergripande",DATAPrI[[#This Row],[Verks]],CONCATENATE(DATAPrI[[#This Row],[PN/Pri kod]],TEXT(DATAPrI[[#This Row],[Verks]],9900000),1))</f>
        <v>Programövergripande</v>
      </c>
      <c r="Y815" t="str">
        <f>IF(DATAPrI[[#This Row],[Verks]]="Programövergripande",DATAPrI[[#This Row],[Verks]],CONCATENATE(DATAPrI[[#This Row],[Kursansvarig inst]],TEXT(DATAPrI[[#This Row],[Verks]],9900000),1))</f>
        <v>Programövergripande</v>
      </c>
      <c r="Z81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815" t="s">
        <v>42</v>
      </c>
      <c r="AC815" t="s">
        <v>42</v>
      </c>
      <c r="AD815" t="s">
        <v>42</v>
      </c>
      <c r="AE815" t="s">
        <v>42</v>
      </c>
      <c r="AF815" t="str">
        <f>IF(A815="Programövergripande","Programövergripande",VLOOKUP(C815,Verks!A:B,2,0))</f>
        <v>Programövergripande</v>
      </c>
      <c r="AH815">
        <v>2023</v>
      </c>
      <c r="AL815" t="str">
        <f>VLOOKUP(B815,Inst!A:B,2,0)</f>
        <v>H1</v>
      </c>
    </row>
    <row r="816" spans="1:38" x14ac:dyDescent="0.35">
      <c r="A816" t="s">
        <v>38</v>
      </c>
      <c r="B816" t="s">
        <v>700</v>
      </c>
      <c r="C816" t="s">
        <v>305</v>
      </c>
      <c r="D816" t="s">
        <v>305</v>
      </c>
      <c r="E816" t="s">
        <v>42</v>
      </c>
      <c r="G816" t="s">
        <v>451</v>
      </c>
      <c r="H816" t="s">
        <v>52</v>
      </c>
      <c r="I816" t="s">
        <v>42</v>
      </c>
      <c r="J816">
        <v>1</v>
      </c>
      <c r="L816" t="s">
        <v>53</v>
      </c>
      <c r="Q816" s="48">
        <v>0</v>
      </c>
      <c r="R816" s="48">
        <f t="shared" si="81"/>
        <v>0</v>
      </c>
      <c r="S816" s="48">
        <f t="shared" si="82"/>
        <v>0</v>
      </c>
      <c r="T816" s="48">
        <v>5529</v>
      </c>
      <c r="U816" s="48">
        <f t="shared" si="83"/>
        <v>5529</v>
      </c>
      <c r="V816" s="138">
        <f t="shared" si="84"/>
        <v>5529000</v>
      </c>
      <c r="W816" s="138">
        <f t="shared" si="85"/>
        <v>460750</v>
      </c>
      <c r="X816" t="str">
        <f>IF(DATAPrI[[#This Row],[Verks]]="Programövergripande",DATAPrI[[#This Row],[Verks]],CONCATENATE(DATAPrI[[#This Row],[PN/Pri kod]],TEXT(DATAPrI[[#This Row],[Verks]],9900000),1))</f>
        <v>Programövergripande</v>
      </c>
      <c r="Y816" t="str">
        <f>IF(DATAPrI[[#This Row],[Verks]]="Programövergripande",DATAPrI[[#This Row],[Verks]],CONCATENATE(DATAPrI[[#This Row],[Kursansvarig inst]],TEXT(DATAPrI[[#This Row],[Verks]],9900000),1))</f>
        <v>Programövergripande</v>
      </c>
      <c r="Z8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B816" t="s">
        <v>42</v>
      </c>
      <c r="AC816" t="s">
        <v>42</v>
      </c>
      <c r="AD816" t="s">
        <v>42</v>
      </c>
      <c r="AE816" t="s">
        <v>42</v>
      </c>
      <c r="AF816" t="str">
        <f>IF(A816="Programövergripande","Programövergripande",VLOOKUP(C816,Verks!A:B,2,0))</f>
        <v>Programövergripande</v>
      </c>
      <c r="AH816">
        <v>2023</v>
      </c>
      <c r="AL816" t="str">
        <f>VLOOKUP(B816,Inst!A:B,2,0)</f>
        <v>H1</v>
      </c>
    </row>
    <row r="817" spans="1:38" x14ac:dyDescent="0.35">
      <c r="A817" t="s">
        <v>38</v>
      </c>
      <c r="B817" t="s">
        <v>700</v>
      </c>
      <c r="C817" t="s">
        <v>305</v>
      </c>
      <c r="D817" t="s">
        <v>305</v>
      </c>
      <c r="E817" t="s">
        <v>42</v>
      </c>
      <c r="G817" t="s">
        <v>451</v>
      </c>
      <c r="H817" t="s">
        <v>1088</v>
      </c>
      <c r="I817" t="s">
        <v>42</v>
      </c>
      <c r="J817">
        <v>1</v>
      </c>
      <c r="L817" t="s">
        <v>53</v>
      </c>
      <c r="Q817" s="48"/>
      <c r="R817" s="48">
        <f t="shared" si="81"/>
        <v>0</v>
      </c>
      <c r="S817" s="48">
        <f t="shared" si="82"/>
        <v>0</v>
      </c>
      <c r="T817" s="48">
        <v>84</v>
      </c>
      <c r="U817" s="48">
        <f t="shared" si="83"/>
        <v>84</v>
      </c>
      <c r="V817" s="138">
        <f t="shared" si="84"/>
        <v>84000</v>
      </c>
      <c r="W817" s="138">
        <f t="shared" si="85"/>
        <v>7000</v>
      </c>
      <c r="X817" t="str">
        <f>IF(DATAPrI[[#This Row],[Verks]]="Programövergripande",DATAPrI[[#This Row],[Verks]],CONCATENATE(DATAPrI[[#This Row],[PN/Pri kod]],TEXT(DATAPrI[[#This Row],[Verks]],9900000),1))</f>
        <v>Programövergripande</v>
      </c>
      <c r="Y817" t="str">
        <f>IF(DATAPrI[[#This Row],[Verks]]="Programövergripande",DATAPrI[[#This Row],[Verks]],CONCATENATE(DATAPrI[[#This Row],[Kursansvarig inst]],TEXT(DATAPrI[[#This Row],[Verks]],9900000),1))</f>
        <v>Programövergripande</v>
      </c>
      <c r="Z8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817" t="str">
        <f>IF(A817="Programövergripande","Programövergripande",VLOOKUP(C817,Verks!A:B,2,0))</f>
        <v>Programövergripande</v>
      </c>
      <c r="AH817">
        <v>2023</v>
      </c>
      <c r="AL817" t="str">
        <f>VLOOKUP(B817,Inst!A:B,2,0)</f>
        <v>H1</v>
      </c>
    </row>
    <row r="818" spans="1:38" x14ac:dyDescent="0.35">
      <c r="A818" t="s">
        <v>38</v>
      </c>
      <c r="B818" t="s">
        <v>700</v>
      </c>
      <c r="C818" t="s">
        <v>305</v>
      </c>
      <c r="D818" t="s">
        <v>305</v>
      </c>
      <c r="E818" t="s">
        <v>42</v>
      </c>
      <c r="G818" t="s">
        <v>451</v>
      </c>
      <c r="H818" t="s">
        <v>1087</v>
      </c>
      <c r="I818" t="s">
        <v>42</v>
      </c>
      <c r="J818">
        <v>1</v>
      </c>
      <c r="L818" t="s">
        <v>53</v>
      </c>
      <c r="Q818" s="48"/>
      <c r="R818" s="48">
        <f t="shared" si="81"/>
        <v>0</v>
      </c>
      <c r="S818" s="48">
        <f t="shared" si="82"/>
        <v>0</v>
      </c>
      <c r="T818" s="48">
        <v>1525</v>
      </c>
      <c r="U818" s="48">
        <f t="shared" si="83"/>
        <v>1525</v>
      </c>
      <c r="V818" s="138">
        <f t="shared" si="84"/>
        <v>1525000</v>
      </c>
      <c r="W818" s="138">
        <f t="shared" si="85"/>
        <v>127083.33333333333</v>
      </c>
      <c r="X818" t="str">
        <f>IF(DATAPrI[[#This Row],[Verks]]="Programövergripande",DATAPrI[[#This Row],[Verks]],CONCATENATE(DATAPrI[[#This Row],[PN/Pri kod]],TEXT(DATAPrI[[#This Row],[Verks]],9900000),1))</f>
        <v>Programövergripande</v>
      </c>
      <c r="Y818" t="str">
        <f>IF(DATAPrI[[#This Row],[Verks]]="Programövergripande",DATAPrI[[#This Row],[Verks]],CONCATENATE(DATAPrI[[#This Row],[Kursansvarig inst]],TEXT(DATAPrI[[#This Row],[Verks]],9900000),1))</f>
        <v>Programövergripande</v>
      </c>
      <c r="Z81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81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818" t="str">
        <f>IF(A818="Programövergripande","Programövergripande",VLOOKUP(C818,Verks!A:B,2,0))</f>
        <v>Programövergripande</v>
      </c>
      <c r="AH818">
        <v>2023</v>
      </c>
      <c r="AL818" t="str">
        <f>VLOOKUP(B818,Inst!A:B,2,0)</f>
        <v>H1</v>
      </c>
    </row>
    <row r="819" spans="1:38" x14ac:dyDescent="0.35">
      <c r="A819" t="s">
        <v>47</v>
      </c>
      <c r="B819" t="s">
        <v>700</v>
      </c>
      <c r="C819" t="s">
        <v>305</v>
      </c>
      <c r="D819" t="s">
        <v>305</v>
      </c>
      <c r="E819" t="s">
        <v>48</v>
      </c>
      <c r="G819" t="s">
        <v>451</v>
      </c>
      <c r="H819" t="s">
        <v>490</v>
      </c>
      <c r="I819" t="s">
        <v>42</v>
      </c>
      <c r="J819">
        <v>1</v>
      </c>
      <c r="K819">
        <v>1</v>
      </c>
      <c r="L819" t="s">
        <v>553</v>
      </c>
      <c r="M819" t="s">
        <v>42</v>
      </c>
      <c r="Q819" s="48">
        <v>0</v>
      </c>
      <c r="R819" s="48">
        <f t="shared" si="81"/>
        <v>0</v>
      </c>
      <c r="S819" s="48">
        <f t="shared" si="82"/>
        <v>0</v>
      </c>
      <c r="T819" s="48">
        <f>8833.4-19.305</f>
        <v>8814.0949999999993</v>
      </c>
      <c r="U819" s="48">
        <f t="shared" si="83"/>
        <v>8814.0949999999993</v>
      </c>
      <c r="V819" s="138">
        <f t="shared" si="84"/>
        <v>8814095</v>
      </c>
      <c r="W819" s="138">
        <f t="shared" si="85"/>
        <v>734507.91666666663</v>
      </c>
      <c r="X819" t="str">
        <f>IF(DATAPrI[[#This Row],[Verks]]="Programövergripande",DATAPrI[[#This Row],[Verks]],CONCATENATE(DATAPrI[[#This Row],[PN/Pri kod]],TEXT(DATAPrI[[#This Row],[Verks]],9900000),1))</f>
        <v>H199001411</v>
      </c>
      <c r="Y819" t="str">
        <f>IF(DATAPrI[[#This Row],[Verks]]="Programövergripande",DATAPrI[[#This Row],[Verks]],CONCATENATE(DATAPrI[[#This Row],[Kursansvarig inst]],TEXT(DATAPrI[[#This Row],[Verks]],9900000),1))</f>
        <v>H199001411</v>
      </c>
      <c r="Z8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19" t="s">
        <v>42</v>
      </c>
      <c r="AC819" t="s">
        <v>42</v>
      </c>
      <c r="AD819" t="s">
        <v>42</v>
      </c>
      <c r="AE819" t="s">
        <v>42</v>
      </c>
      <c r="AF819">
        <f>IF(A819="Programövergripande","Programövergripande",VLOOKUP(C819,Verks!A:B,2,0))</f>
        <v>141</v>
      </c>
      <c r="AH819">
        <v>2023</v>
      </c>
      <c r="AL819" t="str">
        <f>VLOOKUP(B819,Inst!A:B,2,0)</f>
        <v>H1</v>
      </c>
    </row>
    <row r="820" spans="1:38" x14ac:dyDescent="0.35">
      <c r="A820" t="s">
        <v>47</v>
      </c>
      <c r="B820" t="s">
        <v>700</v>
      </c>
      <c r="C820" t="s">
        <v>305</v>
      </c>
      <c r="D820" t="s">
        <v>305</v>
      </c>
      <c r="E820" t="s">
        <v>48</v>
      </c>
      <c r="F820" t="s">
        <v>42</v>
      </c>
      <c r="G820" t="s">
        <v>451</v>
      </c>
      <c r="H820" t="s">
        <v>365</v>
      </c>
      <c r="I820" t="s">
        <v>42</v>
      </c>
      <c r="J820">
        <v>1</v>
      </c>
      <c r="K820">
        <v>1</v>
      </c>
      <c r="L820" t="s">
        <v>66</v>
      </c>
      <c r="P820">
        <v>60</v>
      </c>
      <c r="Q820" s="48">
        <v>108.99</v>
      </c>
      <c r="R820" s="48">
        <f t="shared" si="81"/>
        <v>0</v>
      </c>
      <c r="S820" s="48">
        <f t="shared" si="82"/>
        <v>0</v>
      </c>
      <c r="T820" s="48"/>
      <c r="U820" s="48">
        <f t="shared" si="83"/>
        <v>0</v>
      </c>
      <c r="V820" s="138">
        <f t="shared" si="84"/>
        <v>0</v>
      </c>
      <c r="W820" s="138">
        <f t="shared" si="85"/>
        <v>0</v>
      </c>
      <c r="X820" t="str">
        <f>IF(DATAPrI[[#This Row],[Verks]]="Programövergripande",DATAPrI[[#This Row],[Verks]],CONCATENATE(DATAPrI[[#This Row],[PN/Pri kod]],TEXT(DATAPrI[[#This Row],[Verks]],9900000),1))</f>
        <v>H199001411</v>
      </c>
      <c r="Y820" t="str">
        <f>IF(DATAPrI[[#This Row],[Verks]]="Programövergripande",DATAPrI[[#This Row],[Verks]],CONCATENATE(DATAPrI[[#This Row],[Kursansvarig inst]],TEXT(DATAPrI[[#This Row],[Verks]],9900000),1))</f>
        <v>H199001411</v>
      </c>
      <c r="Z8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20">
        <f>IF(A820="Programövergripande","Programövergripande",VLOOKUP(C820,Verks!A:B,2,0))</f>
        <v>141</v>
      </c>
      <c r="AH820">
        <v>2023</v>
      </c>
      <c r="AL820" t="str">
        <f>VLOOKUP(B820,Inst!A:B,2,0)</f>
        <v>H1</v>
      </c>
    </row>
    <row r="821" spans="1:38" x14ac:dyDescent="0.35">
      <c r="A821" t="s">
        <v>47</v>
      </c>
      <c r="B821" t="s">
        <v>700</v>
      </c>
      <c r="C821" t="s">
        <v>305</v>
      </c>
      <c r="D821" t="s">
        <v>1241</v>
      </c>
      <c r="E821" t="s">
        <v>48</v>
      </c>
      <c r="G821" t="s">
        <v>451</v>
      </c>
      <c r="H821" t="s">
        <v>1091</v>
      </c>
      <c r="I821" t="s">
        <v>42</v>
      </c>
      <c r="J821">
        <v>1</v>
      </c>
      <c r="K821">
        <v>0.5</v>
      </c>
      <c r="L821" t="s">
        <v>66</v>
      </c>
      <c r="M821" t="s">
        <v>50</v>
      </c>
      <c r="N821">
        <v>4</v>
      </c>
      <c r="O821">
        <v>12</v>
      </c>
      <c r="P821">
        <v>7.5</v>
      </c>
      <c r="Q821" s="48">
        <v>63.864659999999994</v>
      </c>
      <c r="R821" s="48">
        <f t="shared" si="81"/>
        <v>1.5</v>
      </c>
      <c r="S821" s="48">
        <f t="shared" si="82"/>
        <v>95.796989999999994</v>
      </c>
      <c r="T821" s="48">
        <v>0</v>
      </c>
      <c r="U821" s="48">
        <f t="shared" si="83"/>
        <v>95.796989999999994</v>
      </c>
      <c r="V821" s="138">
        <f t="shared" si="84"/>
        <v>95796.989999999991</v>
      </c>
      <c r="W821" s="138">
        <f t="shared" si="85"/>
        <v>7983.0824999999995</v>
      </c>
      <c r="X821" t="str">
        <f>IF(DATAPrI[[#This Row],[Verks]]="Programövergripande",DATAPrI[[#This Row],[Verks]],CONCATENATE(DATAPrI[[#This Row],[PN/Pri kod]],TEXT(DATAPrI[[#This Row],[Verks]],9900000),1))</f>
        <v>H199001411</v>
      </c>
      <c r="Y821" t="str">
        <f>IF(DATAPrI[[#This Row],[Verks]]="Programövergripande",DATAPrI[[#This Row],[Verks]],CONCATENATE(DATAPrI[[#This Row],[Kursansvarig inst]],TEXT(DATAPrI[[#This Row],[Verks]],9900000),1))</f>
        <v>H199001411</v>
      </c>
      <c r="Z8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1" t="s">
        <v>42</v>
      </c>
      <c r="AC821" t="s">
        <v>42</v>
      </c>
      <c r="AD821" t="s">
        <v>42</v>
      </c>
      <c r="AE821" t="s">
        <v>42</v>
      </c>
      <c r="AF821">
        <f>IF(A821="Programövergripande","Programövergripande",VLOOKUP(C821,Verks!A:B,2,0))</f>
        <v>141</v>
      </c>
      <c r="AH821">
        <v>2023</v>
      </c>
      <c r="AL821" t="str">
        <f>VLOOKUP(B821,Inst!A:B,2,0)</f>
        <v>H1</v>
      </c>
    </row>
    <row r="822" spans="1:38" x14ac:dyDescent="0.35">
      <c r="A822" t="s">
        <v>47</v>
      </c>
      <c r="B822" t="s">
        <v>700</v>
      </c>
      <c r="C822" t="s">
        <v>305</v>
      </c>
      <c r="D822" t="s">
        <v>1242</v>
      </c>
      <c r="E822" t="s">
        <v>48</v>
      </c>
      <c r="G822" t="s">
        <v>451</v>
      </c>
      <c r="H822" t="s">
        <v>1243</v>
      </c>
      <c r="I822" t="s">
        <v>42</v>
      </c>
      <c r="J822">
        <v>1</v>
      </c>
      <c r="K822">
        <v>0.5</v>
      </c>
      <c r="L822" t="s">
        <v>66</v>
      </c>
      <c r="M822" t="s">
        <v>49</v>
      </c>
      <c r="N822">
        <v>4</v>
      </c>
      <c r="O822">
        <v>20</v>
      </c>
      <c r="P822">
        <v>7.5</v>
      </c>
      <c r="Q822" s="48">
        <v>63.864659999999994</v>
      </c>
      <c r="R822" s="48">
        <f t="shared" si="81"/>
        <v>2.5</v>
      </c>
      <c r="S822" s="48">
        <f t="shared" si="82"/>
        <v>159.66164999999998</v>
      </c>
      <c r="T822" s="48">
        <v>0</v>
      </c>
      <c r="U822" s="48">
        <f t="shared" si="83"/>
        <v>159.66164999999998</v>
      </c>
      <c r="V822" s="138">
        <f t="shared" si="84"/>
        <v>159661.65</v>
      </c>
      <c r="W822" s="138">
        <f t="shared" si="85"/>
        <v>13305.137499999999</v>
      </c>
      <c r="X822" t="str">
        <f>IF(DATAPrI[[#This Row],[Verks]]="Programövergripande",DATAPrI[[#This Row],[Verks]],CONCATENATE(DATAPrI[[#This Row],[PN/Pri kod]],TEXT(DATAPrI[[#This Row],[Verks]],9900000),1))</f>
        <v>H199001411</v>
      </c>
      <c r="Y822" t="str">
        <f>IF(DATAPrI[[#This Row],[Verks]]="Programövergripande",DATAPrI[[#This Row],[Verks]],CONCATENATE(DATAPrI[[#This Row],[Kursansvarig inst]],TEXT(DATAPrI[[#This Row],[Verks]],9900000),1))</f>
        <v>H199001411</v>
      </c>
      <c r="Z8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2" t="s">
        <v>42</v>
      </c>
      <c r="AC822" t="s">
        <v>42</v>
      </c>
      <c r="AD822" t="s">
        <v>42</v>
      </c>
      <c r="AE822" t="s">
        <v>42</v>
      </c>
      <c r="AF822">
        <f>IF(A822="Programövergripande","Programövergripande",VLOOKUP(C822,Verks!A:B,2,0))</f>
        <v>141</v>
      </c>
      <c r="AH822">
        <v>2023</v>
      </c>
      <c r="AL822" t="str">
        <f>VLOOKUP(B822,Inst!A:B,2,0)</f>
        <v>H1</v>
      </c>
    </row>
    <row r="823" spans="1:38" x14ac:dyDescent="0.35">
      <c r="A823" t="s">
        <v>47</v>
      </c>
      <c r="B823" t="s">
        <v>700</v>
      </c>
      <c r="C823" t="s">
        <v>305</v>
      </c>
      <c r="D823" t="s">
        <v>1244</v>
      </c>
      <c r="E823" t="s">
        <v>48</v>
      </c>
      <c r="G823" t="s">
        <v>451</v>
      </c>
      <c r="H823" t="s">
        <v>1091</v>
      </c>
      <c r="I823" t="s">
        <v>42</v>
      </c>
      <c r="J823">
        <v>1</v>
      </c>
      <c r="K823">
        <v>0.5</v>
      </c>
      <c r="L823" t="s">
        <v>66</v>
      </c>
      <c r="M823" t="s">
        <v>50</v>
      </c>
      <c r="N823">
        <v>3</v>
      </c>
      <c r="O823">
        <v>10</v>
      </c>
      <c r="P823">
        <v>7.5</v>
      </c>
      <c r="Q823" s="48">
        <v>63.864659999999994</v>
      </c>
      <c r="R823" s="48">
        <f t="shared" si="81"/>
        <v>1.25</v>
      </c>
      <c r="S823" s="48">
        <f t="shared" si="82"/>
        <v>79.83082499999999</v>
      </c>
      <c r="T823" s="48">
        <v>0</v>
      </c>
      <c r="U823" s="48">
        <f t="shared" si="83"/>
        <v>79.83082499999999</v>
      </c>
      <c r="V823" s="138">
        <f t="shared" si="84"/>
        <v>79830.824999999997</v>
      </c>
      <c r="W823" s="138">
        <f t="shared" si="85"/>
        <v>6652.5687499999995</v>
      </c>
      <c r="X823" t="str">
        <f>IF(DATAPrI[[#This Row],[Verks]]="Programövergripande",DATAPrI[[#This Row],[Verks]],CONCATENATE(DATAPrI[[#This Row],[PN/Pri kod]],TEXT(DATAPrI[[#This Row],[Verks]],9900000),1))</f>
        <v>H199001411</v>
      </c>
      <c r="Y823" t="str">
        <f>IF(DATAPrI[[#This Row],[Verks]]="Programövergripande",DATAPrI[[#This Row],[Verks]],CONCATENATE(DATAPrI[[#This Row],[Kursansvarig inst]],TEXT(DATAPrI[[#This Row],[Verks]],9900000),1))</f>
        <v>H199001411</v>
      </c>
      <c r="Z8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3" t="s">
        <v>42</v>
      </c>
      <c r="AC823" t="s">
        <v>42</v>
      </c>
      <c r="AD823" t="s">
        <v>42</v>
      </c>
      <c r="AE823" t="s">
        <v>42</v>
      </c>
      <c r="AF823">
        <f>IF(A823="Programövergripande","Programövergripande",VLOOKUP(C823,Verks!A:B,2,0))</f>
        <v>141</v>
      </c>
      <c r="AH823">
        <v>2023</v>
      </c>
      <c r="AL823" t="str">
        <f>VLOOKUP(B823,Inst!A:B,2,0)</f>
        <v>H1</v>
      </c>
    </row>
    <row r="824" spans="1:38" x14ac:dyDescent="0.35">
      <c r="A824" t="s">
        <v>47</v>
      </c>
      <c r="B824" t="s">
        <v>700</v>
      </c>
      <c r="C824" t="s">
        <v>305</v>
      </c>
      <c r="D824" t="s">
        <v>1245</v>
      </c>
      <c r="E824" t="s">
        <v>48</v>
      </c>
      <c r="G824" t="s">
        <v>451</v>
      </c>
      <c r="H824" t="s">
        <v>1246</v>
      </c>
      <c r="I824" t="s">
        <v>1247</v>
      </c>
      <c r="J824">
        <v>1</v>
      </c>
      <c r="K824">
        <v>1</v>
      </c>
      <c r="L824" t="s">
        <v>58</v>
      </c>
      <c r="M824" t="s">
        <v>50</v>
      </c>
      <c r="N824">
        <v>1</v>
      </c>
      <c r="O824">
        <v>22</v>
      </c>
      <c r="P824">
        <v>15</v>
      </c>
      <c r="Q824" s="48">
        <v>68.864660000000001</v>
      </c>
      <c r="R824" s="48">
        <f t="shared" ref="R824:R887" si="86">O824*P824/60*J824</f>
        <v>5.5</v>
      </c>
      <c r="S824" s="48">
        <f t="shared" si="82"/>
        <v>378.75563</v>
      </c>
      <c r="T824" s="48">
        <v>0</v>
      </c>
      <c r="U824" s="48">
        <f t="shared" si="83"/>
        <v>378.75563</v>
      </c>
      <c r="V824" s="138">
        <f t="shared" si="84"/>
        <v>378755.63</v>
      </c>
      <c r="W824" s="138">
        <f t="shared" si="85"/>
        <v>31562.969166666666</v>
      </c>
      <c r="X824" t="str">
        <f>IF(DATAPrI[[#This Row],[Verks]]="Programövergripande",DATAPrI[[#This Row],[Verks]],CONCATENATE(DATAPrI[[#This Row],[PN/Pri kod]],TEXT(DATAPrI[[#This Row],[Verks]],9900000),1))</f>
        <v>H199001411</v>
      </c>
      <c r="Y824" t="str">
        <f>IF(DATAPrI[[#This Row],[Verks]]="Programövergripande",DATAPrI[[#This Row],[Verks]],CONCATENATE(DATAPrI[[#This Row],[Kursansvarig inst]],TEXT(DATAPrI[[#This Row],[Verks]],9900000),1))</f>
        <v>H199001411</v>
      </c>
      <c r="Z8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4" t="s">
        <v>42</v>
      </c>
      <c r="AC824" t="s">
        <v>42</v>
      </c>
      <c r="AD824" t="s">
        <v>42</v>
      </c>
      <c r="AE824" t="s">
        <v>42</v>
      </c>
      <c r="AF824">
        <f>IF(A824="Programövergripande","Programövergripande",VLOOKUP(C824,Verks!A:B,2,0))</f>
        <v>141</v>
      </c>
      <c r="AH824">
        <v>2023</v>
      </c>
      <c r="AL824" t="str">
        <f>VLOOKUP(B824,Inst!A:B,2,0)</f>
        <v>H1</v>
      </c>
    </row>
    <row r="825" spans="1:38" x14ac:dyDescent="0.35">
      <c r="A825" t="s">
        <v>47</v>
      </c>
      <c r="B825" t="s">
        <v>700</v>
      </c>
      <c r="C825" t="s">
        <v>305</v>
      </c>
      <c r="D825" t="s">
        <v>1245</v>
      </c>
      <c r="E825" t="s">
        <v>48</v>
      </c>
      <c r="G825" t="s">
        <v>451</v>
      </c>
      <c r="H825" t="s">
        <v>1246</v>
      </c>
      <c r="I825" t="s">
        <v>1247</v>
      </c>
      <c r="J825">
        <v>1</v>
      </c>
      <c r="K825">
        <v>1</v>
      </c>
      <c r="L825" t="s">
        <v>58</v>
      </c>
      <c r="M825" t="s">
        <v>49</v>
      </c>
      <c r="N825">
        <v>1</v>
      </c>
      <c r="O825">
        <v>22</v>
      </c>
      <c r="P825">
        <v>15</v>
      </c>
      <c r="Q825" s="48">
        <v>68.864660000000001</v>
      </c>
      <c r="R825" s="48">
        <f t="shared" si="86"/>
        <v>5.5</v>
      </c>
      <c r="S825" s="48">
        <f t="shared" si="82"/>
        <v>378.75563</v>
      </c>
      <c r="T825" s="48">
        <v>0</v>
      </c>
      <c r="U825" s="48">
        <f t="shared" si="83"/>
        <v>378.75563</v>
      </c>
      <c r="V825" s="138">
        <f t="shared" si="84"/>
        <v>378755.63</v>
      </c>
      <c r="W825" s="138">
        <f t="shared" si="85"/>
        <v>31562.969166666666</v>
      </c>
      <c r="X825" t="str">
        <f>IF(DATAPrI[[#This Row],[Verks]]="Programövergripande",DATAPrI[[#This Row],[Verks]],CONCATENATE(DATAPrI[[#This Row],[PN/Pri kod]],TEXT(DATAPrI[[#This Row],[Verks]],9900000),1))</f>
        <v>H199001411</v>
      </c>
      <c r="Y825" t="str">
        <f>IF(DATAPrI[[#This Row],[Verks]]="Programövergripande",DATAPrI[[#This Row],[Verks]],CONCATENATE(DATAPrI[[#This Row],[Kursansvarig inst]],TEXT(DATAPrI[[#This Row],[Verks]],9900000),1))</f>
        <v>H199001411</v>
      </c>
      <c r="Z8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5" t="s">
        <v>42</v>
      </c>
      <c r="AC825" t="s">
        <v>42</v>
      </c>
      <c r="AD825" t="s">
        <v>42</v>
      </c>
      <c r="AE825" t="s">
        <v>42</v>
      </c>
      <c r="AF825">
        <f>IF(A825="Programövergripande","Programövergripande",VLOOKUP(C825,Verks!A:B,2,0))</f>
        <v>141</v>
      </c>
      <c r="AH825">
        <v>2023</v>
      </c>
      <c r="AL825" t="str">
        <f>VLOOKUP(B825,Inst!A:B,2,0)</f>
        <v>H1</v>
      </c>
    </row>
    <row r="826" spans="1:38" x14ac:dyDescent="0.35">
      <c r="A826" t="s">
        <v>47</v>
      </c>
      <c r="B826" t="s">
        <v>700</v>
      </c>
      <c r="C826" t="s">
        <v>305</v>
      </c>
      <c r="D826" t="s">
        <v>1245</v>
      </c>
      <c r="E826" t="s">
        <v>48</v>
      </c>
      <c r="G826" t="s">
        <v>451</v>
      </c>
      <c r="H826" t="s">
        <v>1248</v>
      </c>
      <c r="I826" t="s">
        <v>1249</v>
      </c>
      <c r="J826">
        <v>1</v>
      </c>
      <c r="K826">
        <v>1</v>
      </c>
      <c r="L826" t="s">
        <v>58</v>
      </c>
      <c r="M826" t="s">
        <v>50</v>
      </c>
      <c r="N826">
        <v>2</v>
      </c>
      <c r="O826">
        <v>20</v>
      </c>
      <c r="P826">
        <v>7.5</v>
      </c>
      <c r="Q826" s="48">
        <v>68.864660000000001</v>
      </c>
      <c r="R826" s="48">
        <f t="shared" si="86"/>
        <v>2.5</v>
      </c>
      <c r="S826" s="48">
        <f t="shared" si="82"/>
        <v>172.16165000000001</v>
      </c>
      <c r="T826" s="48">
        <v>0</v>
      </c>
      <c r="U826" s="48">
        <f t="shared" si="83"/>
        <v>172.16165000000001</v>
      </c>
      <c r="V826" s="138">
        <f t="shared" si="84"/>
        <v>172161.65000000002</v>
      </c>
      <c r="W826" s="138">
        <f t="shared" si="85"/>
        <v>14346.804166666669</v>
      </c>
      <c r="X826" t="str">
        <f>IF(DATAPrI[[#This Row],[Verks]]="Programövergripande",DATAPrI[[#This Row],[Verks]],CONCATENATE(DATAPrI[[#This Row],[PN/Pri kod]],TEXT(DATAPrI[[#This Row],[Verks]],9900000),1))</f>
        <v>H199001411</v>
      </c>
      <c r="Y826" t="str">
        <f>IF(DATAPrI[[#This Row],[Verks]]="Programövergripande",DATAPrI[[#This Row],[Verks]],CONCATENATE(DATAPrI[[#This Row],[Kursansvarig inst]],TEXT(DATAPrI[[#This Row],[Verks]],9900000),1))</f>
        <v>H199001411</v>
      </c>
      <c r="Z8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6" t="s">
        <v>42</v>
      </c>
      <c r="AC826" t="s">
        <v>42</v>
      </c>
      <c r="AD826" t="s">
        <v>42</v>
      </c>
      <c r="AE826" t="s">
        <v>42</v>
      </c>
      <c r="AF826">
        <f>IF(A826="Programövergripande","Programövergripande",VLOOKUP(C826,Verks!A:B,2,0))</f>
        <v>141</v>
      </c>
      <c r="AH826">
        <v>2023</v>
      </c>
      <c r="AL826" t="str">
        <f>VLOOKUP(B826,Inst!A:B,2,0)</f>
        <v>H1</v>
      </c>
    </row>
    <row r="827" spans="1:38" x14ac:dyDescent="0.35">
      <c r="A827" t="s">
        <v>47</v>
      </c>
      <c r="B827" t="s">
        <v>700</v>
      </c>
      <c r="C827" t="s">
        <v>305</v>
      </c>
      <c r="D827" t="s">
        <v>1245</v>
      </c>
      <c r="E827" t="s">
        <v>48</v>
      </c>
      <c r="G827" t="s">
        <v>451</v>
      </c>
      <c r="H827" t="s">
        <v>1248</v>
      </c>
      <c r="I827" t="s">
        <v>1249</v>
      </c>
      <c r="J827">
        <v>1</v>
      </c>
      <c r="K827">
        <v>1</v>
      </c>
      <c r="L827" t="s">
        <v>58</v>
      </c>
      <c r="M827" t="s">
        <v>49</v>
      </c>
      <c r="N827">
        <v>2</v>
      </c>
      <c r="O827">
        <v>20</v>
      </c>
      <c r="P827">
        <v>7.5</v>
      </c>
      <c r="Q827" s="48">
        <v>68.864660000000001</v>
      </c>
      <c r="R827" s="48">
        <f t="shared" si="86"/>
        <v>2.5</v>
      </c>
      <c r="S827" s="48">
        <f t="shared" si="82"/>
        <v>172.16165000000001</v>
      </c>
      <c r="T827" s="48">
        <v>0</v>
      </c>
      <c r="U827" s="48">
        <f t="shared" si="83"/>
        <v>172.16165000000001</v>
      </c>
      <c r="V827" s="138">
        <f t="shared" si="84"/>
        <v>172161.65000000002</v>
      </c>
      <c r="W827" s="138">
        <f t="shared" si="85"/>
        <v>14346.804166666669</v>
      </c>
      <c r="X827" t="str">
        <f>IF(DATAPrI[[#This Row],[Verks]]="Programövergripande",DATAPrI[[#This Row],[Verks]],CONCATENATE(DATAPrI[[#This Row],[PN/Pri kod]],TEXT(DATAPrI[[#This Row],[Verks]],9900000),1))</f>
        <v>H199001411</v>
      </c>
      <c r="Y827" t="str">
        <f>IF(DATAPrI[[#This Row],[Verks]]="Programövergripande",DATAPrI[[#This Row],[Verks]],CONCATENATE(DATAPrI[[#This Row],[Kursansvarig inst]],TEXT(DATAPrI[[#This Row],[Verks]],9900000),1))</f>
        <v>H199001411</v>
      </c>
      <c r="Z8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7" t="s">
        <v>42</v>
      </c>
      <c r="AC827" t="s">
        <v>42</v>
      </c>
      <c r="AD827" t="s">
        <v>42</v>
      </c>
      <c r="AE827" t="s">
        <v>42</v>
      </c>
      <c r="AF827">
        <f>IF(A827="Programövergripande","Programövergripande",VLOOKUP(C827,Verks!A:B,2,0))</f>
        <v>141</v>
      </c>
      <c r="AH827">
        <v>2023</v>
      </c>
      <c r="AL827" t="str">
        <f>VLOOKUP(B827,Inst!A:B,2,0)</f>
        <v>H1</v>
      </c>
    </row>
    <row r="828" spans="1:38" x14ac:dyDescent="0.35">
      <c r="A828" t="s">
        <v>47</v>
      </c>
      <c r="B828" t="s">
        <v>700</v>
      </c>
      <c r="C828" t="s">
        <v>305</v>
      </c>
      <c r="D828" t="s">
        <v>1241</v>
      </c>
      <c r="E828" t="s">
        <v>48</v>
      </c>
      <c r="G828" t="s">
        <v>1250</v>
      </c>
      <c r="H828" t="s">
        <v>1251</v>
      </c>
      <c r="I828" t="s">
        <v>1252</v>
      </c>
      <c r="J828">
        <v>1</v>
      </c>
      <c r="K828">
        <v>0.5</v>
      </c>
      <c r="L828" t="s">
        <v>58</v>
      </c>
      <c r="M828" t="s">
        <v>49</v>
      </c>
      <c r="N828">
        <v>3</v>
      </c>
      <c r="O828">
        <v>14</v>
      </c>
      <c r="P828">
        <v>7.5</v>
      </c>
      <c r="Q828" s="48">
        <v>68.864660000000001</v>
      </c>
      <c r="R828" s="48">
        <f t="shared" si="86"/>
        <v>1.75</v>
      </c>
      <c r="S828" s="48">
        <f t="shared" si="82"/>
        <v>120.513155</v>
      </c>
      <c r="T828" s="48"/>
      <c r="U828" s="48">
        <f t="shared" si="83"/>
        <v>120.513155</v>
      </c>
      <c r="V828" s="138">
        <f t="shared" si="84"/>
        <v>120513.155</v>
      </c>
      <c r="W828" s="138">
        <f t="shared" si="85"/>
        <v>10042.762916666667</v>
      </c>
      <c r="X828" t="str">
        <f>IF(DATAPrI[[#This Row],[Verks]]="Programövergripande",DATAPrI[[#This Row],[Verks]],CONCATENATE(DATAPrI[[#This Row],[PN/Pri kod]],TEXT(DATAPrI[[#This Row],[Verks]],9900000),1))</f>
        <v>H199001411</v>
      </c>
      <c r="Y828" t="str">
        <f>IF(DATAPrI[[#This Row],[Verks]]="Programövergripande",DATAPrI[[#This Row],[Verks]],CONCATENATE(DATAPrI[[#This Row],[Kursansvarig inst]],TEXT(DATAPrI[[#This Row],[Verks]],9900000),1))</f>
        <v>S199001411</v>
      </c>
      <c r="Z8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28">
        <f>IF(A828="Programövergripande","Programövergripande",VLOOKUP(C828,Verks!A:B,2,0))</f>
        <v>141</v>
      </c>
      <c r="AH828">
        <v>2023</v>
      </c>
      <c r="AL828" t="str">
        <f>VLOOKUP(B828,Inst!A:B,2,0)</f>
        <v>H1</v>
      </c>
    </row>
    <row r="829" spans="1:38" x14ac:dyDescent="0.35">
      <c r="A829" t="s">
        <v>47</v>
      </c>
      <c r="B829" t="s">
        <v>700</v>
      </c>
      <c r="C829" t="s">
        <v>305</v>
      </c>
      <c r="D829" t="s">
        <v>1242</v>
      </c>
      <c r="E829" t="s">
        <v>48</v>
      </c>
      <c r="G829" t="s">
        <v>451</v>
      </c>
      <c r="H829" t="s">
        <v>1255</v>
      </c>
      <c r="I829" t="s">
        <v>1256</v>
      </c>
      <c r="J829">
        <v>1</v>
      </c>
      <c r="K829">
        <v>0.5</v>
      </c>
      <c r="L829" t="s">
        <v>58</v>
      </c>
      <c r="M829" t="s">
        <v>49</v>
      </c>
      <c r="N829">
        <v>4</v>
      </c>
      <c r="O829">
        <v>1</v>
      </c>
      <c r="P829">
        <v>7.5</v>
      </c>
      <c r="Q829" s="48">
        <v>68.864660000000001</v>
      </c>
      <c r="R829" s="48">
        <f t="shared" si="86"/>
        <v>0.125</v>
      </c>
      <c r="S829" s="48">
        <f t="shared" si="82"/>
        <v>8.6080825000000001</v>
      </c>
      <c r="T829" s="48">
        <v>0</v>
      </c>
      <c r="U829" s="48">
        <f t="shared" si="83"/>
        <v>8.6080825000000001</v>
      </c>
      <c r="V829" s="138">
        <f t="shared" si="84"/>
        <v>8608.0825000000004</v>
      </c>
      <c r="W829" s="138">
        <f t="shared" si="85"/>
        <v>717.34020833333341</v>
      </c>
      <c r="X829" t="str">
        <f>IF(DATAPrI[[#This Row],[Verks]]="Programövergripande",DATAPrI[[#This Row],[Verks]],CONCATENATE(DATAPrI[[#This Row],[PN/Pri kod]],TEXT(DATAPrI[[#This Row],[Verks]],9900000),1))</f>
        <v>H199001411</v>
      </c>
      <c r="Y829" t="str">
        <f>IF(DATAPrI[[#This Row],[Verks]]="Programövergripande",DATAPrI[[#This Row],[Verks]],CONCATENATE(DATAPrI[[#This Row],[Kursansvarig inst]],TEXT(DATAPrI[[#This Row],[Verks]],9900000),1))</f>
        <v>H199001411</v>
      </c>
      <c r="Z8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29" t="s">
        <v>42</v>
      </c>
      <c r="AC829" t="s">
        <v>42</v>
      </c>
      <c r="AD829" t="s">
        <v>42</v>
      </c>
      <c r="AE829" t="s">
        <v>42</v>
      </c>
      <c r="AF829">
        <f>IF(A829="Programövergripande","Programövergripande",VLOOKUP(C829,Verks!A:B,2,0))</f>
        <v>141</v>
      </c>
      <c r="AH829">
        <v>2023</v>
      </c>
      <c r="AL829" t="str">
        <f>VLOOKUP(B829,Inst!A:B,2,0)</f>
        <v>H1</v>
      </c>
    </row>
    <row r="830" spans="1:38" x14ac:dyDescent="0.35">
      <c r="A830" t="s">
        <v>47</v>
      </c>
      <c r="B830" t="s">
        <v>700</v>
      </c>
      <c r="C830" t="s">
        <v>305</v>
      </c>
      <c r="D830" t="s">
        <v>1242</v>
      </c>
      <c r="E830" t="s">
        <v>48</v>
      </c>
      <c r="G830" t="s">
        <v>451</v>
      </c>
      <c r="H830" t="s">
        <v>1257</v>
      </c>
      <c r="I830" t="s">
        <v>1258</v>
      </c>
      <c r="J830">
        <v>1</v>
      </c>
      <c r="K830">
        <v>0.5</v>
      </c>
      <c r="L830" t="s">
        <v>58</v>
      </c>
      <c r="M830" t="s">
        <v>50</v>
      </c>
      <c r="N830">
        <v>1</v>
      </c>
      <c r="O830">
        <v>25</v>
      </c>
      <c r="P830">
        <v>7.5</v>
      </c>
      <c r="Q830" s="48">
        <v>68.864660000000001</v>
      </c>
      <c r="R830" s="48">
        <f t="shared" si="86"/>
        <v>3.125</v>
      </c>
      <c r="S830" s="48">
        <f t="shared" si="82"/>
        <v>215.20206250000001</v>
      </c>
      <c r="T830" s="48">
        <v>0</v>
      </c>
      <c r="U830" s="48">
        <f t="shared" si="83"/>
        <v>215.20206250000001</v>
      </c>
      <c r="V830" s="138">
        <f t="shared" si="84"/>
        <v>215202.0625</v>
      </c>
      <c r="W830" s="138">
        <f t="shared" si="85"/>
        <v>17933.505208333332</v>
      </c>
      <c r="X830" t="str">
        <f>IF(DATAPrI[[#This Row],[Verks]]="Programövergripande",DATAPrI[[#This Row],[Verks]],CONCATENATE(DATAPrI[[#This Row],[PN/Pri kod]],TEXT(DATAPrI[[#This Row],[Verks]],9900000),1))</f>
        <v>H199001411</v>
      </c>
      <c r="Y830" t="str">
        <f>IF(DATAPrI[[#This Row],[Verks]]="Programövergripande",DATAPrI[[#This Row],[Verks]],CONCATENATE(DATAPrI[[#This Row],[Kursansvarig inst]],TEXT(DATAPrI[[#This Row],[Verks]],9900000),1))</f>
        <v>H199001411</v>
      </c>
      <c r="Z8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0" t="s">
        <v>42</v>
      </c>
      <c r="AC830" t="s">
        <v>42</v>
      </c>
      <c r="AD830" t="s">
        <v>42</v>
      </c>
      <c r="AE830" t="s">
        <v>42</v>
      </c>
      <c r="AF830">
        <f>IF(A830="Programövergripande","Programövergripande",VLOOKUP(C830,Verks!A:B,2,0))</f>
        <v>141</v>
      </c>
      <c r="AH830">
        <v>2023</v>
      </c>
      <c r="AL830" t="str">
        <f>VLOOKUP(B830,Inst!A:B,2,0)</f>
        <v>H1</v>
      </c>
    </row>
    <row r="831" spans="1:38" x14ac:dyDescent="0.35">
      <c r="A831" t="s">
        <v>47</v>
      </c>
      <c r="B831" t="s">
        <v>700</v>
      </c>
      <c r="C831" t="s">
        <v>305</v>
      </c>
      <c r="D831" t="s">
        <v>1242</v>
      </c>
      <c r="E831" t="s">
        <v>48</v>
      </c>
      <c r="G831" t="s">
        <v>451</v>
      </c>
      <c r="H831" t="s">
        <v>1259</v>
      </c>
      <c r="I831" t="s">
        <v>1258</v>
      </c>
      <c r="J831">
        <v>1</v>
      </c>
      <c r="K831">
        <v>0.5</v>
      </c>
      <c r="L831" t="s">
        <v>58</v>
      </c>
      <c r="M831" t="s">
        <v>50</v>
      </c>
      <c r="N831">
        <v>1</v>
      </c>
      <c r="O831">
        <v>4</v>
      </c>
      <c r="P831">
        <v>7.5</v>
      </c>
      <c r="Q831" s="48">
        <v>68.864660000000001</v>
      </c>
      <c r="R831" s="48">
        <f t="shared" si="86"/>
        <v>0.5</v>
      </c>
      <c r="S831" s="48">
        <f t="shared" si="82"/>
        <v>34.43233</v>
      </c>
      <c r="T831" s="48">
        <v>0</v>
      </c>
      <c r="U831" s="48">
        <f t="shared" si="83"/>
        <v>34.43233</v>
      </c>
      <c r="V831" s="138">
        <f t="shared" si="84"/>
        <v>34432.33</v>
      </c>
      <c r="W831" s="138">
        <f t="shared" si="85"/>
        <v>2869.3608333333336</v>
      </c>
      <c r="X831" t="str">
        <f>IF(DATAPrI[[#This Row],[Verks]]="Programövergripande",DATAPrI[[#This Row],[Verks]],CONCATENATE(DATAPrI[[#This Row],[PN/Pri kod]],TEXT(DATAPrI[[#This Row],[Verks]],9900000),1))</f>
        <v>H199001411</v>
      </c>
      <c r="Y831" t="str">
        <f>IF(DATAPrI[[#This Row],[Verks]]="Programövergripande",DATAPrI[[#This Row],[Verks]],CONCATENATE(DATAPrI[[#This Row],[Kursansvarig inst]],TEXT(DATAPrI[[#This Row],[Verks]],9900000),1))</f>
        <v>H199001411</v>
      </c>
      <c r="Z8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1" t="s">
        <v>42</v>
      </c>
      <c r="AC831" t="s">
        <v>42</v>
      </c>
      <c r="AD831" t="s">
        <v>42</v>
      </c>
      <c r="AE831" t="s">
        <v>42</v>
      </c>
      <c r="AF831">
        <f>IF(A831="Programövergripande","Programövergripande",VLOOKUP(C831,Verks!A:B,2,0))</f>
        <v>141</v>
      </c>
      <c r="AH831">
        <v>2023</v>
      </c>
      <c r="AL831" t="str">
        <f>VLOOKUP(B831,Inst!A:B,2,0)</f>
        <v>H1</v>
      </c>
    </row>
    <row r="832" spans="1:38" x14ac:dyDescent="0.35">
      <c r="A832" t="s">
        <v>47</v>
      </c>
      <c r="B832" t="s">
        <v>700</v>
      </c>
      <c r="C832" t="s">
        <v>305</v>
      </c>
      <c r="D832" t="s">
        <v>1242</v>
      </c>
      <c r="E832" t="s">
        <v>48</v>
      </c>
      <c r="G832" t="s">
        <v>451</v>
      </c>
      <c r="H832" t="s">
        <v>1257</v>
      </c>
      <c r="I832" t="s">
        <v>1258</v>
      </c>
      <c r="J832">
        <v>1</v>
      </c>
      <c r="K832">
        <v>0.5</v>
      </c>
      <c r="L832" t="s">
        <v>58</v>
      </c>
      <c r="M832" t="s">
        <v>49</v>
      </c>
      <c r="N832">
        <v>2</v>
      </c>
      <c r="O832">
        <v>21</v>
      </c>
      <c r="P832">
        <v>7.5</v>
      </c>
      <c r="Q832" s="48">
        <v>68.864660000000001</v>
      </c>
      <c r="R832" s="48">
        <f t="shared" si="86"/>
        <v>2.625</v>
      </c>
      <c r="S832" s="48">
        <f t="shared" si="82"/>
        <v>180.7697325</v>
      </c>
      <c r="T832" s="48">
        <v>0</v>
      </c>
      <c r="U832" s="48">
        <f t="shared" si="83"/>
        <v>180.7697325</v>
      </c>
      <c r="V832" s="138">
        <f t="shared" si="84"/>
        <v>180769.73250000001</v>
      </c>
      <c r="W832" s="138">
        <f t="shared" si="85"/>
        <v>15064.144375000002</v>
      </c>
      <c r="X832" t="str">
        <f>IF(DATAPrI[[#This Row],[Verks]]="Programövergripande",DATAPrI[[#This Row],[Verks]],CONCATENATE(DATAPrI[[#This Row],[PN/Pri kod]],TEXT(DATAPrI[[#This Row],[Verks]],9900000),1))</f>
        <v>H199001411</v>
      </c>
      <c r="Y832" t="str">
        <f>IF(DATAPrI[[#This Row],[Verks]]="Programövergripande",DATAPrI[[#This Row],[Verks]],CONCATENATE(DATAPrI[[#This Row],[Kursansvarig inst]],TEXT(DATAPrI[[#This Row],[Verks]],9900000),1))</f>
        <v>H199001411</v>
      </c>
      <c r="Z8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2" t="s">
        <v>42</v>
      </c>
      <c r="AC832" t="s">
        <v>42</v>
      </c>
      <c r="AD832" t="s">
        <v>42</v>
      </c>
      <c r="AE832" t="s">
        <v>42</v>
      </c>
      <c r="AF832">
        <f>IF(A832="Programövergripande","Programövergripande",VLOOKUP(C832,Verks!A:B,2,0))</f>
        <v>141</v>
      </c>
      <c r="AH832">
        <v>2023</v>
      </c>
      <c r="AL832" t="str">
        <f>VLOOKUP(B832,Inst!A:B,2,0)</f>
        <v>H1</v>
      </c>
    </row>
    <row r="833" spans="1:38" x14ac:dyDescent="0.35">
      <c r="A833" t="s">
        <v>47</v>
      </c>
      <c r="B833" t="s">
        <v>700</v>
      </c>
      <c r="C833" t="s">
        <v>305</v>
      </c>
      <c r="D833" t="s">
        <v>1242</v>
      </c>
      <c r="E833" t="s">
        <v>48</v>
      </c>
      <c r="G833" t="s">
        <v>451</v>
      </c>
      <c r="H833" t="s">
        <v>1259</v>
      </c>
      <c r="I833" t="s">
        <v>1258</v>
      </c>
      <c r="J833">
        <v>1</v>
      </c>
      <c r="K833">
        <v>0.5</v>
      </c>
      <c r="L833" t="s">
        <v>58</v>
      </c>
      <c r="M833" t="s">
        <v>49</v>
      </c>
      <c r="N833">
        <v>2</v>
      </c>
      <c r="O833">
        <v>2</v>
      </c>
      <c r="P833">
        <v>7.5</v>
      </c>
      <c r="Q833" s="48">
        <v>68.864660000000001</v>
      </c>
      <c r="R833" s="48">
        <f t="shared" si="86"/>
        <v>0.25</v>
      </c>
      <c r="S833" s="48">
        <f t="shared" si="82"/>
        <v>17.216165</v>
      </c>
      <c r="T833" s="48">
        <v>0</v>
      </c>
      <c r="U833" s="48">
        <f t="shared" si="83"/>
        <v>17.216165</v>
      </c>
      <c r="V833" s="138">
        <f t="shared" si="84"/>
        <v>17216.165000000001</v>
      </c>
      <c r="W833" s="138">
        <f t="shared" si="85"/>
        <v>1434.6804166666668</v>
      </c>
      <c r="X833" t="str">
        <f>IF(DATAPrI[[#This Row],[Verks]]="Programövergripande",DATAPrI[[#This Row],[Verks]],CONCATENATE(DATAPrI[[#This Row],[PN/Pri kod]],TEXT(DATAPrI[[#This Row],[Verks]],9900000),1))</f>
        <v>H199001411</v>
      </c>
      <c r="Y833" t="str">
        <f>IF(DATAPrI[[#This Row],[Verks]]="Programövergripande",DATAPrI[[#This Row],[Verks]],CONCATENATE(DATAPrI[[#This Row],[Kursansvarig inst]],TEXT(DATAPrI[[#This Row],[Verks]],9900000),1))</f>
        <v>H199001411</v>
      </c>
      <c r="Z8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3" t="s">
        <v>42</v>
      </c>
      <c r="AC833" t="s">
        <v>42</v>
      </c>
      <c r="AD833" t="s">
        <v>42</v>
      </c>
      <c r="AE833" t="s">
        <v>42</v>
      </c>
      <c r="AF833">
        <f>IF(A833="Programövergripande","Programövergripande",VLOOKUP(C833,Verks!A:B,2,0))</f>
        <v>141</v>
      </c>
      <c r="AH833">
        <v>2023</v>
      </c>
      <c r="AL833" t="str">
        <f>VLOOKUP(B833,Inst!A:B,2,0)</f>
        <v>H1</v>
      </c>
    </row>
    <row r="834" spans="1:38" x14ac:dyDescent="0.35">
      <c r="A834" t="s">
        <v>47</v>
      </c>
      <c r="B834" t="s">
        <v>700</v>
      </c>
      <c r="C834" t="s">
        <v>305</v>
      </c>
      <c r="D834" t="s">
        <v>1244</v>
      </c>
      <c r="E834" t="s">
        <v>48</v>
      </c>
      <c r="G834" t="s">
        <v>451</v>
      </c>
      <c r="H834" t="s">
        <v>1260</v>
      </c>
      <c r="I834" t="s">
        <v>1261</v>
      </c>
      <c r="J834">
        <v>1</v>
      </c>
      <c r="K834">
        <v>0.5</v>
      </c>
      <c r="L834" t="s">
        <v>58</v>
      </c>
      <c r="M834" t="s">
        <v>49</v>
      </c>
      <c r="N834">
        <v>2</v>
      </c>
      <c r="O834">
        <v>12</v>
      </c>
      <c r="P834">
        <v>7.5</v>
      </c>
      <c r="Q834" s="48">
        <v>68.864660000000001</v>
      </c>
      <c r="R834" s="48">
        <f t="shared" si="86"/>
        <v>1.5</v>
      </c>
      <c r="S834" s="48">
        <f t="shared" si="82"/>
        <v>103.29698999999999</v>
      </c>
      <c r="T834" s="48"/>
      <c r="U834" s="48">
        <f t="shared" ref="U834:U897" si="87">S834+T834</f>
        <v>103.29698999999999</v>
      </c>
      <c r="V834" s="138">
        <f t="shared" ref="V834:V897" si="88">U834*1000</f>
        <v>103296.98999999999</v>
      </c>
      <c r="W834" s="138">
        <f t="shared" si="85"/>
        <v>8608.0824999999986</v>
      </c>
      <c r="X834" t="str">
        <f>IF(DATAPrI[[#This Row],[Verks]]="Programövergripande",DATAPrI[[#This Row],[Verks]],CONCATENATE(DATAPrI[[#This Row],[PN/Pri kod]],TEXT(DATAPrI[[#This Row],[Verks]],9900000),1))</f>
        <v>H199001411</v>
      </c>
      <c r="Y834" t="str">
        <f>IF(DATAPrI[[#This Row],[Verks]]="Programövergripande",DATAPrI[[#This Row],[Verks]],CONCATENATE(DATAPrI[[#This Row],[Kursansvarig inst]],TEXT(DATAPrI[[#This Row],[Verks]],9900000),1))</f>
        <v>H199001411</v>
      </c>
      <c r="Z8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34">
        <f>IF(A834="Programövergripande","Programövergripande",VLOOKUP(C834,Verks!A:B,2,0))</f>
        <v>141</v>
      </c>
      <c r="AH834">
        <v>2023</v>
      </c>
      <c r="AL834" t="str">
        <f>VLOOKUP(B834,Inst!A:B,2,0)</f>
        <v>H1</v>
      </c>
    </row>
    <row r="835" spans="1:38" x14ac:dyDescent="0.35">
      <c r="A835" t="s">
        <v>47</v>
      </c>
      <c r="B835" t="s">
        <v>700</v>
      </c>
      <c r="C835" t="s">
        <v>305</v>
      </c>
      <c r="D835" t="s">
        <v>1244</v>
      </c>
      <c r="E835" t="s">
        <v>48</v>
      </c>
      <c r="G835" t="s">
        <v>451</v>
      </c>
      <c r="H835" t="s">
        <v>1262</v>
      </c>
      <c r="I835" t="s">
        <v>1263</v>
      </c>
      <c r="J835">
        <v>1</v>
      </c>
      <c r="K835">
        <v>0.5</v>
      </c>
      <c r="L835" t="s">
        <v>58</v>
      </c>
      <c r="M835" t="s">
        <v>50</v>
      </c>
      <c r="N835">
        <v>1</v>
      </c>
      <c r="O835">
        <v>16</v>
      </c>
      <c r="P835">
        <v>7.5</v>
      </c>
      <c r="Q835" s="48">
        <v>68.864660000000001</v>
      </c>
      <c r="R835" s="48">
        <f t="shared" si="86"/>
        <v>2</v>
      </c>
      <c r="S835" s="48">
        <f t="shared" si="82"/>
        <v>137.72932</v>
      </c>
      <c r="T835" s="48">
        <v>0</v>
      </c>
      <c r="U835" s="48">
        <f t="shared" si="87"/>
        <v>137.72932</v>
      </c>
      <c r="V835" s="138">
        <f t="shared" si="88"/>
        <v>137729.32</v>
      </c>
      <c r="W835" s="138">
        <f t="shared" si="85"/>
        <v>11477.443333333335</v>
      </c>
      <c r="X835" t="str">
        <f>IF(DATAPrI[[#This Row],[Verks]]="Programövergripande",DATAPrI[[#This Row],[Verks]],CONCATENATE(DATAPrI[[#This Row],[PN/Pri kod]],TEXT(DATAPrI[[#This Row],[Verks]],9900000),1))</f>
        <v>H199001411</v>
      </c>
      <c r="Y835" t="str">
        <f>IF(DATAPrI[[#This Row],[Verks]]="Programövergripande",DATAPrI[[#This Row],[Verks]],CONCATENATE(DATAPrI[[#This Row],[Kursansvarig inst]],TEXT(DATAPrI[[#This Row],[Verks]],9900000),1))</f>
        <v>H199001411</v>
      </c>
      <c r="Z8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5" t="s">
        <v>42</v>
      </c>
      <c r="AC835" t="s">
        <v>42</v>
      </c>
      <c r="AD835" t="s">
        <v>42</v>
      </c>
      <c r="AE835" t="s">
        <v>42</v>
      </c>
      <c r="AF835">
        <f>IF(A835="Programövergripande","Programövergripande",VLOOKUP(C835,Verks!A:B,2,0))</f>
        <v>141</v>
      </c>
      <c r="AH835">
        <v>2023</v>
      </c>
      <c r="AL835" t="str">
        <f>VLOOKUP(B835,Inst!A:B,2,0)</f>
        <v>H1</v>
      </c>
    </row>
    <row r="836" spans="1:38" x14ac:dyDescent="0.35">
      <c r="A836" t="s">
        <v>47</v>
      </c>
      <c r="B836" t="s">
        <v>700</v>
      </c>
      <c r="C836" t="s">
        <v>305</v>
      </c>
      <c r="D836" t="s">
        <v>1244</v>
      </c>
      <c r="E836" t="s">
        <v>48</v>
      </c>
      <c r="G836" t="s">
        <v>451</v>
      </c>
      <c r="H836" t="s">
        <v>1264</v>
      </c>
      <c r="I836" t="s">
        <v>1265</v>
      </c>
      <c r="J836">
        <v>1</v>
      </c>
      <c r="K836">
        <v>0.5</v>
      </c>
      <c r="L836" t="s">
        <v>58</v>
      </c>
      <c r="M836" t="s">
        <v>49</v>
      </c>
      <c r="N836">
        <v>2</v>
      </c>
      <c r="O836">
        <v>12</v>
      </c>
      <c r="P836">
        <v>7.5</v>
      </c>
      <c r="Q836" s="48">
        <v>68.864660000000001</v>
      </c>
      <c r="R836" s="48">
        <f t="shared" si="86"/>
        <v>1.5</v>
      </c>
      <c r="S836" s="48">
        <f t="shared" si="82"/>
        <v>103.29698999999999</v>
      </c>
      <c r="T836" s="48">
        <v>0</v>
      </c>
      <c r="U836" s="48">
        <f t="shared" si="87"/>
        <v>103.29698999999999</v>
      </c>
      <c r="V836" s="138">
        <f t="shared" si="88"/>
        <v>103296.98999999999</v>
      </c>
      <c r="W836" s="138">
        <f t="shared" si="85"/>
        <v>8608.0824999999986</v>
      </c>
      <c r="X836" t="str">
        <f>IF(DATAPrI[[#This Row],[Verks]]="Programövergripande",DATAPrI[[#This Row],[Verks]],CONCATENATE(DATAPrI[[#This Row],[PN/Pri kod]],TEXT(DATAPrI[[#This Row],[Verks]],9900000),1))</f>
        <v>H199001411</v>
      </c>
      <c r="Y836" t="str">
        <f>IF(DATAPrI[[#This Row],[Verks]]="Programövergripande",DATAPrI[[#This Row],[Verks]],CONCATENATE(DATAPrI[[#This Row],[Kursansvarig inst]],TEXT(DATAPrI[[#This Row],[Verks]],9900000),1))</f>
        <v>H199001411</v>
      </c>
      <c r="Z8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6" t="s">
        <v>42</v>
      </c>
      <c r="AC836" t="s">
        <v>42</v>
      </c>
      <c r="AD836" t="s">
        <v>42</v>
      </c>
      <c r="AE836" t="s">
        <v>42</v>
      </c>
      <c r="AF836">
        <f>IF(A836="Programövergripande","Programövergripande",VLOOKUP(C836,Verks!A:B,2,0))</f>
        <v>141</v>
      </c>
      <c r="AH836">
        <v>2023</v>
      </c>
      <c r="AL836" t="str">
        <f>VLOOKUP(B836,Inst!A:B,2,0)</f>
        <v>H1</v>
      </c>
    </row>
    <row r="837" spans="1:38" x14ac:dyDescent="0.35">
      <c r="A837" t="s">
        <v>47</v>
      </c>
      <c r="B837" t="s">
        <v>700</v>
      </c>
      <c r="C837" t="s">
        <v>305</v>
      </c>
      <c r="D837" t="s">
        <v>1245</v>
      </c>
      <c r="E837" t="s">
        <v>48</v>
      </c>
      <c r="G837" t="s">
        <v>451</v>
      </c>
      <c r="H837" t="s">
        <v>1266</v>
      </c>
      <c r="I837" t="s">
        <v>1267</v>
      </c>
      <c r="J837">
        <v>1</v>
      </c>
      <c r="K837">
        <v>1</v>
      </c>
      <c r="L837" t="s">
        <v>58</v>
      </c>
      <c r="M837" t="s">
        <v>50</v>
      </c>
      <c r="N837">
        <v>2</v>
      </c>
      <c r="O837">
        <v>20</v>
      </c>
      <c r="P837">
        <v>7.5</v>
      </c>
      <c r="Q837" s="48">
        <v>69.864660000000001</v>
      </c>
      <c r="R837" s="48">
        <f t="shared" si="86"/>
        <v>2.5</v>
      </c>
      <c r="S837" s="48">
        <f t="shared" si="82"/>
        <v>174.66165000000001</v>
      </c>
      <c r="T837" s="48">
        <v>0</v>
      </c>
      <c r="U837" s="48">
        <f t="shared" si="87"/>
        <v>174.66165000000001</v>
      </c>
      <c r="V837" s="138">
        <f t="shared" si="88"/>
        <v>174661.65000000002</v>
      </c>
      <c r="W837" s="138">
        <f t="shared" si="85"/>
        <v>14555.137500000003</v>
      </c>
      <c r="X837" t="str">
        <f>IF(DATAPrI[[#This Row],[Verks]]="Programövergripande",DATAPrI[[#This Row],[Verks]],CONCATENATE(DATAPrI[[#This Row],[PN/Pri kod]],TEXT(DATAPrI[[#This Row],[Verks]],9900000),1))</f>
        <v>H199001411</v>
      </c>
      <c r="Y837" t="str">
        <f>IF(DATAPrI[[#This Row],[Verks]]="Programövergripande",DATAPrI[[#This Row],[Verks]],CONCATENATE(DATAPrI[[#This Row],[Kursansvarig inst]],TEXT(DATAPrI[[#This Row],[Verks]],9900000),1))</f>
        <v>H199001411</v>
      </c>
      <c r="Z8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7" t="s">
        <v>42</v>
      </c>
      <c r="AC837" t="s">
        <v>42</v>
      </c>
      <c r="AD837" t="s">
        <v>42</v>
      </c>
      <c r="AE837" t="s">
        <v>42</v>
      </c>
      <c r="AF837">
        <f>IF(A837="Programövergripande","Programövergripande",VLOOKUP(C837,Verks!A:B,2,0))</f>
        <v>141</v>
      </c>
      <c r="AH837">
        <v>2023</v>
      </c>
      <c r="AL837" t="str">
        <f>VLOOKUP(B837,Inst!A:B,2,0)</f>
        <v>H1</v>
      </c>
    </row>
    <row r="838" spans="1:38" x14ac:dyDescent="0.35">
      <c r="A838" t="s">
        <v>47</v>
      </c>
      <c r="B838" t="s">
        <v>700</v>
      </c>
      <c r="C838" t="s">
        <v>305</v>
      </c>
      <c r="D838" t="s">
        <v>1245</v>
      </c>
      <c r="E838" t="s">
        <v>48</v>
      </c>
      <c r="G838" t="s">
        <v>451</v>
      </c>
      <c r="H838" t="s">
        <v>1266</v>
      </c>
      <c r="I838" t="s">
        <v>1267</v>
      </c>
      <c r="J838">
        <v>1</v>
      </c>
      <c r="K838">
        <v>1</v>
      </c>
      <c r="L838" t="s">
        <v>58</v>
      </c>
      <c r="M838" t="s">
        <v>49</v>
      </c>
      <c r="N838">
        <v>2</v>
      </c>
      <c r="O838">
        <v>20</v>
      </c>
      <c r="P838">
        <v>7.5</v>
      </c>
      <c r="Q838" s="48">
        <v>69.864660000000001</v>
      </c>
      <c r="R838" s="48">
        <f t="shared" si="86"/>
        <v>2.5</v>
      </c>
      <c r="S838" s="48">
        <f t="shared" si="82"/>
        <v>174.66165000000001</v>
      </c>
      <c r="T838" s="48">
        <v>0</v>
      </c>
      <c r="U838" s="48">
        <f t="shared" si="87"/>
        <v>174.66165000000001</v>
      </c>
      <c r="V838" s="138">
        <f t="shared" si="88"/>
        <v>174661.65000000002</v>
      </c>
      <c r="W838" s="138">
        <f t="shared" si="85"/>
        <v>14555.137500000003</v>
      </c>
      <c r="X838" t="str">
        <f>IF(DATAPrI[[#This Row],[Verks]]="Programövergripande",DATAPrI[[#This Row],[Verks]],CONCATENATE(DATAPrI[[#This Row],[PN/Pri kod]],TEXT(DATAPrI[[#This Row],[Verks]],9900000),1))</f>
        <v>H199001411</v>
      </c>
      <c r="Y838" t="str">
        <f>IF(DATAPrI[[#This Row],[Verks]]="Programövergripande",DATAPrI[[#This Row],[Verks]],CONCATENATE(DATAPrI[[#This Row],[Kursansvarig inst]],TEXT(DATAPrI[[#This Row],[Verks]],9900000),1))</f>
        <v>H199001411</v>
      </c>
      <c r="Z8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38" t="s">
        <v>42</v>
      </c>
      <c r="AC838" t="s">
        <v>42</v>
      </c>
      <c r="AD838" t="s">
        <v>42</v>
      </c>
      <c r="AE838" t="s">
        <v>42</v>
      </c>
      <c r="AF838">
        <f>IF(A838="Programövergripande","Programövergripande",VLOOKUP(C838,Verks!A:B,2,0))</f>
        <v>141</v>
      </c>
      <c r="AH838">
        <v>2023</v>
      </c>
      <c r="AL838" t="str">
        <f>VLOOKUP(B838,Inst!A:B,2,0)</f>
        <v>H1</v>
      </c>
    </row>
    <row r="839" spans="1:38" x14ac:dyDescent="0.35">
      <c r="A839" t="s">
        <v>47</v>
      </c>
      <c r="B839" t="s">
        <v>700</v>
      </c>
      <c r="C839" t="s">
        <v>305</v>
      </c>
      <c r="D839" t="s">
        <v>1268</v>
      </c>
      <c r="E839" t="s">
        <v>48</v>
      </c>
      <c r="G839" t="s">
        <v>451</v>
      </c>
      <c r="H839" t="s">
        <v>1269</v>
      </c>
      <c r="I839" t="s">
        <v>1270</v>
      </c>
      <c r="J839">
        <v>1</v>
      </c>
      <c r="K839">
        <v>1</v>
      </c>
      <c r="L839" t="s">
        <v>58</v>
      </c>
      <c r="M839" t="s">
        <v>362</v>
      </c>
      <c r="N839">
        <v>2</v>
      </c>
      <c r="O839">
        <v>34</v>
      </c>
      <c r="P839">
        <v>7.5</v>
      </c>
      <c r="Q839" s="48">
        <v>69.864660000000001</v>
      </c>
      <c r="R839" s="48">
        <f t="shared" si="86"/>
        <v>4.25</v>
      </c>
      <c r="S839" s="48">
        <f t="shared" si="82"/>
        <v>296.92480499999999</v>
      </c>
      <c r="T839" s="48">
        <v>0</v>
      </c>
      <c r="U839" s="48">
        <f t="shared" si="87"/>
        <v>296.92480499999999</v>
      </c>
      <c r="V839" s="138">
        <f t="shared" si="88"/>
        <v>296924.80499999999</v>
      </c>
      <c r="W839" s="138">
        <f t="shared" ref="W839:W902" si="89">V839/12</f>
        <v>24743.733749999999</v>
      </c>
      <c r="X839" t="str">
        <f>IF(DATAPrI[[#This Row],[Verks]]="Programövergripande",DATAPrI[[#This Row],[Verks]],CONCATENATE(DATAPrI[[#This Row],[PN/Pri kod]],TEXT(DATAPrI[[#This Row],[Verks]],9900000),1))</f>
        <v>H199001411</v>
      </c>
      <c r="Y839" t="str">
        <f>IF(DATAPrI[[#This Row],[Verks]]="Programövergripande",DATAPrI[[#This Row],[Verks]],CONCATENATE(DATAPrI[[#This Row],[Kursansvarig inst]],TEXT(DATAPrI[[#This Row],[Verks]],9900000),1))</f>
        <v>H199001411</v>
      </c>
      <c r="Z8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39">
        <f>IF(A839="Programövergripande","Programövergripande",VLOOKUP(C839,Verks!A:B,2,0))</f>
        <v>141</v>
      </c>
      <c r="AH839">
        <v>2023</v>
      </c>
      <c r="AL839" t="str">
        <f>VLOOKUP(B839,Inst!A:B,2,0)</f>
        <v>H1</v>
      </c>
    </row>
    <row r="840" spans="1:38" x14ac:dyDescent="0.35">
      <c r="A840" t="s">
        <v>47</v>
      </c>
      <c r="B840" t="s">
        <v>700</v>
      </c>
      <c r="C840" t="s">
        <v>305</v>
      </c>
      <c r="D840" t="s">
        <v>1268</v>
      </c>
      <c r="E840" t="s">
        <v>48</v>
      </c>
      <c r="G840" t="s">
        <v>451</v>
      </c>
      <c r="H840" t="s">
        <v>1269</v>
      </c>
      <c r="I840" t="s">
        <v>1270</v>
      </c>
      <c r="J840">
        <v>1</v>
      </c>
      <c r="K840">
        <v>1</v>
      </c>
      <c r="L840" t="s">
        <v>58</v>
      </c>
      <c r="M840" t="s">
        <v>49</v>
      </c>
      <c r="N840">
        <v>2</v>
      </c>
      <c r="O840">
        <v>34</v>
      </c>
      <c r="P840">
        <v>7.5</v>
      </c>
      <c r="Q840" s="48">
        <v>69.864660000000001</v>
      </c>
      <c r="R840" s="48">
        <f t="shared" si="86"/>
        <v>4.25</v>
      </c>
      <c r="S840" s="48">
        <f t="shared" si="82"/>
        <v>296.92480499999999</v>
      </c>
      <c r="T840" s="48">
        <v>0</v>
      </c>
      <c r="U840" s="48">
        <f t="shared" si="87"/>
        <v>296.92480499999999</v>
      </c>
      <c r="V840" s="138">
        <f t="shared" si="88"/>
        <v>296924.80499999999</v>
      </c>
      <c r="W840" s="138">
        <f t="shared" si="89"/>
        <v>24743.733749999999</v>
      </c>
      <c r="X840" t="str">
        <f>IF(DATAPrI[[#This Row],[Verks]]="Programövergripande",DATAPrI[[#This Row],[Verks]],CONCATENATE(DATAPrI[[#This Row],[PN/Pri kod]],TEXT(DATAPrI[[#This Row],[Verks]],9900000),1))</f>
        <v>H199001411</v>
      </c>
      <c r="Y840" t="str">
        <f>IF(DATAPrI[[#This Row],[Verks]]="Programövergripande",DATAPrI[[#This Row],[Verks]],CONCATENATE(DATAPrI[[#This Row],[Kursansvarig inst]],TEXT(DATAPrI[[#This Row],[Verks]],9900000),1))</f>
        <v>H199001411</v>
      </c>
      <c r="Z8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0">
        <f>IF(A840="Programövergripande","Programövergripande",VLOOKUP(C840,Verks!A:B,2,0))</f>
        <v>141</v>
      </c>
      <c r="AH840">
        <v>2023</v>
      </c>
      <c r="AL840" t="str">
        <f>VLOOKUP(B840,Inst!A:B,2,0)</f>
        <v>H1</v>
      </c>
    </row>
    <row r="841" spans="1:38" x14ac:dyDescent="0.35">
      <c r="A841" t="s">
        <v>47</v>
      </c>
      <c r="B841" t="s">
        <v>700</v>
      </c>
      <c r="C841" t="s">
        <v>305</v>
      </c>
      <c r="D841" t="s">
        <v>1268</v>
      </c>
      <c r="E841" t="s">
        <v>48</v>
      </c>
      <c r="G841" t="s">
        <v>451</v>
      </c>
      <c r="H841" t="s">
        <v>1269</v>
      </c>
      <c r="I841" t="s">
        <v>1270</v>
      </c>
      <c r="J841">
        <v>1</v>
      </c>
      <c r="K841">
        <v>0.5</v>
      </c>
      <c r="L841" t="s">
        <v>58</v>
      </c>
      <c r="M841" t="s">
        <v>362</v>
      </c>
      <c r="N841">
        <v>3</v>
      </c>
      <c r="O841">
        <v>32</v>
      </c>
      <c r="P841">
        <v>7.5</v>
      </c>
      <c r="Q841" s="48">
        <v>69.864660000000001</v>
      </c>
      <c r="R841" s="48">
        <f t="shared" si="86"/>
        <v>4</v>
      </c>
      <c r="S841" s="48">
        <f t="shared" si="82"/>
        <v>279.45864</v>
      </c>
      <c r="T841" s="48"/>
      <c r="U841" s="48">
        <f t="shared" si="87"/>
        <v>279.45864</v>
      </c>
      <c r="V841" s="138">
        <f t="shared" si="88"/>
        <v>279458.64</v>
      </c>
      <c r="W841" s="138">
        <f t="shared" si="89"/>
        <v>23288.22</v>
      </c>
      <c r="X841" t="str">
        <f>IF(DATAPrI[[#This Row],[Verks]]="Programövergripande",DATAPrI[[#This Row],[Verks]],CONCATENATE(DATAPrI[[#This Row],[PN/Pri kod]],TEXT(DATAPrI[[#This Row],[Verks]],9900000),1))</f>
        <v>H199001411</v>
      </c>
      <c r="Y841" t="str">
        <f>IF(DATAPrI[[#This Row],[Verks]]="Programövergripande",DATAPrI[[#This Row],[Verks]],CONCATENATE(DATAPrI[[#This Row],[Kursansvarig inst]],TEXT(DATAPrI[[#This Row],[Verks]],9900000),1))</f>
        <v>H199001411</v>
      </c>
      <c r="Z8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1">
        <f>IF(A841="Programövergripande","Programövergripande",VLOOKUP(C841,Verks!A:B,2,0))</f>
        <v>141</v>
      </c>
      <c r="AH841">
        <v>2023</v>
      </c>
      <c r="AL841" t="str">
        <f>VLOOKUP(B841,Inst!A:B,2,0)</f>
        <v>H1</v>
      </c>
    </row>
    <row r="842" spans="1:38" x14ac:dyDescent="0.35">
      <c r="A842" t="s">
        <v>47</v>
      </c>
      <c r="B842" t="s">
        <v>700</v>
      </c>
      <c r="C842" t="s">
        <v>305</v>
      </c>
      <c r="D842" t="s">
        <v>1268</v>
      </c>
      <c r="E842" t="s">
        <v>48</v>
      </c>
      <c r="G842" t="s">
        <v>451</v>
      </c>
      <c r="H842" t="s">
        <v>1269</v>
      </c>
      <c r="I842" t="s">
        <v>1270</v>
      </c>
      <c r="J842">
        <v>1</v>
      </c>
      <c r="K842">
        <v>0.5</v>
      </c>
      <c r="L842" t="s">
        <v>58</v>
      </c>
      <c r="M842" t="s">
        <v>310</v>
      </c>
      <c r="N842">
        <v>3</v>
      </c>
      <c r="O842">
        <v>32</v>
      </c>
      <c r="P842">
        <v>7.5</v>
      </c>
      <c r="Q842" s="48">
        <v>69.864660000000001</v>
      </c>
      <c r="R842" s="48">
        <f t="shared" si="86"/>
        <v>4</v>
      </c>
      <c r="S842" s="48">
        <f t="shared" si="82"/>
        <v>279.45864</v>
      </c>
      <c r="T842" s="48">
        <v>0</v>
      </c>
      <c r="U842" s="48">
        <f t="shared" si="87"/>
        <v>279.45864</v>
      </c>
      <c r="V842" s="138">
        <f t="shared" si="88"/>
        <v>279458.64</v>
      </c>
      <c r="W842" s="138">
        <f t="shared" si="89"/>
        <v>23288.22</v>
      </c>
      <c r="X842" t="str">
        <f>IF(DATAPrI[[#This Row],[Verks]]="Programövergripande",DATAPrI[[#This Row],[Verks]],CONCATENATE(DATAPrI[[#This Row],[PN/Pri kod]],TEXT(DATAPrI[[#This Row],[Verks]],9900000),1))</f>
        <v>H199001411</v>
      </c>
      <c r="Y842" t="str">
        <f>IF(DATAPrI[[#This Row],[Verks]]="Programövergripande",DATAPrI[[#This Row],[Verks]],CONCATENATE(DATAPrI[[#This Row],[Kursansvarig inst]],TEXT(DATAPrI[[#This Row],[Verks]],9900000),1))</f>
        <v>H199001411</v>
      </c>
      <c r="Z8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2">
        <f>IF(A842="Programövergripande","Programövergripande",VLOOKUP(C842,Verks!A:B,2,0))</f>
        <v>141</v>
      </c>
      <c r="AH842">
        <v>2023</v>
      </c>
      <c r="AL842" t="str">
        <f>VLOOKUP(B842,Inst!A:B,2,0)</f>
        <v>H1</v>
      </c>
    </row>
    <row r="843" spans="1:38" x14ac:dyDescent="0.35">
      <c r="A843" t="s">
        <v>47</v>
      </c>
      <c r="B843" t="s">
        <v>700</v>
      </c>
      <c r="C843" t="s">
        <v>305</v>
      </c>
      <c r="D843" t="s">
        <v>1268</v>
      </c>
      <c r="E843" t="s">
        <v>48</v>
      </c>
      <c r="G843" t="s">
        <v>451</v>
      </c>
      <c r="H843" t="s">
        <v>1271</v>
      </c>
      <c r="I843" t="s">
        <v>1272</v>
      </c>
      <c r="J843">
        <v>1</v>
      </c>
      <c r="K843">
        <v>1</v>
      </c>
      <c r="L843" t="s">
        <v>58</v>
      </c>
      <c r="M843" t="s">
        <v>50</v>
      </c>
      <c r="N843">
        <v>2</v>
      </c>
      <c r="O843">
        <v>34</v>
      </c>
      <c r="P843">
        <v>7.5</v>
      </c>
      <c r="Q843" s="48">
        <v>69.864660000000001</v>
      </c>
      <c r="R843" s="48">
        <f t="shared" si="86"/>
        <v>4.25</v>
      </c>
      <c r="S843" s="48">
        <f t="shared" si="82"/>
        <v>296.92480499999999</v>
      </c>
      <c r="T843" s="48">
        <v>0</v>
      </c>
      <c r="U843" s="48">
        <f t="shared" si="87"/>
        <v>296.92480499999999</v>
      </c>
      <c r="V843" s="138">
        <f t="shared" si="88"/>
        <v>296924.80499999999</v>
      </c>
      <c r="W843" s="138">
        <f t="shared" si="89"/>
        <v>24743.733749999999</v>
      </c>
      <c r="X843" t="str">
        <f>IF(DATAPrI[[#This Row],[Verks]]="Programövergripande",DATAPrI[[#This Row],[Verks]],CONCATENATE(DATAPrI[[#This Row],[PN/Pri kod]],TEXT(DATAPrI[[#This Row],[Verks]],9900000),1))</f>
        <v>H199001411</v>
      </c>
      <c r="Y843" t="str">
        <f>IF(DATAPrI[[#This Row],[Verks]]="Programövergripande",DATAPrI[[#This Row],[Verks]],CONCATENATE(DATAPrI[[#This Row],[Kursansvarig inst]],TEXT(DATAPrI[[#This Row],[Verks]],9900000),1))</f>
        <v>H199001411</v>
      </c>
      <c r="Z8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3">
        <f>IF(A843="Programövergripande","Programövergripande",VLOOKUP(C843,Verks!A:B,2,0))</f>
        <v>141</v>
      </c>
      <c r="AH843">
        <v>2023</v>
      </c>
      <c r="AL843" t="str">
        <f>VLOOKUP(B843,Inst!A:B,2,0)</f>
        <v>H1</v>
      </c>
    </row>
    <row r="844" spans="1:38" x14ac:dyDescent="0.35">
      <c r="A844" t="s">
        <v>47</v>
      </c>
      <c r="B844" t="s">
        <v>700</v>
      </c>
      <c r="C844" t="s">
        <v>305</v>
      </c>
      <c r="D844" t="s">
        <v>1268</v>
      </c>
      <c r="E844" t="s">
        <v>48</v>
      </c>
      <c r="G844" t="s">
        <v>451</v>
      </c>
      <c r="H844" t="s">
        <v>1271</v>
      </c>
      <c r="I844" t="s">
        <v>1272</v>
      </c>
      <c r="J844">
        <v>1</v>
      </c>
      <c r="K844">
        <v>1</v>
      </c>
      <c r="L844" t="s">
        <v>58</v>
      </c>
      <c r="M844" t="s">
        <v>310</v>
      </c>
      <c r="N844">
        <v>2</v>
      </c>
      <c r="O844">
        <v>34</v>
      </c>
      <c r="P844">
        <v>7.5</v>
      </c>
      <c r="Q844" s="48">
        <v>69.864660000000001</v>
      </c>
      <c r="R844" s="48">
        <f t="shared" si="86"/>
        <v>4.25</v>
      </c>
      <c r="S844" s="48">
        <f t="shared" si="82"/>
        <v>296.92480499999999</v>
      </c>
      <c r="T844" s="48">
        <v>0</v>
      </c>
      <c r="U844" s="48">
        <f t="shared" si="87"/>
        <v>296.92480499999999</v>
      </c>
      <c r="V844" s="138">
        <f t="shared" si="88"/>
        <v>296924.80499999999</v>
      </c>
      <c r="W844" s="138">
        <f t="shared" si="89"/>
        <v>24743.733749999999</v>
      </c>
      <c r="X844" t="str">
        <f>IF(DATAPrI[[#This Row],[Verks]]="Programövergripande",DATAPrI[[#This Row],[Verks]],CONCATENATE(DATAPrI[[#This Row],[PN/Pri kod]],TEXT(DATAPrI[[#This Row],[Verks]],9900000),1))</f>
        <v>H199001411</v>
      </c>
      <c r="Y844" t="str">
        <f>IF(DATAPrI[[#This Row],[Verks]]="Programövergripande",DATAPrI[[#This Row],[Verks]],CONCATENATE(DATAPrI[[#This Row],[Kursansvarig inst]],TEXT(DATAPrI[[#This Row],[Verks]],9900000),1))</f>
        <v>H199001411</v>
      </c>
      <c r="Z8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4">
        <f>IF(A844="Programövergripande","Programövergripande",VLOOKUP(C844,Verks!A:B,2,0))</f>
        <v>141</v>
      </c>
      <c r="AH844">
        <v>2023</v>
      </c>
      <c r="AL844" t="str">
        <f>VLOOKUP(B844,Inst!A:B,2,0)</f>
        <v>H1</v>
      </c>
    </row>
    <row r="845" spans="1:38" x14ac:dyDescent="0.35">
      <c r="A845" t="s">
        <v>47</v>
      </c>
      <c r="B845" t="s">
        <v>700</v>
      </c>
      <c r="C845" t="s">
        <v>305</v>
      </c>
      <c r="D845" t="s">
        <v>1268</v>
      </c>
      <c r="E845" t="s">
        <v>48</v>
      </c>
      <c r="G845" t="s">
        <v>451</v>
      </c>
      <c r="H845" t="s">
        <v>1273</v>
      </c>
      <c r="I845" t="s">
        <v>1272</v>
      </c>
      <c r="J845">
        <v>1</v>
      </c>
      <c r="K845">
        <v>0.5</v>
      </c>
      <c r="L845" t="s">
        <v>58</v>
      </c>
      <c r="M845" t="s">
        <v>362</v>
      </c>
      <c r="N845">
        <v>3</v>
      </c>
      <c r="O845">
        <v>32</v>
      </c>
      <c r="P845">
        <v>7.5</v>
      </c>
      <c r="Q845" s="48">
        <v>69.864660000000001</v>
      </c>
      <c r="R845" s="48">
        <f t="shared" si="86"/>
        <v>4</v>
      </c>
      <c r="S845" s="48">
        <f t="shared" si="82"/>
        <v>279.45864</v>
      </c>
      <c r="T845" s="48"/>
      <c r="U845" s="48">
        <f t="shared" si="87"/>
        <v>279.45864</v>
      </c>
      <c r="V845" s="138">
        <f t="shared" si="88"/>
        <v>279458.64</v>
      </c>
      <c r="W845" s="138">
        <f t="shared" si="89"/>
        <v>23288.22</v>
      </c>
      <c r="X845" t="str">
        <f>IF(DATAPrI[[#This Row],[Verks]]="Programövergripande",DATAPrI[[#This Row],[Verks]],CONCATENATE(DATAPrI[[#This Row],[PN/Pri kod]],TEXT(DATAPrI[[#This Row],[Verks]],9900000),1))</f>
        <v>H199001411</v>
      </c>
      <c r="Y845" t="str">
        <f>IF(DATAPrI[[#This Row],[Verks]]="Programövergripande",DATAPrI[[#This Row],[Verks]],CONCATENATE(DATAPrI[[#This Row],[Kursansvarig inst]],TEXT(DATAPrI[[#This Row],[Verks]],9900000),1))</f>
        <v>H199001411</v>
      </c>
      <c r="Z8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5">
        <f>IF(A845="Programövergripande","Programövergripande",VLOOKUP(C845,Verks!A:B,2,0))</f>
        <v>141</v>
      </c>
      <c r="AH845">
        <v>2023</v>
      </c>
      <c r="AL845" t="str">
        <f>VLOOKUP(B845,Inst!A:B,2,0)</f>
        <v>H1</v>
      </c>
    </row>
    <row r="846" spans="1:38" x14ac:dyDescent="0.35">
      <c r="A846" t="s">
        <v>47</v>
      </c>
      <c r="B846" t="s">
        <v>700</v>
      </c>
      <c r="C846" t="s">
        <v>305</v>
      </c>
      <c r="D846" t="s">
        <v>1268</v>
      </c>
      <c r="E846" t="s">
        <v>48</v>
      </c>
      <c r="G846" t="s">
        <v>451</v>
      </c>
      <c r="H846" t="s">
        <v>1273</v>
      </c>
      <c r="I846" t="s">
        <v>1272</v>
      </c>
      <c r="J846">
        <v>1</v>
      </c>
      <c r="K846">
        <v>0.5</v>
      </c>
      <c r="L846" t="s">
        <v>58</v>
      </c>
      <c r="M846" t="s">
        <v>310</v>
      </c>
      <c r="N846">
        <v>3</v>
      </c>
      <c r="O846">
        <v>32</v>
      </c>
      <c r="P846">
        <v>7.5</v>
      </c>
      <c r="Q846" s="48">
        <v>69.864660000000001</v>
      </c>
      <c r="R846" s="48">
        <f t="shared" si="86"/>
        <v>4</v>
      </c>
      <c r="S846" s="48">
        <f t="shared" si="82"/>
        <v>279.45864</v>
      </c>
      <c r="T846" s="48">
        <v>0</v>
      </c>
      <c r="U846" s="48">
        <f t="shared" si="87"/>
        <v>279.45864</v>
      </c>
      <c r="V846" s="138">
        <f t="shared" si="88"/>
        <v>279458.64</v>
      </c>
      <c r="W846" s="138">
        <f t="shared" si="89"/>
        <v>23288.22</v>
      </c>
      <c r="X846" t="str">
        <f>IF(DATAPrI[[#This Row],[Verks]]="Programövergripande",DATAPrI[[#This Row],[Verks]],CONCATENATE(DATAPrI[[#This Row],[PN/Pri kod]],TEXT(DATAPrI[[#This Row],[Verks]],9900000),1))</f>
        <v>H199001411</v>
      </c>
      <c r="Y846" t="str">
        <f>IF(DATAPrI[[#This Row],[Verks]]="Programövergripande",DATAPrI[[#This Row],[Verks]],CONCATENATE(DATAPrI[[#This Row],[Kursansvarig inst]],TEXT(DATAPrI[[#This Row],[Verks]],9900000),1))</f>
        <v>H199001411</v>
      </c>
      <c r="Z8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46">
        <f>IF(A846="Programövergripande","Programövergripande",VLOOKUP(C846,Verks!A:B,2,0))</f>
        <v>141</v>
      </c>
      <c r="AH846">
        <v>2023</v>
      </c>
      <c r="AL846" t="str">
        <f>VLOOKUP(B846,Inst!A:B,2,0)</f>
        <v>H1</v>
      </c>
    </row>
    <row r="847" spans="1:38" x14ac:dyDescent="0.35">
      <c r="A847" t="s">
        <v>47</v>
      </c>
      <c r="B847" t="s">
        <v>700</v>
      </c>
      <c r="C847" t="s">
        <v>305</v>
      </c>
      <c r="D847" t="s">
        <v>1274</v>
      </c>
      <c r="E847" t="s">
        <v>48</v>
      </c>
      <c r="G847" t="s">
        <v>451</v>
      </c>
      <c r="H847" t="s">
        <v>1275</v>
      </c>
      <c r="I847" t="s">
        <v>1276</v>
      </c>
      <c r="J847">
        <v>1</v>
      </c>
      <c r="K847">
        <v>1</v>
      </c>
      <c r="L847" t="s">
        <v>58</v>
      </c>
      <c r="M847" t="s">
        <v>50</v>
      </c>
      <c r="N847">
        <v>1</v>
      </c>
      <c r="O847">
        <v>24</v>
      </c>
      <c r="P847">
        <v>15</v>
      </c>
      <c r="Q847" s="48">
        <v>69.864660000000001</v>
      </c>
      <c r="R847" s="48">
        <f t="shared" si="86"/>
        <v>6</v>
      </c>
      <c r="S847" s="48">
        <f t="shared" si="82"/>
        <v>419.18795999999998</v>
      </c>
      <c r="T847" s="48">
        <v>0</v>
      </c>
      <c r="U847" s="48">
        <f t="shared" si="87"/>
        <v>419.18795999999998</v>
      </c>
      <c r="V847" s="138">
        <f t="shared" si="88"/>
        <v>419187.95999999996</v>
      </c>
      <c r="W847" s="138">
        <f t="shared" si="89"/>
        <v>34932.329999999994</v>
      </c>
      <c r="X847" t="str">
        <f>IF(DATAPrI[[#This Row],[Verks]]="Programövergripande",DATAPrI[[#This Row],[Verks]],CONCATENATE(DATAPrI[[#This Row],[PN/Pri kod]],TEXT(DATAPrI[[#This Row],[Verks]],9900000),1))</f>
        <v>H199001411</v>
      </c>
      <c r="Y847" t="str">
        <f>IF(DATAPrI[[#This Row],[Verks]]="Programövergripande",DATAPrI[[#This Row],[Verks]],CONCATENATE(DATAPrI[[#This Row],[Kursansvarig inst]],TEXT(DATAPrI[[#This Row],[Verks]],9900000),1))</f>
        <v>H199001411</v>
      </c>
      <c r="Z8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47" t="s">
        <v>42</v>
      </c>
      <c r="AC847" t="s">
        <v>42</v>
      </c>
      <c r="AD847" t="s">
        <v>42</v>
      </c>
      <c r="AE847" t="s">
        <v>42</v>
      </c>
      <c r="AF847">
        <f>IF(A847="Programövergripande","Programövergripande",VLOOKUP(C847,Verks!A:B,2,0))</f>
        <v>141</v>
      </c>
      <c r="AH847">
        <v>2023</v>
      </c>
      <c r="AL847" t="str">
        <f>VLOOKUP(B847,Inst!A:B,2,0)</f>
        <v>H1</v>
      </c>
    </row>
    <row r="848" spans="1:38" x14ac:dyDescent="0.35">
      <c r="A848" t="s">
        <v>47</v>
      </c>
      <c r="B848" t="s">
        <v>700</v>
      </c>
      <c r="C848" t="s">
        <v>305</v>
      </c>
      <c r="D848" t="s">
        <v>1274</v>
      </c>
      <c r="E848" t="s">
        <v>48</v>
      </c>
      <c r="G848" t="s">
        <v>451</v>
      </c>
      <c r="H848" t="s">
        <v>1275</v>
      </c>
      <c r="I848" t="s">
        <v>1276</v>
      </c>
      <c r="J848">
        <v>1</v>
      </c>
      <c r="K848">
        <v>1</v>
      </c>
      <c r="L848" t="s">
        <v>58</v>
      </c>
      <c r="M848" t="s">
        <v>49</v>
      </c>
      <c r="N848">
        <v>1</v>
      </c>
      <c r="O848">
        <v>24</v>
      </c>
      <c r="P848">
        <v>15</v>
      </c>
      <c r="Q848" s="48">
        <v>69.864660000000001</v>
      </c>
      <c r="R848" s="48">
        <f t="shared" si="86"/>
        <v>6</v>
      </c>
      <c r="S848" s="48">
        <f t="shared" si="82"/>
        <v>419.18795999999998</v>
      </c>
      <c r="T848" s="48">
        <v>0</v>
      </c>
      <c r="U848" s="48">
        <f t="shared" si="87"/>
        <v>419.18795999999998</v>
      </c>
      <c r="V848" s="138">
        <f t="shared" si="88"/>
        <v>419187.95999999996</v>
      </c>
      <c r="W848" s="138">
        <f t="shared" si="89"/>
        <v>34932.329999999994</v>
      </c>
      <c r="X848" t="str">
        <f>IF(DATAPrI[[#This Row],[Verks]]="Programövergripande",DATAPrI[[#This Row],[Verks]],CONCATENATE(DATAPrI[[#This Row],[PN/Pri kod]],TEXT(DATAPrI[[#This Row],[Verks]],9900000),1))</f>
        <v>H199001411</v>
      </c>
      <c r="Y848" t="str">
        <f>IF(DATAPrI[[#This Row],[Verks]]="Programövergripande",DATAPrI[[#This Row],[Verks]],CONCATENATE(DATAPrI[[#This Row],[Kursansvarig inst]],TEXT(DATAPrI[[#This Row],[Verks]],9900000),1))</f>
        <v>H199001411</v>
      </c>
      <c r="Z8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48" t="s">
        <v>42</v>
      </c>
      <c r="AC848" t="s">
        <v>42</v>
      </c>
      <c r="AD848" t="s">
        <v>42</v>
      </c>
      <c r="AE848" t="s">
        <v>42</v>
      </c>
      <c r="AF848">
        <f>IF(A848="Programövergripande","Programövergripande",VLOOKUP(C848,Verks!A:B,2,0))</f>
        <v>141</v>
      </c>
      <c r="AH848">
        <v>2023</v>
      </c>
      <c r="AL848" t="str">
        <f>VLOOKUP(B848,Inst!A:B,2,0)</f>
        <v>H1</v>
      </c>
    </row>
    <row r="849" spans="1:38" x14ac:dyDescent="0.35">
      <c r="A849" t="s">
        <v>47</v>
      </c>
      <c r="B849" t="s">
        <v>700</v>
      </c>
      <c r="C849" t="s">
        <v>305</v>
      </c>
      <c r="D849" t="s">
        <v>1274</v>
      </c>
      <c r="E849" t="s">
        <v>48</v>
      </c>
      <c r="G849" t="s">
        <v>451</v>
      </c>
      <c r="H849" t="s">
        <v>1277</v>
      </c>
      <c r="I849" t="s">
        <v>1278</v>
      </c>
      <c r="J849">
        <v>1</v>
      </c>
      <c r="K849">
        <v>1</v>
      </c>
      <c r="L849" t="s">
        <v>58</v>
      </c>
      <c r="M849" t="s">
        <v>50</v>
      </c>
      <c r="N849">
        <v>2</v>
      </c>
      <c r="O849">
        <v>18</v>
      </c>
      <c r="P849">
        <v>7.5</v>
      </c>
      <c r="Q849" s="48">
        <v>69.864660000000001</v>
      </c>
      <c r="R849" s="48">
        <f t="shared" si="86"/>
        <v>2.25</v>
      </c>
      <c r="S849" s="48">
        <f t="shared" si="82"/>
        <v>157.19548499999999</v>
      </c>
      <c r="T849" s="48">
        <v>0</v>
      </c>
      <c r="U849" s="48">
        <f t="shared" si="87"/>
        <v>157.19548499999999</v>
      </c>
      <c r="V849" s="138">
        <f t="shared" si="88"/>
        <v>157195.48499999999</v>
      </c>
      <c r="W849" s="138">
        <f t="shared" si="89"/>
        <v>13099.623749999999</v>
      </c>
      <c r="X849" t="str">
        <f>IF(DATAPrI[[#This Row],[Verks]]="Programövergripande",DATAPrI[[#This Row],[Verks]],CONCATENATE(DATAPrI[[#This Row],[PN/Pri kod]],TEXT(DATAPrI[[#This Row],[Verks]],9900000),1))</f>
        <v>H199001411</v>
      </c>
      <c r="Y849" t="str">
        <f>IF(DATAPrI[[#This Row],[Verks]]="Programövergripande",DATAPrI[[#This Row],[Verks]],CONCATENATE(DATAPrI[[#This Row],[Kursansvarig inst]],TEXT(DATAPrI[[#This Row],[Verks]],9900000),1))</f>
        <v>H199001411</v>
      </c>
      <c r="Z8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49" t="s">
        <v>42</v>
      </c>
      <c r="AC849" t="s">
        <v>42</v>
      </c>
      <c r="AD849" t="s">
        <v>42</v>
      </c>
      <c r="AE849" t="s">
        <v>42</v>
      </c>
      <c r="AF849">
        <f>IF(A849="Programövergripande","Programövergripande",VLOOKUP(C849,Verks!A:B,2,0))</f>
        <v>141</v>
      </c>
      <c r="AH849">
        <v>2023</v>
      </c>
      <c r="AL849" t="str">
        <f>VLOOKUP(B849,Inst!A:B,2,0)</f>
        <v>H1</v>
      </c>
    </row>
    <row r="850" spans="1:38" x14ac:dyDescent="0.35">
      <c r="A850" t="s">
        <v>47</v>
      </c>
      <c r="B850" t="s">
        <v>700</v>
      </c>
      <c r="C850" t="s">
        <v>305</v>
      </c>
      <c r="D850" t="s">
        <v>1274</v>
      </c>
      <c r="E850" t="s">
        <v>48</v>
      </c>
      <c r="G850" t="s">
        <v>451</v>
      </c>
      <c r="H850" t="s">
        <v>1277</v>
      </c>
      <c r="I850" t="s">
        <v>1278</v>
      </c>
      <c r="J850">
        <v>1</v>
      </c>
      <c r="K850">
        <v>1</v>
      </c>
      <c r="L850" t="s">
        <v>58</v>
      </c>
      <c r="M850" t="s">
        <v>49</v>
      </c>
      <c r="N850">
        <v>2</v>
      </c>
      <c r="O850">
        <v>18</v>
      </c>
      <c r="P850">
        <v>7.5</v>
      </c>
      <c r="Q850" s="48">
        <v>69.864660000000001</v>
      </c>
      <c r="R850" s="48">
        <f t="shared" si="86"/>
        <v>2.25</v>
      </c>
      <c r="S850" s="48">
        <f t="shared" si="82"/>
        <v>157.19548499999999</v>
      </c>
      <c r="T850" s="48">
        <v>0</v>
      </c>
      <c r="U850" s="48">
        <f t="shared" si="87"/>
        <v>157.19548499999999</v>
      </c>
      <c r="V850" s="138">
        <f t="shared" si="88"/>
        <v>157195.48499999999</v>
      </c>
      <c r="W850" s="138">
        <f t="shared" si="89"/>
        <v>13099.623749999999</v>
      </c>
      <c r="X850" t="str">
        <f>IF(DATAPrI[[#This Row],[Verks]]="Programövergripande",DATAPrI[[#This Row],[Verks]],CONCATENATE(DATAPrI[[#This Row],[PN/Pri kod]],TEXT(DATAPrI[[#This Row],[Verks]],9900000),1))</f>
        <v>H199001411</v>
      </c>
      <c r="Y850" t="str">
        <f>IF(DATAPrI[[#This Row],[Verks]]="Programövergripande",DATAPrI[[#This Row],[Verks]],CONCATENATE(DATAPrI[[#This Row],[Kursansvarig inst]],TEXT(DATAPrI[[#This Row],[Verks]],9900000),1))</f>
        <v>H199001411</v>
      </c>
      <c r="Z8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0" t="s">
        <v>42</v>
      </c>
      <c r="AC850" t="s">
        <v>42</v>
      </c>
      <c r="AD850" t="s">
        <v>42</v>
      </c>
      <c r="AE850" t="s">
        <v>42</v>
      </c>
      <c r="AF850">
        <f>IF(A850="Programövergripande","Programövergripande",VLOOKUP(C850,Verks!A:B,2,0))</f>
        <v>141</v>
      </c>
      <c r="AH850">
        <v>2023</v>
      </c>
      <c r="AL850" t="str">
        <f>VLOOKUP(B850,Inst!A:B,2,0)</f>
        <v>H1</v>
      </c>
    </row>
    <row r="851" spans="1:38" x14ac:dyDescent="0.35">
      <c r="A851" t="s">
        <v>47</v>
      </c>
      <c r="B851" t="s">
        <v>700</v>
      </c>
      <c r="C851" t="s">
        <v>305</v>
      </c>
      <c r="D851" t="s">
        <v>1274</v>
      </c>
      <c r="E851" t="s">
        <v>48</v>
      </c>
      <c r="G851" t="s">
        <v>451</v>
      </c>
      <c r="H851" t="s">
        <v>1279</v>
      </c>
      <c r="I851" t="s">
        <v>1280</v>
      </c>
      <c r="J851">
        <v>1</v>
      </c>
      <c r="K851">
        <v>1</v>
      </c>
      <c r="L851" t="s">
        <v>58</v>
      </c>
      <c r="M851" t="s">
        <v>50</v>
      </c>
      <c r="N851">
        <v>2</v>
      </c>
      <c r="O851">
        <v>18</v>
      </c>
      <c r="P851">
        <v>7.5</v>
      </c>
      <c r="Q851" s="48">
        <v>69.864660000000001</v>
      </c>
      <c r="R851" s="48">
        <f t="shared" si="86"/>
        <v>2.25</v>
      </c>
      <c r="S851" s="48">
        <f t="shared" si="82"/>
        <v>157.19548499999999</v>
      </c>
      <c r="T851" s="48">
        <v>0</v>
      </c>
      <c r="U851" s="48">
        <f t="shared" si="87"/>
        <v>157.19548499999999</v>
      </c>
      <c r="V851" s="138">
        <f t="shared" si="88"/>
        <v>157195.48499999999</v>
      </c>
      <c r="W851" s="138">
        <f t="shared" si="89"/>
        <v>13099.623749999999</v>
      </c>
      <c r="X851" t="str">
        <f>IF(DATAPrI[[#This Row],[Verks]]="Programövergripande",DATAPrI[[#This Row],[Verks]],CONCATENATE(DATAPrI[[#This Row],[PN/Pri kod]],TEXT(DATAPrI[[#This Row],[Verks]],9900000),1))</f>
        <v>H199001411</v>
      </c>
      <c r="Y851" t="str">
        <f>IF(DATAPrI[[#This Row],[Verks]]="Programövergripande",DATAPrI[[#This Row],[Verks]],CONCATENATE(DATAPrI[[#This Row],[Kursansvarig inst]],TEXT(DATAPrI[[#This Row],[Verks]],9900000),1))</f>
        <v>H199001411</v>
      </c>
      <c r="Z8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1" t="s">
        <v>42</v>
      </c>
      <c r="AC851" t="s">
        <v>42</v>
      </c>
      <c r="AD851" t="s">
        <v>42</v>
      </c>
      <c r="AE851" t="s">
        <v>42</v>
      </c>
      <c r="AF851">
        <f>IF(A851="Programövergripande","Programövergripande",VLOOKUP(C851,Verks!A:B,2,0))</f>
        <v>141</v>
      </c>
      <c r="AH851">
        <v>2023</v>
      </c>
      <c r="AL851" t="str">
        <f>VLOOKUP(B851,Inst!A:B,2,0)</f>
        <v>H1</v>
      </c>
    </row>
    <row r="852" spans="1:38" x14ac:dyDescent="0.35">
      <c r="A852" t="s">
        <v>47</v>
      </c>
      <c r="B852" t="s">
        <v>700</v>
      </c>
      <c r="C852" t="s">
        <v>305</v>
      </c>
      <c r="D852" t="s">
        <v>1274</v>
      </c>
      <c r="E852" t="s">
        <v>48</v>
      </c>
      <c r="G852" t="s">
        <v>451</v>
      </c>
      <c r="H852" t="s">
        <v>1279</v>
      </c>
      <c r="I852" t="s">
        <v>1280</v>
      </c>
      <c r="J852">
        <v>1</v>
      </c>
      <c r="K852">
        <v>1</v>
      </c>
      <c r="L852" t="s">
        <v>58</v>
      </c>
      <c r="M852" t="s">
        <v>49</v>
      </c>
      <c r="N852">
        <v>2</v>
      </c>
      <c r="O852">
        <v>18</v>
      </c>
      <c r="P852">
        <v>7.5</v>
      </c>
      <c r="Q852" s="48">
        <v>69.864660000000001</v>
      </c>
      <c r="R852" s="48">
        <f t="shared" si="86"/>
        <v>2.25</v>
      </c>
      <c r="S852" s="48">
        <f t="shared" si="82"/>
        <v>157.19548499999999</v>
      </c>
      <c r="T852" s="48">
        <v>0</v>
      </c>
      <c r="U852" s="48">
        <f t="shared" si="87"/>
        <v>157.19548499999999</v>
      </c>
      <c r="V852" s="138">
        <f t="shared" si="88"/>
        <v>157195.48499999999</v>
      </c>
      <c r="W852" s="138">
        <f t="shared" si="89"/>
        <v>13099.623749999999</v>
      </c>
      <c r="X852" t="str">
        <f>IF(DATAPrI[[#This Row],[Verks]]="Programövergripande",DATAPrI[[#This Row],[Verks]],CONCATENATE(DATAPrI[[#This Row],[PN/Pri kod]],TEXT(DATAPrI[[#This Row],[Verks]],9900000),1))</f>
        <v>H199001411</v>
      </c>
      <c r="Y852" t="str">
        <f>IF(DATAPrI[[#This Row],[Verks]]="Programövergripande",DATAPrI[[#This Row],[Verks]],CONCATENATE(DATAPrI[[#This Row],[Kursansvarig inst]],TEXT(DATAPrI[[#This Row],[Verks]],9900000),1))</f>
        <v>H199001411</v>
      </c>
      <c r="Z8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2" t="s">
        <v>42</v>
      </c>
      <c r="AC852" t="s">
        <v>42</v>
      </c>
      <c r="AD852" t="s">
        <v>42</v>
      </c>
      <c r="AE852" t="s">
        <v>42</v>
      </c>
      <c r="AF852">
        <f>IF(A852="Programövergripande","Programövergripande",VLOOKUP(C852,Verks!A:B,2,0))</f>
        <v>141</v>
      </c>
      <c r="AH852">
        <v>2023</v>
      </c>
      <c r="AL852" t="str">
        <f>VLOOKUP(B852,Inst!A:B,2,0)</f>
        <v>H1</v>
      </c>
    </row>
    <row r="853" spans="1:38" x14ac:dyDescent="0.35">
      <c r="A853" t="s">
        <v>47</v>
      </c>
      <c r="B853" t="s">
        <v>700</v>
      </c>
      <c r="C853" t="s">
        <v>305</v>
      </c>
      <c r="D853" t="s">
        <v>1281</v>
      </c>
      <c r="E853" t="s">
        <v>48</v>
      </c>
      <c r="G853" t="s">
        <v>1250</v>
      </c>
      <c r="H853" t="s">
        <v>1282</v>
      </c>
      <c r="I853" t="s">
        <v>1283</v>
      </c>
      <c r="J853">
        <v>1</v>
      </c>
      <c r="K853">
        <v>0.5</v>
      </c>
      <c r="L853" t="s">
        <v>58</v>
      </c>
      <c r="M853" t="s">
        <v>49</v>
      </c>
      <c r="N853">
        <v>3</v>
      </c>
      <c r="O853">
        <v>16</v>
      </c>
      <c r="P853">
        <v>7.5</v>
      </c>
      <c r="Q853" s="48">
        <v>69.864660000000001</v>
      </c>
      <c r="R853" s="48">
        <f t="shared" si="86"/>
        <v>2</v>
      </c>
      <c r="S853" s="48">
        <f t="shared" si="82"/>
        <v>139.72932</v>
      </c>
      <c r="T853" s="48"/>
      <c r="U853" s="48">
        <f t="shared" si="87"/>
        <v>139.72932</v>
      </c>
      <c r="V853" s="138">
        <f t="shared" si="88"/>
        <v>139729.32</v>
      </c>
      <c r="W853" s="138">
        <f t="shared" si="89"/>
        <v>11644.11</v>
      </c>
      <c r="X853" t="str">
        <f>IF(DATAPrI[[#This Row],[Verks]]="Programövergripande",DATAPrI[[#This Row],[Verks]],CONCATENATE(DATAPrI[[#This Row],[PN/Pri kod]],TEXT(DATAPrI[[#This Row],[Verks]],9900000),1))</f>
        <v>H199001411</v>
      </c>
      <c r="Y853" t="str">
        <f>IF(DATAPrI[[#This Row],[Verks]]="Programövergripande",DATAPrI[[#This Row],[Verks]],CONCATENATE(DATAPrI[[#This Row],[Kursansvarig inst]],TEXT(DATAPrI[[#This Row],[Verks]],9900000),1))</f>
        <v>S199001411</v>
      </c>
      <c r="Z8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53">
        <f>IF(A853="Programövergripande","Programövergripande",VLOOKUP(C853,Verks!A:B,2,0))</f>
        <v>141</v>
      </c>
      <c r="AH853">
        <v>2023</v>
      </c>
      <c r="AL853" t="str">
        <f>VLOOKUP(B853,Inst!A:B,2,0)</f>
        <v>H1</v>
      </c>
    </row>
    <row r="854" spans="1:38" x14ac:dyDescent="0.35">
      <c r="A854" t="s">
        <v>47</v>
      </c>
      <c r="B854" t="s">
        <v>700</v>
      </c>
      <c r="C854" t="s">
        <v>305</v>
      </c>
      <c r="D854" t="s">
        <v>1284</v>
      </c>
      <c r="E854" t="s">
        <v>48</v>
      </c>
      <c r="G854" t="s">
        <v>451</v>
      </c>
      <c r="H854" t="s">
        <v>1285</v>
      </c>
      <c r="I854" t="s">
        <v>1286</v>
      </c>
      <c r="J854">
        <v>1</v>
      </c>
      <c r="K854">
        <v>0.5</v>
      </c>
      <c r="L854" t="s">
        <v>58</v>
      </c>
      <c r="M854" t="s">
        <v>49</v>
      </c>
      <c r="N854">
        <v>2</v>
      </c>
      <c r="O854">
        <v>26</v>
      </c>
      <c r="P854">
        <v>15</v>
      </c>
      <c r="Q854" s="48">
        <v>69.864660000000001</v>
      </c>
      <c r="R854" s="48">
        <f t="shared" si="86"/>
        <v>6.5</v>
      </c>
      <c r="S854" s="48">
        <f t="shared" si="82"/>
        <v>454.12029000000001</v>
      </c>
      <c r="T854" s="48">
        <v>0</v>
      </c>
      <c r="U854" s="48">
        <f t="shared" si="87"/>
        <v>454.12029000000001</v>
      </c>
      <c r="V854" s="138">
        <f t="shared" si="88"/>
        <v>454120.29000000004</v>
      </c>
      <c r="W854" s="138">
        <f t="shared" si="89"/>
        <v>37843.357500000006</v>
      </c>
      <c r="X854" t="str">
        <f>IF(DATAPrI[[#This Row],[Verks]]="Programövergripande",DATAPrI[[#This Row],[Verks]],CONCATENATE(DATAPrI[[#This Row],[PN/Pri kod]],TEXT(DATAPrI[[#This Row],[Verks]],9900000),1))</f>
        <v>H199001411</v>
      </c>
      <c r="Y854" t="str">
        <f>IF(DATAPrI[[#This Row],[Verks]]="Programövergripande",DATAPrI[[#This Row],[Verks]],CONCATENATE(DATAPrI[[#This Row],[Kursansvarig inst]],TEXT(DATAPrI[[#This Row],[Verks]],9900000),1))</f>
        <v>H199001411</v>
      </c>
      <c r="Z8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4" t="s">
        <v>42</v>
      </c>
      <c r="AC854" t="s">
        <v>42</v>
      </c>
      <c r="AD854" t="s">
        <v>42</v>
      </c>
      <c r="AE854" t="s">
        <v>42</v>
      </c>
      <c r="AF854">
        <f>IF(A854="Programövergripande","Programövergripande",VLOOKUP(C854,Verks!A:B,2,0))</f>
        <v>141</v>
      </c>
      <c r="AH854">
        <v>2023</v>
      </c>
      <c r="AL854" t="str">
        <f>VLOOKUP(B854,Inst!A:B,2,0)</f>
        <v>H1</v>
      </c>
    </row>
    <row r="855" spans="1:38" x14ac:dyDescent="0.35">
      <c r="A855" t="s">
        <v>47</v>
      </c>
      <c r="B855" t="s">
        <v>700</v>
      </c>
      <c r="C855" t="s">
        <v>305</v>
      </c>
      <c r="D855" t="s">
        <v>1242</v>
      </c>
      <c r="E855" t="s">
        <v>48</v>
      </c>
      <c r="G855" t="s">
        <v>451</v>
      </c>
      <c r="H855" t="s">
        <v>1287</v>
      </c>
      <c r="I855" t="s">
        <v>1288</v>
      </c>
      <c r="J855">
        <v>1</v>
      </c>
      <c r="K855">
        <v>0.5</v>
      </c>
      <c r="L855" t="s">
        <v>58</v>
      </c>
      <c r="M855" t="s">
        <v>50</v>
      </c>
      <c r="N855">
        <v>3</v>
      </c>
      <c r="O855">
        <v>22</v>
      </c>
      <c r="P855">
        <v>7.5</v>
      </c>
      <c r="Q855" s="48">
        <v>70.864660000000001</v>
      </c>
      <c r="R855" s="48">
        <f t="shared" si="86"/>
        <v>2.75</v>
      </c>
      <c r="S855" s="48">
        <f t="shared" si="82"/>
        <v>194.877815</v>
      </c>
      <c r="T855" s="48">
        <v>0</v>
      </c>
      <c r="U855" s="48">
        <f t="shared" si="87"/>
        <v>194.877815</v>
      </c>
      <c r="V855" s="138">
        <f t="shared" si="88"/>
        <v>194877.815</v>
      </c>
      <c r="W855" s="138">
        <f t="shared" si="89"/>
        <v>16239.817916666667</v>
      </c>
      <c r="X855" t="str">
        <f>IF(DATAPrI[[#This Row],[Verks]]="Programövergripande",DATAPrI[[#This Row],[Verks]],CONCATENATE(DATAPrI[[#This Row],[PN/Pri kod]],TEXT(DATAPrI[[#This Row],[Verks]],9900000),1))</f>
        <v>H199001411</v>
      </c>
      <c r="Y855" t="str">
        <f>IF(DATAPrI[[#This Row],[Verks]]="Programövergripande",DATAPrI[[#This Row],[Verks]],CONCATENATE(DATAPrI[[#This Row],[Kursansvarig inst]],TEXT(DATAPrI[[#This Row],[Verks]],9900000),1))</f>
        <v>H199001411</v>
      </c>
      <c r="Z8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5" t="s">
        <v>42</v>
      </c>
      <c r="AC855" t="s">
        <v>42</v>
      </c>
      <c r="AD855" t="s">
        <v>42</v>
      </c>
      <c r="AE855" t="s">
        <v>42</v>
      </c>
      <c r="AF855">
        <f>IF(A855="Programövergripande","Programövergripande",VLOOKUP(C855,Verks!A:B,2,0))</f>
        <v>141</v>
      </c>
      <c r="AH855">
        <v>2023</v>
      </c>
      <c r="AL855" t="str">
        <f>VLOOKUP(B855,Inst!A:B,2,0)</f>
        <v>H1</v>
      </c>
    </row>
    <row r="856" spans="1:38" x14ac:dyDescent="0.35">
      <c r="A856" t="s">
        <v>47</v>
      </c>
      <c r="B856" t="s">
        <v>700</v>
      </c>
      <c r="C856" t="s">
        <v>305</v>
      </c>
      <c r="D856" t="s">
        <v>1242</v>
      </c>
      <c r="E856" t="s">
        <v>48</v>
      </c>
      <c r="G856" t="s">
        <v>451</v>
      </c>
      <c r="H856" t="s">
        <v>1289</v>
      </c>
      <c r="I856" t="s">
        <v>1290</v>
      </c>
      <c r="J856">
        <v>1</v>
      </c>
      <c r="K856">
        <v>0.5</v>
      </c>
      <c r="L856" t="s">
        <v>58</v>
      </c>
      <c r="M856" t="s">
        <v>49</v>
      </c>
      <c r="N856">
        <v>2</v>
      </c>
      <c r="O856">
        <v>21</v>
      </c>
      <c r="P856">
        <v>7.5</v>
      </c>
      <c r="Q856" s="48">
        <v>70.864660000000001</v>
      </c>
      <c r="R856" s="48">
        <f t="shared" si="86"/>
        <v>2.625</v>
      </c>
      <c r="S856" s="48">
        <f t="shared" si="82"/>
        <v>186.0197325</v>
      </c>
      <c r="T856" s="48">
        <v>0</v>
      </c>
      <c r="U856" s="48">
        <f t="shared" si="87"/>
        <v>186.0197325</v>
      </c>
      <c r="V856" s="138">
        <f t="shared" si="88"/>
        <v>186019.73250000001</v>
      </c>
      <c r="W856" s="138">
        <f t="shared" si="89"/>
        <v>15501.644375000002</v>
      </c>
      <c r="X856" t="str">
        <f>IF(DATAPrI[[#This Row],[Verks]]="Programövergripande",DATAPrI[[#This Row],[Verks]],CONCATENATE(DATAPrI[[#This Row],[PN/Pri kod]],TEXT(DATAPrI[[#This Row],[Verks]],9900000),1))</f>
        <v>H199001411</v>
      </c>
      <c r="Y856" t="str">
        <f>IF(DATAPrI[[#This Row],[Verks]]="Programövergripande",DATAPrI[[#This Row],[Verks]],CONCATENATE(DATAPrI[[#This Row],[Kursansvarig inst]],TEXT(DATAPrI[[#This Row],[Verks]],9900000),1))</f>
        <v>H199001411</v>
      </c>
      <c r="Z8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6" t="s">
        <v>42</v>
      </c>
      <c r="AC856" t="s">
        <v>42</v>
      </c>
      <c r="AD856" t="s">
        <v>42</v>
      </c>
      <c r="AE856" t="s">
        <v>42</v>
      </c>
      <c r="AF856">
        <f>IF(A856="Programövergripande","Programövergripande",VLOOKUP(C856,Verks!A:B,2,0))</f>
        <v>141</v>
      </c>
      <c r="AH856">
        <v>2023</v>
      </c>
      <c r="AL856" t="str">
        <f>VLOOKUP(B856,Inst!A:B,2,0)</f>
        <v>H1</v>
      </c>
    </row>
    <row r="857" spans="1:38" x14ac:dyDescent="0.35">
      <c r="A857" t="s">
        <v>47</v>
      </c>
      <c r="B857" t="s">
        <v>700</v>
      </c>
      <c r="C857" t="s">
        <v>305</v>
      </c>
      <c r="D857" t="s">
        <v>1242</v>
      </c>
      <c r="E857" t="s">
        <v>48</v>
      </c>
      <c r="G857" t="s">
        <v>451</v>
      </c>
      <c r="H857" t="s">
        <v>1291</v>
      </c>
      <c r="I857" t="s">
        <v>1292</v>
      </c>
      <c r="J857">
        <v>1</v>
      </c>
      <c r="K857">
        <v>0.5</v>
      </c>
      <c r="L857" t="s">
        <v>58</v>
      </c>
      <c r="M857" t="s">
        <v>49</v>
      </c>
      <c r="N857">
        <v>2</v>
      </c>
      <c r="O857">
        <v>2</v>
      </c>
      <c r="P857">
        <v>7.5</v>
      </c>
      <c r="Q857" s="48">
        <v>70.864660000000001</v>
      </c>
      <c r="R857" s="48">
        <f t="shared" si="86"/>
        <v>0.25</v>
      </c>
      <c r="S857" s="48">
        <f t="shared" si="82"/>
        <v>17.716165</v>
      </c>
      <c r="T857" s="48">
        <v>0</v>
      </c>
      <c r="U857" s="48">
        <f t="shared" si="87"/>
        <v>17.716165</v>
      </c>
      <c r="V857" s="138">
        <f t="shared" si="88"/>
        <v>17716.165000000001</v>
      </c>
      <c r="W857" s="138">
        <f t="shared" si="89"/>
        <v>1476.3470833333333</v>
      </c>
      <c r="X857" t="str">
        <f>IF(DATAPrI[[#This Row],[Verks]]="Programövergripande",DATAPrI[[#This Row],[Verks]],CONCATENATE(DATAPrI[[#This Row],[PN/Pri kod]],TEXT(DATAPrI[[#This Row],[Verks]],9900000),1))</f>
        <v>H199001411</v>
      </c>
      <c r="Y857" t="str">
        <f>IF(DATAPrI[[#This Row],[Verks]]="Programövergripande",DATAPrI[[#This Row],[Verks]],CONCATENATE(DATAPrI[[#This Row],[Kursansvarig inst]],TEXT(DATAPrI[[#This Row],[Verks]],9900000),1))</f>
        <v>H199001411</v>
      </c>
      <c r="Z8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7" t="s">
        <v>42</v>
      </c>
      <c r="AC857" t="s">
        <v>42</v>
      </c>
      <c r="AD857" t="s">
        <v>42</v>
      </c>
      <c r="AE857" t="s">
        <v>42</v>
      </c>
      <c r="AF857">
        <f>IF(A857="Programövergripande","Programövergripande",VLOOKUP(C857,Verks!A:B,2,0))</f>
        <v>141</v>
      </c>
      <c r="AH857">
        <v>2023</v>
      </c>
      <c r="AL857" t="str">
        <f>VLOOKUP(B857,Inst!A:B,2,0)</f>
        <v>H1</v>
      </c>
    </row>
    <row r="858" spans="1:38" x14ac:dyDescent="0.35">
      <c r="A858" t="s">
        <v>47</v>
      </c>
      <c r="B858" t="s">
        <v>700</v>
      </c>
      <c r="C858" t="s">
        <v>305</v>
      </c>
      <c r="D858" t="s">
        <v>1242</v>
      </c>
      <c r="E858" t="s">
        <v>48</v>
      </c>
      <c r="G858" t="s">
        <v>451</v>
      </c>
      <c r="H858" t="s">
        <v>1291</v>
      </c>
      <c r="I858" t="s">
        <v>1292</v>
      </c>
      <c r="J858">
        <v>1</v>
      </c>
      <c r="K858">
        <v>0.5</v>
      </c>
      <c r="L858" t="s">
        <v>58</v>
      </c>
      <c r="M858" t="s">
        <v>50</v>
      </c>
      <c r="N858">
        <v>3</v>
      </c>
      <c r="O858">
        <v>1</v>
      </c>
      <c r="P858">
        <v>7.5</v>
      </c>
      <c r="Q858" s="48">
        <v>70.864660000000001</v>
      </c>
      <c r="R858" s="48">
        <f t="shared" si="86"/>
        <v>0.125</v>
      </c>
      <c r="S858" s="48">
        <f t="shared" si="82"/>
        <v>8.8580825000000001</v>
      </c>
      <c r="T858" s="48">
        <v>0</v>
      </c>
      <c r="U858" s="48">
        <f t="shared" si="87"/>
        <v>8.8580825000000001</v>
      </c>
      <c r="V858" s="138">
        <f t="shared" si="88"/>
        <v>8858.0825000000004</v>
      </c>
      <c r="W858" s="138">
        <f t="shared" si="89"/>
        <v>738.17354166666667</v>
      </c>
      <c r="X858" t="str">
        <f>IF(DATAPrI[[#This Row],[Verks]]="Programövergripande",DATAPrI[[#This Row],[Verks]],CONCATENATE(DATAPrI[[#This Row],[PN/Pri kod]],TEXT(DATAPrI[[#This Row],[Verks]],9900000),1))</f>
        <v>H199001411</v>
      </c>
      <c r="Y858" t="str">
        <f>IF(DATAPrI[[#This Row],[Verks]]="Programövergripande",DATAPrI[[#This Row],[Verks]],CONCATENATE(DATAPrI[[#This Row],[Kursansvarig inst]],TEXT(DATAPrI[[#This Row],[Verks]],9900000),1))</f>
        <v>H199001411</v>
      </c>
      <c r="Z8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8" t="s">
        <v>42</v>
      </c>
      <c r="AC858" t="s">
        <v>42</v>
      </c>
      <c r="AD858" t="s">
        <v>42</v>
      </c>
      <c r="AE858" t="s">
        <v>42</v>
      </c>
      <c r="AF858">
        <f>IF(A858="Programövergripande","Programövergripande",VLOOKUP(C858,Verks!A:B,2,0))</f>
        <v>141</v>
      </c>
      <c r="AH858">
        <v>2023</v>
      </c>
      <c r="AL858" t="str">
        <f>VLOOKUP(B858,Inst!A:B,2,0)</f>
        <v>H1</v>
      </c>
    </row>
    <row r="859" spans="1:38" x14ac:dyDescent="0.35">
      <c r="A859" t="s">
        <v>47</v>
      </c>
      <c r="B859" t="s">
        <v>700</v>
      </c>
      <c r="C859" t="s">
        <v>305</v>
      </c>
      <c r="D859" t="s">
        <v>1281</v>
      </c>
      <c r="E859" t="s">
        <v>48</v>
      </c>
      <c r="G859" t="s">
        <v>451</v>
      </c>
      <c r="H859" t="s">
        <v>1293</v>
      </c>
      <c r="I859" t="s">
        <v>1294</v>
      </c>
      <c r="J859">
        <v>1</v>
      </c>
      <c r="K859">
        <v>0.5</v>
      </c>
      <c r="L859" t="s">
        <v>58</v>
      </c>
      <c r="M859" t="s">
        <v>49</v>
      </c>
      <c r="N859">
        <v>1</v>
      </c>
      <c r="O859">
        <v>22</v>
      </c>
      <c r="P859">
        <v>7.5</v>
      </c>
      <c r="Q859" s="48">
        <v>70.864660000000001</v>
      </c>
      <c r="R859" s="48">
        <f t="shared" si="86"/>
        <v>2.75</v>
      </c>
      <c r="S859" s="48">
        <f t="shared" si="82"/>
        <v>194.877815</v>
      </c>
      <c r="T859" s="48">
        <v>0</v>
      </c>
      <c r="U859" s="48">
        <f t="shared" si="87"/>
        <v>194.877815</v>
      </c>
      <c r="V859" s="138">
        <f t="shared" si="88"/>
        <v>194877.815</v>
      </c>
      <c r="W859" s="138">
        <f t="shared" si="89"/>
        <v>16239.817916666667</v>
      </c>
      <c r="X859" t="str">
        <f>IF(DATAPrI[[#This Row],[Verks]]="Programövergripande",DATAPrI[[#This Row],[Verks]],CONCATENATE(DATAPrI[[#This Row],[PN/Pri kod]],TEXT(DATAPrI[[#This Row],[Verks]],9900000),1))</f>
        <v>H199001411</v>
      </c>
      <c r="Y859" t="str">
        <f>IF(DATAPrI[[#This Row],[Verks]]="Programövergripande",DATAPrI[[#This Row],[Verks]],CONCATENATE(DATAPrI[[#This Row],[Kursansvarig inst]],TEXT(DATAPrI[[#This Row],[Verks]],9900000),1))</f>
        <v>H199001411</v>
      </c>
      <c r="Z8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59" t="s">
        <v>42</v>
      </c>
      <c r="AC859" t="s">
        <v>42</v>
      </c>
      <c r="AD859" t="s">
        <v>42</v>
      </c>
      <c r="AE859" t="s">
        <v>42</v>
      </c>
      <c r="AF859">
        <f>IF(A859="Programövergripande","Programövergripande",VLOOKUP(C859,Verks!A:B,2,0))</f>
        <v>141</v>
      </c>
      <c r="AH859">
        <v>2023</v>
      </c>
      <c r="AL859" t="str">
        <f>VLOOKUP(B859,Inst!A:B,2,0)</f>
        <v>H1</v>
      </c>
    </row>
    <row r="860" spans="1:38" x14ac:dyDescent="0.35">
      <c r="A860" t="s">
        <v>47</v>
      </c>
      <c r="B860" t="s">
        <v>700</v>
      </c>
      <c r="C860" t="s">
        <v>305</v>
      </c>
      <c r="D860" t="s">
        <v>1241</v>
      </c>
      <c r="E860" t="s">
        <v>48</v>
      </c>
      <c r="G860" t="s">
        <v>451</v>
      </c>
      <c r="H860" t="s">
        <v>1293</v>
      </c>
      <c r="I860" t="s">
        <v>1294</v>
      </c>
      <c r="J860">
        <v>1</v>
      </c>
      <c r="K860">
        <v>0.5</v>
      </c>
      <c r="L860" t="s">
        <v>58</v>
      </c>
      <c r="M860" t="s">
        <v>49</v>
      </c>
      <c r="N860">
        <v>1</v>
      </c>
      <c r="O860">
        <v>22</v>
      </c>
      <c r="P860">
        <v>7.5</v>
      </c>
      <c r="Q860" s="48">
        <v>70.864660000000001</v>
      </c>
      <c r="R860" s="48">
        <f t="shared" si="86"/>
        <v>2.75</v>
      </c>
      <c r="S860" s="48">
        <f t="shared" si="82"/>
        <v>194.877815</v>
      </c>
      <c r="T860" s="48">
        <v>0</v>
      </c>
      <c r="U860" s="48">
        <f t="shared" si="87"/>
        <v>194.877815</v>
      </c>
      <c r="V860" s="138">
        <f t="shared" si="88"/>
        <v>194877.815</v>
      </c>
      <c r="W860" s="138">
        <f t="shared" si="89"/>
        <v>16239.817916666667</v>
      </c>
      <c r="X860" t="str">
        <f>IF(DATAPrI[[#This Row],[Verks]]="Programövergripande",DATAPrI[[#This Row],[Verks]],CONCATENATE(DATAPrI[[#This Row],[PN/Pri kod]],TEXT(DATAPrI[[#This Row],[Verks]],9900000),1))</f>
        <v>H199001411</v>
      </c>
      <c r="Y860" t="str">
        <f>IF(DATAPrI[[#This Row],[Verks]]="Programövergripande",DATAPrI[[#This Row],[Verks]],CONCATENATE(DATAPrI[[#This Row],[Kursansvarig inst]],TEXT(DATAPrI[[#This Row],[Verks]],9900000),1))</f>
        <v>H199001411</v>
      </c>
      <c r="Z8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0" t="s">
        <v>42</v>
      </c>
      <c r="AC860" t="s">
        <v>42</v>
      </c>
      <c r="AD860" t="s">
        <v>42</v>
      </c>
      <c r="AE860" t="s">
        <v>42</v>
      </c>
      <c r="AF860">
        <f>IF(A860="Programövergripande","Programövergripande",VLOOKUP(C860,Verks!A:B,2,0))</f>
        <v>141</v>
      </c>
      <c r="AH860">
        <v>2023</v>
      </c>
      <c r="AL860" t="str">
        <f>VLOOKUP(B860,Inst!A:B,2,0)</f>
        <v>H1</v>
      </c>
    </row>
    <row r="861" spans="1:38" x14ac:dyDescent="0.35">
      <c r="A861" t="s">
        <v>47</v>
      </c>
      <c r="B861" t="s">
        <v>700</v>
      </c>
      <c r="C861" t="s">
        <v>305</v>
      </c>
      <c r="D861" t="s">
        <v>1244</v>
      </c>
      <c r="E861" t="s">
        <v>48</v>
      </c>
      <c r="G861" t="s">
        <v>451</v>
      </c>
      <c r="H861" t="s">
        <v>1295</v>
      </c>
      <c r="I861" t="s">
        <v>1296</v>
      </c>
      <c r="J861">
        <v>1</v>
      </c>
      <c r="K861">
        <v>0.5</v>
      </c>
      <c r="L861" t="s">
        <v>58</v>
      </c>
      <c r="M861" t="s">
        <v>50</v>
      </c>
      <c r="N861">
        <v>1</v>
      </c>
      <c r="O861">
        <v>16</v>
      </c>
      <c r="P861">
        <v>7.5</v>
      </c>
      <c r="Q861" s="48">
        <v>70.864660000000001</v>
      </c>
      <c r="R861" s="48">
        <f t="shared" si="86"/>
        <v>2</v>
      </c>
      <c r="S861" s="48">
        <f t="shared" si="82"/>
        <v>141.72932</v>
      </c>
      <c r="T861" s="48">
        <v>0</v>
      </c>
      <c r="U861" s="48">
        <f t="shared" si="87"/>
        <v>141.72932</v>
      </c>
      <c r="V861" s="138">
        <f t="shared" si="88"/>
        <v>141729.32</v>
      </c>
      <c r="W861" s="138">
        <f t="shared" si="89"/>
        <v>11810.776666666667</v>
      </c>
      <c r="X861" t="str">
        <f>IF(DATAPrI[[#This Row],[Verks]]="Programövergripande",DATAPrI[[#This Row],[Verks]],CONCATENATE(DATAPrI[[#This Row],[PN/Pri kod]],TEXT(DATAPrI[[#This Row],[Verks]],9900000),1))</f>
        <v>H199001411</v>
      </c>
      <c r="Y861" t="str">
        <f>IF(DATAPrI[[#This Row],[Verks]]="Programövergripande",DATAPrI[[#This Row],[Verks]],CONCATENATE(DATAPrI[[#This Row],[Kursansvarig inst]],TEXT(DATAPrI[[#This Row],[Verks]],9900000),1))</f>
        <v>H199001411</v>
      </c>
      <c r="Z8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1" t="s">
        <v>42</v>
      </c>
      <c r="AC861" t="s">
        <v>42</v>
      </c>
      <c r="AD861" t="s">
        <v>42</v>
      </c>
      <c r="AE861" t="s">
        <v>42</v>
      </c>
      <c r="AF861">
        <f>IF(A861="Programövergripande","Programövergripande",VLOOKUP(C861,Verks!A:B,2,0))</f>
        <v>141</v>
      </c>
      <c r="AH861">
        <v>2023</v>
      </c>
      <c r="AL861" t="str">
        <f>VLOOKUP(B861,Inst!A:B,2,0)</f>
        <v>H1</v>
      </c>
    </row>
    <row r="862" spans="1:38" x14ac:dyDescent="0.35">
      <c r="A862" t="s">
        <v>47</v>
      </c>
      <c r="B862" t="s">
        <v>700</v>
      </c>
      <c r="C862" t="s">
        <v>305</v>
      </c>
      <c r="D862" t="s">
        <v>1244</v>
      </c>
      <c r="E862" t="s">
        <v>48</v>
      </c>
      <c r="G862" t="s">
        <v>451</v>
      </c>
      <c r="H862" t="s">
        <v>1297</v>
      </c>
      <c r="I862" t="s">
        <v>1298</v>
      </c>
      <c r="J862">
        <v>1</v>
      </c>
      <c r="K862">
        <v>0.5</v>
      </c>
      <c r="L862" t="s">
        <v>58</v>
      </c>
      <c r="M862" t="s">
        <v>49</v>
      </c>
      <c r="N862">
        <v>4</v>
      </c>
      <c r="O862">
        <v>10</v>
      </c>
      <c r="P862">
        <v>7.5</v>
      </c>
      <c r="Q862" s="48">
        <v>70.864660000000001</v>
      </c>
      <c r="R862" s="48">
        <f t="shared" si="86"/>
        <v>1.25</v>
      </c>
      <c r="S862" s="48">
        <f t="shared" si="82"/>
        <v>88.580825000000004</v>
      </c>
      <c r="T862" s="48">
        <v>0</v>
      </c>
      <c r="U862" s="48">
        <f t="shared" si="87"/>
        <v>88.580825000000004</v>
      </c>
      <c r="V862" s="138">
        <f t="shared" si="88"/>
        <v>88580.825000000012</v>
      </c>
      <c r="W862" s="138">
        <f t="shared" si="89"/>
        <v>7381.7354166666673</v>
      </c>
      <c r="X862" t="str">
        <f>IF(DATAPrI[[#This Row],[Verks]]="Programövergripande",DATAPrI[[#This Row],[Verks]],CONCATENATE(DATAPrI[[#This Row],[PN/Pri kod]],TEXT(DATAPrI[[#This Row],[Verks]],9900000),1))</f>
        <v>H199001411</v>
      </c>
      <c r="Y862" t="str">
        <f>IF(DATAPrI[[#This Row],[Verks]]="Programövergripande",DATAPrI[[#This Row],[Verks]],CONCATENATE(DATAPrI[[#This Row],[Kursansvarig inst]],TEXT(DATAPrI[[#This Row],[Verks]],9900000),1))</f>
        <v>H199001411</v>
      </c>
      <c r="Z8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2" t="s">
        <v>42</v>
      </c>
      <c r="AC862" t="s">
        <v>42</v>
      </c>
      <c r="AD862" t="s">
        <v>42</v>
      </c>
      <c r="AE862" t="s">
        <v>42</v>
      </c>
      <c r="AF862">
        <f>IF(A862="Programövergripande","Programövergripande",VLOOKUP(C862,Verks!A:B,2,0))</f>
        <v>141</v>
      </c>
      <c r="AH862">
        <v>2023</v>
      </c>
      <c r="AL862" t="str">
        <f>VLOOKUP(B862,Inst!A:B,2,0)</f>
        <v>H1</v>
      </c>
    </row>
    <row r="863" spans="1:38" x14ac:dyDescent="0.35">
      <c r="A863" t="s">
        <v>47</v>
      </c>
      <c r="B863" t="s">
        <v>700</v>
      </c>
      <c r="C863" t="s">
        <v>305</v>
      </c>
      <c r="D863" t="s">
        <v>1245</v>
      </c>
      <c r="E863" t="s">
        <v>48</v>
      </c>
      <c r="G863" t="s">
        <v>451</v>
      </c>
      <c r="H863" t="s">
        <v>1299</v>
      </c>
      <c r="I863" t="s">
        <v>1300</v>
      </c>
      <c r="J863">
        <v>1</v>
      </c>
      <c r="K863">
        <v>1</v>
      </c>
      <c r="L863" t="s">
        <v>58</v>
      </c>
      <c r="M863" t="s">
        <v>50</v>
      </c>
      <c r="N863">
        <v>2</v>
      </c>
      <c r="O863">
        <v>20</v>
      </c>
      <c r="P863">
        <v>15</v>
      </c>
      <c r="Q863" s="48">
        <v>71.864660000000001</v>
      </c>
      <c r="R863" s="48">
        <f t="shared" si="86"/>
        <v>5</v>
      </c>
      <c r="S863" s="48">
        <f t="shared" si="82"/>
        <v>359.32330000000002</v>
      </c>
      <c r="T863" s="48">
        <v>0</v>
      </c>
      <c r="U863" s="48">
        <f t="shared" si="87"/>
        <v>359.32330000000002</v>
      </c>
      <c r="V863" s="138">
        <f t="shared" si="88"/>
        <v>359323.30000000005</v>
      </c>
      <c r="W863" s="138">
        <f t="shared" si="89"/>
        <v>29943.608333333337</v>
      </c>
      <c r="X863" t="str">
        <f>IF(DATAPrI[[#This Row],[Verks]]="Programövergripande",DATAPrI[[#This Row],[Verks]],CONCATENATE(DATAPrI[[#This Row],[PN/Pri kod]],TEXT(DATAPrI[[#This Row],[Verks]],9900000),1))</f>
        <v>H199001411</v>
      </c>
      <c r="Y863" t="str">
        <f>IF(DATAPrI[[#This Row],[Verks]]="Programövergripande",DATAPrI[[#This Row],[Verks]],CONCATENATE(DATAPrI[[#This Row],[Kursansvarig inst]],TEXT(DATAPrI[[#This Row],[Verks]],9900000),1))</f>
        <v>H199001411</v>
      </c>
      <c r="Z8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3" t="s">
        <v>42</v>
      </c>
      <c r="AC863" t="s">
        <v>42</v>
      </c>
      <c r="AD863" t="s">
        <v>42</v>
      </c>
      <c r="AE863" t="s">
        <v>42</v>
      </c>
      <c r="AF863">
        <f>IF(A863="Programövergripande","Programövergripande",VLOOKUP(C863,Verks!A:B,2,0))</f>
        <v>141</v>
      </c>
      <c r="AH863">
        <v>2023</v>
      </c>
      <c r="AL863" t="str">
        <f>VLOOKUP(B863,Inst!A:B,2,0)</f>
        <v>H1</v>
      </c>
    </row>
    <row r="864" spans="1:38" x14ac:dyDescent="0.35">
      <c r="A864" t="s">
        <v>47</v>
      </c>
      <c r="B864" t="s">
        <v>700</v>
      </c>
      <c r="C864" t="s">
        <v>305</v>
      </c>
      <c r="D864" t="s">
        <v>1245</v>
      </c>
      <c r="E864" t="s">
        <v>48</v>
      </c>
      <c r="G864" t="s">
        <v>451</v>
      </c>
      <c r="H864" t="s">
        <v>1299</v>
      </c>
      <c r="I864" t="s">
        <v>1300</v>
      </c>
      <c r="J864">
        <v>1</v>
      </c>
      <c r="K864">
        <v>1</v>
      </c>
      <c r="L864" t="s">
        <v>58</v>
      </c>
      <c r="M864" t="s">
        <v>49</v>
      </c>
      <c r="N864">
        <v>2</v>
      </c>
      <c r="O864">
        <v>20</v>
      </c>
      <c r="P864">
        <v>15</v>
      </c>
      <c r="Q864" s="48">
        <v>71.864660000000001</v>
      </c>
      <c r="R864" s="48">
        <f t="shared" si="86"/>
        <v>5</v>
      </c>
      <c r="S864" s="48">
        <f t="shared" si="82"/>
        <v>359.32330000000002</v>
      </c>
      <c r="T864" s="48">
        <v>0</v>
      </c>
      <c r="U864" s="48">
        <f t="shared" si="87"/>
        <v>359.32330000000002</v>
      </c>
      <c r="V864" s="138">
        <f t="shared" si="88"/>
        <v>359323.30000000005</v>
      </c>
      <c r="W864" s="138">
        <f t="shared" si="89"/>
        <v>29943.608333333337</v>
      </c>
      <c r="X864" t="str">
        <f>IF(DATAPrI[[#This Row],[Verks]]="Programövergripande",DATAPrI[[#This Row],[Verks]],CONCATENATE(DATAPrI[[#This Row],[PN/Pri kod]],TEXT(DATAPrI[[#This Row],[Verks]],9900000),1))</f>
        <v>H199001411</v>
      </c>
      <c r="Y864" t="str">
        <f>IF(DATAPrI[[#This Row],[Verks]]="Programövergripande",DATAPrI[[#This Row],[Verks]],CONCATENATE(DATAPrI[[#This Row],[Kursansvarig inst]],TEXT(DATAPrI[[#This Row],[Verks]],9900000),1))</f>
        <v>H199001411</v>
      </c>
      <c r="Z8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4" t="s">
        <v>42</v>
      </c>
      <c r="AC864" t="s">
        <v>42</v>
      </c>
      <c r="AD864" t="s">
        <v>42</v>
      </c>
      <c r="AE864" t="s">
        <v>42</v>
      </c>
      <c r="AF864">
        <f>IF(A864="Programövergripande","Programövergripande",VLOOKUP(C864,Verks!A:B,2,0))</f>
        <v>141</v>
      </c>
      <c r="AH864">
        <v>2023</v>
      </c>
      <c r="AL864" t="str">
        <f>VLOOKUP(B864,Inst!A:B,2,0)</f>
        <v>H1</v>
      </c>
    </row>
    <row r="865" spans="1:38" x14ac:dyDescent="0.35">
      <c r="A865" t="s">
        <v>47</v>
      </c>
      <c r="B865" t="s">
        <v>700</v>
      </c>
      <c r="C865" t="s">
        <v>305</v>
      </c>
      <c r="D865" t="s">
        <v>1301</v>
      </c>
      <c r="E865" t="s">
        <v>48</v>
      </c>
      <c r="G865" t="s">
        <v>451</v>
      </c>
      <c r="H865" t="s">
        <v>1302</v>
      </c>
      <c r="I865" t="s">
        <v>1303</v>
      </c>
      <c r="J865">
        <f>1/2</f>
        <v>0.5</v>
      </c>
      <c r="K865">
        <v>0.5</v>
      </c>
      <c r="L865" t="s">
        <v>58</v>
      </c>
      <c r="M865" t="s">
        <v>50</v>
      </c>
      <c r="N865">
        <v>3</v>
      </c>
      <c r="O865">
        <v>36</v>
      </c>
      <c r="P865">
        <v>15</v>
      </c>
      <c r="Q865" s="48">
        <v>71.864660000000001</v>
      </c>
      <c r="R865" s="48">
        <f t="shared" si="86"/>
        <v>4.5</v>
      </c>
      <c r="S865" s="48">
        <f t="shared" si="82"/>
        <v>323.39096999999998</v>
      </c>
      <c r="T865" s="48">
        <v>0</v>
      </c>
      <c r="U865" s="48">
        <f t="shared" si="87"/>
        <v>323.39096999999998</v>
      </c>
      <c r="V865" s="138">
        <f t="shared" si="88"/>
        <v>323390.96999999997</v>
      </c>
      <c r="W865" s="138">
        <f t="shared" si="89"/>
        <v>26949.247499999998</v>
      </c>
      <c r="X865" t="str">
        <f>IF(DATAPrI[[#This Row],[Verks]]="Programövergripande",DATAPrI[[#This Row],[Verks]],CONCATENATE(DATAPrI[[#This Row],[PN/Pri kod]],TEXT(DATAPrI[[#This Row],[Verks]],9900000),1))</f>
        <v>H199001411</v>
      </c>
      <c r="Y865" t="str">
        <f>IF(DATAPrI[[#This Row],[Verks]]="Programövergripande",DATAPrI[[#This Row],[Verks]],CONCATENATE(DATAPrI[[#This Row],[Kursansvarig inst]],TEXT(DATAPrI[[#This Row],[Verks]],9900000),1))</f>
        <v>H199001411</v>
      </c>
      <c r="Z8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5" t="s">
        <v>42</v>
      </c>
      <c r="AC865" t="s">
        <v>42</v>
      </c>
      <c r="AD865" t="s">
        <v>42</v>
      </c>
      <c r="AE865" t="s">
        <v>42</v>
      </c>
      <c r="AF865">
        <f>IF(A865="Programövergripande","Programövergripande",VLOOKUP(C865,Verks!A:B,2,0))</f>
        <v>141</v>
      </c>
      <c r="AH865">
        <v>2023</v>
      </c>
      <c r="AL865" t="str">
        <f>VLOOKUP(B865,Inst!A:B,2,0)</f>
        <v>H1</v>
      </c>
    </row>
    <row r="866" spans="1:38" x14ac:dyDescent="0.35">
      <c r="A866" t="s">
        <v>47</v>
      </c>
      <c r="B866" t="s">
        <v>700</v>
      </c>
      <c r="C866" t="s">
        <v>305</v>
      </c>
      <c r="D866" t="s">
        <v>1301</v>
      </c>
      <c r="E866" t="s">
        <v>48</v>
      </c>
      <c r="G866" t="s">
        <v>451</v>
      </c>
      <c r="H866" t="s">
        <v>1302</v>
      </c>
      <c r="I866" t="s">
        <v>1303</v>
      </c>
      <c r="J866">
        <f>1/2</f>
        <v>0.5</v>
      </c>
      <c r="K866">
        <v>0.5</v>
      </c>
      <c r="L866" t="s">
        <v>58</v>
      </c>
      <c r="M866" t="s">
        <v>49</v>
      </c>
      <c r="N866">
        <v>3</v>
      </c>
      <c r="O866">
        <v>42</v>
      </c>
      <c r="P866">
        <v>15</v>
      </c>
      <c r="Q866" s="48">
        <v>71.864660000000001</v>
      </c>
      <c r="R866" s="48">
        <f t="shared" si="86"/>
        <v>5.25</v>
      </c>
      <c r="S866" s="48">
        <f t="shared" si="82"/>
        <v>377.28946500000001</v>
      </c>
      <c r="T866" s="48">
        <v>0</v>
      </c>
      <c r="U866" s="48">
        <f t="shared" si="87"/>
        <v>377.28946500000001</v>
      </c>
      <c r="V866" s="138">
        <f t="shared" si="88"/>
        <v>377289.46500000003</v>
      </c>
      <c r="W866" s="138">
        <f t="shared" si="89"/>
        <v>31440.788750000003</v>
      </c>
      <c r="X866" t="str">
        <f>IF(DATAPrI[[#This Row],[Verks]]="Programövergripande",DATAPrI[[#This Row],[Verks]],CONCATENATE(DATAPrI[[#This Row],[PN/Pri kod]],TEXT(DATAPrI[[#This Row],[Verks]],9900000),1))</f>
        <v>H199001411</v>
      </c>
      <c r="Y866" t="str">
        <f>IF(DATAPrI[[#This Row],[Verks]]="Programövergripande",DATAPrI[[#This Row],[Verks]],CONCATENATE(DATAPrI[[#This Row],[Kursansvarig inst]],TEXT(DATAPrI[[#This Row],[Verks]],9900000),1))</f>
        <v>H199001411</v>
      </c>
      <c r="Z8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66" t="s">
        <v>42</v>
      </c>
      <c r="AC866" t="s">
        <v>42</v>
      </c>
      <c r="AD866" t="s">
        <v>42</v>
      </c>
      <c r="AE866" t="s">
        <v>42</v>
      </c>
      <c r="AF866">
        <f>IF(A866="Programövergripande","Programövergripande",VLOOKUP(C866,Verks!A:B,2,0))</f>
        <v>141</v>
      </c>
      <c r="AH866">
        <v>2023</v>
      </c>
      <c r="AL866" t="str">
        <f>VLOOKUP(B866,Inst!A:B,2,0)</f>
        <v>H1</v>
      </c>
    </row>
    <row r="867" spans="1:38" x14ac:dyDescent="0.35">
      <c r="A867" t="s">
        <v>47</v>
      </c>
      <c r="B867" t="s">
        <v>700</v>
      </c>
      <c r="C867" t="s">
        <v>305</v>
      </c>
      <c r="D867" t="s">
        <v>1301</v>
      </c>
      <c r="E867" t="s">
        <v>48</v>
      </c>
      <c r="G867" t="s">
        <v>451</v>
      </c>
      <c r="H867" t="s">
        <v>1304</v>
      </c>
      <c r="I867" t="s">
        <v>1305</v>
      </c>
      <c r="J867">
        <v>1</v>
      </c>
      <c r="K867">
        <v>0.5</v>
      </c>
      <c r="L867" t="s">
        <v>58</v>
      </c>
      <c r="M867" t="s">
        <v>362</v>
      </c>
      <c r="N867">
        <v>1</v>
      </c>
      <c r="O867">
        <v>58</v>
      </c>
      <c r="P867">
        <v>7.5</v>
      </c>
      <c r="Q867" s="48">
        <v>71.864660000000001</v>
      </c>
      <c r="R867" s="48">
        <f t="shared" si="86"/>
        <v>7.25</v>
      </c>
      <c r="S867" s="48">
        <f t="shared" ref="S867:S930" si="90">Q867*R867</f>
        <v>521.01878499999998</v>
      </c>
      <c r="T867" s="48"/>
      <c r="U867" s="48">
        <f t="shared" si="87"/>
        <v>521.01878499999998</v>
      </c>
      <c r="V867" s="138">
        <f t="shared" si="88"/>
        <v>521018.78499999997</v>
      </c>
      <c r="W867" s="138">
        <f t="shared" si="89"/>
        <v>43418.232083333329</v>
      </c>
      <c r="X867" t="str">
        <f>IF(DATAPrI[[#This Row],[Verks]]="Programövergripande",DATAPrI[[#This Row],[Verks]],CONCATENATE(DATAPrI[[#This Row],[PN/Pri kod]],TEXT(DATAPrI[[#This Row],[Verks]],9900000),1))</f>
        <v>H199001411</v>
      </c>
      <c r="Y867" t="str">
        <f>IF(DATAPrI[[#This Row],[Verks]]="Programövergripande",DATAPrI[[#This Row],[Verks]],CONCATENATE(DATAPrI[[#This Row],[Kursansvarig inst]],TEXT(DATAPrI[[#This Row],[Verks]],9900000),1))</f>
        <v>H199001411</v>
      </c>
      <c r="Z8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67">
        <f>IF(A867="Programövergripande","Programövergripande",VLOOKUP(C867,Verks!A:B,2,0))</f>
        <v>141</v>
      </c>
      <c r="AH867">
        <v>2023</v>
      </c>
      <c r="AL867" t="str">
        <f>VLOOKUP(B867,Inst!A:B,2,0)</f>
        <v>H1</v>
      </c>
    </row>
    <row r="868" spans="1:38" x14ac:dyDescent="0.35">
      <c r="A868" t="s">
        <v>47</v>
      </c>
      <c r="B868" t="s">
        <v>700</v>
      </c>
      <c r="C868" t="s">
        <v>305</v>
      </c>
      <c r="D868" t="s">
        <v>1301</v>
      </c>
      <c r="E868" t="s">
        <v>48</v>
      </c>
      <c r="G868" t="s">
        <v>451</v>
      </c>
      <c r="H868" t="s">
        <v>1304</v>
      </c>
      <c r="I868" t="s">
        <v>1305</v>
      </c>
      <c r="J868">
        <v>1</v>
      </c>
      <c r="K868">
        <v>0.5</v>
      </c>
      <c r="L868" t="s">
        <v>58</v>
      </c>
      <c r="M868" t="s">
        <v>310</v>
      </c>
      <c r="N868">
        <v>1</v>
      </c>
      <c r="O868">
        <v>58</v>
      </c>
      <c r="P868">
        <v>7.5</v>
      </c>
      <c r="Q868" s="48">
        <v>71.864660000000001</v>
      </c>
      <c r="R868" s="48">
        <f t="shared" si="86"/>
        <v>7.25</v>
      </c>
      <c r="S868" s="48">
        <f t="shared" si="90"/>
        <v>521.01878499999998</v>
      </c>
      <c r="T868" s="48"/>
      <c r="U868" s="48">
        <f t="shared" si="87"/>
        <v>521.01878499999998</v>
      </c>
      <c r="V868" s="138">
        <f t="shared" si="88"/>
        <v>521018.78499999997</v>
      </c>
      <c r="W868" s="138">
        <f t="shared" si="89"/>
        <v>43418.232083333329</v>
      </c>
      <c r="X868" t="str">
        <f>IF(DATAPrI[[#This Row],[Verks]]="Programövergripande",DATAPrI[[#This Row],[Verks]],CONCATENATE(DATAPrI[[#This Row],[PN/Pri kod]],TEXT(DATAPrI[[#This Row],[Verks]],9900000),1))</f>
        <v>H199001411</v>
      </c>
      <c r="Y868" t="str">
        <f>IF(DATAPrI[[#This Row],[Verks]]="Programövergripande",DATAPrI[[#This Row],[Verks]],CONCATENATE(DATAPrI[[#This Row],[Kursansvarig inst]],TEXT(DATAPrI[[#This Row],[Verks]],9900000),1))</f>
        <v>H199001411</v>
      </c>
      <c r="Z8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68">
        <f>IF(A868="Programövergripande","Programövergripande",VLOOKUP(C868,Verks!A:B,2,0))</f>
        <v>141</v>
      </c>
      <c r="AH868">
        <v>2023</v>
      </c>
      <c r="AL868" t="str">
        <f>VLOOKUP(B868,Inst!A:B,2,0)</f>
        <v>H1</v>
      </c>
    </row>
    <row r="869" spans="1:38" x14ac:dyDescent="0.35">
      <c r="A869" t="s">
        <v>47</v>
      </c>
      <c r="B869" t="s">
        <v>700</v>
      </c>
      <c r="C869" t="s">
        <v>305</v>
      </c>
      <c r="D869" t="s">
        <v>1301</v>
      </c>
      <c r="E869" t="s">
        <v>48</v>
      </c>
      <c r="G869" t="s">
        <v>451</v>
      </c>
      <c r="H869" t="s">
        <v>1306</v>
      </c>
      <c r="I869" t="s">
        <v>1307</v>
      </c>
      <c r="J869">
        <v>1</v>
      </c>
      <c r="K869">
        <v>0.5</v>
      </c>
      <c r="L869" t="s">
        <v>58</v>
      </c>
      <c r="M869" t="s">
        <v>362</v>
      </c>
      <c r="N869">
        <v>1</v>
      </c>
      <c r="O869">
        <v>58</v>
      </c>
      <c r="P869">
        <v>7.5</v>
      </c>
      <c r="Q869" s="48">
        <v>71.864660000000001</v>
      </c>
      <c r="R869" s="48">
        <f t="shared" si="86"/>
        <v>7.25</v>
      </c>
      <c r="S869" s="48">
        <f t="shared" si="90"/>
        <v>521.01878499999998</v>
      </c>
      <c r="T869" s="48"/>
      <c r="U869" s="48">
        <f t="shared" si="87"/>
        <v>521.01878499999998</v>
      </c>
      <c r="V869" s="138">
        <f t="shared" si="88"/>
        <v>521018.78499999997</v>
      </c>
      <c r="W869" s="138">
        <f t="shared" si="89"/>
        <v>43418.232083333329</v>
      </c>
      <c r="X869" t="str">
        <f>IF(DATAPrI[[#This Row],[Verks]]="Programövergripande",DATAPrI[[#This Row],[Verks]],CONCATENATE(DATAPrI[[#This Row],[PN/Pri kod]],TEXT(DATAPrI[[#This Row],[Verks]],9900000),1))</f>
        <v>H199001411</v>
      </c>
      <c r="Y869" t="str">
        <f>IF(DATAPrI[[#This Row],[Verks]]="Programövergripande",DATAPrI[[#This Row],[Verks]],CONCATENATE(DATAPrI[[#This Row],[Kursansvarig inst]],TEXT(DATAPrI[[#This Row],[Verks]],9900000),1))</f>
        <v>H199001411</v>
      </c>
      <c r="Z8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69">
        <f>IF(A869="Programövergripande","Programövergripande",VLOOKUP(C869,Verks!A:B,2,0))</f>
        <v>141</v>
      </c>
      <c r="AH869">
        <v>2023</v>
      </c>
      <c r="AL869" t="str">
        <f>VLOOKUP(B869,Inst!A:B,2,0)</f>
        <v>H1</v>
      </c>
    </row>
    <row r="870" spans="1:38" x14ac:dyDescent="0.35">
      <c r="A870" t="s">
        <v>47</v>
      </c>
      <c r="B870" t="s">
        <v>700</v>
      </c>
      <c r="C870" t="s">
        <v>305</v>
      </c>
      <c r="D870" t="s">
        <v>1301</v>
      </c>
      <c r="E870" t="s">
        <v>48</v>
      </c>
      <c r="G870" t="s">
        <v>451</v>
      </c>
      <c r="H870" t="s">
        <v>1306</v>
      </c>
      <c r="I870" t="s">
        <v>1307</v>
      </c>
      <c r="J870">
        <v>1</v>
      </c>
      <c r="K870">
        <v>0.5</v>
      </c>
      <c r="L870" t="s">
        <v>58</v>
      </c>
      <c r="M870" t="s">
        <v>310</v>
      </c>
      <c r="N870">
        <v>1</v>
      </c>
      <c r="O870">
        <v>58</v>
      </c>
      <c r="P870">
        <v>7.5</v>
      </c>
      <c r="Q870" s="48">
        <v>71.864660000000001</v>
      </c>
      <c r="R870" s="48">
        <f t="shared" si="86"/>
        <v>7.25</v>
      </c>
      <c r="S870" s="48">
        <f t="shared" si="90"/>
        <v>521.01878499999998</v>
      </c>
      <c r="T870" s="48"/>
      <c r="U870" s="48">
        <f t="shared" si="87"/>
        <v>521.01878499999998</v>
      </c>
      <c r="V870" s="138">
        <f t="shared" si="88"/>
        <v>521018.78499999997</v>
      </c>
      <c r="W870" s="138">
        <f t="shared" si="89"/>
        <v>43418.232083333329</v>
      </c>
      <c r="X870" t="str">
        <f>IF(DATAPrI[[#This Row],[Verks]]="Programövergripande",DATAPrI[[#This Row],[Verks]],CONCATENATE(DATAPrI[[#This Row],[PN/Pri kod]],TEXT(DATAPrI[[#This Row],[Verks]],9900000),1))</f>
        <v>H199001411</v>
      </c>
      <c r="Y870" t="str">
        <f>IF(DATAPrI[[#This Row],[Verks]]="Programövergripande",DATAPrI[[#This Row],[Verks]],CONCATENATE(DATAPrI[[#This Row],[Kursansvarig inst]],TEXT(DATAPrI[[#This Row],[Verks]],9900000),1))</f>
        <v>H199001411</v>
      </c>
      <c r="Z8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0">
        <f>IF(A870="Programövergripande","Programövergripande",VLOOKUP(C870,Verks!A:B,2,0))</f>
        <v>141</v>
      </c>
      <c r="AH870">
        <v>2023</v>
      </c>
      <c r="AL870" t="str">
        <f>VLOOKUP(B870,Inst!A:B,2,0)</f>
        <v>H1</v>
      </c>
    </row>
    <row r="871" spans="1:38" x14ac:dyDescent="0.35">
      <c r="A871" t="s">
        <v>47</v>
      </c>
      <c r="B871" t="s">
        <v>700</v>
      </c>
      <c r="C871" t="s">
        <v>305</v>
      </c>
      <c r="D871" t="s">
        <v>1301</v>
      </c>
      <c r="E871" t="s">
        <v>48</v>
      </c>
      <c r="G871" t="s">
        <v>451</v>
      </c>
      <c r="H871" t="s">
        <v>1308</v>
      </c>
      <c r="I871" t="s">
        <v>1309</v>
      </c>
      <c r="J871">
        <f>1/3</f>
        <v>0.33333333333333331</v>
      </c>
      <c r="K871">
        <v>0.5</v>
      </c>
      <c r="L871" t="s">
        <v>58</v>
      </c>
      <c r="M871" t="s">
        <v>50</v>
      </c>
      <c r="N871">
        <v>4</v>
      </c>
      <c r="O871">
        <v>58</v>
      </c>
      <c r="P871">
        <v>7.5</v>
      </c>
      <c r="Q871" s="48">
        <v>71.864660000000001</v>
      </c>
      <c r="R871" s="48">
        <f t="shared" si="86"/>
        <v>2.4166666666666665</v>
      </c>
      <c r="S871" s="48">
        <f t="shared" si="90"/>
        <v>173.67292833333332</v>
      </c>
      <c r="T871" s="48"/>
      <c r="U871" s="48">
        <f t="shared" si="87"/>
        <v>173.67292833333332</v>
      </c>
      <c r="V871" s="138">
        <f t="shared" si="88"/>
        <v>173672.92833333332</v>
      </c>
      <c r="W871" s="138">
        <f t="shared" si="89"/>
        <v>14472.744027777777</v>
      </c>
      <c r="X871" t="str">
        <f>IF(DATAPrI[[#This Row],[Verks]]="Programövergripande",DATAPrI[[#This Row],[Verks]],CONCATENATE(DATAPrI[[#This Row],[PN/Pri kod]],TEXT(DATAPrI[[#This Row],[Verks]],9900000),1))</f>
        <v>H199001411</v>
      </c>
      <c r="Y871" t="str">
        <f>IF(DATAPrI[[#This Row],[Verks]]="Programövergripande",DATAPrI[[#This Row],[Verks]],CONCATENATE(DATAPrI[[#This Row],[Kursansvarig inst]],TEXT(DATAPrI[[#This Row],[Verks]],9900000),1))</f>
        <v>H199001411</v>
      </c>
      <c r="Z8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1">
        <f>IF(A871="Programövergripande","Programövergripande",VLOOKUP(C871,Verks!A:B,2,0))</f>
        <v>141</v>
      </c>
      <c r="AH871">
        <v>2023</v>
      </c>
      <c r="AL871" t="str">
        <f>VLOOKUP(B871,Inst!A:B,2,0)</f>
        <v>H1</v>
      </c>
    </row>
    <row r="872" spans="1:38" x14ac:dyDescent="0.35">
      <c r="A872" t="s">
        <v>47</v>
      </c>
      <c r="B872" t="s">
        <v>700</v>
      </c>
      <c r="C872" t="s">
        <v>305</v>
      </c>
      <c r="D872" t="s">
        <v>1301</v>
      </c>
      <c r="E872" t="s">
        <v>48</v>
      </c>
      <c r="G872" t="s">
        <v>451</v>
      </c>
      <c r="H872" t="s">
        <v>1308</v>
      </c>
      <c r="I872" t="s">
        <v>1309</v>
      </c>
      <c r="J872">
        <f>1/3</f>
        <v>0.33333333333333331</v>
      </c>
      <c r="K872">
        <v>0.5</v>
      </c>
      <c r="L872" t="s">
        <v>58</v>
      </c>
      <c r="M872" t="s">
        <v>49</v>
      </c>
      <c r="N872">
        <v>4</v>
      </c>
      <c r="O872">
        <v>30</v>
      </c>
      <c r="P872">
        <v>7.5</v>
      </c>
      <c r="Q872" s="48">
        <v>71.864660000000001</v>
      </c>
      <c r="R872" s="48">
        <f t="shared" si="86"/>
        <v>1.25</v>
      </c>
      <c r="S872" s="48">
        <f t="shared" si="90"/>
        <v>89.830825000000004</v>
      </c>
      <c r="T872" s="48"/>
      <c r="U872" s="48">
        <f t="shared" si="87"/>
        <v>89.830825000000004</v>
      </c>
      <c r="V872" s="138">
        <f t="shared" si="88"/>
        <v>89830.825000000012</v>
      </c>
      <c r="W872" s="138">
        <f t="shared" si="89"/>
        <v>7485.9020833333343</v>
      </c>
      <c r="X872" t="str">
        <f>IF(DATAPrI[[#This Row],[Verks]]="Programövergripande",DATAPrI[[#This Row],[Verks]],CONCATENATE(DATAPrI[[#This Row],[PN/Pri kod]],TEXT(DATAPrI[[#This Row],[Verks]],9900000),1))</f>
        <v>H199001411</v>
      </c>
      <c r="Y872" t="str">
        <f>IF(DATAPrI[[#This Row],[Verks]]="Programövergripande",DATAPrI[[#This Row],[Verks]],CONCATENATE(DATAPrI[[#This Row],[Kursansvarig inst]],TEXT(DATAPrI[[#This Row],[Verks]],9900000),1))</f>
        <v>H199001411</v>
      </c>
      <c r="Z8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2">
        <f>IF(A872="Programövergripande","Programövergripande",VLOOKUP(C872,Verks!A:B,2,0))</f>
        <v>141</v>
      </c>
      <c r="AH872">
        <v>2023</v>
      </c>
      <c r="AL872" t="str">
        <f>VLOOKUP(B872,Inst!A:B,2,0)</f>
        <v>H1</v>
      </c>
    </row>
    <row r="873" spans="1:38" x14ac:dyDescent="0.35">
      <c r="A873" t="s">
        <v>47</v>
      </c>
      <c r="B873" t="s">
        <v>700</v>
      </c>
      <c r="C873" t="s">
        <v>305</v>
      </c>
      <c r="D873" t="s">
        <v>1301</v>
      </c>
      <c r="E873" t="s">
        <v>48</v>
      </c>
      <c r="G873" t="s">
        <v>451</v>
      </c>
      <c r="H873" t="s">
        <v>1310</v>
      </c>
      <c r="I873" t="s">
        <v>1311</v>
      </c>
      <c r="J873">
        <v>1</v>
      </c>
      <c r="K873">
        <v>0.5</v>
      </c>
      <c r="L873" t="s">
        <v>58</v>
      </c>
      <c r="M873" t="s">
        <v>362</v>
      </c>
      <c r="N873">
        <v>1</v>
      </c>
      <c r="O873">
        <v>58</v>
      </c>
      <c r="P873">
        <v>4</v>
      </c>
      <c r="Q873" s="48">
        <v>71.864660000000001</v>
      </c>
      <c r="R873" s="48">
        <f t="shared" si="86"/>
        <v>3.8666666666666667</v>
      </c>
      <c r="S873" s="48">
        <f t="shared" si="90"/>
        <v>277.87668533333334</v>
      </c>
      <c r="T873" s="48"/>
      <c r="U873" s="48">
        <f t="shared" si="87"/>
        <v>277.87668533333334</v>
      </c>
      <c r="V873" s="138">
        <f t="shared" si="88"/>
        <v>277876.68533333333</v>
      </c>
      <c r="W873" s="138">
        <f t="shared" si="89"/>
        <v>23156.390444444445</v>
      </c>
      <c r="X873" t="str">
        <f>IF(DATAPrI[[#This Row],[Verks]]="Programövergripande",DATAPrI[[#This Row],[Verks]],CONCATENATE(DATAPrI[[#This Row],[PN/Pri kod]],TEXT(DATAPrI[[#This Row],[Verks]],9900000),1))</f>
        <v>H199001411</v>
      </c>
      <c r="Y873" t="str">
        <f>IF(DATAPrI[[#This Row],[Verks]]="Programövergripande",DATAPrI[[#This Row],[Verks]],CONCATENATE(DATAPrI[[#This Row],[Kursansvarig inst]],TEXT(DATAPrI[[#This Row],[Verks]],9900000),1))</f>
        <v>H199001411</v>
      </c>
      <c r="Z8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3">
        <f>IF(A873="Programövergripande","Programövergripande",VLOOKUP(C873,Verks!A:B,2,0))</f>
        <v>141</v>
      </c>
      <c r="AH873">
        <v>2023</v>
      </c>
      <c r="AL873" t="str">
        <f>VLOOKUP(B873,Inst!A:B,2,0)</f>
        <v>H1</v>
      </c>
    </row>
    <row r="874" spans="1:38" x14ac:dyDescent="0.35">
      <c r="A874" t="s">
        <v>47</v>
      </c>
      <c r="B874" t="s">
        <v>700</v>
      </c>
      <c r="C874" t="s">
        <v>305</v>
      </c>
      <c r="D874" t="s">
        <v>1301</v>
      </c>
      <c r="E874" t="s">
        <v>48</v>
      </c>
      <c r="G874" t="s">
        <v>451</v>
      </c>
      <c r="H874" t="s">
        <v>1310</v>
      </c>
      <c r="I874" t="s">
        <v>1311</v>
      </c>
      <c r="J874">
        <v>1</v>
      </c>
      <c r="K874">
        <v>0.5</v>
      </c>
      <c r="L874" t="s">
        <v>58</v>
      </c>
      <c r="M874" t="s">
        <v>310</v>
      </c>
      <c r="N874">
        <v>1</v>
      </c>
      <c r="O874">
        <v>58</v>
      </c>
      <c r="P874">
        <v>4</v>
      </c>
      <c r="Q874" s="48">
        <v>71.864660000000001</v>
      </c>
      <c r="R874" s="48">
        <f t="shared" si="86"/>
        <v>3.8666666666666667</v>
      </c>
      <c r="S874" s="48">
        <f t="shared" si="90"/>
        <v>277.87668533333334</v>
      </c>
      <c r="T874" s="48"/>
      <c r="U874" s="48">
        <f t="shared" si="87"/>
        <v>277.87668533333334</v>
      </c>
      <c r="V874" s="138">
        <f t="shared" si="88"/>
        <v>277876.68533333333</v>
      </c>
      <c r="W874" s="138">
        <f t="shared" si="89"/>
        <v>23156.390444444445</v>
      </c>
      <c r="X874" t="str">
        <f>IF(DATAPrI[[#This Row],[Verks]]="Programövergripande",DATAPrI[[#This Row],[Verks]],CONCATENATE(DATAPrI[[#This Row],[PN/Pri kod]],TEXT(DATAPrI[[#This Row],[Verks]],9900000),1))</f>
        <v>H199001411</v>
      </c>
      <c r="Y874" t="str">
        <f>IF(DATAPrI[[#This Row],[Verks]]="Programövergripande",DATAPrI[[#This Row],[Verks]],CONCATENATE(DATAPrI[[#This Row],[Kursansvarig inst]],TEXT(DATAPrI[[#This Row],[Verks]],9900000),1))</f>
        <v>H199001411</v>
      </c>
      <c r="Z8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4">
        <f>IF(A874="Programövergripande","Programövergripande",VLOOKUP(C874,Verks!A:B,2,0))</f>
        <v>141</v>
      </c>
      <c r="AH874">
        <v>2023</v>
      </c>
      <c r="AL874" t="str">
        <f>VLOOKUP(B874,Inst!A:B,2,0)</f>
        <v>H1</v>
      </c>
    </row>
    <row r="875" spans="1:38" x14ac:dyDescent="0.35">
      <c r="A875" t="s">
        <v>47</v>
      </c>
      <c r="B875" t="s">
        <v>700</v>
      </c>
      <c r="C875" t="s">
        <v>305</v>
      </c>
      <c r="D875" t="s">
        <v>1301</v>
      </c>
      <c r="E875" t="s">
        <v>48</v>
      </c>
      <c r="G875" t="s">
        <v>451</v>
      </c>
      <c r="H875" t="s">
        <v>1310</v>
      </c>
      <c r="I875" t="s">
        <v>1311</v>
      </c>
      <c r="J875">
        <v>1</v>
      </c>
      <c r="K875">
        <v>0.5</v>
      </c>
      <c r="L875" t="s">
        <v>58</v>
      </c>
      <c r="M875" t="s">
        <v>362</v>
      </c>
      <c r="N875">
        <v>2</v>
      </c>
      <c r="O875">
        <v>50</v>
      </c>
      <c r="P875">
        <v>3.5</v>
      </c>
      <c r="Q875" s="48">
        <v>71.864660000000001</v>
      </c>
      <c r="R875" s="48">
        <f t="shared" si="86"/>
        <v>2.9166666666666665</v>
      </c>
      <c r="S875" s="48">
        <f t="shared" si="90"/>
        <v>209.60525833333332</v>
      </c>
      <c r="T875" s="48"/>
      <c r="U875" s="48">
        <f t="shared" si="87"/>
        <v>209.60525833333332</v>
      </c>
      <c r="V875" s="138">
        <f t="shared" si="88"/>
        <v>209605.25833333333</v>
      </c>
      <c r="W875" s="138">
        <f t="shared" si="89"/>
        <v>17467.104861111111</v>
      </c>
      <c r="X875" t="str">
        <f>IF(DATAPrI[[#This Row],[Verks]]="Programövergripande",DATAPrI[[#This Row],[Verks]],CONCATENATE(DATAPrI[[#This Row],[PN/Pri kod]],TEXT(DATAPrI[[#This Row],[Verks]],9900000),1))</f>
        <v>H199001411</v>
      </c>
      <c r="Y875" t="str">
        <f>IF(DATAPrI[[#This Row],[Verks]]="Programövergripande",DATAPrI[[#This Row],[Verks]],CONCATENATE(DATAPrI[[#This Row],[Kursansvarig inst]],TEXT(DATAPrI[[#This Row],[Verks]],9900000),1))</f>
        <v>H199001411</v>
      </c>
      <c r="Z8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5">
        <f>IF(A875="Programövergripande","Programövergripande",VLOOKUP(C875,Verks!A:B,2,0))</f>
        <v>141</v>
      </c>
      <c r="AH875">
        <v>2023</v>
      </c>
      <c r="AL875" t="str">
        <f>VLOOKUP(B875,Inst!A:B,2,0)</f>
        <v>H1</v>
      </c>
    </row>
    <row r="876" spans="1:38" x14ac:dyDescent="0.35">
      <c r="A876" t="s">
        <v>47</v>
      </c>
      <c r="B876" t="s">
        <v>700</v>
      </c>
      <c r="C876" t="s">
        <v>305</v>
      </c>
      <c r="D876" t="s">
        <v>1301</v>
      </c>
      <c r="E876" t="s">
        <v>48</v>
      </c>
      <c r="G876" t="s">
        <v>451</v>
      </c>
      <c r="H876" t="s">
        <v>1310</v>
      </c>
      <c r="I876" t="s">
        <v>1311</v>
      </c>
      <c r="J876">
        <v>1</v>
      </c>
      <c r="K876">
        <v>0.5</v>
      </c>
      <c r="L876" t="s">
        <v>58</v>
      </c>
      <c r="M876" t="s">
        <v>310</v>
      </c>
      <c r="N876">
        <v>2</v>
      </c>
      <c r="O876">
        <v>50</v>
      </c>
      <c r="P876">
        <v>3.5</v>
      </c>
      <c r="Q876" s="48">
        <v>71.864660000000001</v>
      </c>
      <c r="R876" s="48">
        <f t="shared" si="86"/>
        <v>2.9166666666666665</v>
      </c>
      <c r="S876" s="48">
        <f t="shared" si="90"/>
        <v>209.60525833333332</v>
      </c>
      <c r="T876" s="48"/>
      <c r="U876" s="48">
        <f t="shared" si="87"/>
        <v>209.60525833333332</v>
      </c>
      <c r="V876" s="138">
        <f t="shared" si="88"/>
        <v>209605.25833333333</v>
      </c>
      <c r="W876" s="138">
        <f t="shared" si="89"/>
        <v>17467.104861111111</v>
      </c>
      <c r="X876" t="str">
        <f>IF(DATAPrI[[#This Row],[Verks]]="Programövergripande",DATAPrI[[#This Row],[Verks]],CONCATENATE(DATAPrI[[#This Row],[PN/Pri kod]],TEXT(DATAPrI[[#This Row],[Verks]],9900000),1))</f>
        <v>H199001411</v>
      </c>
      <c r="Y876" t="str">
        <f>IF(DATAPrI[[#This Row],[Verks]]="Programövergripande",DATAPrI[[#This Row],[Verks]],CONCATENATE(DATAPrI[[#This Row],[Kursansvarig inst]],TEXT(DATAPrI[[#This Row],[Verks]],9900000),1))</f>
        <v>H199001411</v>
      </c>
      <c r="Z8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76">
        <f>IF(A876="Programövergripande","Programövergripande",VLOOKUP(C876,Verks!A:B,2,0))</f>
        <v>141</v>
      </c>
      <c r="AH876">
        <v>2023</v>
      </c>
      <c r="AL876" t="str">
        <f>VLOOKUP(B876,Inst!A:B,2,0)</f>
        <v>H1</v>
      </c>
    </row>
    <row r="877" spans="1:38" x14ac:dyDescent="0.35">
      <c r="A877" t="s">
        <v>47</v>
      </c>
      <c r="B877" t="s">
        <v>700</v>
      </c>
      <c r="C877" t="s">
        <v>305</v>
      </c>
      <c r="D877" t="s">
        <v>1268</v>
      </c>
      <c r="E877" t="s">
        <v>48</v>
      </c>
      <c r="G877" t="s">
        <v>451</v>
      </c>
      <c r="H877" t="s">
        <v>1312</v>
      </c>
      <c r="I877" t="s">
        <v>1313</v>
      </c>
      <c r="J877">
        <v>1</v>
      </c>
      <c r="K877">
        <v>1</v>
      </c>
      <c r="L877" t="s">
        <v>58</v>
      </c>
      <c r="M877" t="s">
        <v>50</v>
      </c>
      <c r="N877">
        <v>1</v>
      </c>
      <c r="O877">
        <v>36</v>
      </c>
      <c r="P877">
        <v>7.5</v>
      </c>
      <c r="Q877" s="48">
        <v>71.864660000000001</v>
      </c>
      <c r="R877" s="48">
        <f t="shared" si="86"/>
        <v>4.5</v>
      </c>
      <c r="S877" s="48">
        <f t="shared" si="90"/>
        <v>323.39096999999998</v>
      </c>
      <c r="T877" s="48">
        <v>0</v>
      </c>
      <c r="U877" s="48">
        <f t="shared" si="87"/>
        <v>323.39096999999998</v>
      </c>
      <c r="V877" s="138">
        <f t="shared" si="88"/>
        <v>323390.96999999997</v>
      </c>
      <c r="W877" s="138">
        <f t="shared" si="89"/>
        <v>26949.247499999998</v>
      </c>
      <c r="X877" t="str">
        <f>IF(DATAPrI[[#This Row],[Verks]]="Programövergripande",DATAPrI[[#This Row],[Verks]],CONCATENATE(DATAPrI[[#This Row],[PN/Pri kod]],TEXT(DATAPrI[[#This Row],[Verks]],9900000),1))</f>
        <v>H199001411</v>
      </c>
      <c r="Y877" t="str">
        <f>IF(DATAPrI[[#This Row],[Verks]]="Programövergripande",DATAPrI[[#This Row],[Verks]],CONCATENATE(DATAPrI[[#This Row],[Kursansvarig inst]],TEXT(DATAPrI[[#This Row],[Verks]],9900000),1))</f>
        <v>H199001411</v>
      </c>
      <c r="Z8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77" t="s">
        <v>42</v>
      </c>
      <c r="AC877" t="s">
        <v>42</v>
      </c>
      <c r="AD877" t="s">
        <v>42</v>
      </c>
      <c r="AE877" t="s">
        <v>42</v>
      </c>
      <c r="AF877">
        <f>IF(A877="Programövergripande","Programövergripande",VLOOKUP(C877,Verks!A:B,2,0))</f>
        <v>141</v>
      </c>
      <c r="AH877">
        <v>2023</v>
      </c>
      <c r="AL877" t="str">
        <f>VLOOKUP(B877,Inst!A:B,2,0)</f>
        <v>H1</v>
      </c>
    </row>
    <row r="878" spans="1:38" x14ac:dyDescent="0.35">
      <c r="A878" t="s">
        <v>47</v>
      </c>
      <c r="B878" t="s">
        <v>700</v>
      </c>
      <c r="C878" t="s">
        <v>305</v>
      </c>
      <c r="D878" t="s">
        <v>1268</v>
      </c>
      <c r="E878" t="s">
        <v>48</v>
      </c>
      <c r="G878" t="s">
        <v>451</v>
      </c>
      <c r="H878" t="s">
        <v>1312</v>
      </c>
      <c r="I878" t="s">
        <v>1313</v>
      </c>
      <c r="J878">
        <v>1</v>
      </c>
      <c r="K878">
        <v>1</v>
      </c>
      <c r="L878" t="s">
        <v>58</v>
      </c>
      <c r="M878" t="s">
        <v>49</v>
      </c>
      <c r="N878">
        <v>1</v>
      </c>
      <c r="O878">
        <v>36</v>
      </c>
      <c r="P878">
        <v>7.5</v>
      </c>
      <c r="Q878" s="48">
        <v>71.864660000000001</v>
      </c>
      <c r="R878" s="48">
        <f t="shared" si="86"/>
        <v>4.5</v>
      </c>
      <c r="S878" s="48">
        <f t="shared" si="90"/>
        <v>323.39096999999998</v>
      </c>
      <c r="T878" s="48">
        <v>0</v>
      </c>
      <c r="U878" s="48">
        <f t="shared" si="87"/>
        <v>323.39096999999998</v>
      </c>
      <c r="V878" s="138">
        <f t="shared" si="88"/>
        <v>323390.96999999997</v>
      </c>
      <c r="W878" s="138">
        <f t="shared" si="89"/>
        <v>26949.247499999998</v>
      </c>
      <c r="X878" t="str">
        <f>IF(DATAPrI[[#This Row],[Verks]]="Programövergripande",DATAPrI[[#This Row],[Verks]],CONCATENATE(DATAPrI[[#This Row],[PN/Pri kod]],TEXT(DATAPrI[[#This Row],[Verks]],9900000),1))</f>
        <v>H199001411</v>
      </c>
      <c r="Y878" t="str">
        <f>IF(DATAPrI[[#This Row],[Verks]]="Programövergripande",DATAPrI[[#This Row],[Verks]],CONCATENATE(DATAPrI[[#This Row],[Kursansvarig inst]],TEXT(DATAPrI[[#This Row],[Verks]],9900000),1))</f>
        <v>H199001411</v>
      </c>
      <c r="Z8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78" t="s">
        <v>42</v>
      </c>
      <c r="AC878" t="s">
        <v>42</v>
      </c>
      <c r="AD878" t="s">
        <v>42</v>
      </c>
      <c r="AE878" t="s">
        <v>42</v>
      </c>
      <c r="AF878">
        <f>IF(A878="Programövergripande","Programövergripande",VLOOKUP(C878,Verks!A:B,2,0))</f>
        <v>141</v>
      </c>
      <c r="AH878">
        <v>2023</v>
      </c>
      <c r="AL878" t="str">
        <f>VLOOKUP(B878,Inst!A:B,2,0)</f>
        <v>H1</v>
      </c>
    </row>
    <row r="879" spans="1:38" x14ac:dyDescent="0.35">
      <c r="A879" t="s">
        <v>47</v>
      </c>
      <c r="B879" t="s">
        <v>700</v>
      </c>
      <c r="C879" t="s">
        <v>305</v>
      </c>
      <c r="D879" t="s">
        <v>1268</v>
      </c>
      <c r="E879" t="s">
        <v>48</v>
      </c>
      <c r="G879" t="s">
        <v>451</v>
      </c>
      <c r="H879" t="s">
        <v>1312</v>
      </c>
      <c r="I879" t="s">
        <v>1313</v>
      </c>
      <c r="J879">
        <v>1</v>
      </c>
      <c r="K879">
        <v>0.5</v>
      </c>
      <c r="L879" t="s">
        <v>58</v>
      </c>
      <c r="M879" t="s">
        <v>50</v>
      </c>
      <c r="N879">
        <v>2</v>
      </c>
      <c r="O879">
        <v>34</v>
      </c>
      <c r="P879">
        <v>7.5</v>
      </c>
      <c r="Q879" s="48">
        <v>71.864660000000001</v>
      </c>
      <c r="R879" s="48">
        <f t="shared" si="86"/>
        <v>4.25</v>
      </c>
      <c r="S879" s="48">
        <f t="shared" si="90"/>
        <v>305.42480499999999</v>
      </c>
      <c r="T879" s="48">
        <v>0</v>
      </c>
      <c r="U879" s="48">
        <f t="shared" si="87"/>
        <v>305.42480499999999</v>
      </c>
      <c r="V879" s="138">
        <f t="shared" si="88"/>
        <v>305424.80499999999</v>
      </c>
      <c r="W879" s="138">
        <f t="shared" si="89"/>
        <v>25452.067083333332</v>
      </c>
      <c r="X879" t="str">
        <f>IF(DATAPrI[[#This Row],[Verks]]="Programövergripande",DATAPrI[[#This Row],[Verks]],CONCATENATE(DATAPrI[[#This Row],[PN/Pri kod]],TEXT(DATAPrI[[#This Row],[Verks]],9900000),1))</f>
        <v>H199001411</v>
      </c>
      <c r="Y879" t="str">
        <f>IF(DATAPrI[[#This Row],[Verks]]="Programövergripande",DATAPrI[[#This Row],[Verks]],CONCATENATE(DATAPrI[[#This Row],[Kursansvarig inst]],TEXT(DATAPrI[[#This Row],[Verks]],9900000),1))</f>
        <v>H199001411</v>
      </c>
      <c r="Z8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79" t="s">
        <v>42</v>
      </c>
      <c r="AC879" t="s">
        <v>42</v>
      </c>
      <c r="AD879" t="s">
        <v>42</v>
      </c>
      <c r="AE879" t="s">
        <v>42</v>
      </c>
      <c r="AF879">
        <f>IF(A879="Programövergripande","Programövergripande",VLOOKUP(C879,Verks!A:B,2,0))</f>
        <v>141</v>
      </c>
      <c r="AH879">
        <v>2023</v>
      </c>
      <c r="AL879" t="str">
        <f>VLOOKUP(B879,Inst!A:B,2,0)</f>
        <v>H1</v>
      </c>
    </row>
    <row r="880" spans="1:38" x14ac:dyDescent="0.35">
      <c r="A880" t="s">
        <v>47</v>
      </c>
      <c r="B880" t="s">
        <v>700</v>
      </c>
      <c r="C880" t="s">
        <v>305</v>
      </c>
      <c r="D880" t="s">
        <v>1268</v>
      </c>
      <c r="E880" t="s">
        <v>48</v>
      </c>
      <c r="G880" t="s">
        <v>451</v>
      </c>
      <c r="H880" t="s">
        <v>1312</v>
      </c>
      <c r="I880" t="s">
        <v>1313</v>
      </c>
      <c r="J880">
        <v>1</v>
      </c>
      <c r="K880">
        <v>0.5</v>
      </c>
      <c r="L880" t="s">
        <v>58</v>
      </c>
      <c r="M880" t="s">
        <v>49</v>
      </c>
      <c r="N880">
        <v>2</v>
      </c>
      <c r="O880">
        <v>34</v>
      </c>
      <c r="P880">
        <v>7.5</v>
      </c>
      <c r="Q880" s="48">
        <v>71.864660000000001</v>
      </c>
      <c r="R880" s="48">
        <f t="shared" si="86"/>
        <v>4.25</v>
      </c>
      <c r="S880" s="48">
        <f t="shared" si="90"/>
        <v>305.42480499999999</v>
      </c>
      <c r="T880" s="48">
        <v>0</v>
      </c>
      <c r="U880" s="48">
        <f t="shared" si="87"/>
        <v>305.42480499999999</v>
      </c>
      <c r="V880" s="138">
        <f t="shared" si="88"/>
        <v>305424.80499999999</v>
      </c>
      <c r="W880" s="138">
        <f t="shared" si="89"/>
        <v>25452.067083333332</v>
      </c>
      <c r="X880" t="str">
        <f>IF(DATAPrI[[#This Row],[Verks]]="Programövergripande",DATAPrI[[#This Row],[Verks]],CONCATENATE(DATAPrI[[#This Row],[PN/Pri kod]],TEXT(DATAPrI[[#This Row],[Verks]],9900000),1))</f>
        <v>H199001411</v>
      </c>
      <c r="Y880" t="str">
        <f>IF(DATAPrI[[#This Row],[Verks]]="Programövergripande",DATAPrI[[#This Row],[Verks]],CONCATENATE(DATAPrI[[#This Row],[Kursansvarig inst]],TEXT(DATAPrI[[#This Row],[Verks]],9900000),1))</f>
        <v>H199001411</v>
      </c>
      <c r="Z8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80" t="s">
        <v>42</v>
      </c>
      <c r="AC880" t="s">
        <v>42</v>
      </c>
      <c r="AD880" t="s">
        <v>42</v>
      </c>
      <c r="AE880" t="s">
        <v>42</v>
      </c>
      <c r="AF880">
        <f>IF(A880="Programövergripande","Programövergripande",VLOOKUP(C880,Verks!A:B,2,0))</f>
        <v>141</v>
      </c>
      <c r="AH880">
        <v>2023</v>
      </c>
      <c r="AL880" t="str">
        <f>VLOOKUP(B880,Inst!A:B,2,0)</f>
        <v>H1</v>
      </c>
    </row>
    <row r="881" spans="1:38" x14ac:dyDescent="0.35">
      <c r="A881" t="s">
        <v>47</v>
      </c>
      <c r="B881" t="s">
        <v>700</v>
      </c>
      <c r="C881" t="s">
        <v>305</v>
      </c>
      <c r="D881" t="s">
        <v>1268</v>
      </c>
      <c r="E881" t="s">
        <v>48</v>
      </c>
      <c r="G881" t="s">
        <v>451</v>
      </c>
      <c r="H881" t="s">
        <v>1314</v>
      </c>
      <c r="I881" t="s">
        <v>1315</v>
      </c>
      <c r="J881">
        <v>1</v>
      </c>
      <c r="K881">
        <v>1</v>
      </c>
      <c r="L881" t="s">
        <v>58</v>
      </c>
      <c r="M881" t="s">
        <v>50</v>
      </c>
      <c r="N881">
        <v>2</v>
      </c>
      <c r="O881">
        <v>34</v>
      </c>
      <c r="P881">
        <v>15</v>
      </c>
      <c r="Q881" s="48">
        <v>71.864660000000001</v>
      </c>
      <c r="R881" s="48">
        <f t="shared" si="86"/>
        <v>8.5</v>
      </c>
      <c r="S881" s="48">
        <f t="shared" si="90"/>
        <v>610.84960999999998</v>
      </c>
      <c r="T881" s="48"/>
      <c r="U881" s="48">
        <f t="shared" si="87"/>
        <v>610.84960999999998</v>
      </c>
      <c r="V881" s="138">
        <f t="shared" si="88"/>
        <v>610849.61</v>
      </c>
      <c r="W881" s="138">
        <f t="shared" si="89"/>
        <v>50904.134166666663</v>
      </c>
      <c r="X881" t="str">
        <f>IF(DATAPrI[[#This Row],[Verks]]="Programövergripande",DATAPrI[[#This Row],[Verks]],CONCATENATE(DATAPrI[[#This Row],[PN/Pri kod]],TEXT(DATAPrI[[#This Row],[Verks]],9900000),1))</f>
        <v>H199001411</v>
      </c>
      <c r="Y881" t="str">
        <f>IF(DATAPrI[[#This Row],[Verks]]="Programövergripande",DATAPrI[[#This Row],[Verks]],CONCATENATE(DATAPrI[[#This Row],[Kursansvarig inst]],TEXT(DATAPrI[[#This Row],[Verks]],9900000),1))</f>
        <v>H199001411</v>
      </c>
      <c r="Z8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1">
        <f>IF(A881="Programövergripande","Programövergripande",VLOOKUP(C881,Verks!A:B,2,0))</f>
        <v>141</v>
      </c>
      <c r="AH881">
        <v>2023</v>
      </c>
      <c r="AL881" t="str">
        <f>VLOOKUP(B881,Inst!A:B,2,0)</f>
        <v>H1</v>
      </c>
    </row>
    <row r="882" spans="1:38" x14ac:dyDescent="0.35">
      <c r="A882" t="s">
        <v>47</v>
      </c>
      <c r="B882" t="s">
        <v>700</v>
      </c>
      <c r="C882" t="s">
        <v>305</v>
      </c>
      <c r="D882" t="s">
        <v>1268</v>
      </c>
      <c r="E882" t="s">
        <v>48</v>
      </c>
      <c r="G882" t="s">
        <v>451</v>
      </c>
      <c r="H882" t="s">
        <v>1314</v>
      </c>
      <c r="I882" t="s">
        <v>1315</v>
      </c>
      <c r="J882">
        <v>1</v>
      </c>
      <c r="K882">
        <v>1</v>
      </c>
      <c r="L882" t="s">
        <v>58</v>
      </c>
      <c r="M882" t="s">
        <v>49</v>
      </c>
      <c r="N882">
        <v>2</v>
      </c>
      <c r="O882">
        <v>34</v>
      </c>
      <c r="P882">
        <v>15</v>
      </c>
      <c r="Q882" s="48">
        <v>71.864660000000001</v>
      </c>
      <c r="R882" s="48">
        <f t="shared" si="86"/>
        <v>8.5</v>
      </c>
      <c r="S882" s="48">
        <f t="shared" si="90"/>
        <v>610.84960999999998</v>
      </c>
      <c r="T882" s="48">
        <v>0</v>
      </c>
      <c r="U882" s="48">
        <f t="shared" si="87"/>
        <v>610.84960999999998</v>
      </c>
      <c r="V882" s="138">
        <f t="shared" si="88"/>
        <v>610849.61</v>
      </c>
      <c r="W882" s="138">
        <f t="shared" si="89"/>
        <v>50904.134166666663</v>
      </c>
      <c r="X882" t="str">
        <f>IF(DATAPrI[[#This Row],[Verks]]="Programövergripande",DATAPrI[[#This Row],[Verks]],CONCATENATE(DATAPrI[[#This Row],[PN/Pri kod]],TEXT(DATAPrI[[#This Row],[Verks]],9900000),1))</f>
        <v>H199001411</v>
      </c>
      <c r="Y882" t="str">
        <f>IF(DATAPrI[[#This Row],[Verks]]="Programövergripande",DATAPrI[[#This Row],[Verks]],CONCATENATE(DATAPrI[[#This Row],[Kursansvarig inst]],TEXT(DATAPrI[[#This Row],[Verks]],9900000),1))</f>
        <v>H199001411</v>
      </c>
      <c r="Z8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82" t="s">
        <v>42</v>
      </c>
      <c r="AC882" t="s">
        <v>42</v>
      </c>
      <c r="AD882" t="s">
        <v>42</v>
      </c>
      <c r="AE882" t="s">
        <v>42</v>
      </c>
      <c r="AF882">
        <f>IF(A882="Programövergripande","Programövergripande",VLOOKUP(C882,Verks!A:B,2,0))</f>
        <v>141</v>
      </c>
      <c r="AH882">
        <v>2023</v>
      </c>
      <c r="AL882" t="str">
        <f>VLOOKUP(B882,Inst!A:B,2,0)</f>
        <v>H1</v>
      </c>
    </row>
    <row r="883" spans="1:38" x14ac:dyDescent="0.35">
      <c r="A883" t="s">
        <v>47</v>
      </c>
      <c r="B883" t="s">
        <v>700</v>
      </c>
      <c r="C883" t="s">
        <v>305</v>
      </c>
      <c r="D883" t="s">
        <v>1268</v>
      </c>
      <c r="E883" t="s">
        <v>48</v>
      </c>
      <c r="G883" t="s">
        <v>451</v>
      </c>
      <c r="H883" t="s">
        <v>1314</v>
      </c>
      <c r="I883" t="s">
        <v>1315</v>
      </c>
      <c r="J883">
        <v>1</v>
      </c>
      <c r="K883">
        <v>0.5</v>
      </c>
      <c r="L883" t="s">
        <v>58</v>
      </c>
      <c r="M883" t="s">
        <v>50</v>
      </c>
      <c r="N883">
        <v>4</v>
      </c>
      <c r="O883">
        <v>30</v>
      </c>
      <c r="P883">
        <v>15</v>
      </c>
      <c r="Q883" s="48">
        <v>71.864660000000001</v>
      </c>
      <c r="R883" s="48">
        <f t="shared" si="86"/>
        <v>7.5</v>
      </c>
      <c r="S883" s="48">
        <f t="shared" si="90"/>
        <v>538.98495000000003</v>
      </c>
      <c r="T883" s="48">
        <v>0</v>
      </c>
      <c r="U883" s="48">
        <f t="shared" si="87"/>
        <v>538.98495000000003</v>
      </c>
      <c r="V883" s="138">
        <f t="shared" si="88"/>
        <v>538984.95000000007</v>
      </c>
      <c r="W883" s="138">
        <f t="shared" si="89"/>
        <v>44915.412500000006</v>
      </c>
      <c r="X883" t="str">
        <f>IF(DATAPrI[[#This Row],[Verks]]="Programövergripande",DATAPrI[[#This Row],[Verks]],CONCATENATE(DATAPrI[[#This Row],[PN/Pri kod]],TEXT(DATAPrI[[#This Row],[Verks]],9900000),1))</f>
        <v>H199001411</v>
      </c>
      <c r="Y883" t="str">
        <f>IF(DATAPrI[[#This Row],[Verks]]="Programövergripande",DATAPrI[[#This Row],[Verks]],CONCATENATE(DATAPrI[[#This Row],[Kursansvarig inst]],TEXT(DATAPrI[[#This Row],[Verks]],9900000),1))</f>
        <v>H199001411</v>
      </c>
      <c r="Z8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83" t="s">
        <v>42</v>
      </c>
      <c r="AC883" t="s">
        <v>42</v>
      </c>
      <c r="AD883" t="s">
        <v>42</v>
      </c>
      <c r="AE883" t="s">
        <v>42</v>
      </c>
      <c r="AF883">
        <f>IF(A883="Programövergripande","Programövergripande",VLOOKUP(C883,Verks!A:B,2,0))</f>
        <v>141</v>
      </c>
      <c r="AH883">
        <v>2023</v>
      </c>
      <c r="AL883" t="str">
        <f>VLOOKUP(B883,Inst!A:B,2,0)</f>
        <v>H1</v>
      </c>
    </row>
    <row r="884" spans="1:38" x14ac:dyDescent="0.35">
      <c r="A884" t="s">
        <v>47</v>
      </c>
      <c r="B884" t="s">
        <v>700</v>
      </c>
      <c r="C884" t="s">
        <v>305</v>
      </c>
      <c r="D884" t="s">
        <v>1268</v>
      </c>
      <c r="E884" t="s">
        <v>48</v>
      </c>
      <c r="G884" t="s">
        <v>451</v>
      </c>
      <c r="H884" t="s">
        <v>1314</v>
      </c>
      <c r="I884" t="s">
        <v>1315</v>
      </c>
      <c r="J884">
        <v>1</v>
      </c>
      <c r="K884">
        <v>0.5</v>
      </c>
      <c r="L884" t="s">
        <v>58</v>
      </c>
      <c r="M884" t="s">
        <v>319</v>
      </c>
      <c r="N884">
        <v>4</v>
      </c>
      <c r="O884">
        <v>30</v>
      </c>
      <c r="P884">
        <v>15</v>
      </c>
      <c r="Q884" s="48">
        <v>71.864660000000001</v>
      </c>
      <c r="R884" s="48">
        <f t="shared" si="86"/>
        <v>7.5</v>
      </c>
      <c r="S884" s="48">
        <f t="shared" si="90"/>
        <v>538.98495000000003</v>
      </c>
      <c r="T884" s="48"/>
      <c r="U884" s="48">
        <f t="shared" si="87"/>
        <v>538.98495000000003</v>
      </c>
      <c r="V884" s="138">
        <f t="shared" si="88"/>
        <v>538984.95000000007</v>
      </c>
      <c r="W884" s="138">
        <f t="shared" si="89"/>
        <v>44915.412500000006</v>
      </c>
      <c r="X884" t="str">
        <f>IF(DATAPrI[[#This Row],[Verks]]="Programövergripande",DATAPrI[[#This Row],[Verks]],CONCATENATE(DATAPrI[[#This Row],[PN/Pri kod]],TEXT(DATAPrI[[#This Row],[Verks]],9900000),1))</f>
        <v>H199001411</v>
      </c>
      <c r="Y884" t="str">
        <f>IF(DATAPrI[[#This Row],[Verks]]="Programövergripande",DATAPrI[[#This Row],[Verks]],CONCATENATE(DATAPrI[[#This Row],[Kursansvarig inst]],TEXT(DATAPrI[[#This Row],[Verks]],9900000),1))</f>
        <v>H199001411</v>
      </c>
      <c r="Z8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4">
        <f>IF(A884="Programövergripande","Programövergripande",VLOOKUP(C884,Verks!A:B,2,0))</f>
        <v>141</v>
      </c>
      <c r="AH884">
        <v>2023</v>
      </c>
      <c r="AL884" t="str">
        <f>VLOOKUP(B884,Inst!A:B,2,0)</f>
        <v>H1</v>
      </c>
    </row>
    <row r="885" spans="1:38" x14ac:dyDescent="0.35">
      <c r="A885" t="s">
        <v>47</v>
      </c>
      <c r="B885" t="s">
        <v>700</v>
      </c>
      <c r="C885" t="s">
        <v>305</v>
      </c>
      <c r="D885" t="s">
        <v>1268</v>
      </c>
      <c r="E885" t="s">
        <v>48</v>
      </c>
      <c r="G885" t="s">
        <v>451</v>
      </c>
      <c r="H885" t="s">
        <v>1316</v>
      </c>
      <c r="I885" t="s">
        <v>1317</v>
      </c>
      <c r="J885">
        <v>1</v>
      </c>
      <c r="K885">
        <v>1</v>
      </c>
      <c r="L885" t="s">
        <v>58</v>
      </c>
      <c r="M885" t="s">
        <v>50</v>
      </c>
      <c r="N885">
        <v>1</v>
      </c>
      <c r="O885">
        <v>36</v>
      </c>
      <c r="P885">
        <v>7.5</v>
      </c>
      <c r="Q885" s="48">
        <v>71.864660000000001</v>
      </c>
      <c r="R885" s="48">
        <f t="shared" si="86"/>
        <v>4.5</v>
      </c>
      <c r="S885" s="48">
        <f t="shared" si="90"/>
        <v>323.39096999999998</v>
      </c>
      <c r="T885" s="48">
        <v>0</v>
      </c>
      <c r="U885" s="48">
        <f t="shared" si="87"/>
        <v>323.39096999999998</v>
      </c>
      <c r="V885" s="138">
        <f t="shared" si="88"/>
        <v>323390.96999999997</v>
      </c>
      <c r="W885" s="138">
        <f t="shared" si="89"/>
        <v>26949.247499999998</v>
      </c>
      <c r="X885" t="str">
        <f>IF(DATAPrI[[#This Row],[Verks]]="Programövergripande",DATAPrI[[#This Row],[Verks]],CONCATENATE(DATAPrI[[#This Row],[PN/Pri kod]],TEXT(DATAPrI[[#This Row],[Verks]],9900000),1))</f>
        <v>H199001411</v>
      </c>
      <c r="Y885" t="str">
        <f>IF(DATAPrI[[#This Row],[Verks]]="Programövergripande",DATAPrI[[#This Row],[Verks]],CONCATENATE(DATAPrI[[#This Row],[Kursansvarig inst]],TEXT(DATAPrI[[#This Row],[Verks]],9900000),1))</f>
        <v>H199001411</v>
      </c>
      <c r="Z8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5">
        <f>IF(A885="Programövergripande","Programövergripande",VLOOKUP(C885,Verks!A:B,2,0))</f>
        <v>141</v>
      </c>
      <c r="AH885">
        <v>2023</v>
      </c>
      <c r="AL885" t="str">
        <f>VLOOKUP(B885,Inst!A:B,2,0)</f>
        <v>H1</v>
      </c>
    </row>
    <row r="886" spans="1:38" x14ac:dyDescent="0.35">
      <c r="A886" t="s">
        <v>47</v>
      </c>
      <c r="B886" t="s">
        <v>700</v>
      </c>
      <c r="C886" t="s">
        <v>305</v>
      </c>
      <c r="D886" t="s">
        <v>1268</v>
      </c>
      <c r="E886" t="s">
        <v>48</v>
      </c>
      <c r="G886" t="s">
        <v>451</v>
      </c>
      <c r="H886" t="s">
        <v>1316</v>
      </c>
      <c r="I886" t="s">
        <v>1317</v>
      </c>
      <c r="J886">
        <v>1</v>
      </c>
      <c r="K886">
        <v>1</v>
      </c>
      <c r="L886" t="s">
        <v>58</v>
      </c>
      <c r="M886" t="s">
        <v>310</v>
      </c>
      <c r="N886">
        <v>1</v>
      </c>
      <c r="O886">
        <v>36</v>
      </c>
      <c r="P886">
        <v>7.5</v>
      </c>
      <c r="Q886" s="48">
        <v>71.864660000000001</v>
      </c>
      <c r="R886" s="48">
        <f t="shared" si="86"/>
        <v>4.5</v>
      </c>
      <c r="S886" s="48">
        <f t="shared" si="90"/>
        <v>323.39096999999998</v>
      </c>
      <c r="T886" s="48">
        <v>0</v>
      </c>
      <c r="U886" s="48">
        <f t="shared" si="87"/>
        <v>323.39096999999998</v>
      </c>
      <c r="V886" s="138">
        <f t="shared" si="88"/>
        <v>323390.96999999997</v>
      </c>
      <c r="W886" s="138">
        <f t="shared" si="89"/>
        <v>26949.247499999998</v>
      </c>
      <c r="X886" t="str">
        <f>IF(DATAPrI[[#This Row],[Verks]]="Programövergripande",DATAPrI[[#This Row],[Verks]],CONCATENATE(DATAPrI[[#This Row],[PN/Pri kod]],TEXT(DATAPrI[[#This Row],[Verks]],9900000),1))</f>
        <v>H199001411</v>
      </c>
      <c r="Y886" t="str">
        <f>IF(DATAPrI[[#This Row],[Verks]]="Programövergripande",DATAPrI[[#This Row],[Verks]],CONCATENATE(DATAPrI[[#This Row],[Kursansvarig inst]],TEXT(DATAPrI[[#This Row],[Verks]],9900000),1))</f>
        <v>H199001411</v>
      </c>
      <c r="Z8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6">
        <f>IF(A886="Programövergripande","Programövergripande",VLOOKUP(C886,Verks!A:B,2,0))</f>
        <v>141</v>
      </c>
      <c r="AH886">
        <v>2023</v>
      </c>
      <c r="AL886" t="str">
        <f>VLOOKUP(B886,Inst!A:B,2,0)</f>
        <v>H1</v>
      </c>
    </row>
    <row r="887" spans="1:38" x14ac:dyDescent="0.35">
      <c r="A887" t="s">
        <v>47</v>
      </c>
      <c r="B887" t="s">
        <v>700</v>
      </c>
      <c r="C887" t="s">
        <v>305</v>
      </c>
      <c r="D887" t="s">
        <v>1268</v>
      </c>
      <c r="E887" t="s">
        <v>48</v>
      </c>
      <c r="G887" t="s">
        <v>451</v>
      </c>
      <c r="H887" t="s">
        <v>1318</v>
      </c>
      <c r="I887" t="s">
        <v>1317</v>
      </c>
      <c r="J887">
        <v>1</v>
      </c>
      <c r="K887">
        <v>0.5</v>
      </c>
      <c r="L887" t="s">
        <v>58</v>
      </c>
      <c r="M887" t="s">
        <v>362</v>
      </c>
      <c r="N887">
        <v>2</v>
      </c>
      <c r="O887">
        <v>34</v>
      </c>
      <c r="P887">
        <v>7.5</v>
      </c>
      <c r="Q887" s="48">
        <v>71.864660000000001</v>
      </c>
      <c r="R887" s="48">
        <f t="shared" si="86"/>
        <v>4.25</v>
      </c>
      <c r="S887" s="48">
        <f t="shared" si="90"/>
        <v>305.42480499999999</v>
      </c>
      <c r="T887" s="48">
        <v>0</v>
      </c>
      <c r="U887" s="48">
        <f t="shared" si="87"/>
        <v>305.42480499999999</v>
      </c>
      <c r="V887" s="138">
        <f t="shared" si="88"/>
        <v>305424.80499999999</v>
      </c>
      <c r="W887" s="138">
        <f t="shared" si="89"/>
        <v>25452.067083333332</v>
      </c>
      <c r="X887" t="str">
        <f>IF(DATAPrI[[#This Row],[Verks]]="Programövergripande",DATAPrI[[#This Row],[Verks]],CONCATENATE(DATAPrI[[#This Row],[PN/Pri kod]],TEXT(DATAPrI[[#This Row],[Verks]],9900000),1))</f>
        <v>H199001411</v>
      </c>
      <c r="Y887" t="str">
        <f>IF(DATAPrI[[#This Row],[Verks]]="Programövergripande",DATAPrI[[#This Row],[Verks]],CONCATENATE(DATAPrI[[#This Row],[Kursansvarig inst]],TEXT(DATAPrI[[#This Row],[Verks]],9900000),1))</f>
        <v>H199001411</v>
      </c>
      <c r="Z8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7">
        <f>IF(A887="Programövergripande","Programövergripande",VLOOKUP(C887,Verks!A:B,2,0))</f>
        <v>141</v>
      </c>
      <c r="AH887">
        <v>2023</v>
      </c>
      <c r="AL887" t="str">
        <f>VLOOKUP(B887,Inst!A:B,2,0)</f>
        <v>H1</v>
      </c>
    </row>
    <row r="888" spans="1:38" x14ac:dyDescent="0.35">
      <c r="A888" t="s">
        <v>47</v>
      </c>
      <c r="B888" t="s">
        <v>700</v>
      </c>
      <c r="C888" t="s">
        <v>305</v>
      </c>
      <c r="D888" t="s">
        <v>1268</v>
      </c>
      <c r="E888" t="s">
        <v>48</v>
      </c>
      <c r="G888" t="s">
        <v>451</v>
      </c>
      <c r="H888" t="s">
        <v>1318</v>
      </c>
      <c r="I888" t="s">
        <v>1317</v>
      </c>
      <c r="J888">
        <v>1</v>
      </c>
      <c r="K888">
        <v>0.5</v>
      </c>
      <c r="L888" t="s">
        <v>58</v>
      </c>
      <c r="M888" t="s">
        <v>310</v>
      </c>
      <c r="N888">
        <v>2</v>
      </c>
      <c r="O888">
        <v>34</v>
      </c>
      <c r="P888">
        <v>7.5</v>
      </c>
      <c r="Q888" s="48">
        <v>71.864660000000001</v>
      </c>
      <c r="R888" s="48">
        <f t="shared" ref="R888:R951" si="91">O888*P888/60*J888</f>
        <v>4.25</v>
      </c>
      <c r="S888" s="48">
        <f t="shared" si="90"/>
        <v>305.42480499999999</v>
      </c>
      <c r="T888" s="48">
        <v>0</v>
      </c>
      <c r="U888" s="48">
        <f t="shared" si="87"/>
        <v>305.42480499999999</v>
      </c>
      <c r="V888" s="138">
        <f t="shared" si="88"/>
        <v>305424.80499999999</v>
      </c>
      <c r="W888" s="138">
        <f t="shared" si="89"/>
        <v>25452.067083333332</v>
      </c>
      <c r="X888" t="str">
        <f>IF(DATAPrI[[#This Row],[Verks]]="Programövergripande",DATAPrI[[#This Row],[Verks]],CONCATENATE(DATAPrI[[#This Row],[PN/Pri kod]],TEXT(DATAPrI[[#This Row],[Verks]],9900000),1))</f>
        <v>H199001411</v>
      </c>
      <c r="Y888" t="str">
        <f>IF(DATAPrI[[#This Row],[Verks]]="Programövergripande",DATAPrI[[#This Row],[Verks]],CONCATENATE(DATAPrI[[#This Row],[Kursansvarig inst]],TEXT(DATAPrI[[#This Row],[Verks]],9900000),1))</f>
        <v>H199001411</v>
      </c>
      <c r="Z8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8">
        <f>IF(A888="Programövergripande","Programövergripande",VLOOKUP(C888,Verks!A:B,2,0))</f>
        <v>141</v>
      </c>
      <c r="AH888">
        <v>2023</v>
      </c>
      <c r="AL888" t="str">
        <f>VLOOKUP(B888,Inst!A:B,2,0)</f>
        <v>H1</v>
      </c>
    </row>
    <row r="889" spans="1:38" x14ac:dyDescent="0.35">
      <c r="A889" t="s">
        <v>47</v>
      </c>
      <c r="B889" t="s">
        <v>700</v>
      </c>
      <c r="C889" t="s">
        <v>305</v>
      </c>
      <c r="D889" t="s">
        <v>1268</v>
      </c>
      <c r="E889" t="s">
        <v>48</v>
      </c>
      <c r="G889" t="s">
        <v>451</v>
      </c>
      <c r="H889" t="s">
        <v>1319</v>
      </c>
      <c r="I889" t="s">
        <v>1320</v>
      </c>
      <c r="J889">
        <v>1</v>
      </c>
      <c r="K889">
        <v>1</v>
      </c>
      <c r="L889" t="s">
        <v>58</v>
      </c>
      <c r="M889" t="s">
        <v>362</v>
      </c>
      <c r="N889">
        <v>3</v>
      </c>
      <c r="O889">
        <v>32</v>
      </c>
      <c r="P889">
        <v>4.5</v>
      </c>
      <c r="Q889" s="48">
        <v>71.864660000000001</v>
      </c>
      <c r="R889" s="48">
        <f t="shared" si="91"/>
        <v>2.4</v>
      </c>
      <c r="S889" s="48">
        <f t="shared" si="90"/>
        <v>172.47518399999998</v>
      </c>
      <c r="T889" s="48"/>
      <c r="U889" s="48">
        <f t="shared" si="87"/>
        <v>172.47518399999998</v>
      </c>
      <c r="V889" s="138">
        <f t="shared" si="88"/>
        <v>172475.18399999998</v>
      </c>
      <c r="W889" s="138">
        <f t="shared" si="89"/>
        <v>14372.931999999999</v>
      </c>
      <c r="X889" t="str">
        <f>IF(DATAPrI[[#This Row],[Verks]]="Programövergripande",DATAPrI[[#This Row],[Verks]],CONCATENATE(DATAPrI[[#This Row],[PN/Pri kod]],TEXT(DATAPrI[[#This Row],[Verks]],9900000),1))</f>
        <v>H199001411</v>
      </c>
      <c r="Y889" t="str">
        <f>IF(DATAPrI[[#This Row],[Verks]]="Programövergripande",DATAPrI[[#This Row],[Verks]],CONCATENATE(DATAPrI[[#This Row],[Kursansvarig inst]],TEXT(DATAPrI[[#This Row],[Verks]],9900000),1))</f>
        <v>H199001411</v>
      </c>
      <c r="Z8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89">
        <f>IF(A889="Programövergripande","Programövergripande",VLOOKUP(C889,Verks!A:B,2,0))</f>
        <v>141</v>
      </c>
      <c r="AH889">
        <v>2023</v>
      </c>
      <c r="AL889" t="str">
        <f>VLOOKUP(B889,Inst!A:B,2,0)</f>
        <v>H1</v>
      </c>
    </row>
    <row r="890" spans="1:38" x14ac:dyDescent="0.35">
      <c r="A890" t="s">
        <v>47</v>
      </c>
      <c r="B890" t="s">
        <v>700</v>
      </c>
      <c r="C890" t="s">
        <v>305</v>
      </c>
      <c r="D890" t="s">
        <v>1268</v>
      </c>
      <c r="E890" t="s">
        <v>48</v>
      </c>
      <c r="G890" t="s">
        <v>451</v>
      </c>
      <c r="H890" t="s">
        <v>1319</v>
      </c>
      <c r="I890" t="s">
        <v>1320</v>
      </c>
      <c r="J890">
        <v>1</v>
      </c>
      <c r="K890">
        <v>1</v>
      </c>
      <c r="L890" t="s">
        <v>58</v>
      </c>
      <c r="M890" t="s">
        <v>49</v>
      </c>
      <c r="N890">
        <v>3</v>
      </c>
      <c r="O890">
        <v>32</v>
      </c>
      <c r="P890">
        <v>4.5</v>
      </c>
      <c r="Q890" s="48">
        <v>71.864660000000001</v>
      </c>
      <c r="R890" s="48">
        <f t="shared" si="91"/>
        <v>2.4</v>
      </c>
      <c r="S890" s="48">
        <f t="shared" si="90"/>
        <v>172.47518399999998</v>
      </c>
      <c r="T890" s="48"/>
      <c r="U890" s="48">
        <f t="shared" si="87"/>
        <v>172.47518399999998</v>
      </c>
      <c r="V890" s="138">
        <f t="shared" si="88"/>
        <v>172475.18399999998</v>
      </c>
      <c r="W890" s="138">
        <f t="shared" si="89"/>
        <v>14372.931999999999</v>
      </c>
      <c r="X890" t="str">
        <f>IF(DATAPrI[[#This Row],[Verks]]="Programövergripande",DATAPrI[[#This Row],[Verks]],CONCATENATE(DATAPrI[[#This Row],[PN/Pri kod]],TEXT(DATAPrI[[#This Row],[Verks]],9900000),1))</f>
        <v>H199001411</v>
      </c>
      <c r="Y890" t="str">
        <f>IF(DATAPrI[[#This Row],[Verks]]="Programövergripande",DATAPrI[[#This Row],[Verks]],CONCATENATE(DATAPrI[[#This Row],[Kursansvarig inst]],TEXT(DATAPrI[[#This Row],[Verks]],9900000),1))</f>
        <v>H199001411</v>
      </c>
      <c r="Z8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90">
        <f>IF(A890="Programövergripande","Programövergripande",VLOOKUP(C890,Verks!A:B,2,0))</f>
        <v>141</v>
      </c>
      <c r="AH890">
        <v>2023</v>
      </c>
      <c r="AL890" t="str">
        <f>VLOOKUP(B890,Inst!A:B,2,0)</f>
        <v>H1</v>
      </c>
    </row>
    <row r="891" spans="1:38" x14ac:dyDescent="0.35">
      <c r="A891" t="s">
        <v>47</v>
      </c>
      <c r="B891" t="s">
        <v>700</v>
      </c>
      <c r="C891" t="s">
        <v>305</v>
      </c>
      <c r="D891" t="s">
        <v>1268</v>
      </c>
      <c r="E891" t="s">
        <v>48</v>
      </c>
      <c r="G891" t="s">
        <v>451</v>
      </c>
      <c r="H891" t="s">
        <v>1319</v>
      </c>
      <c r="I891" t="s">
        <v>1320</v>
      </c>
      <c r="J891">
        <v>1</v>
      </c>
      <c r="K891">
        <v>0.5</v>
      </c>
      <c r="L891" t="s">
        <v>58</v>
      </c>
      <c r="M891" t="s">
        <v>362</v>
      </c>
      <c r="N891">
        <v>5</v>
      </c>
      <c r="O891">
        <v>30</v>
      </c>
      <c r="P891">
        <v>4.5</v>
      </c>
      <c r="Q891" s="48">
        <v>71.864660000000001</v>
      </c>
      <c r="R891" s="48">
        <f t="shared" si="91"/>
        <v>2.25</v>
      </c>
      <c r="S891" s="48">
        <f t="shared" si="90"/>
        <v>161.69548499999999</v>
      </c>
      <c r="T891" s="48"/>
      <c r="U891" s="48">
        <f t="shared" si="87"/>
        <v>161.69548499999999</v>
      </c>
      <c r="V891" s="138">
        <f t="shared" si="88"/>
        <v>161695.48499999999</v>
      </c>
      <c r="W891" s="138">
        <f t="shared" si="89"/>
        <v>13474.623749999999</v>
      </c>
      <c r="X891" t="str">
        <f>IF(DATAPrI[[#This Row],[Verks]]="Programövergripande",DATAPrI[[#This Row],[Verks]],CONCATENATE(DATAPrI[[#This Row],[PN/Pri kod]],TEXT(DATAPrI[[#This Row],[Verks]],9900000),1))</f>
        <v>H199001411</v>
      </c>
      <c r="Y891" t="str">
        <f>IF(DATAPrI[[#This Row],[Verks]]="Programövergripande",DATAPrI[[#This Row],[Verks]],CONCATENATE(DATAPrI[[#This Row],[Kursansvarig inst]],TEXT(DATAPrI[[#This Row],[Verks]],9900000),1))</f>
        <v>H199001411</v>
      </c>
      <c r="Z8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91">
        <f>IF(A891="Programövergripande","Programövergripande",VLOOKUP(C891,Verks!A:B,2,0))</f>
        <v>141</v>
      </c>
      <c r="AH891">
        <v>2023</v>
      </c>
      <c r="AL891" t="str">
        <f>VLOOKUP(B891,Inst!A:B,2,0)</f>
        <v>H1</v>
      </c>
    </row>
    <row r="892" spans="1:38" x14ac:dyDescent="0.35">
      <c r="A892" t="s">
        <v>47</v>
      </c>
      <c r="B892" t="s">
        <v>700</v>
      </c>
      <c r="C892" t="s">
        <v>305</v>
      </c>
      <c r="D892" t="s">
        <v>1268</v>
      </c>
      <c r="E892" t="s">
        <v>48</v>
      </c>
      <c r="G892" t="s">
        <v>451</v>
      </c>
      <c r="H892" t="s">
        <v>1319</v>
      </c>
      <c r="I892" t="s">
        <v>1320</v>
      </c>
      <c r="J892">
        <v>1</v>
      </c>
      <c r="K892">
        <v>0.5</v>
      </c>
      <c r="L892" t="s">
        <v>58</v>
      </c>
      <c r="M892" t="s">
        <v>49</v>
      </c>
      <c r="N892">
        <v>5</v>
      </c>
      <c r="O892">
        <v>30</v>
      </c>
      <c r="P892">
        <v>4.5</v>
      </c>
      <c r="Q892" s="48">
        <v>71.864660000000001</v>
      </c>
      <c r="R892" s="48">
        <f t="shared" si="91"/>
        <v>2.25</v>
      </c>
      <c r="S892" s="48">
        <f t="shared" si="90"/>
        <v>161.69548499999999</v>
      </c>
      <c r="T892" s="48"/>
      <c r="U892" s="48">
        <f t="shared" si="87"/>
        <v>161.69548499999999</v>
      </c>
      <c r="V892" s="138">
        <f t="shared" si="88"/>
        <v>161695.48499999999</v>
      </c>
      <c r="W892" s="138">
        <f t="shared" si="89"/>
        <v>13474.623749999999</v>
      </c>
      <c r="X892" t="str">
        <f>IF(DATAPrI[[#This Row],[Verks]]="Programövergripande",DATAPrI[[#This Row],[Verks]],CONCATENATE(DATAPrI[[#This Row],[PN/Pri kod]],TEXT(DATAPrI[[#This Row],[Verks]],9900000),1))</f>
        <v>H199001411</v>
      </c>
      <c r="Y892" t="str">
        <f>IF(DATAPrI[[#This Row],[Verks]]="Programövergripande",DATAPrI[[#This Row],[Verks]],CONCATENATE(DATAPrI[[#This Row],[Kursansvarig inst]],TEXT(DATAPrI[[#This Row],[Verks]],9900000),1))</f>
        <v>H199001411</v>
      </c>
      <c r="Z8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92">
        <f>IF(A892="Programövergripande","Programövergripande",VLOOKUP(C892,Verks!A:B,2,0))</f>
        <v>141</v>
      </c>
      <c r="AH892">
        <v>2023</v>
      </c>
      <c r="AL892" t="str">
        <f>VLOOKUP(B892,Inst!A:B,2,0)</f>
        <v>H1</v>
      </c>
    </row>
    <row r="893" spans="1:38" x14ac:dyDescent="0.35">
      <c r="A893" t="s">
        <v>47</v>
      </c>
      <c r="B893" t="s">
        <v>700</v>
      </c>
      <c r="C893" t="s">
        <v>305</v>
      </c>
      <c r="D893" t="s">
        <v>1274</v>
      </c>
      <c r="E893" t="s">
        <v>48</v>
      </c>
      <c r="G893" t="s">
        <v>451</v>
      </c>
      <c r="H893" t="s">
        <v>1321</v>
      </c>
      <c r="I893" t="s">
        <v>1322</v>
      </c>
      <c r="J893">
        <v>1</v>
      </c>
      <c r="K893">
        <v>1</v>
      </c>
      <c r="L893" t="s">
        <v>58</v>
      </c>
      <c r="M893" t="s">
        <v>50</v>
      </c>
      <c r="N893">
        <v>2</v>
      </c>
      <c r="O893">
        <v>18</v>
      </c>
      <c r="P893">
        <v>15</v>
      </c>
      <c r="Q893" s="48">
        <v>71.864660000000001</v>
      </c>
      <c r="R893" s="48">
        <f t="shared" si="91"/>
        <v>4.5</v>
      </c>
      <c r="S893" s="48">
        <f t="shared" si="90"/>
        <v>323.39096999999998</v>
      </c>
      <c r="T893" s="48">
        <v>0</v>
      </c>
      <c r="U893" s="48">
        <f t="shared" si="87"/>
        <v>323.39096999999998</v>
      </c>
      <c r="V893" s="138">
        <f t="shared" si="88"/>
        <v>323390.96999999997</v>
      </c>
      <c r="W893" s="138">
        <f t="shared" si="89"/>
        <v>26949.247499999998</v>
      </c>
      <c r="X893" t="str">
        <f>IF(DATAPrI[[#This Row],[Verks]]="Programövergripande",DATAPrI[[#This Row],[Verks]],CONCATENATE(DATAPrI[[#This Row],[PN/Pri kod]],TEXT(DATAPrI[[#This Row],[Verks]],9900000),1))</f>
        <v>H199001411</v>
      </c>
      <c r="Y893" t="str">
        <f>IF(DATAPrI[[#This Row],[Verks]]="Programövergripande",DATAPrI[[#This Row],[Verks]],CONCATENATE(DATAPrI[[#This Row],[Kursansvarig inst]],TEXT(DATAPrI[[#This Row],[Verks]],9900000),1))</f>
        <v>H199001411</v>
      </c>
      <c r="Z8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3" t="s">
        <v>42</v>
      </c>
      <c r="AC893" t="s">
        <v>42</v>
      </c>
      <c r="AD893" t="s">
        <v>42</v>
      </c>
      <c r="AE893" t="s">
        <v>42</v>
      </c>
      <c r="AF893">
        <f>IF(A893="Programövergripande","Programövergripande",VLOOKUP(C893,Verks!A:B,2,0))</f>
        <v>141</v>
      </c>
      <c r="AH893">
        <v>2023</v>
      </c>
      <c r="AL893" t="str">
        <f>VLOOKUP(B893,Inst!A:B,2,0)</f>
        <v>H1</v>
      </c>
    </row>
    <row r="894" spans="1:38" x14ac:dyDescent="0.35">
      <c r="A894" t="s">
        <v>47</v>
      </c>
      <c r="B894" t="s">
        <v>700</v>
      </c>
      <c r="C894" t="s">
        <v>305</v>
      </c>
      <c r="D894" t="s">
        <v>1274</v>
      </c>
      <c r="E894" t="s">
        <v>48</v>
      </c>
      <c r="G894" t="s">
        <v>451</v>
      </c>
      <c r="H894" t="s">
        <v>1321</v>
      </c>
      <c r="I894" t="s">
        <v>1322</v>
      </c>
      <c r="J894">
        <v>1</v>
      </c>
      <c r="K894">
        <v>1</v>
      </c>
      <c r="L894" t="s">
        <v>58</v>
      </c>
      <c r="M894" t="s">
        <v>49</v>
      </c>
      <c r="N894">
        <v>2</v>
      </c>
      <c r="O894">
        <v>18</v>
      </c>
      <c r="P894">
        <v>15</v>
      </c>
      <c r="Q894" s="48">
        <v>71.864660000000001</v>
      </c>
      <c r="R894" s="48">
        <f t="shared" si="91"/>
        <v>4.5</v>
      </c>
      <c r="S894" s="48">
        <f t="shared" si="90"/>
        <v>323.39096999999998</v>
      </c>
      <c r="T894" s="48">
        <v>0</v>
      </c>
      <c r="U894" s="48">
        <f t="shared" si="87"/>
        <v>323.39096999999998</v>
      </c>
      <c r="V894" s="138">
        <f t="shared" si="88"/>
        <v>323390.96999999997</v>
      </c>
      <c r="W894" s="138">
        <f t="shared" si="89"/>
        <v>26949.247499999998</v>
      </c>
      <c r="X894" t="str">
        <f>IF(DATAPrI[[#This Row],[Verks]]="Programövergripande",DATAPrI[[#This Row],[Verks]],CONCATENATE(DATAPrI[[#This Row],[PN/Pri kod]],TEXT(DATAPrI[[#This Row],[Verks]],9900000),1))</f>
        <v>H199001411</v>
      </c>
      <c r="Y894" t="str">
        <f>IF(DATAPrI[[#This Row],[Verks]]="Programövergripande",DATAPrI[[#This Row],[Verks]],CONCATENATE(DATAPrI[[#This Row],[Kursansvarig inst]],TEXT(DATAPrI[[#This Row],[Verks]],9900000),1))</f>
        <v>H199001411</v>
      </c>
      <c r="Z8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4" t="s">
        <v>42</v>
      </c>
      <c r="AC894" t="s">
        <v>42</v>
      </c>
      <c r="AD894" t="s">
        <v>42</v>
      </c>
      <c r="AE894" t="s">
        <v>42</v>
      </c>
      <c r="AF894">
        <f>IF(A894="Programövergripande","Programövergripande",VLOOKUP(C894,Verks!A:B,2,0))</f>
        <v>141</v>
      </c>
      <c r="AH894">
        <v>2023</v>
      </c>
      <c r="AL894" t="str">
        <f>VLOOKUP(B894,Inst!A:B,2,0)</f>
        <v>H1</v>
      </c>
    </row>
    <row r="895" spans="1:38" x14ac:dyDescent="0.35">
      <c r="A895" t="s">
        <v>47</v>
      </c>
      <c r="B895" t="s">
        <v>700</v>
      </c>
      <c r="C895" t="s">
        <v>305</v>
      </c>
      <c r="D895" t="s">
        <v>1281</v>
      </c>
      <c r="E895" t="s">
        <v>48</v>
      </c>
      <c r="G895" t="s">
        <v>451</v>
      </c>
      <c r="H895" t="s">
        <v>1323</v>
      </c>
      <c r="I895" t="s">
        <v>1324</v>
      </c>
      <c r="J895">
        <v>1</v>
      </c>
      <c r="K895">
        <v>0.5</v>
      </c>
      <c r="L895" t="s">
        <v>58</v>
      </c>
      <c r="M895" t="s">
        <v>50</v>
      </c>
      <c r="N895">
        <v>4</v>
      </c>
      <c r="O895">
        <v>16</v>
      </c>
      <c r="P895">
        <v>15</v>
      </c>
      <c r="Q895" s="48">
        <v>71.864660000000001</v>
      </c>
      <c r="R895" s="48">
        <f t="shared" si="91"/>
        <v>4</v>
      </c>
      <c r="S895" s="48">
        <f t="shared" si="90"/>
        <v>287.45864</v>
      </c>
      <c r="T895" s="48">
        <v>0</v>
      </c>
      <c r="U895" s="48">
        <f t="shared" si="87"/>
        <v>287.45864</v>
      </c>
      <c r="V895" s="138">
        <f t="shared" si="88"/>
        <v>287458.64</v>
      </c>
      <c r="W895" s="138">
        <f t="shared" si="89"/>
        <v>23954.886666666669</v>
      </c>
      <c r="X895" t="str">
        <f>IF(DATAPrI[[#This Row],[Verks]]="Programövergripande",DATAPrI[[#This Row],[Verks]],CONCATENATE(DATAPrI[[#This Row],[PN/Pri kod]],TEXT(DATAPrI[[#This Row],[Verks]],9900000),1))</f>
        <v>H199001411</v>
      </c>
      <c r="Y895" t="str">
        <f>IF(DATAPrI[[#This Row],[Verks]]="Programövergripande",DATAPrI[[#This Row],[Verks]],CONCATENATE(DATAPrI[[#This Row],[Kursansvarig inst]],TEXT(DATAPrI[[#This Row],[Verks]],9900000),1))</f>
        <v>H199001411</v>
      </c>
      <c r="Z8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5" t="s">
        <v>42</v>
      </c>
      <c r="AC895" t="s">
        <v>42</v>
      </c>
      <c r="AD895" t="s">
        <v>42</v>
      </c>
      <c r="AE895" t="s">
        <v>42</v>
      </c>
      <c r="AF895">
        <f>IF(A895="Programövergripande","Programövergripande",VLOOKUP(C895,Verks!A:B,2,0))</f>
        <v>141</v>
      </c>
      <c r="AH895">
        <v>2023</v>
      </c>
      <c r="AL895" t="str">
        <f>VLOOKUP(B895,Inst!A:B,2,0)</f>
        <v>H1</v>
      </c>
    </row>
    <row r="896" spans="1:38" x14ac:dyDescent="0.35">
      <c r="A896" t="s">
        <v>47</v>
      </c>
      <c r="B896" t="s">
        <v>700</v>
      </c>
      <c r="C896" t="s">
        <v>305</v>
      </c>
      <c r="D896" t="s">
        <v>1281</v>
      </c>
      <c r="E896" t="s">
        <v>48</v>
      </c>
      <c r="G896" t="s">
        <v>1250</v>
      </c>
      <c r="H896" t="s">
        <v>1325</v>
      </c>
      <c r="I896" t="s">
        <v>1326</v>
      </c>
      <c r="J896">
        <v>1</v>
      </c>
      <c r="K896">
        <v>0.5</v>
      </c>
      <c r="L896" t="s">
        <v>58</v>
      </c>
      <c r="M896" t="s">
        <v>49</v>
      </c>
      <c r="N896">
        <v>3</v>
      </c>
      <c r="O896">
        <v>16</v>
      </c>
      <c r="P896">
        <v>7.5</v>
      </c>
      <c r="Q896" s="48">
        <v>71.864660000000001</v>
      </c>
      <c r="R896" s="48">
        <f t="shared" si="91"/>
        <v>2</v>
      </c>
      <c r="S896" s="48">
        <f t="shared" si="90"/>
        <v>143.72932</v>
      </c>
      <c r="T896" s="48"/>
      <c r="U896" s="48">
        <f t="shared" si="87"/>
        <v>143.72932</v>
      </c>
      <c r="V896" s="138">
        <f t="shared" si="88"/>
        <v>143729.32</v>
      </c>
      <c r="W896" s="138">
        <f t="shared" si="89"/>
        <v>11977.443333333335</v>
      </c>
      <c r="X896" t="str">
        <f>IF(DATAPrI[[#This Row],[Verks]]="Programövergripande",DATAPrI[[#This Row],[Verks]],CONCATENATE(DATAPrI[[#This Row],[PN/Pri kod]],TEXT(DATAPrI[[#This Row],[Verks]],9900000),1))</f>
        <v>H199001411</v>
      </c>
      <c r="Y896" t="str">
        <f>IF(DATAPrI[[#This Row],[Verks]]="Programövergripande",DATAPrI[[#This Row],[Verks]],CONCATENATE(DATAPrI[[#This Row],[Kursansvarig inst]],TEXT(DATAPrI[[#This Row],[Verks]],9900000),1))</f>
        <v>S199001411</v>
      </c>
      <c r="Z8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896">
        <f>IF(A896="Programövergripande","Programövergripande",VLOOKUP(C896,Verks!A:B,2,0))</f>
        <v>141</v>
      </c>
      <c r="AH896">
        <v>2023</v>
      </c>
      <c r="AL896" t="str">
        <f>VLOOKUP(B896,Inst!A:B,2,0)</f>
        <v>H1</v>
      </c>
    </row>
    <row r="897" spans="1:38" x14ac:dyDescent="0.35">
      <c r="A897" t="s">
        <v>47</v>
      </c>
      <c r="B897" t="s">
        <v>700</v>
      </c>
      <c r="C897" t="s">
        <v>305</v>
      </c>
      <c r="D897" t="s">
        <v>1241</v>
      </c>
      <c r="E897" t="s">
        <v>48</v>
      </c>
      <c r="G897" t="s">
        <v>451</v>
      </c>
      <c r="H897" t="s">
        <v>1327</v>
      </c>
      <c r="I897" t="s">
        <v>1328</v>
      </c>
      <c r="J897">
        <v>1</v>
      </c>
      <c r="K897">
        <v>0.5</v>
      </c>
      <c r="L897" t="s">
        <v>58</v>
      </c>
      <c r="M897" t="s">
        <v>50</v>
      </c>
      <c r="N897">
        <v>4</v>
      </c>
      <c r="O897">
        <v>12</v>
      </c>
      <c r="P897">
        <v>7.5</v>
      </c>
      <c r="Q897" s="48">
        <v>71.864660000000001</v>
      </c>
      <c r="R897" s="48">
        <f t="shared" si="91"/>
        <v>1.5</v>
      </c>
      <c r="S897" s="48">
        <f t="shared" si="90"/>
        <v>107.79698999999999</v>
      </c>
      <c r="T897" s="48">
        <v>0</v>
      </c>
      <c r="U897" s="48">
        <f t="shared" si="87"/>
        <v>107.79698999999999</v>
      </c>
      <c r="V897" s="138">
        <f t="shared" si="88"/>
        <v>107796.98999999999</v>
      </c>
      <c r="W897" s="138">
        <f t="shared" si="89"/>
        <v>8983.0824999999986</v>
      </c>
      <c r="X897" t="str">
        <f>IF(DATAPrI[[#This Row],[Verks]]="Programövergripande",DATAPrI[[#This Row],[Verks]],CONCATENATE(DATAPrI[[#This Row],[PN/Pri kod]],TEXT(DATAPrI[[#This Row],[Verks]],9900000),1))</f>
        <v>H199001411</v>
      </c>
      <c r="Y897" t="str">
        <f>IF(DATAPrI[[#This Row],[Verks]]="Programövergripande",DATAPrI[[#This Row],[Verks]],CONCATENATE(DATAPrI[[#This Row],[Kursansvarig inst]],TEXT(DATAPrI[[#This Row],[Verks]],9900000),1))</f>
        <v>H199001411</v>
      </c>
      <c r="Z8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7" t="s">
        <v>42</v>
      </c>
      <c r="AC897" t="s">
        <v>42</v>
      </c>
      <c r="AD897" t="s">
        <v>42</v>
      </c>
      <c r="AE897" t="s">
        <v>42</v>
      </c>
      <c r="AF897">
        <f>IF(A897="Programövergripande","Programövergripande",VLOOKUP(C897,Verks!A:B,2,0))</f>
        <v>141</v>
      </c>
      <c r="AH897">
        <v>2023</v>
      </c>
      <c r="AL897" t="str">
        <f>VLOOKUP(B897,Inst!A:B,2,0)</f>
        <v>H1</v>
      </c>
    </row>
    <row r="898" spans="1:38" x14ac:dyDescent="0.35">
      <c r="A898" t="s">
        <v>47</v>
      </c>
      <c r="B898" t="s">
        <v>700</v>
      </c>
      <c r="C898" t="s">
        <v>305</v>
      </c>
      <c r="D898" t="s">
        <v>1241</v>
      </c>
      <c r="E898" t="s">
        <v>48</v>
      </c>
      <c r="G898" t="s">
        <v>1250</v>
      </c>
      <c r="H898" t="s">
        <v>1327</v>
      </c>
      <c r="I898" t="s">
        <v>1329</v>
      </c>
      <c r="J898">
        <v>1</v>
      </c>
      <c r="K898">
        <v>0.5</v>
      </c>
      <c r="L898" t="s">
        <v>58</v>
      </c>
      <c r="M898" t="s">
        <v>49</v>
      </c>
      <c r="N898">
        <v>3</v>
      </c>
      <c r="O898">
        <v>14</v>
      </c>
      <c r="P898">
        <v>7.5</v>
      </c>
      <c r="Q898" s="48">
        <v>71.864660000000001</v>
      </c>
      <c r="R898" s="48">
        <f t="shared" si="91"/>
        <v>1.75</v>
      </c>
      <c r="S898" s="48">
        <f t="shared" si="90"/>
        <v>125.763155</v>
      </c>
      <c r="T898" s="48">
        <v>0</v>
      </c>
      <c r="U898" s="48">
        <f t="shared" ref="U898:U961" si="92">S898+T898</f>
        <v>125.763155</v>
      </c>
      <c r="V898" s="138">
        <f t="shared" ref="V898:V961" si="93">U898*1000</f>
        <v>125763.155</v>
      </c>
      <c r="W898" s="138">
        <f t="shared" si="89"/>
        <v>10480.262916666667</v>
      </c>
      <c r="X898" t="str">
        <f>IF(DATAPrI[[#This Row],[Verks]]="Programövergripande",DATAPrI[[#This Row],[Verks]],CONCATENATE(DATAPrI[[#This Row],[PN/Pri kod]],TEXT(DATAPrI[[#This Row],[Verks]],9900000),1))</f>
        <v>H199001411</v>
      </c>
      <c r="Y898" t="str">
        <f>IF(DATAPrI[[#This Row],[Verks]]="Programövergripande",DATAPrI[[#This Row],[Verks]],CONCATENATE(DATAPrI[[#This Row],[Kursansvarig inst]],TEXT(DATAPrI[[#This Row],[Verks]],9900000),1))</f>
        <v>S199001411</v>
      </c>
      <c r="Z8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8" t="s">
        <v>42</v>
      </c>
      <c r="AC898" t="s">
        <v>42</v>
      </c>
      <c r="AD898" t="s">
        <v>42</v>
      </c>
      <c r="AE898" t="s">
        <v>42</v>
      </c>
      <c r="AF898">
        <f>IF(A898="Programövergripande","Programövergripande",VLOOKUP(C898,Verks!A:B,2,0))</f>
        <v>141</v>
      </c>
      <c r="AH898">
        <v>2023</v>
      </c>
      <c r="AL898" t="str">
        <f>VLOOKUP(B898,Inst!A:B,2,0)</f>
        <v>H1</v>
      </c>
    </row>
    <row r="899" spans="1:38" x14ac:dyDescent="0.35">
      <c r="A899" t="s">
        <v>47</v>
      </c>
      <c r="B899" t="s">
        <v>700</v>
      </c>
      <c r="C899" t="s">
        <v>305</v>
      </c>
      <c r="D899" t="s">
        <v>1242</v>
      </c>
      <c r="E899" t="s">
        <v>48</v>
      </c>
      <c r="G899" t="s">
        <v>451</v>
      </c>
      <c r="H899" t="s">
        <v>1330</v>
      </c>
      <c r="I899" t="s">
        <v>1331</v>
      </c>
      <c r="J899">
        <v>1</v>
      </c>
      <c r="K899">
        <v>0.5</v>
      </c>
      <c r="L899" t="s">
        <v>58</v>
      </c>
      <c r="M899" t="s">
        <v>50</v>
      </c>
      <c r="N899">
        <v>3</v>
      </c>
      <c r="O899">
        <v>1</v>
      </c>
      <c r="P899">
        <v>7.5</v>
      </c>
      <c r="Q899" s="48">
        <v>71.864660000000001</v>
      </c>
      <c r="R899" s="48">
        <f t="shared" si="91"/>
        <v>0.125</v>
      </c>
      <c r="S899" s="48">
        <f t="shared" si="90"/>
        <v>8.9830825000000001</v>
      </c>
      <c r="T899" s="48">
        <v>0</v>
      </c>
      <c r="U899" s="48">
        <f t="shared" si="92"/>
        <v>8.9830825000000001</v>
      </c>
      <c r="V899" s="138">
        <f t="shared" si="93"/>
        <v>8983.0825000000004</v>
      </c>
      <c r="W899" s="138">
        <f t="shared" si="89"/>
        <v>748.59020833333341</v>
      </c>
      <c r="X899" t="str">
        <f>IF(DATAPrI[[#This Row],[Verks]]="Programövergripande",DATAPrI[[#This Row],[Verks]],CONCATENATE(DATAPrI[[#This Row],[PN/Pri kod]],TEXT(DATAPrI[[#This Row],[Verks]],9900000),1))</f>
        <v>H199001411</v>
      </c>
      <c r="Y899" t="str">
        <f>IF(DATAPrI[[#This Row],[Verks]]="Programövergripande",DATAPrI[[#This Row],[Verks]],CONCATENATE(DATAPrI[[#This Row],[Kursansvarig inst]],TEXT(DATAPrI[[#This Row],[Verks]],9900000),1))</f>
        <v>H199001411</v>
      </c>
      <c r="Z8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8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899" t="s">
        <v>42</v>
      </c>
      <c r="AC899" t="s">
        <v>42</v>
      </c>
      <c r="AD899" t="s">
        <v>42</v>
      </c>
      <c r="AE899" t="s">
        <v>42</v>
      </c>
      <c r="AF899">
        <f>IF(A899="Programövergripande","Programövergripande",VLOOKUP(C899,Verks!A:B,2,0))</f>
        <v>141</v>
      </c>
      <c r="AH899">
        <v>2023</v>
      </c>
      <c r="AL899" t="str">
        <f>VLOOKUP(B899,Inst!A:B,2,0)</f>
        <v>H1</v>
      </c>
    </row>
    <row r="900" spans="1:38" x14ac:dyDescent="0.35">
      <c r="A900" t="s">
        <v>47</v>
      </c>
      <c r="B900" t="s">
        <v>700</v>
      </c>
      <c r="C900" t="s">
        <v>305</v>
      </c>
      <c r="D900" t="s">
        <v>1242</v>
      </c>
      <c r="E900" t="s">
        <v>48</v>
      </c>
      <c r="G900" t="s">
        <v>451</v>
      </c>
      <c r="H900" t="s">
        <v>1332</v>
      </c>
      <c r="I900" t="s">
        <v>1331</v>
      </c>
      <c r="J900">
        <v>1</v>
      </c>
      <c r="K900">
        <v>0.5</v>
      </c>
      <c r="L900" t="s">
        <v>58</v>
      </c>
      <c r="M900" t="s">
        <v>50</v>
      </c>
      <c r="N900">
        <v>3</v>
      </c>
      <c r="O900">
        <v>22</v>
      </c>
      <c r="P900">
        <v>7.5</v>
      </c>
      <c r="Q900" s="48">
        <v>71.864660000000001</v>
      </c>
      <c r="R900" s="48">
        <f t="shared" si="91"/>
        <v>2.75</v>
      </c>
      <c r="S900" s="48">
        <f t="shared" si="90"/>
        <v>197.627815</v>
      </c>
      <c r="T900" s="48">
        <v>0</v>
      </c>
      <c r="U900" s="48">
        <f t="shared" si="92"/>
        <v>197.627815</v>
      </c>
      <c r="V900" s="138">
        <f t="shared" si="93"/>
        <v>197627.815</v>
      </c>
      <c r="W900" s="138">
        <f t="shared" si="89"/>
        <v>16468.984583333335</v>
      </c>
      <c r="X900" t="str">
        <f>IF(DATAPrI[[#This Row],[Verks]]="Programövergripande",DATAPrI[[#This Row],[Verks]],CONCATENATE(DATAPrI[[#This Row],[PN/Pri kod]],TEXT(DATAPrI[[#This Row],[Verks]],9900000),1))</f>
        <v>H199001411</v>
      </c>
      <c r="Y900" t="str">
        <f>IF(DATAPrI[[#This Row],[Verks]]="Programövergripande",DATAPrI[[#This Row],[Verks]],CONCATENATE(DATAPrI[[#This Row],[Kursansvarig inst]],TEXT(DATAPrI[[#This Row],[Verks]],9900000),1))</f>
        <v>H199001411</v>
      </c>
      <c r="Z9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0" t="s">
        <v>42</v>
      </c>
      <c r="AC900" t="s">
        <v>42</v>
      </c>
      <c r="AD900" t="s">
        <v>42</v>
      </c>
      <c r="AE900" t="s">
        <v>42</v>
      </c>
      <c r="AF900">
        <f>IF(A900="Programövergripande","Programövergripande",VLOOKUP(C900,Verks!A:B,2,0))</f>
        <v>141</v>
      </c>
      <c r="AH900">
        <v>2023</v>
      </c>
      <c r="AL900" t="str">
        <f>VLOOKUP(B900,Inst!A:B,2,0)</f>
        <v>H1</v>
      </c>
    </row>
    <row r="901" spans="1:38" x14ac:dyDescent="0.35">
      <c r="A901" t="s">
        <v>47</v>
      </c>
      <c r="B901" t="s">
        <v>700</v>
      </c>
      <c r="C901" t="s">
        <v>305</v>
      </c>
      <c r="D901" t="s">
        <v>1242</v>
      </c>
      <c r="E901" t="s">
        <v>48</v>
      </c>
      <c r="G901" t="s">
        <v>451</v>
      </c>
      <c r="H901" t="s">
        <v>1332</v>
      </c>
      <c r="I901" t="s">
        <v>1331</v>
      </c>
      <c r="J901">
        <v>1</v>
      </c>
      <c r="K901">
        <v>0.5</v>
      </c>
      <c r="L901" t="s">
        <v>58</v>
      </c>
      <c r="M901" t="s">
        <v>49</v>
      </c>
      <c r="N901">
        <v>4</v>
      </c>
      <c r="O901">
        <v>20</v>
      </c>
      <c r="P901">
        <v>7.5</v>
      </c>
      <c r="Q901" s="48">
        <v>71.864660000000001</v>
      </c>
      <c r="R901" s="48">
        <f t="shared" si="91"/>
        <v>2.5</v>
      </c>
      <c r="S901" s="48">
        <f t="shared" si="90"/>
        <v>179.66165000000001</v>
      </c>
      <c r="T901" s="48">
        <v>0</v>
      </c>
      <c r="U901" s="48">
        <f t="shared" si="92"/>
        <v>179.66165000000001</v>
      </c>
      <c r="V901" s="138">
        <f t="shared" si="93"/>
        <v>179661.65000000002</v>
      </c>
      <c r="W901" s="138">
        <f t="shared" si="89"/>
        <v>14971.804166666669</v>
      </c>
      <c r="X901" t="str">
        <f>IF(DATAPrI[[#This Row],[Verks]]="Programövergripande",DATAPrI[[#This Row],[Verks]],CONCATENATE(DATAPrI[[#This Row],[PN/Pri kod]],TEXT(DATAPrI[[#This Row],[Verks]],9900000),1))</f>
        <v>H199001411</v>
      </c>
      <c r="Y901" t="str">
        <f>IF(DATAPrI[[#This Row],[Verks]]="Programövergripande",DATAPrI[[#This Row],[Verks]],CONCATENATE(DATAPrI[[#This Row],[Kursansvarig inst]],TEXT(DATAPrI[[#This Row],[Verks]],9900000),1))</f>
        <v>H199001411</v>
      </c>
      <c r="Z9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1" t="s">
        <v>42</v>
      </c>
      <c r="AC901" t="s">
        <v>42</v>
      </c>
      <c r="AD901" t="s">
        <v>42</v>
      </c>
      <c r="AE901" t="s">
        <v>42</v>
      </c>
      <c r="AF901">
        <f>IF(A901="Programövergripande","Programövergripande",VLOOKUP(C901,Verks!A:B,2,0))</f>
        <v>141</v>
      </c>
      <c r="AH901">
        <v>2023</v>
      </c>
      <c r="AL901" t="str">
        <f>VLOOKUP(B901,Inst!A:B,2,0)</f>
        <v>H1</v>
      </c>
    </row>
    <row r="902" spans="1:38" x14ac:dyDescent="0.35">
      <c r="A902" t="s">
        <v>47</v>
      </c>
      <c r="B902" t="s">
        <v>700</v>
      </c>
      <c r="C902" t="s">
        <v>305</v>
      </c>
      <c r="D902" t="s">
        <v>1242</v>
      </c>
      <c r="E902" t="s">
        <v>48</v>
      </c>
      <c r="G902" t="s">
        <v>451</v>
      </c>
      <c r="H902" t="s">
        <v>1333</v>
      </c>
      <c r="I902" t="s">
        <v>1331</v>
      </c>
      <c r="J902">
        <v>1</v>
      </c>
      <c r="K902">
        <v>0.5</v>
      </c>
      <c r="L902" t="s">
        <v>58</v>
      </c>
      <c r="M902" t="s">
        <v>49</v>
      </c>
      <c r="N902">
        <v>4</v>
      </c>
      <c r="O902">
        <v>1</v>
      </c>
      <c r="P902">
        <v>7.5</v>
      </c>
      <c r="Q902" s="48">
        <v>71.864660000000001</v>
      </c>
      <c r="R902" s="48">
        <f t="shared" si="91"/>
        <v>0.125</v>
      </c>
      <c r="S902" s="48">
        <f t="shared" si="90"/>
        <v>8.9830825000000001</v>
      </c>
      <c r="T902" s="48">
        <v>0</v>
      </c>
      <c r="U902" s="48">
        <f t="shared" si="92"/>
        <v>8.9830825000000001</v>
      </c>
      <c r="V902" s="138">
        <f t="shared" si="93"/>
        <v>8983.0825000000004</v>
      </c>
      <c r="W902" s="138">
        <f t="shared" si="89"/>
        <v>748.59020833333341</v>
      </c>
      <c r="X902" t="str">
        <f>IF(DATAPrI[[#This Row],[Verks]]="Programövergripande",DATAPrI[[#This Row],[Verks]],CONCATENATE(DATAPrI[[#This Row],[PN/Pri kod]],TEXT(DATAPrI[[#This Row],[Verks]],9900000),1))</f>
        <v>H199001411</v>
      </c>
      <c r="Y902" t="str">
        <f>IF(DATAPrI[[#This Row],[Verks]]="Programövergripande",DATAPrI[[#This Row],[Verks]],CONCATENATE(DATAPrI[[#This Row],[Kursansvarig inst]],TEXT(DATAPrI[[#This Row],[Verks]],9900000),1))</f>
        <v>H199001411</v>
      </c>
      <c r="Z9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2" t="s">
        <v>42</v>
      </c>
      <c r="AC902" t="s">
        <v>42</v>
      </c>
      <c r="AD902" t="s">
        <v>42</v>
      </c>
      <c r="AE902" t="s">
        <v>42</v>
      </c>
      <c r="AF902">
        <f>IF(A902="Programövergripande","Programövergripande",VLOOKUP(C902,Verks!A:B,2,0))</f>
        <v>141</v>
      </c>
      <c r="AH902">
        <v>2023</v>
      </c>
      <c r="AL902" t="str">
        <f>VLOOKUP(B902,Inst!A:B,2,0)</f>
        <v>H1</v>
      </c>
    </row>
    <row r="903" spans="1:38" x14ac:dyDescent="0.35">
      <c r="A903" t="s">
        <v>47</v>
      </c>
      <c r="B903" t="s">
        <v>700</v>
      </c>
      <c r="C903" t="s">
        <v>305</v>
      </c>
      <c r="D903" t="s">
        <v>1284</v>
      </c>
      <c r="E903" t="s">
        <v>48</v>
      </c>
      <c r="G903" t="s">
        <v>451</v>
      </c>
      <c r="H903" t="s">
        <v>1334</v>
      </c>
      <c r="I903" t="s">
        <v>1335</v>
      </c>
      <c r="J903">
        <v>1</v>
      </c>
      <c r="K903">
        <v>0.5</v>
      </c>
      <c r="L903" t="s">
        <v>58</v>
      </c>
      <c r="M903" t="s">
        <v>50</v>
      </c>
      <c r="N903">
        <v>3</v>
      </c>
      <c r="O903">
        <v>22</v>
      </c>
      <c r="P903">
        <v>4.5</v>
      </c>
      <c r="Q903" s="48">
        <v>71.864660000000001</v>
      </c>
      <c r="R903" s="48">
        <f t="shared" si="91"/>
        <v>1.65</v>
      </c>
      <c r="S903" s="48">
        <f t="shared" si="90"/>
        <v>118.576689</v>
      </c>
      <c r="T903" s="48"/>
      <c r="U903" s="48">
        <f t="shared" si="92"/>
        <v>118.576689</v>
      </c>
      <c r="V903" s="138">
        <f t="shared" si="93"/>
        <v>118576.689</v>
      </c>
      <c r="W903" s="138">
        <f t="shared" ref="W903:W966" si="94">V903/12</f>
        <v>9881.3907500000005</v>
      </c>
      <c r="X903" t="str">
        <f>IF(DATAPrI[[#This Row],[Verks]]="Programövergripande",DATAPrI[[#This Row],[Verks]],CONCATENATE(DATAPrI[[#This Row],[PN/Pri kod]],TEXT(DATAPrI[[#This Row],[Verks]],9900000),1))</f>
        <v>H199001411</v>
      </c>
      <c r="Y903" t="str">
        <f>IF(DATAPrI[[#This Row],[Verks]]="Programövergripande",DATAPrI[[#This Row],[Verks]],CONCATENATE(DATAPrI[[#This Row],[Kursansvarig inst]],TEXT(DATAPrI[[#This Row],[Verks]],9900000),1))</f>
        <v>H199001411</v>
      </c>
      <c r="Z9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03">
        <f>IF(A903="Programövergripande","Programövergripande",VLOOKUP(C903,Verks!A:B,2,0))</f>
        <v>141</v>
      </c>
      <c r="AH903">
        <v>2023</v>
      </c>
      <c r="AL903" t="str">
        <f>VLOOKUP(B903,Inst!A:B,2,0)</f>
        <v>H1</v>
      </c>
    </row>
    <row r="904" spans="1:38" x14ac:dyDescent="0.35">
      <c r="A904" t="s">
        <v>47</v>
      </c>
      <c r="B904" t="s">
        <v>700</v>
      </c>
      <c r="C904" t="s">
        <v>305</v>
      </c>
      <c r="D904" t="s">
        <v>1284</v>
      </c>
      <c r="E904" t="s">
        <v>48</v>
      </c>
      <c r="G904" t="s">
        <v>451</v>
      </c>
      <c r="H904" t="s">
        <v>1336</v>
      </c>
      <c r="I904" t="s">
        <v>1337</v>
      </c>
      <c r="J904">
        <v>1</v>
      </c>
      <c r="K904">
        <v>0.5</v>
      </c>
      <c r="L904" t="s">
        <v>58</v>
      </c>
      <c r="M904" t="s">
        <v>50</v>
      </c>
      <c r="N904">
        <v>1</v>
      </c>
      <c r="O904">
        <v>26</v>
      </c>
      <c r="P904">
        <v>7.5</v>
      </c>
      <c r="Q904" s="48">
        <v>71.864660000000001</v>
      </c>
      <c r="R904" s="48">
        <f t="shared" si="91"/>
        <v>3.25</v>
      </c>
      <c r="S904" s="48">
        <f t="shared" si="90"/>
        <v>233.56014500000001</v>
      </c>
      <c r="T904" s="48">
        <v>0</v>
      </c>
      <c r="U904" s="48">
        <f t="shared" si="92"/>
        <v>233.56014500000001</v>
      </c>
      <c r="V904" s="138">
        <f t="shared" si="93"/>
        <v>233560.14500000002</v>
      </c>
      <c r="W904" s="138">
        <f t="shared" si="94"/>
        <v>19463.345416666667</v>
      </c>
      <c r="X904" t="str">
        <f>IF(DATAPrI[[#This Row],[Verks]]="Programövergripande",DATAPrI[[#This Row],[Verks]],CONCATENATE(DATAPrI[[#This Row],[PN/Pri kod]],TEXT(DATAPrI[[#This Row],[Verks]],9900000),1))</f>
        <v>H199001411</v>
      </c>
      <c r="Y904" t="str">
        <f>IF(DATAPrI[[#This Row],[Verks]]="Programövergripande",DATAPrI[[#This Row],[Verks]],CONCATENATE(DATAPrI[[#This Row],[Kursansvarig inst]],TEXT(DATAPrI[[#This Row],[Verks]],9900000),1))</f>
        <v>H199001411</v>
      </c>
      <c r="Z9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4" t="s">
        <v>42</v>
      </c>
      <c r="AC904" t="s">
        <v>42</v>
      </c>
      <c r="AD904" t="s">
        <v>42</v>
      </c>
      <c r="AE904" t="s">
        <v>42</v>
      </c>
      <c r="AF904">
        <f>IF(A904="Programövergripande","Programövergripande",VLOOKUP(C904,Verks!A:B,2,0))</f>
        <v>141</v>
      </c>
      <c r="AH904">
        <v>2023</v>
      </c>
      <c r="AL904" t="str">
        <f>VLOOKUP(B904,Inst!A:B,2,0)</f>
        <v>H1</v>
      </c>
    </row>
    <row r="905" spans="1:38" x14ac:dyDescent="0.35">
      <c r="A905" t="s">
        <v>47</v>
      </c>
      <c r="B905" t="s">
        <v>700</v>
      </c>
      <c r="C905" t="s">
        <v>305</v>
      </c>
      <c r="D905" t="s">
        <v>1284</v>
      </c>
      <c r="E905" t="s">
        <v>48</v>
      </c>
      <c r="G905" t="s">
        <v>451</v>
      </c>
      <c r="H905" t="s">
        <v>1338</v>
      </c>
      <c r="I905" t="s">
        <v>1339</v>
      </c>
      <c r="J905">
        <v>1</v>
      </c>
      <c r="K905">
        <v>0.5</v>
      </c>
      <c r="L905" t="s">
        <v>58</v>
      </c>
      <c r="M905" t="s">
        <v>50</v>
      </c>
      <c r="N905">
        <v>3</v>
      </c>
      <c r="O905">
        <v>22</v>
      </c>
      <c r="P905">
        <v>7.5</v>
      </c>
      <c r="Q905" s="48">
        <v>71.864660000000001</v>
      </c>
      <c r="R905" s="48">
        <f t="shared" si="91"/>
        <v>2.75</v>
      </c>
      <c r="S905" s="48">
        <f t="shared" si="90"/>
        <v>197.627815</v>
      </c>
      <c r="T905" s="48">
        <v>0</v>
      </c>
      <c r="U905" s="48">
        <f t="shared" si="92"/>
        <v>197.627815</v>
      </c>
      <c r="V905" s="138">
        <f t="shared" si="93"/>
        <v>197627.815</v>
      </c>
      <c r="W905" s="138">
        <f t="shared" si="94"/>
        <v>16468.984583333335</v>
      </c>
      <c r="X905" t="str">
        <f>IF(DATAPrI[[#This Row],[Verks]]="Programövergripande",DATAPrI[[#This Row],[Verks]],CONCATENATE(DATAPrI[[#This Row],[PN/Pri kod]],TEXT(DATAPrI[[#This Row],[Verks]],9900000),1))</f>
        <v>H199001411</v>
      </c>
      <c r="Y905" t="str">
        <f>IF(DATAPrI[[#This Row],[Verks]]="Programövergripande",DATAPrI[[#This Row],[Verks]],CONCATENATE(DATAPrI[[#This Row],[Kursansvarig inst]],TEXT(DATAPrI[[#This Row],[Verks]],9900000),1))</f>
        <v>H199001411</v>
      </c>
      <c r="Z9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5" t="s">
        <v>42</v>
      </c>
      <c r="AC905" t="s">
        <v>42</v>
      </c>
      <c r="AD905" t="s">
        <v>42</v>
      </c>
      <c r="AE905" t="s">
        <v>42</v>
      </c>
      <c r="AF905">
        <f>IF(A905="Programövergripande","Programövergripande",VLOOKUP(C905,Verks!A:B,2,0))</f>
        <v>141</v>
      </c>
      <c r="AH905">
        <v>2023</v>
      </c>
      <c r="AL905" t="str">
        <f>VLOOKUP(B905,Inst!A:B,2,0)</f>
        <v>H1</v>
      </c>
    </row>
    <row r="906" spans="1:38" x14ac:dyDescent="0.35">
      <c r="A906" t="s">
        <v>47</v>
      </c>
      <c r="B906" t="s">
        <v>700</v>
      </c>
      <c r="C906" t="s">
        <v>305</v>
      </c>
      <c r="D906" t="s">
        <v>1284</v>
      </c>
      <c r="E906" t="s">
        <v>48</v>
      </c>
      <c r="G906" t="s">
        <v>451</v>
      </c>
      <c r="H906" t="s">
        <v>1338</v>
      </c>
      <c r="I906" t="s">
        <v>1339</v>
      </c>
      <c r="J906">
        <v>1</v>
      </c>
      <c r="K906">
        <v>0.5</v>
      </c>
      <c r="L906" t="s">
        <v>58</v>
      </c>
      <c r="M906" t="s">
        <v>49</v>
      </c>
      <c r="N906">
        <v>4</v>
      </c>
      <c r="O906">
        <v>22</v>
      </c>
      <c r="P906">
        <v>7.5</v>
      </c>
      <c r="Q906" s="48">
        <v>71.864660000000001</v>
      </c>
      <c r="R906" s="48">
        <f t="shared" si="91"/>
        <v>2.75</v>
      </c>
      <c r="S906" s="48">
        <f t="shared" si="90"/>
        <v>197.627815</v>
      </c>
      <c r="T906" s="48">
        <v>0</v>
      </c>
      <c r="U906" s="48">
        <f t="shared" si="92"/>
        <v>197.627815</v>
      </c>
      <c r="V906" s="138">
        <f t="shared" si="93"/>
        <v>197627.815</v>
      </c>
      <c r="W906" s="138">
        <f t="shared" si="94"/>
        <v>16468.984583333335</v>
      </c>
      <c r="X906" t="str">
        <f>IF(DATAPrI[[#This Row],[Verks]]="Programövergripande",DATAPrI[[#This Row],[Verks]],CONCATENATE(DATAPrI[[#This Row],[PN/Pri kod]],TEXT(DATAPrI[[#This Row],[Verks]],9900000),1))</f>
        <v>H199001411</v>
      </c>
      <c r="Y906" t="str">
        <f>IF(DATAPrI[[#This Row],[Verks]]="Programövergripande",DATAPrI[[#This Row],[Verks]],CONCATENATE(DATAPrI[[#This Row],[Kursansvarig inst]],TEXT(DATAPrI[[#This Row],[Verks]],9900000),1))</f>
        <v>H199001411</v>
      </c>
      <c r="Z9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6" t="s">
        <v>42</v>
      </c>
      <c r="AC906" t="s">
        <v>42</v>
      </c>
      <c r="AD906" t="s">
        <v>42</v>
      </c>
      <c r="AE906" t="s">
        <v>42</v>
      </c>
      <c r="AF906">
        <f>IF(A906="Programövergripande","Programövergripande",VLOOKUP(C906,Verks!A:B,2,0))</f>
        <v>141</v>
      </c>
      <c r="AH906">
        <v>2023</v>
      </c>
      <c r="AL906" t="str">
        <f>VLOOKUP(B906,Inst!A:B,2,0)</f>
        <v>H1</v>
      </c>
    </row>
    <row r="907" spans="1:38" x14ac:dyDescent="0.35">
      <c r="A907" t="s">
        <v>47</v>
      </c>
      <c r="B907" t="s">
        <v>700</v>
      </c>
      <c r="C907" t="s">
        <v>305</v>
      </c>
      <c r="D907" t="s">
        <v>1284</v>
      </c>
      <c r="E907" t="s">
        <v>48</v>
      </c>
      <c r="G907" t="s">
        <v>451</v>
      </c>
      <c r="H907" t="s">
        <v>1340</v>
      </c>
      <c r="I907" t="s">
        <v>1341</v>
      </c>
      <c r="J907">
        <v>1</v>
      </c>
      <c r="K907">
        <v>0.5</v>
      </c>
      <c r="L907" t="s">
        <v>58</v>
      </c>
      <c r="M907" t="s">
        <v>49</v>
      </c>
      <c r="N907">
        <v>4</v>
      </c>
      <c r="O907">
        <v>22</v>
      </c>
      <c r="P907">
        <v>7.5</v>
      </c>
      <c r="Q907" s="48">
        <v>71.864660000000001</v>
      </c>
      <c r="R907" s="48">
        <f t="shared" si="91"/>
        <v>2.75</v>
      </c>
      <c r="S907" s="48">
        <f t="shared" si="90"/>
        <v>197.627815</v>
      </c>
      <c r="T907" s="48">
        <v>0</v>
      </c>
      <c r="U907" s="48">
        <f t="shared" si="92"/>
        <v>197.627815</v>
      </c>
      <c r="V907" s="138">
        <f t="shared" si="93"/>
        <v>197627.815</v>
      </c>
      <c r="W907" s="138">
        <f t="shared" si="94"/>
        <v>16468.984583333335</v>
      </c>
      <c r="X907" t="str">
        <f>IF(DATAPrI[[#This Row],[Verks]]="Programövergripande",DATAPrI[[#This Row],[Verks]],CONCATENATE(DATAPrI[[#This Row],[PN/Pri kod]],TEXT(DATAPrI[[#This Row],[Verks]],9900000),1))</f>
        <v>H199001411</v>
      </c>
      <c r="Y907" t="str">
        <f>IF(DATAPrI[[#This Row],[Verks]]="Programövergripande",DATAPrI[[#This Row],[Verks]],CONCATENATE(DATAPrI[[#This Row],[Kursansvarig inst]],TEXT(DATAPrI[[#This Row],[Verks]],9900000),1))</f>
        <v>H199001411</v>
      </c>
      <c r="Z9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7" t="s">
        <v>42</v>
      </c>
      <c r="AC907" t="s">
        <v>42</v>
      </c>
      <c r="AD907" t="s">
        <v>42</v>
      </c>
      <c r="AE907" t="s">
        <v>42</v>
      </c>
      <c r="AF907">
        <f>IF(A907="Programövergripande","Programövergripande",VLOOKUP(C907,Verks!A:B,2,0))</f>
        <v>141</v>
      </c>
      <c r="AH907">
        <v>2023</v>
      </c>
      <c r="AL907" t="str">
        <f>VLOOKUP(B907,Inst!A:B,2,0)</f>
        <v>H1</v>
      </c>
    </row>
    <row r="908" spans="1:38" x14ac:dyDescent="0.35">
      <c r="A908" t="s">
        <v>47</v>
      </c>
      <c r="B908" t="s">
        <v>700</v>
      </c>
      <c r="C908" t="s">
        <v>305</v>
      </c>
      <c r="D908" t="s">
        <v>1245</v>
      </c>
      <c r="E908" t="s">
        <v>48</v>
      </c>
      <c r="G908" t="s">
        <v>451</v>
      </c>
      <c r="H908" t="s">
        <v>1310</v>
      </c>
      <c r="I908" t="s">
        <v>1342</v>
      </c>
      <c r="J908">
        <v>1</v>
      </c>
      <c r="K908">
        <v>1</v>
      </c>
      <c r="L908" t="s">
        <v>58</v>
      </c>
      <c r="M908" t="s">
        <v>50</v>
      </c>
      <c r="N908">
        <v>1</v>
      </c>
      <c r="O908">
        <v>22</v>
      </c>
      <c r="P908">
        <v>7.5</v>
      </c>
      <c r="Q908" s="48">
        <v>71.864660000000001</v>
      </c>
      <c r="R908" s="48">
        <f t="shared" si="91"/>
        <v>2.75</v>
      </c>
      <c r="S908" s="48">
        <f t="shared" si="90"/>
        <v>197.627815</v>
      </c>
      <c r="T908" s="48">
        <v>0</v>
      </c>
      <c r="U908" s="48">
        <f t="shared" si="92"/>
        <v>197.627815</v>
      </c>
      <c r="V908" s="138">
        <f t="shared" si="93"/>
        <v>197627.815</v>
      </c>
      <c r="W908" s="138">
        <f t="shared" si="94"/>
        <v>16468.984583333335</v>
      </c>
      <c r="X908" t="str">
        <f>IF(DATAPrI[[#This Row],[Verks]]="Programövergripande",DATAPrI[[#This Row],[Verks]],CONCATENATE(DATAPrI[[#This Row],[PN/Pri kod]],TEXT(DATAPrI[[#This Row],[Verks]],9900000),1))</f>
        <v>H199001411</v>
      </c>
      <c r="Y908" t="str">
        <f>IF(DATAPrI[[#This Row],[Verks]]="Programövergripande",DATAPrI[[#This Row],[Verks]],CONCATENATE(DATAPrI[[#This Row],[Kursansvarig inst]],TEXT(DATAPrI[[#This Row],[Verks]],9900000),1))</f>
        <v>H199001411</v>
      </c>
      <c r="Z9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8" t="s">
        <v>42</v>
      </c>
      <c r="AC908" t="s">
        <v>42</v>
      </c>
      <c r="AD908" t="s">
        <v>42</v>
      </c>
      <c r="AE908" t="s">
        <v>42</v>
      </c>
      <c r="AF908">
        <f>IF(A908="Programövergripande","Programövergripande",VLOOKUP(C908,Verks!A:B,2,0))</f>
        <v>141</v>
      </c>
      <c r="AH908">
        <v>2023</v>
      </c>
      <c r="AL908" t="str">
        <f>VLOOKUP(B908,Inst!A:B,2,0)</f>
        <v>H1</v>
      </c>
    </row>
    <row r="909" spans="1:38" x14ac:dyDescent="0.35">
      <c r="A909" t="s">
        <v>47</v>
      </c>
      <c r="B909" t="s">
        <v>700</v>
      </c>
      <c r="C909" t="s">
        <v>305</v>
      </c>
      <c r="D909" t="s">
        <v>1245</v>
      </c>
      <c r="E909" t="s">
        <v>48</v>
      </c>
      <c r="G909" t="s">
        <v>451</v>
      </c>
      <c r="H909" t="s">
        <v>1310</v>
      </c>
      <c r="I909" t="s">
        <v>1342</v>
      </c>
      <c r="J909">
        <v>1</v>
      </c>
      <c r="K909">
        <v>1</v>
      </c>
      <c r="L909" t="s">
        <v>58</v>
      </c>
      <c r="M909" t="s">
        <v>49</v>
      </c>
      <c r="N909">
        <v>1</v>
      </c>
      <c r="O909">
        <v>22</v>
      </c>
      <c r="P909">
        <v>7.5</v>
      </c>
      <c r="Q909" s="48">
        <v>71.864660000000001</v>
      </c>
      <c r="R909" s="48">
        <f t="shared" si="91"/>
        <v>2.75</v>
      </c>
      <c r="S909" s="48">
        <f t="shared" si="90"/>
        <v>197.627815</v>
      </c>
      <c r="T909" s="48">
        <v>0</v>
      </c>
      <c r="U909" s="48">
        <f t="shared" si="92"/>
        <v>197.627815</v>
      </c>
      <c r="V909" s="138">
        <f t="shared" si="93"/>
        <v>197627.815</v>
      </c>
      <c r="W909" s="138">
        <f t="shared" si="94"/>
        <v>16468.984583333335</v>
      </c>
      <c r="X909" t="str">
        <f>IF(DATAPrI[[#This Row],[Verks]]="Programövergripande",DATAPrI[[#This Row],[Verks]],CONCATENATE(DATAPrI[[#This Row],[PN/Pri kod]],TEXT(DATAPrI[[#This Row],[Verks]],9900000),1))</f>
        <v>H199001411</v>
      </c>
      <c r="Y909" t="str">
        <f>IF(DATAPrI[[#This Row],[Verks]]="Programövergripande",DATAPrI[[#This Row],[Verks]],CONCATENATE(DATAPrI[[#This Row],[Kursansvarig inst]],TEXT(DATAPrI[[#This Row],[Verks]],9900000),1))</f>
        <v>H199001411</v>
      </c>
      <c r="Z9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09" t="s">
        <v>42</v>
      </c>
      <c r="AC909" t="s">
        <v>42</v>
      </c>
      <c r="AD909" t="s">
        <v>42</v>
      </c>
      <c r="AE909" t="s">
        <v>42</v>
      </c>
      <c r="AF909">
        <f>IF(A909="Programövergripande","Programövergripande",VLOOKUP(C909,Verks!A:B,2,0))</f>
        <v>141</v>
      </c>
      <c r="AH909">
        <v>2023</v>
      </c>
      <c r="AL909" t="str">
        <f>VLOOKUP(B909,Inst!A:B,2,0)</f>
        <v>H1</v>
      </c>
    </row>
    <row r="910" spans="1:38" x14ac:dyDescent="0.35">
      <c r="A910" t="s">
        <v>47</v>
      </c>
      <c r="B910" t="s">
        <v>700</v>
      </c>
      <c r="C910" t="s">
        <v>305</v>
      </c>
      <c r="D910" t="s">
        <v>1268</v>
      </c>
      <c r="E910" t="s">
        <v>48</v>
      </c>
      <c r="G910" t="s">
        <v>451</v>
      </c>
      <c r="H910" t="s">
        <v>1310</v>
      </c>
      <c r="I910" t="s">
        <v>1342</v>
      </c>
      <c r="J910">
        <v>1</v>
      </c>
      <c r="K910">
        <v>0.5</v>
      </c>
      <c r="L910" t="s">
        <v>58</v>
      </c>
      <c r="M910" t="s">
        <v>50</v>
      </c>
      <c r="N910">
        <v>1</v>
      </c>
      <c r="O910">
        <v>36</v>
      </c>
      <c r="P910">
        <v>7.5</v>
      </c>
      <c r="Q910" s="48">
        <v>71.864660000000001</v>
      </c>
      <c r="R910" s="48">
        <f t="shared" si="91"/>
        <v>4.5</v>
      </c>
      <c r="S910" s="48">
        <f t="shared" si="90"/>
        <v>323.39096999999998</v>
      </c>
      <c r="T910" s="48">
        <v>0</v>
      </c>
      <c r="U910" s="48">
        <f t="shared" si="92"/>
        <v>323.39096999999998</v>
      </c>
      <c r="V910" s="138">
        <f t="shared" si="93"/>
        <v>323390.96999999997</v>
      </c>
      <c r="W910" s="138">
        <f t="shared" si="94"/>
        <v>26949.247499999998</v>
      </c>
      <c r="X910" t="str">
        <f>IF(DATAPrI[[#This Row],[Verks]]="Programövergripande",DATAPrI[[#This Row],[Verks]],CONCATENATE(DATAPrI[[#This Row],[PN/Pri kod]],TEXT(DATAPrI[[#This Row],[Verks]],9900000),1))</f>
        <v>H199001411</v>
      </c>
      <c r="Y910" t="str">
        <f>IF(DATAPrI[[#This Row],[Verks]]="Programövergripande",DATAPrI[[#This Row],[Verks]],CONCATENATE(DATAPrI[[#This Row],[Kursansvarig inst]],TEXT(DATAPrI[[#This Row],[Verks]],9900000),1))</f>
        <v>H199001411</v>
      </c>
      <c r="Z9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0" t="s">
        <v>42</v>
      </c>
      <c r="AC910" t="s">
        <v>42</v>
      </c>
      <c r="AD910" t="s">
        <v>42</v>
      </c>
      <c r="AE910" t="s">
        <v>42</v>
      </c>
      <c r="AF910">
        <f>IF(A910="Programövergripande","Programövergripande",VLOOKUP(C910,Verks!A:B,2,0))</f>
        <v>141</v>
      </c>
      <c r="AH910">
        <v>2023</v>
      </c>
      <c r="AL910" t="str">
        <f>VLOOKUP(B910,Inst!A:B,2,0)</f>
        <v>H1</v>
      </c>
    </row>
    <row r="911" spans="1:38" x14ac:dyDescent="0.35">
      <c r="A911" t="s">
        <v>47</v>
      </c>
      <c r="B911" t="s">
        <v>700</v>
      </c>
      <c r="C911" t="s">
        <v>305</v>
      </c>
      <c r="D911" t="s">
        <v>1268</v>
      </c>
      <c r="E911" t="s">
        <v>48</v>
      </c>
      <c r="G911" t="s">
        <v>451</v>
      </c>
      <c r="H911" t="s">
        <v>1310</v>
      </c>
      <c r="I911" t="s">
        <v>1342</v>
      </c>
      <c r="J911">
        <v>1</v>
      </c>
      <c r="K911">
        <v>1</v>
      </c>
      <c r="L911" t="s">
        <v>58</v>
      </c>
      <c r="M911" t="s">
        <v>50</v>
      </c>
      <c r="N911">
        <v>1</v>
      </c>
      <c r="O911">
        <v>36</v>
      </c>
      <c r="P911">
        <v>7.5</v>
      </c>
      <c r="Q911" s="48">
        <v>71.864660000000001</v>
      </c>
      <c r="R911" s="48">
        <f t="shared" si="91"/>
        <v>4.5</v>
      </c>
      <c r="S911" s="48">
        <f t="shared" si="90"/>
        <v>323.39096999999998</v>
      </c>
      <c r="T911" s="48">
        <v>0</v>
      </c>
      <c r="U911" s="48">
        <f t="shared" si="92"/>
        <v>323.39096999999998</v>
      </c>
      <c r="V911" s="138">
        <f t="shared" si="93"/>
        <v>323390.96999999997</v>
      </c>
      <c r="W911" s="138">
        <f t="shared" si="94"/>
        <v>26949.247499999998</v>
      </c>
      <c r="X911" t="str">
        <f>IF(DATAPrI[[#This Row],[Verks]]="Programövergripande",DATAPrI[[#This Row],[Verks]],CONCATENATE(DATAPrI[[#This Row],[PN/Pri kod]],TEXT(DATAPrI[[#This Row],[Verks]],9900000),1))</f>
        <v>H199001411</v>
      </c>
      <c r="Y911" t="str">
        <f>IF(DATAPrI[[#This Row],[Verks]]="Programövergripande",DATAPrI[[#This Row],[Verks]],CONCATENATE(DATAPrI[[#This Row],[Kursansvarig inst]],TEXT(DATAPrI[[#This Row],[Verks]],9900000),1))</f>
        <v>H199001411</v>
      </c>
      <c r="Z9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1" t="s">
        <v>42</v>
      </c>
      <c r="AC911" t="s">
        <v>42</v>
      </c>
      <c r="AD911" t="s">
        <v>42</v>
      </c>
      <c r="AE911" t="s">
        <v>42</v>
      </c>
      <c r="AF911">
        <f>IF(A911="Programövergripande","Programövergripande",VLOOKUP(C911,Verks!A:B,2,0))</f>
        <v>141</v>
      </c>
      <c r="AH911">
        <v>2023</v>
      </c>
      <c r="AL911" t="str">
        <f>VLOOKUP(B911,Inst!A:B,2,0)</f>
        <v>H1</v>
      </c>
    </row>
    <row r="912" spans="1:38" x14ac:dyDescent="0.35">
      <c r="A912" t="s">
        <v>47</v>
      </c>
      <c r="B912" t="s">
        <v>700</v>
      </c>
      <c r="C912" t="s">
        <v>305</v>
      </c>
      <c r="D912" t="s">
        <v>1268</v>
      </c>
      <c r="E912" t="s">
        <v>48</v>
      </c>
      <c r="G912" t="s">
        <v>451</v>
      </c>
      <c r="H912" t="s">
        <v>1310</v>
      </c>
      <c r="I912" t="s">
        <v>1342</v>
      </c>
      <c r="J912">
        <v>1</v>
      </c>
      <c r="K912">
        <v>0.5</v>
      </c>
      <c r="L912" t="s">
        <v>58</v>
      </c>
      <c r="M912" t="s">
        <v>49</v>
      </c>
      <c r="N912">
        <v>1</v>
      </c>
      <c r="O912">
        <v>36</v>
      </c>
      <c r="P912">
        <v>7.5</v>
      </c>
      <c r="Q912" s="48">
        <v>71.864660000000001</v>
      </c>
      <c r="R912" s="48">
        <f t="shared" si="91"/>
        <v>4.5</v>
      </c>
      <c r="S912" s="48">
        <f t="shared" si="90"/>
        <v>323.39096999999998</v>
      </c>
      <c r="T912" s="48">
        <v>0</v>
      </c>
      <c r="U912" s="48">
        <f t="shared" si="92"/>
        <v>323.39096999999998</v>
      </c>
      <c r="V912" s="138">
        <f t="shared" si="93"/>
        <v>323390.96999999997</v>
      </c>
      <c r="W912" s="138">
        <f t="shared" si="94"/>
        <v>26949.247499999998</v>
      </c>
      <c r="X912" t="str">
        <f>IF(DATAPrI[[#This Row],[Verks]]="Programövergripande",DATAPrI[[#This Row],[Verks]],CONCATENATE(DATAPrI[[#This Row],[PN/Pri kod]],TEXT(DATAPrI[[#This Row],[Verks]],9900000),1))</f>
        <v>H199001411</v>
      </c>
      <c r="Y912" t="str">
        <f>IF(DATAPrI[[#This Row],[Verks]]="Programövergripande",DATAPrI[[#This Row],[Verks]],CONCATENATE(DATAPrI[[#This Row],[Kursansvarig inst]],TEXT(DATAPrI[[#This Row],[Verks]],9900000),1))</f>
        <v>H199001411</v>
      </c>
      <c r="Z9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2" t="s">
        <v>42</v>
      </c>
      <c r="AC912" t="s">
        <v>42</v>
      </c>
      <c r="AD912" t="s">
        <v>42</v>
      </c>
      <c r="AE912" t="s">
        <v>42</v>
      </c>
      <c r="AF912">
        <f>IF(A912="Programövergripande","Programövergripande",VLOOKUP(C912,Verks!A:B,2,0))</f>
        <v>141</v>
      </c>
      <c r="AH912">
        <v>2023</v>
      </c>
      <c r="AL912" t="str">
        <f>VLOOKUP(B912,Inst!A:B,2,0)</f>
        <v>H1</v>
      </c>
    </row>
    <row r="913" spans="1:38" x14ac:dyDescent="0.35">
      <c r="A913" t="s">
        <v>47</v>
      </c>
      <c r="B913" t="s">
        <v>700</v>
      </c>
      <c r="C913" t="s">
        <v>305</v>
      </c>
      <c r="D913" t="s">
        <v>1268</v>
      </c>
      <c r="E913" t="s">
        <v>48</v>
      </c>
      <c r="G913" t="s">
        <v>451</v>
      </c>
      <c r="H913" t="s">
        <v>1310</v>
      </c>
      <c r="I913" t="s">
        <v>1342</v>
      </c>
      <c r="J913">
        <v>1</v>
      </c>
      <c r="K913">
        <v>1</v>
      </c>
      <c r="L913" t="s">
        <v>58</v>
      </c>
      <c r="M913" t="s">
        <v>49</v>
      </c>
      <c r="N913">
        <v>1</v>
      </c>
      <c r="O913">
        <v>36</v>
      </c>
      <c r="P913">
        <v>7.5</v>
      </c>
      <c r="Q913" s="48">
        <v>71.864660000000001</v>
      </c>
      <c r="R913" s="48">
        <f t="shared" si="91"/>
        <v>4.5</v>
      </c>
      <c r="S913" s="48">
        <f t="shared" si="90"/>
        <v>323.39096999999998</v>
      </c>
      <c r="T913" s="48">
        <v>0</v>
      </c>
      <c r="U913" s="48">
        <f t="shared" si="92"/>
        <v>323.39096999999998</v>
      </c>
      <c r="V913" s="138">
        <f t="shared" si="93"/>
        <v>323390.96999999997</v>
      </c>
      <c r="W913" s="138">
        <f t="shared" si="94"/>
        <v>26949.247499999998</v>
      </c>
      <c r="X913" t="str">
        <f>IF(DATAPrI[[#This Row],[Verks]]="Programövergripande",DATAPrI[[#This Row],[Verks]],CONCATENATE(DATAPrI[[#This Row],[PN/Pri kod]],TEXT(DATAPrI[[#This Row],[Verks]],9900000),1))</f>
        <v>H199001411</v>
      </c>
      <c r="Y913" t="str">
        <f>IF(DATAPrI[[#This Row],[Verks]]="Programövergripande",DATAPrI[[#This Row],[Verks]],CONCATENATE(DATAPrI[[#This Row],[Kursansvarig inst]],TEXT(DATAPrI[[#This Row],[Verks]],9900000),1))</f>
        <v>H199001411</v>
      </c>
      <c r="Z9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3" t="s">
        <v>42</v>
      </c>
      <c r="AC913" t="s">
        <v>42</v>
      </c>
      <c r="AD913" t="s">
        <v>42</v>
      </c>
      <c r="AE913" t="s">
        <v>42</v>
      </c>
      <c r="AF913">
        <f>IF(A913="Programövergripande","Programövergripande",VLOOKUP(C913,Verks!A:B,2,0))</f>
        <v>141</v>
      </c>
      <c r="AH913">
        <v>2023</v>
      </c>
      <c r="AL913" t="str">
        <f>VLOOKUP(B913,Inst!A:B,2,0)</f>
        <v>H1</v>
      </c>
    </row>
    <row r="914" spans="1:38" x14ac:dyDescent="0.35">
      <c r="A914" t="s">
        <v>47</v>
      </c>
      <c r="B914" t="s">
        <v>700</v>
      </c>
      <c r="C914" t="s">
        <v>305</v>
      </c>
      <c r="D914" t="s">
        <v>1274</v>
      </c>
      <c r="E914" t="s">
        <v>48</v>
      </c>
      <c r="G914" t="s">
        <v>451</v>
      </c>
      <c r="H914" t="s">
        <v>1310</v>
      </c>
      <c r="I914" t="s">
        <v>1342</v>
      </c>
      <c r="J914">
        <v>1</v>
      </c>
      <c r="K914">
        <v>1</v>
      </c>
      <c r="L914" t="s">
        <v>58</v>
      </c>
      <c r="M914" t="s">
        <v>50</v>
      </c>
      <c r="N914">
        <v>1</v>
      </c>
      <c r="O914">
        <v>24</v>
      </c>
      <c r="P914">
        <v>7.5</v>
      </c>
      <c r="Q914" s="48">
        <v>71.864660000000001</v>
      </c>
      <c r="R914" s="48">
        <f t="shared" si="91"/>
        <v>3</v>
      </c>
      <c r="S914" s="48">
        <f t="shared" si="90"/>
        <v>215.59397999999999</v>
      </c>
      <c r="T914" s="48">
        <v>0</v>
      </c>
      <c r="U914" s="48">
        <f t="shared" si="92"/>
        <v>215.59397999999999</v>
      </c>
      <c r="V914" s="138">
        <f t="shared" si="93"/>
        <v>215593.97999999998</v>
      </c>
      <c r="W914" s="138">
        <f t="shared" si="94"/>
        <v>17966.164999999997</v>
      </c>
      <c r="X914" t="str">
        <f>IF(DATAPrI[[#This Row],[Verks]]="Programövergripande",DATAPrI[[#This Row],[Verks]],CONCATENATE(DATAPrI[[#This Row],[PN/Pri kod]],TEXT(DATAPrI[[#This Row],[Verks]],9900000),1))</f>
        <v>H199001411</v>
      </c>
      <c r="Y914" t="str">
        <f>IF(DATAPrI[[#This Row],[Verks]]="Programövergripande",DATAPrI[[#This Row],[Verks]],CONCATENATE(DATAPrI[[#This Row],[Kursansvarig inst]],TEXT(DATAPrI[[#This Row],[Verks]],9900000),1))</f>
        <v>H199001411</v>
      </c>
      <c r="Z9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4" t="s">
        <v>42</v>
      </c>
      <c r="AC914" t="s">
        <v>42</v>
      </c>
      <c r="AD914" t="s">
        <v>42</v>
      </c>
      <c r="AE914" t="s">
        <v>42</v>
      </c>
      <c r="AF914">
        <f>IF(A914="Programövergripande","Programövergripande",VLOOKUP(C914,Verks!A:B,2,0))</f>
        <v>141</v>
      </c>
      <c r="AH914">
        <v>2023</v>
      </c>
      <c r="AL914" t="str">
        <f>VLOOKUP(B914,Inst!A:B,2,0)</f>
        <v>H1</v>
      </c>
    </row>
    <row r="915" spans="1:38" x14ac:dyDescent="0.35">
      <c r="A915" t="s">
        <v>47</v>
      </c>
      <c r="B915" t="s">
        <v>700</v>
      </c>
      <c r="C915" t="s">
        <v>305</v>
      </c>
      <c r="D915" t="s">
        <v>1274</v>
      </c>
      <c r="E915" t="s">
        <v>48</v>
      </c>
      <c r="G915" t="s">
        <v>451</v>
      </c>
      <c r="H915" t="s">
        <v>1310</v>
      </c>
      <c r="I915" t="s">
        <v>1342</v>
      </c>
      <c r="J915">
        <v>1</v>
      </c>
      <c r="K915">
        <v>1</v>
      </c>
      <c r="L915" t="s">
        <v>58</v>
      </c>
      <c r="M915" t="s">
        <v>49</v>
      </c>
      <c r="N915">
        <v>1</v>
      </c>
      <c r="O915">
        <v>24</v>
      </c>
      <c r="P915">
        <v>7.5</v>
      </c>
      <c r="Q915" s="48">
        <v>71.864660000000001</v>
      </c>
      <c r="R915" s="48">
        <f t="shared" si="91"/>
        <v>3</v>
      </c>
      <c r="S915" s="48">
        <f t="shared" si="90"/>
        <v>215.59397999999999</v>
      </c>
      <c r="T915" s="48">
        <v>0</v>
      </c>
      <c r="U915" s="48">
        <f t="shared" si="92"/>
        <v>215.59397999999999</v>
      </c>
      <c r="V915" s="138">
        <f t="shared" si="93"/>
        <v>215593.97999999998</v>
      </c>
      <c r="W915" s="138">
        <f t="shared" si="94"/>
        <v>17966.164999999997</v>
      </c>
      <c r="X915" t="str">
        <f>IF(DATAPrI[[#This Row],[Verks]]="Programövergripande",DATAPrI[[#This Row],[Verks]],CONCATENATE(DATAPrI[[#This Row],[PN/Pri kod]],TEXT(DATAPrI[[#This Row],[Verks]],9900000),1))</f>
        <v>H199001411</v>
      </c>
      <c r="Y915" t="str">
        <f>IF(DATAPrI[[#This Row],[Verks]]="Programövergripande",DATAPrI[[#This Row],[Verks]],CONCATENATE(DATAPrI[[#This Row],[Kursansvarig inst]],TEXT(DATAPrI[[#This Row],[Verks]],9900000),1))</f>
        <v>H199001411</v>
      </c>
      <c r="Z9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5" t="s">
        <v>42</v>
      </c>
      <c r="AC915" t="s">
        <v>42</v>
      </c>
      <c r="AD915" t="s">
        <v>42</v>
      </c>
      <c r="AE915" t="s">
        <v>42</v>
      </c>
      <c r="AF915">
        <f>IF(A915="Programövergripande","Programövergripande",VLOOKUP(C915,Verks!A:B,2,0))</f>
        <v>141</v>
      </c>
      <c r="AH915">
        <v>2023</v>
      </c>
      <c r="AL915" t="str">
        <f>VLOOKUP(B915,Inst!A:B,2,0)</f>
        <v>H1</v>
      </c>
    </row>
    <row r="916" spans="1:38" x14ac:dyDescent="0.35">
      <c r="A916" t="s">
        <v>47</v>
      </c>
      <c r="B916" t="s">
        <v>700</v>
      </c>
      <c r="C916" t="s">
        <v>305</v>
      </c>
      <c r="D916" t="s">
        <v>1281</v>
      </c>
      <c r="E916" t="s">
        <v>48</v>
      </c>
      <c r="G916" t="s">
        <v>451</v>
      </c>
      <c r="H916" t="s">
        <v>1310</v>
      </c>
      <c r="I916" t="s">
        <v>1342</v>
      </c>
      <c r="J916">
        <v>1</v>
      </c>
      <c r="K916">
        <v>0.5</v>
      </c>
      <c r="L916" t="s">
        <v>58</v>
      </c>
      <c r="M916" t="s">
        <v>49</v>
      </c>
      <c r="N916">
        <v>1</v>
      </c>
      <c r="O916">
        <v>22</v>
      </c>
      <c r="P916">
        <v>7.5</v>
      </c>
      <c r="Q916" s="48">
        <v>71.864660000000001</v>
      </c>
      <c r="R916" s="48">
        <f t="shared" si="91"/>
        <v>2.75</v>
      </c>
      <c r="S916" s="48">
        <f t="shared" si="90"/>
        <v>197.627815</v>
      </c>
      <c r="T916" s="48">
        <v>0</v>
      </c>
      <c r="U916" s="48">
        <f t="shared" si="92"/>
        <v>197.627815</v>
      </c>
      <c r="V916" s="138">
        <f t="shared" si="93"/>
        <v>197627.815</v>
      </c>
      <c r="W916" s="138">
        <f t="shared" si="94"/>
        <v>16468.984583333335</v>
      </c>
      <c r="X916" t="str">
        <f>IF(DATAPrI[[#This Row],[Verks]]="Programövergripande",DATAPrI[[#This Row],[Verks]],CONCATENATE(DATAPrI[[#This Row],[PN/Pri kod]],TEXT(DATAPrI[[#This Row],[Verks]],9900000),1))</f>
        <v>H199001411</v>
      </c>
      <c r="Y916" t="str">
        <f>IF(DATAPrI[[#This Row],[Verks]]="Programövergripande",DATAPrI[[#This Row],[Verks]],CONCATENATE(DATAPrI[[#This Row],[Kursansvarig inst]],TEXT(DATAPrI[[#This Row],[Verks]],9900000),1))</f>
        <v>H199001411</v>
      </c>
      <c r="Z9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6" t="s">
        <v>42</v>
      </c>
      <c r="AC916" t="s">
        <v>42</v>
      </c>
      <c r="AD916" t="s">
        <v>42</v>
      </c>
      <c r="AE916" t="s">
        <v>42</v>
      </c>
      <c r="AF916">
        <f>IF(A916="Programövergripande","Programövergripande",VLOOKUP(C916,Verks!A:B,2,0))</f>
        <v>141</v>
      </c>
      <c r="AH916">
        <v>2023</v>
      </c>
      <c r="AL916" t="str">
        <f>VLOOKUP(B916,Inst!A:B,2,0)</f>
        <v>H1</v>
      </c>
    </row>
    <row r="917" spans="1:38" x14ac:dyDescent="0.35">
      <c r="A917" t="s">
        <v>47</v>
      </c>
      <c r="B917" t="s">
        <v>700</v>
      </c>
      <c r="C917" t="s">
        <v>305</v>
      </c>
      <c r="D917" t="s">
        <v>1241</v>
      </c>
      <c r="E917" t="s">
        <v>48</v>
      </c>
      <c r="G917" t="s">
        <v>451</v>
      </c>
      <c r="H917" t="s">
        <v>1310</v>
      </c>
      <c r="I917" t="s">
        <v>1342</v>
      </c>
      <c r="J917">
        <v>1</v>
      </c>
      <c r="K917">
        <v>0.5</v>
      </c>
      <c r="L917" t="s">
        <v>58</v>
      </c>
      <c r="M917" t="s">
        <v>49</v>
      </c>
      <c r="N917">
        <v>1</v>
      </c>
      <c r="O917">
        <v>22</v>
      </c>
      <c r="P917">
        <v>7.5</v>
      </c>
      <c r="Q917" s="48">
        <v>71.864660000000001</v>
      </c>
      <c r="R917" s="48">
        <f t="shared" si="91"/>
        <v>2.75</v>
      </c>
      <c r="S917" s="48">
        <f t="shared" si="90"/>
        <v>197.627815</v>
      </c>
      <c r="T917" s="48">
        <v>0</v>
      </c>
      <c r="U917" s="48">
        <f t="shared" si="92"/>
        <v>197.627815</v>
      </c>
      <c r="V917" s="138">
        <f t="shared" si="93"/>
        <v>197627.815</v>
      </c>
      <c r="W917" s="138">
        <f t="shared" si="94"/>
        <v>16468.984583333335</v>
      </c>
      <c r="X917" t="str">
        <f>IF(DATAPrI[[#This Row],[Verks]]="Programövergripande",DATAPrI[[#This Row],[Verks]],CONCATENATE(DATAPrI[[#This Row],[PN/Pri kod]],TEXT(DATAPrI[[#This Row],[Verks]],9900000),1))</f>
        <v>H199001411</v>
      </c>
      <c r="Y917" t="str">
        <f>IF(DATAPrI[[#This Row],[Verks]]="Programövergripande",DATAPrI[[#This Row],[Verks]],CONCATENATE(DATAPrI[[#This Row],[Kursansvarig inst]],TEXT(DATAPrI[[#This Row],[Verks]],9900000),1))</f>
        <v>H199001411</v>
      </c>
      <c r="Z9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7" t="s">
        <v>42</v>
      </c>
      <c r="AC917" t="s">
        <v>42</v>
      </c>
      <c r="AD917" t="s">
        <v>42</v>
      </c>
      <c r="AE917" t="s">
        <v>42</v>
      </c>
      <c r="AF917">
        <f>IF(A917="Programövergripande","Programövergripande",VLOOKUP(C917,Verks!A:B,2,0))</f>
        <v>141</v>
      </c>
      <c r="AH917">
        <v>2023</v>
      </c>
      <c r="AL917" t="str">
        <f>VLOOKUP(B917,Inst!A:B,2,0)</f>
        <v>H1</v>
      </c>
    </row>
    <row r="918" spans="1:38" x14ac:dyDescent="0.35">
      <c r="A918" t="s">
        <v>47</v>
      </c>
      <c r="B918" t="s">
        <v>700</v>
      </c>
      <c r="C918" t="s">
        <v>305</v>
      </c>
      <c r="D918" t="s">
        <v>1242</v>
      </c>
      <c r="E918" t="s">
        <v>48</v>
      </c>
      <c r="G918" t="s">
        <v>451</v>
      </c>
      <c r="H918" t="s">
        <v>1343</v>
      </c>
      <c r="I918" t="s">
        <v>1342</v>
      </c>
      <c r="J918">
        <v>1</v>
      </c>
      <c r="K918">
        <v>0.5</v>
      </c>
      <c r="L918" t="s">
        <v>58</v>
      </c>
      <c r="M918" t="s">
        <v>50</v>
      </c>
      <c r="N918">
        <v>1</v>
      </c>
      <c r="O918">
        <v>25</v>
      </c>
      <c r="P918">
        <v>7.5</v>
      </c>
      <c r="Q918" s="48">
        <v>71.864660000000001</v>
      </c>
      <c r="R918" s="48">
        <f t="shared" si="91"/>
        <v>3.125</v>
      </c>
      <c r="S918" s="48">
        <f t="shared" si="90"/>
        <v>224.57706250000001</v>
      </c>
      <c r="T918" s="48">
        <v>0</v>
      </c>
      <c r="U918" s="48">
        <f t="shared" si="92"/>
        <v>224.57706250000001</v>
      </c>
      <c r="V918" s="138">
        <f t="shared" si="93"/>
        <v>224577.0625</v>
      </c>
      <c r="W918" s="138">
        <f t="shared" si="94"/>
        <v>18714.755208333332</v>
      </c>
      <c r="X918" t="str">
        <f>IF(DATAPrI[[#This Row],[Verks]]="Programövergripande",DATAPrI[[#This Row],[Verks]],CONCATENATE(DATAPrI[[#This Row],[PN/Pri kod]],TEXT(DATAPrI[[#This Row],[Verks]],9900000),1))</f>
        <v>H199001411</v>
      </c>
      <c r="Y918" t="str">
        <f>IF(DATAPrI[[#This Row],[Verks]]="Programövergripande",DATAPrI[[#This Row],[Verks]],CONCATENATE(DATAPrI[[#This Row],[Kursansvarig inst]],TEXT(DATAPrI[[#This Row],[Verks]],9900000),1))</f>
        <v>H199001411</v>
      </c>
      <c r="Z9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8" t="s">
        <v>42</v>
      </c>
      <c r="AC918" t="s">
        <v>42</v>
      </c>
      <c r="AD918" t="s">
        <v>42</v>
      </c>
      <c r="AE918" t="s">
        <v>42</v>
      </c>
      <c r="AF918">
        <f>IF(A918="Programövergripande","Programövergripande",VLOOKUP(C918,Verks!A:B,2,0))</f>
        <v>141</v>
      </c>
      <c r="AH918">
        <v>2023</v>
      </c>
      <c r="AL918" t="str">
        <f>VLOOKUP(B918,Inst!A:B,2,0)</f>
        <v>H1</v>
      </c>
    </row>
    <row r="919" spans="1:38" x14ac:dyDescent="0.35">
      <c r="A919" t="s">
        <v>47</v>
      </c>
      <c r="B919" t="s">
        <v>700</v>
      </c>
      <c r="C919" t="s">
        <v>305</v>
      </c>
      <c r="D919" t="s">
        <v>1242</v>
      </c>
      <c r="E919" t="s">
        <v>48</v>
      </c>
      <c r="G919" t="s">
        <v>451</v>
      </c>
      <c r="H919" t="s">
        <v>1344</v>
      </c>
      <c r="I919" t="s">
        <v>1342</v>
      </c>
      <c r="J919">
        <v>1</v>
      </c>
      <c r="K919">
        <v>0.5</v>
      </c>
      <c r="L919" t="s">
        <v>58</v>
      </c>
      <c r="M919" t="s">
        <v>50</v>
      </c>
      <c r="N919">
        <v>1</v>
      </c>
      <c r="O919">
        <v>4</v>
      </c>
      <c r="P919">
        <v>7.5</v>
      </c>
      <c r="Q919" s="48">
        <v>71.864660000000001</v>
      </c>
      <c r="R919" s="48">
        <f t="shared" si="91"/>
        <v>0.5</v>
      </c>
      <c r="S919" s="48">
        <f t="shared" si="90"/>
        <v>35.93233</v>
      </c>
      <c r="T919" s="48">
        <v>0</v>
      </c>
      <c r="U919" s="48">
        <f t="shared" si="92"/>
        <v>35.93233</v>
      </c>
      <c r="V919" s="138">
        <f t="shared" si="93"/>
        <v>35932.33</v>
      </c>
      <c r="W919" s="138">
        <f t="shared" si="94"/>
        <v>2994.3608333333336</v>
      </c>
      <c r="X919" t="str">
        <f>IF(DATAPrI[[#This Row],[Verks]]="Programövergripande",DATAPrI[[#This Row],[Verks]],CONCATENATE(DATAPrI[[#This Row],[PN/Pri kod]],TEXT(DATAPrI[[#This Row],[Verks]],9900000),1))</f>
        <v>H199001411</v>
      </c>
      <c r="Y919" t="str">
        <f>IF(DATAPrI[[#This Row],[Verks]]="Programövergripande",DATAPrI[[#This Row],[Verks]],CONCATENATE(DATAPrI[[#This Row],[Kursansvarig inst]],TEXT(DATAPrI[[#This Row],[Verks]],9900000),1))</f>
        <v>H199001411</v>
      </c>
      <c r="Z9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19" t="s">
        <v>42</v>
      </c>
      <c r="AC919" t="s">
        <v>42</v>
      </c>
      <c r="AD919" t="s">
        <v>42</v>
      </c>
      <c r="AE919" t="s">
        <v>42</v>
      </c>
      <c r="AF919">
        <f>IF(A919="Programövergripande","Programövergripande",VLOOKUP(C919,Verks!A:B,2,0))</f>
        <v>141</v>
      </c>
      <c r="AH919">
        <v>2023</v>
      </c>
      <c r="AL919" t="str">
        <f>VLOOKUP(B919,Inst!A:B,2,0)</f>
        <v>H1</v>
      </c>
    </row>
    <row r="920" spans="1:38" x14ac:dyDescent="0.35">
      <c r="A920" t="s">
        <v>47</v>
      </c>
      <c r="B920" t="s">
        <v>700</v>
      </c>
      <c r="C920" t="s">
        <v>305</v>
      </c>
      <c r="D920" t="s">
        <v>1284</v>
      </c>
      <c r="E920" t="s">
        <v>48</v>
      </c>
      <c r="G920" t="s">
        <v>451</v>
      </c>
      <c r="H920" t="s">
        <v>1310</v>
      </c>
      <c r="I920" t="s">
        <v>1342</v>
      </c>
      <c r="J920">
        <v>1</v>
      </c>
      <c r="K920">
        <v>0.5</v>
      </c>
      <c r="L920" t="s">
        <v>58</v>
      </c>
      <c r="M920" t="s">
        <v>50</v>
      </c>
      <c r="N920">
        <v>1</v>
      </c>
      <c r="O920">
        <v>26</v>
      </c>
      <c r="P920">
        <v>7.5</v>
      </c>
      <c r="Q920" s="48">
        <v>71.864660000000001</v>
      </c>
      <c r="R920" s="48">
        <f t="shared" si="91"/>
        <v>3.25</v>
      </c>
      <c r="S920" s="48">
        <f t="shared" si="90"/>
        <v>233.56014500000001</v>
      </c>
      <c r="T920" s="48">
        <v>0</v>
      </c>
      <c r="U920" s="48">
        <f t="shared" si="92"/>
        <v>233.56014500000001</v>
      </c>
      <c r="V920" s="138">
        <f t="shared" si="93"/>
        <v>233560.14500000002</v>
      </c>
      <c r="W920" s="138">
        <f t="shared" si="94"/>
        <v>19463.345416666667</v>
      </c>
      <c r="X920" t="str">
        <f>IF(DATAPrI[[#This Row],[Verks]]="Programövergripande",DATAPrI[[#This Row],[Verks]],CONCATENATE(DATAPrI[[#This Row],[PN/Pri kod]],TEXT(DATAPrI[[#This Row],[Verks]],9900000),1))</f>
        <v>H199001411</v>
      </c>
      <c r="Y920" t="str">
        <f>IF(DATAPrI[[#This Row],[Verks]]="Programövergripande",DATAPrI[[#This Row],[Verks]],CONCATENATE(DATAPrI[[#This Row],[Kursansvarig inst]],TEXT(DATAPrI[[#This Row],[Verks]],9900000),1))</f>
        <v>H199001411</v>
      </c>
      <c r="Z9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20" t="s">
        <v>42</v>
      </c>
      <c r="AC920" t="s">
        <v>42</v>
      </c>
      <c r="AD920" t="s">
        <v>42</v>
      </c>
      <c r="AE920" t="s">
        <v>42</v>
      </c>
      <c r="AF920">
        <f>IF(A920="Programövergripande","Programövergripande",VLOOKUP(C920,Verks!A:B,2,0))</f>
        <v>141</v>
      </c>
      <c r="AH920">
        <v>2023</v>
      </c>
      <c r="AL920" t="str">
        <f>VLOOKUP(B920,Inst!A:B,2,0)</f>
        <v>H1</v>
      </c>
    </row>
    <row r="921" spans="1:38" x14ac:dyDescent="0.35">
      <c r="A921" t="s">
        <v>47</v>
      </c>
      <c r="B921" t="s">
        <v>700</v>
      </c>
      <c r="C921" t="s">
        <v>305</v>
      </c>
      <c r="D921" t="s">
        <v>1268</v>
      </c>
      <c r="E921" t="s">
        <v>48</v>
      </c>
      <c r="G921" t="s">
        <v>451</v>
      </c>
      <c r="H921" t="s">
        <v>1345</v>
      </c>
      <c r="I921" t="s">
        <v>1346</v>
      </c>
      <c r="J921">
        <v>1</v>
      </c>
      <c r="K921">
        <v>1</v>
      </c>
      <c r="L921" t="s">
        <v>58</v>
      </c>
      <c r="M921" t="s">
        <v>50</v>
      </c>
      <c r="N921">
        <v>3</v>
      </c>
      <c r="O921">
        <v>32</v>
      </c>
      <c r="P921">
        <v>3</v>
      </c>
      <c r="Q921" s="48">
        <v>71.864660000000001</v>
      </c>
      <c r="R921" s="48">
        <f t="shared" si="91"/>
        <v>1.6</v>
      </c>
      <c r="S921" s="48">
        <f t="shared" si="90"/>
        <v>114.983456</v>
      </c>
      <c r="T921" s="48"/>
      <c r="U921" s="48">
        <f t="shared" si="92"/>
        <v>114.983456</v>
      </c>
      <c r="V921" s="138">
        <f t="shared" si="93"/>
        <v>114983.45600000001</v>
      </c>
      <c r="W921" s="138">
        <f t="shared" si="94"/>
        <v>9581.9546666666665</v>
      </c>
      <c r="X921" t="str">
        <f>IF(DATAPrI[[#This Row],[Verks]]="Programövergripande",DATAPrI[[#This Row],[Verks]],CONCATENATE(DATAPrI[[#This Row],[PN/Pri kod]],TEXT(DATAPrI[[#This Row],[Verks]],9900000),1))</f>
        <v>H199001411</v>
      </c>
      <c r="Y921" t="str">
        <f>IF(DATAPrI[[#This Row],[Verks]]="Programövergripande",DATAPrI[[#This Row],[Verks]],CONCATENATE(DATAPrI[[#This Row],[Kursansvarig inst]],TEXT(DATAPrI[[#This Row],[Verks]],9900000),1))</f>
        <v>H199001411</v>
      </c>
      <c r="Z9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1">
        <f>IF(A921="Programövergripande","Programövergripande",VLOOKUP(C921,Verks!A:B,2,0))</f>
        <v>141</v>
      </c>
      <c r="AH921">
        <v>2023</v>
      </c>
      <c r="AL921" t="str">
        <f>VLOOKUP(B921,Inst!A:B,2,0)</f>
        <v>H1</v>
      </c>
    </row>
    <row r="922" spans="1:38" x14ac:dyDescent="0.35">
      <c r="A922" t="s">
        <v>47</v>
      </c>
      <c r="B922" t="s">
        <v>700</v>
      </c>
      <c r="C922" t="s">
        <v>305</v>
      </c>
      <c r="D922" t="s">
        <v>1268</v>
      </c>
      <c r="E922" t="s">
        <v>48</v>
      </c>
      <c r="G922" t="s">
        <v>451</v>
      </c>
      <c r="H922" t="s">
        <v>1345</v>
      </c>
      <c r="I922" t="s">
        <v>1346</v>
      </c>
      <c r="J922">
        <v>1</v>
      </c>
      <c r="K922">
        <v>1</v>
      </c>
      <c r="L922" t="s">
        <v>58</v>
      </c>
      <c r="M922" t="s">
        <v>49</v>
      </c>
      <c r="N922">
        <v>3</v>
      </c>
      <c r="O922">
        <v>32</v>
      </c>
      <c r="P922">
        <v>3</v>
      </c>
      <c r="Q922" s="48">
        <v>71.864660000000001</v>
      </c>
      <c r="R922" s="48">
        <f t="shared" si="91"/>
        <v>1.6</v>
      </c>
      <c r="S922" s="48">
        <f t="shared" si="90"/>
        <v>114.983456</v>
      </c>
      <c r="T922" s="48"/>
      <c r="U922" s="48">
        <f t="shared" si="92"/>
        <v>114.983456</v>
      </c>
      <c r="V922" s="138">
        <f t="shared" si="93"/>
        <v>114983.45600000001</v>
      </c>
      <c r="W922" s="138">
        <f t="shared" si="94"/>
        <v>9581.9546666666665</v>
      </c>
      <c r="X922" t="str">
        <f>IF(DATAPrI[[#This Row],[Verks]]="Programövergripande",DATAPrI[[#This Row],[Verks]],CONCATENATE(DATAPrI[[#This Row],[PN/Pri kod]],TEXT(DATAPrI[[#This Row],[Verks]],9900000),1))</f>
        <v>H199001411</v>
      </c>
      <c r="Y922" t="str">
        <f>IF(DATAPrI[[#This Row],[Verks]]="Programövergripande",DATAPrI[[#This Row],[Verks]],CONCATENATE(DATAPrI[[#This Row],[Kursansvarig inst]],TEXT(DATAPrI[[#This Row],[Verks]],9900000),1))</f>
        <v>H199001411</v>
      </c>
      <c r="Z9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2">
        <f>IF(A922="Programövergripande","Programövergripande",VLOOKUP(C922,Verks!A:B,2,0))</f>
        <v>141</v>
      </c>
      <c r="AH922">
        <v>2023</v>
      </c>
      <c r="AL922" t="str">
        <f>VLOOKUP(B922,Inst!A:B,2,0)</f>
        <v>H1</v>
      </c>
    </row>
    <row r="923" spans="1:38" x14ac:dyDescent="0.35">
      <c r="A923" t="s">
        <v>47</v>
      </c>
      <c r="B923" t="s">
        <v>700</v>
      </c>
      <c r="C923" t="s">
        <v>305</v>
      </c>
      <c r="D923" t="s">
        <v>1268</v>
      </c>
      <c r="E923" t="s">
        <v>48</v>
      </c>
      <c r="G923" t="s">
        <v>451</v>
      </c>
      <c r="H923" t="s">
        <v>1345</v>
      </c>
      <c r="I923" t="s">
        <v>1346</v>
      </c>
      <c r="J923">
        <v>1</v>
      </c>
      <c r="K923">
        <v>0.5</v>
      </c>
      <c r="L923" t="s">
        <v>58</v>
      </c>
      <c r="M923" t="s">
        <v>50</v>
      </c>
      <c r="N923">
        <v>5</v>
      </c>
      <c r="O923">
        <v>30</v>
      </c>
      <c r="P923">
        <v>3</v>
      </c>
      <c r="Q923" s="48">
        <v>71.864660000000001</v>
      </c>
      <c r="R923" s="48">
        <f t="shared" si="91"/>
        <v>1.5</v>
      </c>
      <c r="S923" s="48">
        <f t="shared" si="90"/>
        <v>107.79698999999999</v>
      </c>
      <c r="T923" s="48"/>
      <c r="U923" s="48">
        <f t="shared" si="92"/>
        <v>107.79698999999999</v>
      </c>
      <c r="V923" s="138">
        <f t="shared" si="93"/>
        <v>107796.98999999999</v>
      </c>
      <c r="W923" s="138">
        <f t="shared" si="94"/>
        <v>8983.0824999999986</v>
      </c>
      <c r="X923" t="str">
        <f>IF(DATAPrI[[#This Row],[Verks]]="Programövergripande",DATAPrI[[#This Row],[Verks]],CONCATENATE(DATAPrI[[#This Row],[PN/Pri kod]],TEXT(DATAPrI[[#This Row],[Verks]],9900000),1))</f>
        <v>H199001411</v>
      </c>
      <c r="Y923" t="str">
        <f>IF(DATAPrI[[#This Row],[Verks]]="Programövergripande",DATAPrI[[#This Row],[Verks]],CONCATENATE(DATAPrI[[#This Row],[Kursansvarig inst]],TEXT(DATAPrI[[#This Row],[Verks]],9900000),1))</f>
        <v>H199001411</v>
      </c>
      <c r="Z9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3">
        <f>IF(A923="Programövergripande","Programövergripande",VLOOKUP(C923,Verks!A:B,2,0))</f>
        <v>141</v>
      </c>
      <c r="AH923">
        <v>2023</v>
      </c>
      <c r="AL923" t="str">
        <f>VLOOKUP(B923,Inst!A:B,2,0)</f>
        <v>H1</v>
      </c>
    </row>
    <row r="924" spans="1:38" x14ac:dyDescent="0.35">
      <c r="A924" t="s">
        <v>47</v>
      </c>
      <c r="B924" t="s">
        <v>700</v>
      </c>
      <c r="C924" t="s">
        <v>305</v>
      </c>
      <c r="D924" t="s">
        <v>1268</v>
      </c>
      <c r="E924" t="s">
        <v>48</v>
      </c>
      <c r="G924" t="s">
        <v>451</v>
      </c>
      <c r="H924" t="s">
        <v>1345</v>
      </c>
      <c r="I924" t="s">
        <v>1346</v>
      </c>
      <c r="J924">
        <v>1</v>
      </c>
      <c r="K924">
        <v>0.5</v>
      </c>
      <c r="L924" t="s">
        <v>58</v>
      </c>
      <c r="M924" t="s">
        <v>49</v>
      </c>
      <c r="N924">
        <v>5</v>
      </c>
      <c r="O924">
        <v>30</v>
      </c>
      <c r="P924">
        <v>3</v>
      </c>
      <c r="Q924" s="48">
        <v>71.864660000000001</v>
      </c>
      <c r="R924" s="48">
        <f t="shared" si="91"/>
        <v>1.5</v>
      </c>
      <c r="S924" s="48">
        <f t="shared" si="90"/>
        <v>107.79698999999999</v>
      </c>
      <c r="T924" s="48"/>
      <c r="U924" s="48">
        <f t="shared" si="92"/>
        <v>107.79698999999999</v>
      </c>
      <c r="V924" s="138">
        <f t="shared" si="93"/>
        <v>107796.98999999999</v>
      </c>
      <c r="W924" s="138">
        <f t="shared" si="94"/>
        <v>8983.0824999999986</v>
      </c>
      <c r="X924" t="str">
        <f>IF(DATAPrI[[#This Row],[Verks]]="Programövergripande",DATAPrI[[#This Row],[Verks]],CONCATENATE(DATAPrI[[#This Row],[PN/Pri kod]],TEXT(DATAPrI[[#This Row],[Verks]],9900000),1))</f>
        <v>H199001411</v>
      </c>
      <c r="Y924" t="str">
        <f>IF(DATAPrI[[#This Row],[Verks]]="Programövergripande",DATAPrI[[#This Row],[Verks]],CONCATENATE(DATAPrI[[#This Row],[Kursansvarig inst]],TEXT(DATAPrI[[#This Row],[Verks]],9900000),1))</f>
        <v>H199001411</v>
      </c>
      <c r="Z9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4">
        <f>IF(A924="Programövergripande","Programövergripande",VLOOKUP(C924,Verks!A:B,2,0))</f>
        <v>141</v>
      </c>
      <c r="AH924">
        <v>2023</v>
      </c>
      <c r="AL924" t="str">
        <f>VLOOKUP(B924,Inst!A:B,2,0)</f>
        <v>H1</v>
      </c>
    </row>
    <row r="925" spans="1:38" x14ac:dyDescent="0.35">
      <c r="A925" t="s">
        <v>47</v>
      </c>
      <c r="B925" t="s">
        <v>700</v>
      </c>
      <c r="C925" t="s">
        <v>305</v>
      </c>
      <c r="D925" t="s">
        <v>1284</v>
      </c>
      <c r="E925" t="s">
        <v>48</v>
      </c>
      <c r="G925" t="s">
        <v>451</v>
      </c>
      <c r="H925" t="s">
        <v>1345</v>
      </c>
      <c r="I925" t="s">
        <v>1346</v>
      </c>
      <c r="J925">
        <v>1</v>
      </c>
      <c r="K925">
        <v>0.5</v>
      </c>
      <c r="L925" t="s">
        <v>58</v>
      </c>
      <c r="M925" t="s">
        <v>50</v>
      </c>
      <c r="N925">
        <v>3</v>
      </c>
      <c r="O925">
        <v>22</v>
      </c>
      <c r="P925">
        <v>3</v>
      </c>
      <c r="Q925" s="48">
        <v>71.864660000000001</v>
      </c>
      <c r="R925" s="48">
        <f t="shared" si="91"/>
        <v>1.1000000000000001</v>
      </c>
      <c r="S925" s="48">
        <f t="shared" si="90"/>
        <v>79.051126000000011</v>
      </c>
      <c r="T925" s="48"/>
      <c r="U925" s="48">
        <f t="shared" si="92"/>
        <v>79.051126000000011</v>
      </c>
      <c r="V925" s="138">
        <f t="shared" si="93"/>
        <v>79051.126000000004</v>
      </c>
      <c r="W925" s="138">
        <f t="shared" si="94"/>
        <v>6587.5938333333334</v>
      </c>
      <c r="X925" t="str">
        <f>IF(DATAPrI[[#This Row],[Verks]]="Programövergripande",DATAPrI[[#This Row],[Verks]],CONCATENATE(DATAPrI[[#This Row],[PN/Pri kod]],TEXT(DATAPrI[[#This Row],[Verks]],9900000),1))</f>
        <v>H199001411</v>
      </c>
      <c r="Y925" t="str">
        <f>IF(DATAPrI[[#This Row],[Verks]]="Programövergripande",DATAPrI[[#This Row],[Verks]],CONCATENATE(DATAPrI[[#This Row],[Kursansvarig inst]],TEXT(DATAPrI[[#This Row],[Verks]],9900000),1))</f>
        <v>H199001411</v>
      </c>
      <c r="Z9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25">
        <f>IF(A925="Programövergripande","Programövergripande",VLOOKUP(C925,Verks!A:B,2,0))</f>
        <v>141</v>
      </c>
      <c r="AH925">
        <v>2023</v>
      </c>
      <c r="AL925" t="str">
        <f>VLOOKUP(B925,Inst!A:B,2,0)</f>
        <v>H1</v>
      </c>
    </row>
    <row r="926" spans="1:38" x14ac:dyDescent="0.35">
      <c r="A926" t="s">
        <v>47</v>
      </c>
      <c r="B926" t="s">
        <v>700</v>
      </c>
      <c r="C926" t="s">
        <v>305</v>
      </c>
      <c r="D926" t="s">
        <v>1244</v>
      </c>
      <c r="E926" t="s">
        <v>48</v>
      </c>
      <c r="G926" t="s">
        <v>451</v>
      </c>
      <c r="H926" t="s">
        <v>1347</v>
      </c>
      <c r="I926" t="s">
        <v>1348</v>
      </c>
      <c r="J926">
        <v>1</v>
      </c>
      <c r="K926">
        <v>0.5</v>
      </c>
      <c r="L926" t="s">
        <v>58</v>
      </c>
      <c r="M926" t="s">
        <v>50</v>
      </c>
      <c r="N926">
        <v>3</v>
      </c>
      <c r="O926">
        <v>10</v>
      </c>
      <c r="P926">
        <v>7.5</v>
      </c>
      <c r="Q926" s="48">
        <v>71.864660000000001</v>
      </c>
      <c r="R926" s="48">
        <f t="shared" si="91"/>
        <v>1.25</v>
      </c>
      <c r="S926" s="48">
        <f t="shared" si="90"/>
        <v>89.830825000000004</v>
      </c>
      <c r="T926" s="48">
        <v>0</v>
      </c>
      <c r="U926" s="48">
        <f t="shared" si="92"/>
        <v>89.830825000000004</v>
      </c>
      <c r="V926" s="138">
        <f t="shared" si="93"/>
        <v>89830.825000000012</v>
      </c>
      <c r="W926" s="138">
        <f t="shared" si="94"/>
        <v>7485.9020833333343</v>
      </c>
      <c r="X926" t="str">
        <f>IF(DATAPrI[[#This Row],[Verks]]="Programövergripande",DATAPrI[[#This Row],[Verks]],CONCATENATE(DATAPrI[[#This Row],[PN/Pri kod]],TEXT(DATAPrI[[#This Row],[Verks]],9900000),1))</f>
        <v>H199001411</v>
      </c>
      <c r="Y926" t="str">
        <f>IF(DATAPrI[[#This Row],[Verks]]="Programövergripande",DATAPrI[[#This Row],[Verks]],CONCATENATE(DATAPrI[[#This Row],[Kursansvarig inst]],TEXT(DATAPrI[[#This Row],[Verks]],9900000),1))</f>
        <v>H199001411</v>
      </c>
      <c r="Z9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26" t="s">
        <v>42</v>
      </c>
      <c r="AC926" t="s">
        <v>42</v>
      </c>
      <c r="AD926" t="s">
        <v>42</v>
      </c>
      <c r="AE926" t="s">
        <v>42</v>
      </c>
      <c r="AF926">
        <f>IF(A926="Programövergripande","Programövergripande",VLOOKUP(C926,Verks!A:B,2,0))</f>
        <v>141</v>
      </c>
      <c r="AH926">
        <v>2023</v>
      </c>
      <c r="AL926" t="str">
        <f>VLOOKUP(B926,Inst!A:B,2,0)</f>
        <v>H1</v>
      </c>
    </row>
    <row r="927" spans="1:38" x14ac:dyDescent="0.35">
      <c r="A927" t="s">
        <v>47</v>
      </c>
      <c r="B927" t="s">
        <v>700</v>
      </c>
      <c r="C927" t="s">
        <v>305</v>
      </c>
      <c r="D927" t="s">
        <v>1244</v>
      </c>
      <c r="E927" t="s">
        <v>48</v>
      </c>
      <c r="G927" t="s">
        <v>451</v>
      </c>
      <c r="H927" t="s">
        <v>1347</v>
      </c>
      <c r="I927" t="s">
        <v>1348</v>
      </c>
      <c r="J927">
        <v>1</v>
      </c>
      <c r="K927">
        <v>0.5</v>
      </c>
      <c r="L927" t="s">
        <v>58</v>
      </c>
      <c r="M927" t="s">
        <v>49</v>
      </c>
      <c r="N927">
        <v>4</v>
      </c>
      <c r="O927">
        <v>10</v>
      </c>
      <c r="P927">
        <v>7.5</v>
      </c>
      <c r="Q927" s="48">
        <v>71.864660000000001</v>
      </c>
      <c r="R927" s="48">
        <f t="shared" si="91"/>
        <v>1.25</v>
      </c>
      <c r="S927" s="48">
        <f t="shared" si="90"/>
        <v>89.830825000000004</v>
      </c>
      <c r="T927" s="48">
        <v>0</v>
      </c>
      <c r="U927" s="48">
        <f t="shared" si="92"/>
        <v>89.830825000000004</v>
      </c>
      <c r="V927" s="138">
        <f t="shared" si="93"/>
        <v>89830.825000000012</v>
      </c>
      <c r="W927" s="138">
        <f t="shared" si="94"/>
        <v>7485.9020833333343</v>
      </c>
      <c r="X927" t="str">
        <f>IF(DATAPrI[[#This Row],[Verks]]="Programövergripande",DATAPrI[[#This Row],[Verks]],CONCATENATE(DATAPrI[[#This Row],[PN/Pri kod]],TEXT(DATAPrI[[#This Row],[Verks]],9900000),1))</f>
        <v>H199001411</v>
      </c>
      <c r="Y927" t="str">
        <f>IF(DATAPrI[[#This Row],[Verks]]="Programövergripande",DATAPrI[[#This Row],[Verks]],CONCATENATE(DATAPrI[[#This Row],[Kursansvarig inst]],TEXT(DATAPrI[[#This Row],[Verks]],9900000),1))</f>
        <v>H199001411</v>
      </c>
      <c r="Z9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27" t="s">
        <v>42</v>
      </c>
      <c r="AC927" t="s">
        <v>42</v>
      </c>
      <c r="AD927" t="s">
        <v>42</v>
      </c>
      <c r="AE927" t="s">
        <v>42</v>
      </c>
      <c r="AF927">
        <f>IF(A927="Programövergripande","Programövergripande",VLOOKUP(C927,Verks!A:B,2,0))</f>
        <v>141</v>
      </c>
      <c r="AH927">
        <v>2023</v>
      </c>
      <c r="AL927" t="str">
        <f>VLOOKUP(B927,Inst!A:B,2,0)</f>
        <v>H1</v>
      </c>
    </row>
    <row r="928" spans="1:38" x14ac:dyDescent="0.35">
      <c r="A928" t="s">
        <v>47</v>
      </c>
      <c r="B928" t="s">
        <v>700</v>
      </c>
      <c r="C928" t="s">
        <v>305</v>
      </c>
      <c r="D928" t="s">
        <v>1349</v>
      </c>
      <c r="E928" t="s">
        <v>48</v>
      </c>
      <c r="G928" t="s">
        <v>1250</v>
      </c>
      <c r="H928" t="s">
        <v>1350</v>
      </c>
      <c r="I928" t="s">
        <v>1351</v>
      </c>
      <c r="J928">
        <v>1</v>
      </c>
      <c r="K928">
        <v>0.75</v>
      </c>
      <c r="L928" t="s">
        <v>58</v>
      </c>
      <c r="M928" t="s">
        <v>50</v>
      </c>
      <c r="N928">
        <v>1</v>
      </c>
      <c r="O928">
        <v>25</v>
      </c>
      <c r="P928">
        <v>7.5</v>
      </c>
      <c r="Q928" s="48">
        <v>78.314660000000003</v>
      </c>
      <c r="R928" s="48">
        <f t="shared" si="91"/>
        <v>3.125</v>
      </c>
      <c r="S928" s="48">
        <f t="shared" si="90"/>
        <v>244.73331250000001</v>
      </c>
      <c r="T928" s="48">
        <v>0</v>
      </c>
      <c r="U928" s="48">
        <f t="shared" si="92"/>
        <v>244.73331250000001</v>
      </c>
      <c r="V928" s="138">
        <f t="shared" si="93"/>
        <v>244733.3125</v>
      </c>
      <c r="W928" s="138">
        <f t="shared" si="94"/>
        <v>20394.442708333332</v>
      </c>
      <c r="X928" t="str">
        <f>IF(DATAPrI[[#This Row],[Verks]]="Programövergripande",DATAPrI[[#This Row],[Verks]],CONCATENATE(DATAPrI[[#This Row],[PN/Pri kod]],TEXT(DATAPrI[[#This Row],[Verks]],9900000),1))</f>
        <v>H199001411</v>
      </c>
      <c r="Y928" t="str">
        <f>IF(DATAPrI[[#This Row],[Verks]]="Programövergripande",DATAPrI[[#This Row],[Verks]],CONCATENATE(DATAPrI[[#This Row],[Kursansvarig inst]],TEXT(DATAPrI[[#This Row],[Verks]],9900000),1))</f>
        <v>S199001411</v>
      </c>
      <c r="Z9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28" t="s">
        <v>42</v>
      </c>
      <c r="AC928" t="s">
        <v>42</v>
      </c>
      <c r="AD928" t="s">
        <v>42</v>
      </c>
      <c r="AE928" t="s">
        <v>42</v>
      </c>
      <c r="AF928">
        <f>IF(A928="Programövergripande","Programövergripande",VLOOKUP(C928,Verks!A:B,2,0))</f>
        <v>141</v>
      </c>
      <c r="AH928">
        <v>2023</v>
      </c>
      <c r="AL928" t="str">
        <f>VLOOKUP(B928,Inst!A:B,2,0)</f>
        <v>H1</v>
      </c>
    </row>
    <row r="929" spans="1:38" x14ac:dyDescent="0.35">
      <c r="A929" t="s">
        <v>47</v>
      </c>
      <c r="B929" t="s">
        <v>700</v>
      </c>
      <c r="C929" t="s">
        <v>305</v>
      </c>
      <c r="D929" t="s">
        <v>1349</v>
      </c>
      <c r="E929" t="s">
        <v>48</v>
      </c>
      <c r="G929" t="s">
        <v>1250</v>
      </c>
      <c r="H929" t="s">
        <v>1350</v>
      </c>
      <c r="I929" t="s">
        <v>1351</v>
      </c>
      <c r="J929">
        <v>1</v>
      </c>
      <c r="K929">
        <v>0.75</v>
      </c>
      <c r="L929" t="s">
        <v>58</v>
      </c>
      <c r="M929" t="s">
        <v>50</v>
      </c>
      <c r="N929">
        <v>2</v>
      </c>
      <c r="O929">
        <v>25</v>
      </c>
      <c r="P929">
        <v>7.5</v>
      </c>
      <c r="Q929" s="48">
        <v>78.314660000000003</v>
      </c>
      <c r="R929" s="48">
        <f t="shared" si="91"/>
        <v>3.125</v>
      </c>
      <c r="S929" s="48">
        <f t="shared" si="90"/>
        <v>244.73331250000001</v>
      </c>
      <c r="T929" s="48">
        <v>0</v>
      </c>
      <c r="U929" s="48">
        <f t="shared" si="92"/>
        <v>244.73331250000001</v>
      </c>
      <c r="V929" s="138">
        <f t="shared" si="93"/>
        <v>244733.3125</v>
      </c>
      <c r="W929" s="138">
        <f t="shared" si="94"/>
        <v>20394.442708333332</v>
      </c>
      <c r="X929" t="str">
        <f>IF(DATAPrI[[#This Row],[Verks]]="Programövergripande",DATAPrI[[#This Row],[Verks]],CONCATENATE(DATAPrI[[#This Row],[PN/Pri kod]],TEXT(DATAPrI[[#This Row],[Verks]],9900000),1))</f>
        <v>H199001411</v>
      </c>
      <c r="Y929" t="str">
        <f>IF(DATAPrI[[#This Row],[Verks]]="Programövergripande",DATAPrI[[#This Row],[Verks]],CONCATENATE(DATAPrI[[#This Row],[Kursansvarig inst]],TEXT(DATAPrI[[#This Row],[Verks]],9900000),1))</f>
        <v>S199001411</v>
      </c>
      <c r="Z9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29" t="s">
        <v>42</v>
      </c>
      <c r="AC929" t="s">
        <v>42</v>
      </c>
      <c r="AD929" t="s">
        <v>42</v>
      </c>
      <c r="AE929" t="s">
        <v>42</v>
      </c>
      <c r="AF929">
        <f>IF(A929="Programövergripande","Programövergripande",VLOOKUP(C929,Verks!A:B,2,0))</f>
        <v>141</v>
      </c>
      <c r="AH929">
        <v>2023</v>
      </c>
      <c r="AL929" t="str">
        <f>VLOOKUP(B929,Inst!A:B,2,0)</f>
        <v>H1</v>
      </c>
    </row>
    <row r="930" spans="1:38" x14ac:dyDescent="0.35">
      <c r="A930" t="s">
        <v>47</v>
      </c>
      <c r="B930" t="s">
        <v>700</v>
      </c>
      <c r="C930" t="s">
        <v>305</v>
      </c>
      <c r="D930" t="s">
        <v>1349</v>
      </c>
      <c r="E930" t="s">
        <v>48</v>
      </c>
      <c r="G930" t="s">
        <v>1250</v>
      </c>
      <c r="H930" t="s">
        <v>1350</v>
      </c>
      <c r="I930" t="s">
        <v>1351</v>
      </c>
      <c r="J930">
        <v>1</v>
      </c>
      <c r="K930">
        <v>0.75</v>
      </c>
      <c r="L930" t="s">
        <v>58</v>
      </c>
      <c r="M930" t="s">
        <v>49</v>
      </c>
      <c r="N930">
        <v>2</v>
      </c>
      <c r="O930">
        <v>23</v>
      </c>
      <c r="P930">
        <v>7.5</v>
      </c>
      <c r="Q930" s="48">
        <v>78.314660000000003</v>
      </c>
      <c r="R930" s="48">
        <f t="shared" si="91"/>
        <v>2.875</v>
      </c>
      <c r="S930" s="48">
        <f t="shared" si="90"/>
        <v>225.15464750000001</v>
      </c>
      <c r="T930" s="48">
        <v>0</v>
      </c>
      <c r="U930" s="48">
        <f t="shared" si="92"/>
        <v>225.15464750000001</v>
      </c>
      <c r="V930" s="138">
        <f t="shared" si="93"/>
        <v>225154.64750000002</v>
      </c>
      <c r="W930" s="138">
        <f t="shared" si="94"/>
        <v>18762.88729166667</v>
      </c>
      <c r="X930" t="str">
        <f>IF(DATAPrI[[#This Row],[Verks]]="Programövergripande",DATAPrI[[#This Row],[Verks]],CONCATENATE(DATAPrI[[#This Row],[PN/Pri kod]],TEXT(DATAPrI[[#This Row],[Verks]],9900000),1))</f>
        <v>H199001411</v>
      </c>
      <c r="Y930" t="str">
        <f>IF(DATAPrI[[#This Row],[Verks]]="Programövergripande",DATAPrI[[#This Row],[Verks]],CONCATENATE(DATAPrI[[#This Row],[Kursansvarig inst]],TEXT(DATAPrI[[#This Row],[Verks]],9900000),1))</f>
        <v>S199001411</v>
      </c>
      <c r="Z9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0" t="s">
        <v>42</v>
      </c>
      <c r="AC930" t="s">
        <v>42</v>
      </c>
      <c r="AD930" t="s">
        <v>42</v>
      </c>
      <c r="AE930" t="s">
        <v>42</v>
      </c>
      <c r="AF930">
        <f>IF(A930="Programövergripande","Programövergripande",VLOOKUP(C930,Verks!A:B,2,0))</f>
        <v>141</v>
      </c>
      <c r="AH930">
        <v>2023</v>
      </c>
      <c r="AL930" t="str">
        <f>VLOOKUP(B930,Inst!A:B,2,0)</f>
        <v>H1</v>
      </c>
    </row>
    <row r="931" spans="1:38" x14ac:dyDescent="0.35">
      <c r="A931" t="s">
        <v>47</v>
      </c>
      <c r="B931" t="s">
        <v>700</v>
      </c>
      <c r="C931" t="s">
        <v>305</v>
      </c>
      <c r="D931" t="s">
        <v>1349</v>
      </c>
      <c r="E931" t="s">
        <v>48</v>
      </c>
      <c r="G931" t="s">
        <v>1250</v>
      </c>
      <c r="H931" t="s">
        <v>1352</v>
      </c>
      <c r="I931" t="s">
        <v>1353</v>
      </c>
      <c r="J931">
        <v>1</v>
      </c>
      <c r="K931">
        <v>0.75</v>
      </c>
      <c r="L931" t="s">
        <v>58</v>
      </c>
      <c r="M931" t="s">
        <v>50</v>
      </c>
      <c r="N931">
        <v>2</v>
      </c>
      <c r="O931">
        <v>25</v>
      </c>
      <c r="P931">
        <v>15</v>
      </c>
      <c r="Q931" s="48">
        <v>78.314660000000003</v>
      </c>
      <c r="R931" s="48">
        <f t="shared" si="91"/>
        <v>6.25</v>
      </c>
      <c r="S931" s="48">
        <f t="shared" ref="S931:S977" si="95">Q931*R931</f>
        <v>489.46662500000002</v>
      </c>
      <c r="T931" s="48">
        <v>0</v>
      </c>
      <c r="U931" s="48">
        <f t="shared" si="92"/>
        <v>489.46662500000002</v>
      </c>
      <c r="V931" s="138">
        <f t="shared" si="93"/>
        <v>489466.625</v>
      </c>
      <c r="W931" s="138">
        <f t="shared" si="94"/>
        <v>40788.885416666664</v>
      </c>
      <c r="X931" t="str">
        <f>IF(DATAPrI[[#This Row],[Verks]]="Programövergripande",DATAPrI[[#This Row],[Verks]],CONCATENATE(DATAPrI[[#This Row],[PN/Pri kod]],TEXT(DATAPrI[[#This Row],[Verks]],9900000),1))</f>
        <v>H199001411</v>
      </c>
      <c r="Y931" t="str">
        <f>IF(DATAPrI[[#This Row],[Verks]]="Programövergripande",DATAPrI[[#This Row],[Verks]],CONCATENATE(DATAPrI[[#This Row],[Kursansvarig inst]],TEXT(DATAPrI[[#This Row],[Verks]],9900000),1))</f>
        <v>S199001411</v>
      </c>
      <c r="Z9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1" t="s">
        <v>42</v>
      </c>
      <c r="AC931" t="s">
        <v>42</v>
      </c>
      <c r="AD931" t="s">
        <v>42</v>
      </c>
      <c r="AE931" t="s">
        <v>42</v>
      </c>
      <c r="AF931">
        <f>IF(A931="Programövergripande","Programövergripande",VLOOKUP(C931,Verks!A:B,2,0))</f>
        <v>141</v>
      </c>
      <c r="AH931">
        <v>2023</v>
      </c>
      <c r="AL931" t="str">
        <f>VLOOKUP(B931,Inst!A:B,2,0)</f>
        <v>H1</v>
      </c>
    </row>
    <row r="932" spans="1:38" x14ac:dyDescent="0.35">
      <c r="A932" t="s">
        <v>47</v>
      </c>
      <c r="B932" t="s">
        <v>700</v>
      </c>
      <c r="C932" t="s">
        <v>305</v>
      </c>
      <c r="D932" t="s">
        <v>1349</v>
      </c>
      <c r="E932" t="s">
        <v>48</v>
      </c>
      <c r="G932" t="s">
        <v>1250</v>
      </c>
      <c r="H932" t="s">
        <v>1352</v>
      </c>
      <c r="I932" t="s">
        <v>1353</v>
      </c>
      <c r="J932">
        <v>1</v>
      </c>
      <c r="K932">
        <v>0.75</v>
      </c>
      <c r="L932" t="s">
        <v>58</v>
      </c>
      <c r="M932" t="s">
        <v>49</v>
      </c>
      <c r="N932">
        <v>2</v>
      </c>
      <c r="O932">
        <v>23</v>
      </c>
      <c r="P932">
        <v>15</v>
      </c>
      <c r="Q932" s="48">
        <v>78.314660000000003</v>
      </c>
      <c r="R932" s="48">
        <f t="shared" si="91"/>
        <v>5.75</v>
      </c>
      <c r="S932" s="48">
        <f t="shared" si="95"/>
        <v>450.30929500000002</v>
      </c>
      <c r="T932" s="48">
        <v>0</v>
      </c>
      <c r="U932" s="48">
        <f t="shared" si="92"/>
        <v>450.30929500000002</v>
      </c>
      <c r="V932" s="138">
        <f t="shared" si="93"/>
        <v>450309.29500000004</v>
      </c>
      <c r="W932" s="138">
        <f t="shared" si="94"/>
        <v>37525.774583333339</v>
      </c>
      <c r="X932" t="str">
        <f>IF(DATAPrI[[#This Row],[Verks]]="Programövergripande",DATAPrI[[#This Row],[Verks]],CONCATENATE(DATAPrI[[#This Row],[PN/Pri kod]],TEXT(DATAPrI[[#This Row],[Verks]],9900000),1))</f>
        <v>H199001411</v>
      </c>
      <c r="Y932" t="str">
        <f>IF(DATAPrI[[#This Row],[Verks]]="Programövergripande",DATAPrI[[#This Row],[Verks]],CONCATENATE(DATAPrI[[#This Row],[Kursansvarig inst]],TEXT(DATAPrI[[#This Row],[Verks]],9900000),1))</f>
        <v>S199001411</v>
      </c>
      <c r="Z9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2" t="s">
        <v>42</v>
      </c>
      <c r="AC932" t="s">
        <v>42</v>
      </c>
      <c r="AD932" t="s">
        <v>42</v>
      </c>
      <c r="AE932" t="s">
        <v>42</v>
      </c>
      <c r="AF932">
        <f>IF(A932="Programövergripande","Programövergripande",VLOOKUP(C932,Verks!A:B,2,0))</f>
        <v>141</v>
      </c>
      <c r="AH932">
        <v>2023</v>
      </c>
      <c r="AL932" t="str">
        <f>VLOOKUP(B932,Inst!A:B,2,0)</f>
        <v>H1</v>
      </c>
    </row>
    <row r="933" spans="1:38" x14ac:dyDescent="0.35">
      <c r="A933" t="s">
        <v>47</v>
      </c>
      <c r="B933" t="s">
        <v>700</v>
      </c>
      <c r="C933" t="s">
        <v>305</v>
      </c>
      <c r="D933" t="s">
        <v>1241</v>
      </c>
      <c r="E933" t="s">
        <v>48</v>
      </c>
      <c r="G933" t="s">
        <v>1250</v>
      </c>
      <c r="H933" t="s">
        <v>1354</v>
      </c>
      <c r="I933" t="s">
        <v>1355</v>
      </c>
      <c r="J933">
        <v>1</v>
      </c>
      <c r="K933">
        <v>0.5</v>
      </c>
      <c r="L933" t="s">
        <v>58</v>
      </c>
      <c r="M933" t="s">
        <v>50</v>
      </c>
      <c r="N933">
        <v>2</v>
      </c>
      <c r="O933">
        <v>16</v>
      </c>
      <c r="P933">
        <v>15</v>
      </c>
      <c r="Q933" s="48">
        <v>78.314660000000003</v>
      </c>
      <c r="R933" s="48">
        <f t="shared" si="91"/>
        <v>4</v>
      </c>
      <c r="S933" s="48">
        <f t="shared" si="95"/>
        <v>313.25864000000001</v>
      </c>
      <c r="T933" s="48">
        <v>0</v>
      </c>
      <c r="U933" s="48">
        <f t="shared" si="92"/>
        <v>313.25864000000001</v>
      </c>
      <c r="V933" s="138">
        <f t="shared" si="93"/>
        <v>313258.64</v>
      </c>
      <c r="W933" s="138">
        <f t="shared" si="94"/>
        <v>26104.886666666669</v>
      </c>
      <c r="X933" t="str">
        <f>IF(DATAPrI[[#This Row],[Verks]]="Programövergripande",DATAPrI[[#This Row],[Verks]],CONCATENATE(DATAPrI[[#This Row],[PN/Pri kod]],TEXT(DATAPrI[[#This Row],[Verks]],9900000),1))</f>
        <v>H199001411</v>
      </c>
      <c r="Y933" t="str">
        <f>IF(DATAPrI[[#This Row],[Verks]]="Programövergripande",DATAPrI[[#This Row],[Verks]],CONCATENATE(DATAPrI[[#This Row],[Kursansvarig inst]],TEXT(DATAPrI[[#This Row],[Verks]],9900000),1))</f>
        <v>S199001411</v>
      </c>
      <c r="Z9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3" t="s">
        <v>42</v>
      </c>
      <c r="AC933" t="s">
        <v>42</v>
      </c>
      <c r="AD933" t="s">
        <v>42</v>
      </c>
      <c r="AE933" t="s">
        <v>42</v>
      </c>
      <c r="AF933">
        <f>IF(A933="Programövergripande","Programövergripande",VLOOKUP(C933,Verks!A:B,2,0))</f>
        <v>141</v>
      </c>
      <c r="AH933">
        <v>2023</v>
      </c>
      <c r="AL933" t="str">
        <f>VLOOKUP(B933,Inst!A:B,2,0)</f>
        <v>H1</v>
      </c>
    </row>
    <row r="934" spans="1:38" x14ac:dyDescent="0.35">
      <c r="A934" t="s">
        <v>47</v>
      </c>
      <c r="B934" t="s">
        <v>700</v>
      </c>
      <c r="C934" t="s">
        <v>305</v>
      </c>
      <c r="D934" t="s">
        <v>1349</v>
      </c>
      <c r="E934" t="s">
        <v>48</v>
      </c>
      <c r="G934" t="s">
        <v>1250</v>
      </c>
      <c r="H934" t="s">
        <v>1350</v>
      </c>
      <c r="I934" t="s">
        <v>1351</v>
      </c>
      <c r="J934">
        <v>1</v>
      </c>
      <c r="K934">
        <v>0.75</v>
      </c>
      <c r="L934" t="s">
        <v>58</v>
      </c>
      <c r="M934" t="s">
        <v>49</v>
      </c>
      <c r="N934">
        <v>1</v>
      </c>
      <c r="O934">
        <v>25</v>
      </c>
      <c r="P934">
        <v>7.5</v>
      </c>
      <c r="Q934" s="48">
        <v>78.538430000000005</v>
      </c>
      <c r="R934" s="48">
        <f t="shared" si="91"/>
        <v>3.125</v>
      </c>
      <c r="S934" s="48">
        <f t="shared" si="95"/>
        <v>245.43259375000002</v>
      </c>
      <c r="T934" s="48">
        <v>0</v>
      </c>
      <c r="U934" s="48">
        <f t="shared" si="92"/>
        <v>245.43259375000002</v>
      </c>
      <c r="V934" s="138">
        <f t="shared" si="93"/>
        <v>245432.59375000003</v>
      </c>
      <c r="W934" s="138">
        <f t="shared" si="94"/>
        <v>20452.716145833336</v>
      </c>
      <c r="X934" t="str">
        <f>IF(DATAPrI[[#This Row],[Verks]]="Programövergripande",DATAPrI[[#This Row],[Verks]],CONCATENATE(DATAPrI[[#This Row],[PN/Pri kod]],TEXT(DATAPrI[[#This Row],[Verks]],9900000),1))</f>
        <v>H199001411</v>
      </c>
      <c r="Y934" t="str">
        <f>IF(DATAPrI[[#This Row],[Verks]]="Programövergripande",DATAPrI[[#This Row],[Verks]],CONCATENATE(DATAPrI[[#This Row],[Kursansvarig inst]],TEXT(DATAPrI[[#This Row],[Verks]],9900000),1))</f>
        <v>S199001411</v>
      </c>
      <c r="Z9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4" t="s">
        <v>42</v>
      </c>
      <c r="AC934" t="s">
        <v>42</v>
      </c>
      <c r="AD934" t="s">
        <v>42</v>
      </c>
      <c r="AE934" t="s">
        <v>42</v>
      </c>
      <c r="AF934">
        <f>IF(A934="Programövergripande","Programövergripande",VLOOKUP(C934,Verks!A:B,2,0))</f>
        <v>141</v>
      </c>
      <c r="AH934">
        <v>2023</v>
      </c>
      <c r="AL934" t="str">
        <f>VLOOKUP(B934,Inst!A:B,2,0)</f>
        <v>H1</v>
      </c>
    </row>
    <row r="935" spans="1:38" x14ac:dyDescent="0.35">
      <c r="A935" t="s">
        <v>47</v>
      </c>
      <c r="B935" t="s">
        <v>700</v>
      </c>
      <c r="C935" t="s">
        <v>305</v>
      </c>
      <c r="D935" t="s">
        <v>1281</v>
      </c>
      <c r="E935" t="s">
        <v>48</v>
      </c>
      <c r="G935" t="s">
        <v>1250</v>
      </c>
      <c r="H935" t="s">
        <v>1356</v>
      </c>
      <c r="I935" t="s">
        <v>1357</v>
      </c>
      <c r="J935">
        <v>1</v>
      </c>
      <c r="K935">
        <v>0.5</v>
      </c>
      <c r="L935" t="s">
        <v>58</v>
      </c>
      <c r="M935" t="s">
        <v>50</v>
      </c>
      <c r="N935">
        <v>2</v>
      </c>
      <c r="O935">
        <v>18</v>
      </c>
      <c r="P935">
        <v>15</v>
      </c>
      <c r="Q935" s="48">
        <v>79.314660000000003</v>
      </c>
      <c r="R935" s="48">
        <f t="shared" si="91"/>
        <v>4.5</v>
      </c>
      <c r="S935" s="48">
        <f t="shared" si="95"/>
        <v>356.91597000000002</v>
      </c>
      <c r="T935" s="48">
        <v>0</v>
      </c>
      <c r="U935" s="48">
        <f t="shared" si="92"/>
        <v>356.91597000000002</v>
      </c>
      <c r="V935" s="138">
        <f t="shared" si="93"/>
        <v>356915.97000000003</v>
      </c>
      <c r="W935" s="138">
        <f t="shared" si="94"/>
        <v>29742.997500000001</v>
      </c>
      <c r="X935" t="str">
        <f>IF(DATAPrI[[#This Row],[Verks]]="Programövergripande",DATAPrI[[#This Row],[Verks]],CONCATENATE(DATAPrI[[#This Row],[PN/Pri kod]],TEXT(DATAPrI[[#This Row],[Verks]],9900000),1))</f>
        <v>H199001411</v>
      </c>
      <c r="Y935" t="str">
        <f>IF(DATAPrI[[#This Row],[Verks]]="Programövergripande",DATAPrI[[#This Row],[Verks]],CONCATENATE(DATAPrI[[#This Row],[Kursansvarig inst]],TEXT(DATAPrI[[#This Row],[Verks]],9900000),1))</f>
        <v>S199001411</v>
      </c>
      <c r="Z9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5" t="s">
        <v>42</v>
      </c>
      <c r="AC935" t="s">
        <v>42</v>
      </c>
      <c r="AD935" t="s">
        <v>42</v>
      </c>
      <c r="AE935" t="s">
        <v>42</v>
      </c>
      <c r="AF935">
        <f>IF(A935="Programövergripande","Programövergripande",VLOOKUP(C935,Verks!A:B,2,0))</f>
        <v>141</v>
      </c>
      <c r="AH935">
        <v>2023</v>
      </c>
      <c r="AL935" t="str">
        <f>VLOOKUP(B935,Inst!A:B,2,0)</f>
        <v>H1</v>
      </c>
    </row>
    <row r="936" spans="1:38" x14ac:dyDescent="0.35">
      <c r="A936" t="s">
        <v>47</v>
      </c>
      <c r="B936" t="s">
        <v>700</v>
      </c>
      <c r="C936" t="s">
        <v>305</v>
      </c>
      <c r="D936" t="s">
        <v>1349</v>
      </c>
      <c r="E936" t="s">
        <v>48</v>
      </c>
      <c r="G936" t="s">
        <v>122</v>
      </c>
      <c r="H936" t="s">
        <v>1358</v>
      </c>
      <c r="I936" t="s">
        <v>1359</v>
      </c>
      <c r="J936">
        <v>1</v>
      </c>
      <c r="K936">
        <v>0.75</v>
      </c>
      <c r="L936" t="s">
        <v>58</v>
      </c>
      <c r="M936" t="s">
        <v>50</v>
      </c>
      <c r="N936">
        <v>1</v>
      </c>
      <c r="O936">
        <v>25</v>
      </c>
      <c r="P936">
        <v>7.5</v>
      </c>
      <c r="Q936" s="48">
        <v>80.214759999999998</v>
      </c>
      <c r="R936" s="48">
        <f t="shared" si="91"/>
        <v>3.125</v>
      </c>
      <c r="S936" s="48">
        <f t="shared" si="95"/>
        <v>250.67112499999999</v>
      </c>
      <c r="T936" s="48">
        <v>0</v>
      </c>
      <c r="U936" s="48">
        <f t="shared" si="92"/>
        <v>250.67112499999999</v>
      </c>
      <c r="V936" s="138">
        <f t="shared" si="93"/>
        <v>250671.125</v>
      </c>
      <c r="W936" s="138">
        <f t="shared" si="94"/>
        <v>20889.260416666668</v>
      </c>
      <c r="X936" t="str">
        <f>IF(DATAPrI[[#This Row],[Verks]]="Programövergripande",DATAPrI[[#This Row],[Verks]],CONCATENATE(DATAPrI[[#This Row],[PN/Pri kod]],TEXT(DATAPrI[[#This Row],[Verks]],9900000),1))</f>
        <v>H199001411</v>
      </c>
      <c r="Y936" t="str">
        <f>IF(DATAPrI[[#This Row],[Verks]]="Programövergripande",DATAPrI[[#This Row],[Verks]],CONCATENATE(DATAPrI[[#This Row],[Kursansvarig inst]],TEXT(DATAPrI[[#This Row],[Verks]],9900000),1))</f>
        <v>H599001411</v>
      </c>
      <c r="Z9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6" t="s">
        <v>42</v>
      </c>
      <c r="AC936" t="s">
        <v>42</v>
      </c>
      <c r="AD936" t="s">
        <v>42</v>
      </c>
      <c r="AE936" t="s">
        <v>42</v>
      </c>
      <c r="AF936">
        <f>IF(A936="Programövergripande","Programövergripande",VLOOKUP(C936,Verks!A:B,2,0))</f>
        <v>141</v>
      </c>
      <c r="AH936">
        <v>2023</v>
      </c>
      <c r="AL936" t="str">
        <f>VLOOKUP(B936,Inst!A:B,2,0)</f>
        <v>H1</v>
      </c>
    </row>
    <row r="937" spans="1:38" x14ac:dyDescent="0.35">
      <c r="A937" t="s">
        <v>47</v>
      </c>
      <c r="B937" t="s">
        <v>700</v>
      </c>
      <c r="C937" t="s">
        <v>305</v>
      </c>
      <c r="D937" t="s">
        <v>1349</v>
      </c>
      <c r="E937" t="s">
        <v>48</v>
      </c>
      <c r="G937" t="s">
        <v>122</v>
      </c>
      <c r="H937" t="s">
        <v>1358</v>
      </c>
      <c r="I937" t="s">
        <v>1359</v>
      </c>
      <c r="J937">
        <v>1</v>
      </c>
      <c r="K937">
        <v>0.75</v>
      </c>
      <c r="L937" t="s">
        <v>58</v>
      </c>
      <c r="M937" t="s">
        <v>49</v>
      </c>
      <c r="N937">
        <v>1</v>
      </c>
      <c r="O937">
        <v>25</v>
      </c>
      <c r="P937">
        <v>7.5</v>
      </c>
      <c r="Q937" s="48">
        <v>80.214759999999998</v>
      </c>
      <c r="R937" s="48">
        <f t="shared" si="91"/>
        <v>3.125</v>
      </c>
      <c r="S937" s="48">
        <f t="shared" si="95"/>
        <v>250.67112499999999</v>
      </c>
      <c r="T937" s="48">
        <v>0</v>
      </c>
      <c r="U937" s="48">
        <f t="shared" si="92"/>
        <v>250.67112499999999</v>
      </c>
      <c r="V937" s="138">
        <f t="shared" si="93"/>
        <v>250671.125</v>
      </c>
      <c r="W937" s="138">
        <f t="shared" si="94"/>
        <v>20889.260416666668</v>
      </c>
      <c r="X937" t="str">
        <f>IF(DATAPrI[[#This Row],[Verks]]="Programövergripande",DATAPrI[[#This Row],[Verks]],CONCATENATE(DATAPrI[[#This Row],[PN/Pri kod]],TEXT(DATAPrI[[#This Row],[Verks]],9900000),1))</f>
        <v>H199001411</v>
      </c>
      <c r="Y937" t="str">
        <f>IF(DATAPrI[[#This Row],[Verks]]="Programövergripande",DATAPrI[[#This Row],[Verks]],CONCATENATE(DATAPrI[[#This Row],[Kursansvarig inst]],TEXT(DATAPrI[[#This Row],[Verks]],9900000),1))</f>
        <v>H599001411</v>
      </c>
      <c r="Z9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37" t="s">
        <v>42</v>
      </c>
      <c r="AC937" t="s">
        <v>42</v>
      </c>
      <c r="AD937" t="s">
        <v>42</v>
      </c>
      <c r="AE937" t="s">
        <v>42</v>
      </c>
      <c r="AF937">
        <f>IF(A937="Programövergripande","Programövergripande",VLOOKUP(C937,Verks!A:B,2,0))</f>
        <v>141</v>
      </c>
      <c r="AH937">
        <v>2023</v>
      </c>
      <c r="AL937" t="str">
        <f>VLOOKUP(B937,Inst!A:B,2,0)</f>
        <v>H1</v>
      </c>
    </row>
    <row r="938" spans="1:38" x14ac:dyDescent="0.35">
      <c r="A938" t="s">
        <v>47</v>
      </c>
      <c r="B938" t="s">
        <v>700</v>
      </c>
      <c r="C938" t="s">
        <v>305</v>
      </c>
      <c r="D938" t="s">
        <v>1301</v>
      </c>
      <c r="E938" t="s">
        <v>48</v>
      </c>
      <c r="G938" t="s">
        <v>533</v>
      </c>
      <c r="H938" t="s">
        <v>1361</v>
      </c>
      <c r="I938" t="s">
        <v>1362</v>
      </c>
      <c r="J938">
        <v>1</v>
      </c>
      <c r="K938">
        <v>0.5</v>
      </c>
      <c r="L938" t="s">
        <v>58</v>
      </c>
      <c r="M938" t="s">
        <v>362</v>
      </c>
      <c r="N938">
        <v>2</v>
      </c>
      <c r="O938">
        <v>50</v>
      </c>
      <c r="P938">
        <v>7.5</v>
      </c>
      <c r="Q938" s="48">
        <v>80.314660000000003</v>
      </c>
      <c r="R938" s="48">
        <f t="shared" si="91"/>
        <v>6.25</v>
      </c>
      <c r="S938" s="48">
        <f t="shared" si="95"/>
        <v>501.96662500000002</v>
      </c>
      <c r="T938" s="48"/>
      <c r="U938" s="48">
        <f t="shared" si="92"/>
        <v>501.96662500000002</v>
      </c>
      <c r="V938" s="138">
        <f t="shared" si="93"/>
        <v>501966.625</v>
      </c>
      <c r="W938" s="138">
        <f t="shared" si="94"/>
        <v>41830.552083333336</v>
      </c>
      <c r="X938" t="str">
        <f>IF(DATAPrI[[#This Row],[Verks]]="Programövergripande",DATAPrI[[#This Row],[Verks]],CONCATENATE(DATAPrI[[#This Row],[PN/Pri kod]],TEXT(DATAPrI[[#This Row],[Verks]],9900000),1))</f>
        <v>H199001411</v>
      </c>
      <c r="Y938" t="str">
        <f>IF(DATAPrI[[#This Row],[Verks]]="Programövergripande",DATAPrI[[#This Row],[Verks]],CONCATENATE(DATAPrI[[#This Row],[Kursansvarig inst]],TEXT(DATAPrI[[#This Row],[Verks]],9900000),1))</f>
        <v>K699001411</v>
      </c>
      <c r="Z9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38">
        <f>IF(A938="Programövergripande","Programövergripande",VLOOKUP(C938,Verks!A:B,2,0))</f>
        <v>141</v>
      </c>
      <c r="AH938">
        <v>2023</v>
      </c>
      <c r="AL938" t="str">
        <f>VLOOKUP(B938,Inst!A:B,2,0)</f>
        <v>H1</v>
      </c>
    </row>
    <row r="939" spans="1:38" x14ac:dyDescent="0.35">
      <c r="A939" t="s">
        <v>47</v>
      </c>
      <c r="B939" t="s">
        <v>700</v>
      </c>
      <c r="C939" t="s">
        <v>305</v>
      </c>
      <c r="D939" t="s">
        <v>1301</v>
      </c>
      <c r="E939" t="s">
        <v>48</v>
      </c>
      <c r="G939" t="s">
        <v>533</v>
      </c>
      <c r="H939" t="s">
        <v>1361</v>
      </c>
      <c r="I939" t="s">
        <v>1362</v>
      </c>
      <c r="J939">
        <v>1</v>
      </c>
      <c r="K939">
        <v>0.5</v>
      </c>
      <c r="L939" t="s">
        <v>58</v>
      </c>
      <c r="M939" t="s">
        <v>310</v>
      </c>
      <c r="N939">
        <v>2</v>
      </c>
      <c r="O939">
        <v>50</v>
      </c>
      <c r="P939">
        <v>7.5</v>
      </c>
      <c r="Q939" s="48">
        <v>80.314660000000003</v>
      </c>
      <c r="R939" s="48">
        <f t="shared" si="91"/>
        <v>6.25</v>
      </c>
      <c r="S939" s="48">
        <f t="shared" si="95"/>
        <v>501.96662500000002</v>
      </c>
      <c r="T939" s="48"/>
      <c r="U939" s="48">
        <f t="shared" si="92"/>
        <v>501.96662500000002</v>
      </c>
      <c r="V939" s="138">
        <f t="shared" si="93"/>
        <v>501966.625</v>
      </c>
      <c r="W939" s="138">
        <f t="shared" si="94"/>
        <v>41830.552083333336</v>
      </c>
      <c r="X939" t="str">
        <f>IF(DATAPrI[[#This Row],[Verks]]="Programövergripande",DATAPrI[[#This Row],[Verks]],CONCATENATE(DATAPrI[[#This Row],[PN/Pri kod]],TEXT(DATAPrI[[#This Row],[Verks]],9900000),1))</f>
        <v>H199001411</v>
      </c>
      <c r="Y939" t="str">
        <f>IF(DATAPrI[[#This Row],[Verks]]="Programövergripande",DATAPrI[[#This Row],[Verks]],CONCATENATE(DATAPrI[[#This Row],[Kursansvarig inst]],TEXT(DATAPrI[[#This Row],[Verks]],9900000),1))</f>
        <v>K699001411</v>
      </c>
      <c r="Z9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39">
        <f>IF(A939="Programövergripande","Programövergripande",VLOOKUP(C939,Verks!A:B,2,0))</f>
        <v>141</v>
      </c>
      <c r="AH939">
        <v>2023</v>
      </c>
      <c r="AL939" t="str">
        <f>VLOOKUP(B939,Inst!A:B,2,0)</f>
        <v>H1</v>
      </c>
    </row>
    <row r="940" spans="1:38" x14ac:dyDescent="0.35">
      <c r="A940" t="s">
        <v>47</v>
      </c>
      <c r="B940" t="s">
        <v>700</v>
      </c>
      <c r="C940" t="s">
        <v>305</v>
      </c>
      <c r="D940" t="s">
        <v>1301</v>
      </c>
      <c r="E940" t="s">
        <v>48</v>
      </c>
      <c r="G940" t="s">
        <v>533</v>
      </c>
      <c r="H940" t="s">
        <v>1364</v>
      </c>
      <c r="I940" t="s">
        <v>1365</v>
      </c>
      <c r="J940">
        <f>1/3</f>
        <v>0.33333333333333331</v>
      </c>
      <c r="K940">
        <v>0.5</v>
      </c>
      <c r="L940" t="s">
        <v>58</v>
      </c>
      <c r="M940" t="s">
        <v>50</v>
      </c>
      <c r="N940">
        <v>4</v>
      </c>
      <c r="O940">
        <v>58</v>
      </c>
      <c r="P940">
        <v>7.5</v>
      </c>
      <c r="Q940" s="48">
        <v>80.314660000000003</v>
      </c>
      <c r="R940" s="48">
        <f t="shared" si="91"/>
        <v>2.4166666666666665</v>
      </c>
      <c r="S940" s="48">
        <f t="shared" si="95"/>
        <v>194.09376166666667</v>
      </c>
      <c r="T940" s="48"/>
      <c r="U940" s="48">
        <f t="shared" si="92"/>
        <v>194.09376166666667</v>
      </c>
      <c r="V940" s="138">
        <f t="shared" si="93"/>
        <v>194093.76166666666</v>
      </c>
      <c r="W940" s="138">
        <f t="shared" si="94"/>
        <v>16174.480138888888</v>
      </c>
      <c r="X940" t="str">
        <f>IF(DATAPrI[[#This Row],[Verks]]="Programövergripande",DATAPrI[[#This Row],[Verks]],CONCATENATE(DATAPrI[[#This Row],[PN/Pri kod]],TEXT(DATAPrI[[#This Row],[Verks]],9900000),1))</f>
        <v>H199001411</v>
      </c>
      <c r="Y940" t="str">
        <f>IF(DATAPrI[[#This Row],[Verks]]="Programövergripande",DATAPrI[[#This Row],[Verks]],CONCATENATE(DATAPrI[[#This Row],[Kursansvarig inst]],TEXT(DATAPrI[[#This Row],[Verks]],9900000),1))</f>
        <v>K699001411</v>
      </c>
      <c r="Z9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0">
        <f>IF(A940="Programövergripande","Programövergripande",VLOOKUP(C940,Verks!A:B,2,0))</f>
        <v>141</v>
      </c>
      <c r="AH940">
        <v>2023</v>
      </c>
      <c r="AL940" t="str">
        <f>VLOOKUP(B940,Inst!A:B,2,0)</f>
        <v>H1</v>
      </c>
    </row>
    <row r="941" spans="1:38" x14ac:dyDescent="0.35">
      <c r="A941" t="s">
        <v>47</v>
      </c>
      <c r="B941" t="s">
        <v>700</v>
      </c>
      <c r="C941" t="s">
        <v>305</v>
      </c>
      <c r="D941" t="s">
        <v>1301</v>
      </c>
      <c r="E941" t="s">
        <v>48</v>
      </c>
      <c r="G941" t="s">
        <v>533</v>
      </c>
      <c r="H941" t="s">
        <v>1364</v>
      </c>
      <c r="I941" t="s">
        <v>1365</v>
      </c>
      <c r="J941">
        <f>1/3</f>
        <v>0.33333333333333331</v>
      </c>
      <c r="K941">
        <v>0.5</v>
      </c>
      <c r="L941" t="s">
        <v>58</v>
      </c>
      <c r="M941" t="s">
        <v>49</v>
      </c>
      <c r="N941">
        <v>4</v>
      </c>
      <c r="O941">
        <v>30</v>
      </c>
      <c r="P941">
        <v>7.5</v>
      </c>
      <c r="Q941" s="48">
        <v>80.314660000000003</v>
      </c>
      <c r="R941" s="48">
        <f t="shared" si="91"/>
        <v>1.25</v>
      </c>
      <c r="S941" s="48">
        <f t="shared" si="95"/>
        <v>100.393325</v>
      </c>
      <c r="T941" s="48"/>
      <c r="U941" s="48">
        <f t="shared" si="92"/>
        <v>100.393325</v>
      </c>
      <c r="V941" s="138">
        <f t="shared" si="93"/>
        <v>100393.32500000001</v>
      </c>
      <c r="W941" s="138">
        <f t="shared" si="94"/>
        <v>8366.1104166666682</v>
      </c>
      <c r="X941" t="str">
        <f>IF(DATAPrI[[#This Row],[Verks]]="Programövergripande",DATAPrI[[#This Row],[Verks]],CONCATENATE(DATAPrI[[#This Row],[PN/Pri kod]],TEXT(DATAPrI[[#This Row],[Verks]],9900000),1))</f>
        <v>H199001411</v>
      </c>
      <c r="Y941" t="str">
        <f>IF(DATAPrI[[#This Row],[Verks]]="Programövergripande",DATAPrI[[#This Row],[Verks]],CONCATENATE(DATAPrI[[#This Row],[Kursansvarig inst]],TEXT(DATAPrI[[#This Row],[Verks]],9900000),1))</f>
        <v>K699001411</v>
      </c>
      <c r="Z9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1">
        <f>IF(A941="Programövergripande","Programövergripande",VLOOKUP(C941,Verks!A:B,2,0))</f>
        <v>141</v>
      </c>
      <c r="AH941">
        <v>2023</v>
      </c>
      <c r="AL941" t="str">
        <f>VLOOKUP(B941,Inst!A:B,2,0)</f>
        <v>H1</v>
      </c>
    </row>
    <row r="942" spans="1:38" x14ac:dyDescent="0.35">
      <c r="A942" t="s">
        <v>47</v>
      </c>
      <c r="B942" t="s">
        <v>700</v>
      </c>
      <c r="C942" t="s">
        <v>305</v>
      </c>
      <c r="D942" t="s">
        <v>1301</v>
      </c>
      <c r="E942" t="s">
        <v>48</v>
      </c>
      <c r="G942" t="s">
        <v>533</v>
      </c>
      <c r="H942" t="s">
        <v>1366</v>
      </c>
      <c r="I942" t="s">
        <v>1367</v>
      </c>
      <c r="J942">
        <f>1/3</f>
        <v>0.33333333333333331</v>
      </c>
      <c r="K942">
        <v>0.5</v>
      </c>
      <c r="L942" t="s">
        <v>58</v>
      </c>
      <c r="M942" t="s">
        <v>50</v>
      </c>
      <c r="N942">
        <v>4</v>
      </c>
      <c r="O942">
        <v>58</v>
      </c>
      <c r="P942">
        <v>7.5</v>
      </c>
      <c r="Q942" s="48">
        <v>80.314660000000003</v>
      </c>
      <c r="R942" s="48">
        <f t="shared" si="91"/>
        <v>2.4166666666666665</v>
      </c>
      <c r="S942" s="48">
        <f t="shared" si="95"/>
        <v>194.09376166666667</v>
      </c>
      <c r="T942" s="48"/>
      <c r="U942" s="48">
        <f t="shared" si="92"/>
        <v>194.09376166666667</v>
      </c>
      <c r="V942" s="138">
        <f t="shared" si="93"/>
        <v>194093.76166666666</v>
      </c>
      <c r="W942" s="138">
        <f t="shared" si="94"/>
        <v>16174.480138888888</v>
      </c>
      <c r="X942" t="str">
        <f>IF(DATAPrI[[#This Row],[Verks]]="Programövergripande",DATAPrI[[#This Row],[Verks]],CONCATENATE(DATAPrI[[#This Row],[PN/Pri kod]],TEXT(DATAPrI[[#This Row],[Verks]],9900000),1))</f>
        <v>H199001411</v>
      </c>
      <c r="Y942" t="str">
        <f>IF(DATAPrI[[#This Row],[Verks]]="Programövergripande",DATAPrI[[#This Row],[Verks]],CONCATENATE(DATAPrI[[#This Row],[Kursansvarig inst]],TEXT(DATAPrI[[#This Row],[Verks]],9900000),1))</f>
        <v>K699001411</v>
      </c>
      <c r="Z9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2">
        <f>IF(A942="Programövergripande","Programövergripande",VLOOKUP(C942,Verks!A:B,2,0))</f>
        <v>141</v>
      </c>
      <c r="AH942">
        <v>2023</v>
      </c>
      <c r="AL942" t="str">
        <f>VLOOKUP(B942,Inst!A:B,2,0)</f>
        <v>H1</v>
      </c>
    </row>
    <row r="943" spans="1:38" x14ac:dyDescent="0.35">
      <c r="A943" t="s">
        <v>47</v>
      </c>
      <c r="B943" t="s">
        <v>700</v>
      </c>
      <c r="C943" t="s">
        <v>305</v>
      </c>
      <c r="D943" t="s">
        <v>1301</v>
      </c>
      <c r="E943" t="s">
        <v>48</v>
      </c>
      <c r="G943" t="s">
        <v>533</v>
      </c>
      <c r="H943" t="s">
        <v>1366</v>
      </c>
      <c r="I943" t="s">
        <v>1367</v>
      </c>
      <c r="J943">
        <f>1/3</f>
        <v>0.33333333333333331</v>
      </c>
      <c r="K943">
        <v>0.5</v>
      </c>
      <c r="L943" t="s">
        <v>58</v>
      </c>
      <c r="M943" t="s">
        <v>49</v>
      </c>
      <c r="N943">
        <v>4</v>
      </c>
      <c r="O943">
        <v>30</v>
      </c>
      <c r="P943">
        <v>7.5</v>
      </c>
      <c r="Q943" s="48">
        <v>80.314660000000003</v>
      </c>
      <c r="R943" s="48">
        <f t="shared" si="91"/>
        <v>1.25</v>
      </c>
      <c r="S943" s="48">
        <f t="shared" si="95"/>
        <v>100.393325</v>
      </c>
      <c r="T943" s="48"/>
      <c r="U943" s="48">
        <f t="shared" si="92"/>
        <v>100.393325</v>
      </c>
      <c r="V943" s="138">
        <f t="shared" si="93"/>
        <v>100393.32500000001</v>
      </c>
      <c r="W943" s="138">
        <f t="shared" si="94"/>
        <v>8366.1104166666682</v>
      </c>
      <c r="X943" t="str">
        <f>IF(DATAPrI[[#This Row],[Verks]]="Programövergripande",DATAPrI[[#This Row],[Verks]],CONCATENATE(DATAPrI[[#This Row],[PN/Pri kod]],TEXT(DATAPrI[[#This Row],[Verks]],9900000),1))</f>
        <v>H199001411</v>
      </c>
      <c r="Y943" t="str">
        <f>IF(DATAPrI[[#This Row],[Verks]]="Programövergripande",DATAPrI[[#This Row],[Verks]],CONCATENATE(DATAPrI[[#This Row],[Kursansvarig inst]],TEXT(DATAPrI[[#This Row],[Verks]],9900000),1))</f>
        <v>K699001411</v>
      </c>
      <c r="Z9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3">
        <f>IF(A943="Programövergripande","Programövergripande",VLOOKUP(C943,Verks!A:B,2,0))</f>
        <v>141</v>
      </c>
      <c r="AH943">
        <v>2023</v>
      </c>
      <c r="AL943" t="str">
        <f>VLOOKUP(B943,Inst!A:B,2,0)</f>
        <v>H1</v>
      </c>
    </row>
    <row r="944" spans="1:38" x14ac:dyDescent="0.35">
      <c r="A944" t="s">
        <v>47</v>
      </c>
      <c r="B944" t="s">
        <v>700</v>
      </c>
      <c r="C944" t="s">
        <v>305</v>
      </c>
      <c r="D944" t="s">
        <v>1368</v>
      </c>
      <c r="E944" t="s">
        <v>48</v>
      </c>
      <c r="G944" t="s">
        <v>1250</v>
      </c>
      <c r="H944" t="s">
        <v>1369</v>
      </c>
      <c r="I944" t="s">
        <v>1370</v>
      </c>
      <c r="J944">
        <v>1</v>
      </c>
      <c r="K944">
        <v>1</v>
      </c>
      <c r="L944" t="s">
        <v>58</v>
      </c>
      <c r="M944" t="s">
        <v>50</v>
      </c>
      <c r="N944">
        <v>1</v>
      </c>
      <c r="O944">
        <v>25</v>
      </c>
      <c r="P944">
        <v>15</v>
      </c>
      <c r="Q944" s="48">
        <v>80.314660000000003</v>
      </c>
      <c r="R944" s="48">
        <f t="shared" si="91"/>
        <v>6.25</v>
      </c>
      <c r="S944" s="48">
        <f t="shared" si="95"/>
        <v>501.96662500000002</v>
      </c>
      <c r="T944" s="48"/>
      <c r="U944" s="48">
        <f t="shared" si="92"/>
        <v>501.96662500000002</v>
      </c>
      <c r="V944" s="138">
        <f t="shared" si="93"/>
        <v>501966.625</v>
      </c>
      <c r="W944" s="138">
        <f t="shared" si="94"/>
        <v>41830.552083333336</v>
      </c>
      <c r="X944" t="str">
        <f>IF(DATAPrI[[#This Row],[Verks]]="Programövergripande",DATAPrI[[#This Row],[Verks]],CONCATENATE(DATAPrI[[#This Row],[PN/Pri kod]],TEXT(DATAPrI[[#This Row],[Verks]],9900000),1))</f>
        <v>H199001411</v>
      </c>
      <c r="Y944" t="str">
        <f>IF(DATAPrI[[#This Row],[Verks]]="Programövergripande",DATAPrI[[#This Row],[Verks]],CONCATENATE(DATAPrI[[#This Row],[Kursansvarig inst]],TEXT(DATAPrI[[#This Row],[Verks]],9900000),1))</f>
        <v>S199001411</v>
      </c>
      <c r="Z9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4">
        <f>IF(A944="Programövergripande","Programövergripande",VLOOKUP(C944,Verks!A:B,2,0))</f>
        <v>141</v>
      </c>
      <c r="AH944">
        <v>2023</v>
      </c>
      <c r="AL944" t="str">
        <f>VLOOKUP(B944,Inst!A:B,2,0)</f>
        <v>H1</v>
      </c>
    </row>
    <row r="945" spans="1:38" x14ac:dyDescent="0.35">
      <c r="A945" t="s">
        <v>47</v>
      </c>
      <c r="B945" t="s">
        <v>700</v>
      </c>
      <c r="C945" t="s">
        <v>305</v>
      </c>
      <c r="D945" t="s">
        <v>1368</v>
      </c>
      <c r="E945" t="s">
        <v>48</v>
      </c>
      <c r="G945" t="s">
        <v>1250</v>
      </c>
      <c r="H945" t="s">
        <v>1369</v>
      </c>
      <c r="I945" t="s">
        <v>1370</v>
      </c>
      <c r="J945">
        <v>1</v>
      </c>
      <c r="K945">
        <v>1</v>
      </c>
      <c r="L945" t="s">
        <v>58</v>
      </c>
      <c r="M945" t="s">
        <v>49</v>
      </c>
      <c r="N945">
        <v>1</v>
      </c>
      <c r="O945">
        <v>25</v>
      </c>
      <c r="P945">
        <v>15</v>
      </c>
      <c r="Q945" s="48">
        <v>80.314660000000003</v>
      </c>
      <c r="R945" s="48">
        <f t="shared" si="91"/>
        <v>6.25</v>
      </c>
      <c r="S945" s="48">
        <f t="shared" si="95"/>
        <v>501.96662500000002</v>
      </c>
      <c r="T945" s="48"/>
      <c r="U945" s="48">
        <f t="shared" si="92"/>
        <v>501.96662500000002</v>
      </c>
      <c r="V945" s="138">
        <f t="shared" si="93"/>
        <v>501966.625</v>
      </c>
      <c r="W945" s="138">
        <f t="shared" si="94"/>
        <v>41830.552083333336</v>
      </c>
      <c r="X945" t="str">
        <f>IF(DATAPrI[[#This Row],[Verks]]="Programövergripande",DATAPrI[[#This Row],[Verks]],CONCATENATE(DATAPrI[[#This Row],[PN/Pri kod]],TEXT(DATAPrI[[#This Row],[Verks]],9900000),1))</f>
        <v>H199001411</v>
      </c>
      <c r="Y945" t="str">
        <f>IF(DATAPrI[[#This Row],[Verks]]="Programövergripande",DATAPrI[[#This Row],[Verks]],CONCATENATE(DATAPrI[[#This Row],[Kursansvarig inst]],TEXT(DATAPrI[[#This Row],[Verks]],9900000),1))</f>
        <v>S199001411</v>
      </c>
      <c r="Z9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5">
        <f>IF(A945="Programövergripande","Programövergripande",VLOOKUP(C945,Verks!A:B,2,0))</f>
        <v>141</v>
      </c>
      <c r="AH945">
        <v>2023</v>
      </c>
      <c r="AL945" t="str">
        <f>VLOOKUP(B945,Inst!A:B,2,0)</f>
        <v>H1</v>
      </c>
    </row>
    <row r="946" spans="1:38" x14ac:dyDescent="0.35">
      <c r="A946" t="s">
        <v>47</v>
      </c>
      <c r="B946" t="s">
        <v>700</v>
      </c>
      <c r="C946" t="s">
        <v>305</v>
      </c>
      <c r="D946" t="s">
        <v>1368</v>
      </c>
      <c r="E946" t="s">
        <v>48</v>
      </c>
      <c r="G946" t="s">
        <v>1250</v>
      </c>
      <c r="H946" t="s">
        <v>1371</v>
      </c>
      <c r="I946" t="s">
        <v>1372</v>
      </c>
      <c r="J946">
        <v>1</v>
      </c>
      <c r="K946">
        <v>1</v>
      </c>
      <c r="L946" t="s">
        <v>58</v>
      </c>
      <c r="M946" t="s">
        <v>362</v>
      </c>
      <c r="N946">
        <v>2</v>
      </c>
      <c r="O946">
        <v>21</v>
      </c>
      <c r="P946">
        <v>7.5</v>
      </c>
      <c r="Q946" s="48">
        <v>80.314660000000003</v>
      </c>
      <c r="R946" s="48">
        <f t="shared" si="91"/>
        <v>2.625</v>
      </c>
      <c r="S946" s="48">
        <f t="shared" si="95"/>
        <v>210.82598250000001</v>
      </c>
      <c r="T946" s="48"/>
      <c r="U946" s="48">
        <f t="shared" si="92"/>
        <v>210.82598250000001</v>
      </c>
      <c r="V946" s="138">
        <f t="shared" si="93"/>
        <v>210825.98250000001</v>
      </c>
      <c r="W946" s="138">
        <f t="shared" si="94"/>
        <v>17568.831875</v>
      </c>
      <c r="X946" t="str">
        <f>IF(DATAPrI[[#This Row],[Verks]]="Programövergripande",DATAPrI[[#This Row],[Verks]],CONCATENATE(DATAPrI[[#This Row],[PN/Pri kod]],TEXT(DATAPrI[[#This Row],[Verks]],9900000),1))</f>
        <v>H199001411</v>
      </c>
      <c r="Y946" t="str">
        <f>IF(DATAPrI[[#This Row],[Verks]]="Programövergripande",DATAPrI[[#This Row],[Verks]],CONCATENATE(DATAPrI[[#This Row],[Kursansvarig inst]],TEXT(DATAPrI[[#This Row],[Verks]],9900000),1))</f>
        <v>S199001411</v>
      </c>
      <c r="Z9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6">
        <f>IF(A946="Programövergripande","Programövergripande",VLOOKUP(C946,Verks!A:B,2,0))</f>
        <v>141</v>
      </c>
      <c r="AH946">
        <v>2023</v>
      </c>
      <c r="AL946" t="str">
        <f>VLOOKUP(B946,Inst!A:B,2,0)</f>
        <v>H1</v>
      </c>
    </row>
    <row r="947" spans="1:38" x14ac:dyDescent="0.35">
      <c r="A947" t="s">
        <v>47</v>
      </c>
      <c r="B947" t="s">
        <v>700</v>
      </c>
      <c r="C947" t="s">
        <v>305</v>
      </c>
      <c r="D947" t="s">
        <v>1368</v>
      </c>
      <c r="E947" t="s">
        <v>48</v>
      </c>
      <c r="G947" t="s">
        <v>1250</v>
      </c>
      <c r="H947" t="s">
        <v>1371</v>
      </c>
      <c r="I947" t="s">
        <v>1372</v>
      </c>
      <c r="J947">
        <v>1</v>
      </c>
      <c r="K947">
        <v>1</v>
      </c>
      <c r="L947" t="s">
        <v>58</v>
      </c>
      <c r="M947" t="s">
        <v>49</v>
      </c>
      <c r="N947">
        <v>2</v>
      </c>
      <c r="O947">
        <v>21</v>
      </c>
      <c r="P947">
        <v>7.5</v>
      </c>
      <c r="Q947" s="48">
        <v>80.314660000000003</v>
      </c>
      <c r="R947" s="48">
        <f t="shared" si="91"/>
        <v>2.625</v>
      </c>
      <c r="S947" s="48">
        <f t="shared" si="95"/>
        <v>210.82598250000001</v>
      </c>
      <c r="T947" s="48"/>
      <c r="U947" s="48">
        <f t="shared" si="92"/>
        <v>210.82598250000001</v>
      </c>
      <c r="V947" s="138">
        <f t="shared" si="93"/>
        <v>210825.98250000001</v>
      </c>
      <c r="W947" s="138">
        <f t="shared" si="94"/>
        <v>17568.831875</v>
      </c>
      <c r="X947" t="str">
        <f>IF(DATAPrI[[#This Row],[Verks]]="Programövergripande",DATAPrI[[#This Row],[Verks]],CONCATENATE(DATAPrI[[#This Row],[PN/Pri kod]],TEXT(DATAPrI[[#This Row],[Verks]],9900000),1))</f>
        <v>H199001411</v>
      </c>
      <c r="Y947" t="str">
        <f>IF(DATAPrI[[#This Row],[Verks]]="Programövergripande",DATAPrI[[#This Row],[Verks]],CONCATENATE(DATAPrI[[#This Row],[Kursansvarig inst]],TEXT(DATAPrI[[#This Row],[Verks]],9900000),1))</f>
        <v>S199001411</v>
      </c>
      <c r="Z9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7">
        <f>IF(A947="Programövergripande","Programövergripande",VLOOKUP(C947,Verks!A:B,2,0))</f>
        <v>141</v>
      </c>
      <c r="AH947">
        <v>2023</v>
      </c>
      <c r="AL947" t="str">
        <f>VLOOKUP(B947,Inst!A:B,2,0)</f>
        <v>H1</v>
      </c>
    </row>
    <row r="948" spans="1:38" x14ac:dyDescent="0.35">
      <c r="A948" t="s">
        <v>47</v>
      </c>
      <c r="B948" t="s">
        <v>700</v>
      </c>
      <c r="C948" t="s">
        <v>305</v>
      </c>
      <c r="D948" t="s">
        <v>1368</v>
      </c>
      <c r="E948" t="s">
        <v>48</v>
      </c>
      <c r="G948" t="s">
        <v>1250</v>
      </c>
      <c r="H948" t="s">
        <v>1373</v>
      </c>
      <c r="I948" t="s">
        <v>1374</v>
      </c>
      <c r="J948">
        <v>1</v>
      </c>
      <c r="K948">
        <v>1</v>
      </c>
      <c r="L948" t="s">
        <v>58</v>
      </c>
      <c r="M948" t="s">
        <v>362</v>
      </c>
      <c r="N948">
        <v>2</v>
      </c>
      <c r="O948">
        <v>21</v>
      </c>
      <c r="P948">
        <v>7.5</v>
      </c>
      <c r="Q948" s="48">
        <v>80.314660000000003</v>
      </c>
      <c r="R948" s="48">
        <f t="shared" si="91"/>
        <v>2.625</v>
      </c>
      <c r="S948" s="48">
        <f t="shared" si="95"/>
        <v>210.82598250000001</v>
      </c>
      <c r="T948" s="48"/>
      <c r="U948" s="48">
        <f t="shared" si="92"/>
        <v>210.82598250000001</v>
      </c>
      <c r="V948" s="138">
        <f t="shared" si="93"/>
        <v>210825.98250000001</v>
      </c>
      <c r="W948" s="138">
        <f t="shared" si="94"/>
        <v>17568.831875</v>
      </c>
      <c r="X948" t="str">
        <f>IF(DATAPrI[[#This Row],[Verks]]="Programövergripande",DATAPrI[[#This Row],[Verks]],CONCATENATE(DATAPrI[[#This Row],[PN/Pri kod]],TEXT(DATAPrI[[#This Row],[Verks]],9900000),1))</f>
        <v>H199001411</v>
      </c>
      <c r="Y948" t="str">
        <f>IF(DATAPrI[[#This Row],[Verks]]="Programövergripande",DATAPrI[[#This Row],[Verks]],CONCATENATE(DATAPrI[[#This Row],[Kursansvarig inst]],TEXT(DATAPrI[[#This Row],[Verks]],9900000),1))</f>
        <v>S199001411</v>
      </c>
      <c r="Z9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8">
        <f>IF(A948="Programövergripande","Programövergripande",VLOOKUP(C948,Verks!A:B,2,0))</f>
        <v>141</v>
      </c>
      <c r="AH948">
        <v>2023</v>
      </c>
      <c r="AL948" t="str">
        <f>VLOOKUP(B948,Inst!A:B,2,0)</f>
        <v>H1</v>
      </c>
    </row>
    <row r="949" spans="1:38" x14ac:dyDescent="0.35">
      <c r="A949" t="s">
        <v>47</v>
      </c>
      <c r="B949" t="s">
        <v>700</v>
      </c>
      <c r="C949" t="s">
        <v>305</v>
      </c>
      <c r="D949" t="s">
        <v>1368</v>
      </c>
      <c r="E949" t="s">
        <v>48</v>
      </c>
      <c r="G949" t="s">
        <v>1250</v>
      </c>
      <c r="H949" t="s">
        <v>1373</v>
      </c>
      <c r="I949" t="s">
        <v>1374</v>
      </c>
      <c r="J949">
        <v>1</v>
      </c>
      <c r="K949">
        <v>1</v>
      </c>
      <c r="L949" t="s">
        <v>58</v>
      </c>
      <c r="M949" t="s">
        <v>49</v>
      </c>
      <c r="N949">
        <v>2</v>
      </c>
      <c r="O949">
        <v>21</v>
      </c>
      <c r="P949">
        <v>7.5</v>
      </c>
      <c r="Q949" s="48">
        <v>80.314660000000003</v>
      </c>
      <c r="R949" s="48">
        <f t="shared" si="91"/>
        <v>2.625</v>
      </c>
      <c r="S949" s="48">
        <f t="shared" si="95"/>
        <v>210.82598250000001</v>
      </c>
      <c r="T949" s="48"/>
      <c r="U949" s="48">
        <f t="shared" si="92"/>
        <v>210.82598250000001</v>
      </c>
      <c r="V949" s="138">
        <f t="shared" si="93"/>
        <v>210825.98250000001</v>
      </c>
      <c r="W949" s="138">
        <f t="shared" si="94"/>
        <v>17568.831875</v>
      </c>
      <c r="X949" t="str">
        <f>IF(DATAPrI[[#This Row],[Verks]]="Programövergripande",DATAPrI[[#This Row],[Verks]],CONCATENATE(DATAPrI[[#This Row],[PN/Pri kod]],TEXT(DATAPrI[[#This Row],[Verks]],9900000),1))</f>
        <v>H199001411</v>
      </c>
      <c r="Y949" t="str">
        <f>IF(DATAPrI[[#This Row],[Verks]]="Programövergripande",DATAPrI[[#This Row],[Verks]],CONCATENATE(DATAPrI[[#This Row],[Kursansvarig inst]],TEXT(DATAPrI[[#This Row],[Verks]],9900000),1))</f>
        <v>S199001411</v>
      </c>
      <c r="Z9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49">
        <f>IF(A949="Programövergripande","Programövergripande",VLOOKUP(C949,Verks!A:B,2,0))</f>
        <v>141</v>
      </c>
      <c r="AH949">
        <v>2023</v>
      </c>
      <c r="AL949" t="str">
        <f>VLOOKUP(B949,Inst!A:B,2,0)</f>
        <v>H1</v>
      </c>
    </row>
    <row r="950" spans="1:38" x14ac:dyDescent="0.35">
      <c r="A950" t="s">
        <v>47</v>
      </c>
      <c r="B950" t="s">
        <v>700</v>
      </c>
      <c r="C950" t="s">
        <v>305</v>
      </c>
      <c r="D950" t="s">
        <v>1245</v>
      </c>
      <c r="E950" t="s">
        <v>48</v>
      </c>
      <c r="G950" t="s">
        <v>122</v>
      </c>
      <c r="H950" t="s">
        <v>1358</v>
      </c>
      <c r="I950" t="s">
        <v>1359</v>
      </c>
      <c r="J950">
        <v>1</v>
      </c>
      <c r="K950">
        <v>1</v>
      </c>
      <c r="L950" t="s">
        <v>58</v>
      </c>
      <c r="M950" t="s">
        <v>50</v>
      </c>
      <c r="N950">
        <v>1</v>
      </c>
      <c r="O950">
        <v>22</v>
      </c>
      <c r="P950">
        <v>7.5</v>
      </c>
      <c r="Q950" s="48">
        <v>80.314660000000003</v>
      </c>
      <c r="R950" s="48">
        <f t="shared" si="91"/>
        <v>2.75</v>
      </c>
      <c r="S950" s="48">
        <f t="shared" si="95"/>
        <v>220.86531500000001</v>
      </c>
      <c r="T950" s="48">
        <v>0</v>
      </c>
      <c r="U950" s="48">
        <f t="shared" si="92"/>
        <v>220.86531500000001</v>
      </c>
      <c r="V950" s="138">
        <f t="shared" si="93"/>
        <v>220865.315</v>
      </c>
      <c r="W950" s="138">
        <f t="shared" si="94"/>
        <v>18405.442916666667</v>
      </c>
      <c r="X950" t="str">
        <f>IF(DATAPrI[[#This Row],[Verks]]="Programövergripande",DATAPrI[[#This Row],[Verks]],CONCATENATE(DATAPrI[[#This Row],[PN/Pri kod]],TEXT(DATAPrI[[#This Row],[Verks]],9900000),1))</f>
        <v>H199001411</v>
      </c>
      <c r="Y950" t="str">
        <f>IF(DATAPrI[[#This Row],[Verks]]="Programövergripande",DATAPrI[[#This Row],[Verks]],CONCATENATE(DATAPrI[[#This Row],[Kursansvarig inst]],TEXT(DATAPrI[[#This Row],[Verks]],9900000),1))</f>
        <v>H599001411</v>
      </c>
      <c r="Z9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0" t="s">
        <v>42</v>
      </c>
      <c r="AC950" t="s">
        <v>42</v>
      </c>
      <c r="AD950" t="s">
        <v>42</v>
      </c>
      <c r="AE950" t="s">
        <v>42</v>
      </c>
      <c r="AF950">
        <f>IF(A950="Programövergripande","Programövergripande",VLOOKUP(C950,Verks!A:B,2,0))</f>
        <v>141</v>
      </c>
      <c r="AH950">
        <v>2023</v>
      </c>
      <c r="AL950" t="str">
        <f>VLOOKUP(B950,Inst!A:B,2,0)</f>
        <v>H1</v>
      </c>
    </row>
    <row r="951" spans="1:38" x14ac:dyDescent="0.35">
      <c r="A951" t="s">
        <v>47</v>
      </c>
      <c r="B951" t="s">
        <v>700</v>
      </c>
      <c r="C951" t="s">
        <v>305</v>
      </c>
      <c r="D951" t="s">
        <v>1245</v>
      </c>
      <c r="E951" t="s">
        <v>48</v>
      </c>
      <c r="G951" t="s">
        <v>122</v>
      </c>
      <c r="H951" t="s">
        <v>1358</v>
      </c>
      <c r="I951" t="s">
        <v>1359</v>
      </c>
      <c r="J951">
        <v>1</v>
      </c>
      <c r="K951">
        <v>1</v>
      </c>
      <c r="L951" t="s">
        <v>58</v>
      </c>
      <c r="M951" t="s">
        <v>49</v>
      </c>
      <c r="N951">
        <v>1</v>
      </c>
      <c r="O951">
        <v>22</v>
      </c>
      <c r="P951">
        <v>7.5</v>
      </c>
      <c r="Q951" s="48">
        <v>80.314660000000003</v>
      </c>
      <c r="R951" s="48">
        <f t="shared" si="91"/>
        <v>2.75</v>
      </c>
      <c r="S951" s="48">
        <f t="shared" si="95"/>
        <v>220.86531500000001</v>
      </c>
      <c r="T951" s="48">
        <v>0</v>
      </c>
      <c r="U951" s="48">
        <f t="shared" si="92"/>
        <v>220.86531500000001</v>
      </c>
      <c r="V951" s="138">
        <f t="shared" si="93"/>
        <v>220865.315</v>
      </c>
      <c r="W951" s="138">
        <f t="shared" si="94"/>
        <v>18405.442916666667</v>
      </c>
      <c r="X951" t="str">
        <f>IF(DATAPrI[[#This Row],[Verks]]="Programövergripande",DATAPrI[[#This Row],[Verks]],CONCATENATE(DATAPrI[[#This Row],[PN/Pri kod]],TEXT(DATAPrI[[#This Row],[Verks]],9900000),1))</f>
        <v>H199001411</v>
      </c>
      <c r="Y951" t="str">
        <f>IF(DATAPrI[[#This Row],[Verks]]="Programövergripande",DATAPrI[[#This Row],[Verks]],CONCATENATE(DATAPrI[[#This Row],[Kursansvarig inst]],TEXT(DATAPrI[[#This Row],[Verks]],9900000),1))</f>
        <v>H599001411</v>
      </c>
      <c r="Z9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1" t="s">
        <v>42</v>
      </c>
      <c r="AC951" t="s">
        <v>42</v>
      </c>
      <c r="AD951" t="s">
        <v>42</v>
      </c>
      <c r="AE951" t="s">
        <v>42</v>
      </c>
      <c r="AF951">
        <f>IF(A951="Programövergripande","Programövergripande",VLOOKUP(C951,Verks!A:B,2,0))</f>
        <v>141</v>
      </c>
      <c r="AH951">
        <v>2023</v>
      </c>
      <c r="AL951" t="str">
        <f>VLOOKUP(B951,Inst!A:B,2,0)</f>
        <v>H1</v>
      </c>
    </row>
    <row r="952" spans="1:38" x14ac:dyDescent="0.35">
      <c r="A952" t="s">
        <v>47</v>
      </c>
      <c r="B952" t="s">
        <v>700</v>
      </c>
      <c r="C952" t="s">
        <v>305</v>
      </c>
      <c r="D952" t="s">
        <v>1274</v>
      </c>
      <c r="E952" t="s">
        <v>48</v>
      </c>
      <c r="G952" t="s">
        <v>122</v>
      </c>
      <c r="H952" t="s">
        <v>1358</v>
      </c>
      <c r="I952" t="s">
        <v>1359</v>
      </c>
      <c r="J952">
        <v>1</v>
      </c>
      <c r="K952">
        <v>1</v>
      </c>
      <c r="L952" t="s">
        <v>58</v>
      </c>
      <c r="M952" t="s">
        <v>50</v>
      </c>
      <c r="N952">
        <v>1</v>
      </c>
      <c r="O952">
        <v>24</v>
      </c>
      <c r="P952">
        <v>7.5</v>
      </c>
      <c r="Q952" s="48">
        <v>80.314660000000003</v>
      </c>
      <c r="R952" s="48">
        <f t="shared" ref="R952:R1015" si="96">O952*P952/60*J952</f>
        <v>3</v>
      </c>
      <c r="S952" s="48">
        <f t="shared" si="95"/>
        <v>240.94398000000001</v>
      </c>
      <c r="T952" s="48">
        <v>0</v>
      </c>
      <c r="U952" s="48">
        <f t="shared" si="92"/>
        <v>240.94398000000001</v>
      </c>
      <c r="V952" s="138">
        <f t="shared" si="93"/>
        <v>240943.98</v>
      </c>
      <c r="W952" s="138">
        <f t="shared" si="94"/>
        <v>20078.665000000001</v>
      </c>
      <c r="X952" t="str">
        <f>IF(DATAPrI[[#This Row],[Verks]]="Programövergripande",DATAPrI[[#This Row],[Verks]],CONCATENATE(DATAPrI[[#This Row],[PN/Pri kod]],TEXT(DATAPrI[[#This Row],[Verks]],9900000),1))</f>
        <v>H199001411</v>
      </c>
      <c r="Y952" t="str">
        <f>IF(DATAPrI[[#This Row],[Verks]]="Programövergripande",DATAPrI[[#This Row],[Verks]],CONCATENATE(DATAPrI[[#This Row],[Kursansvarig inst]],TEXT(DATAPrI[[#This Row],[Verks]],9900000),1))</f>
        <v>H599001411</v>
      </c>
      <c r="Z9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2" t="s">
        <v>42</v>
      </c>
      <c r="AC952" t="s">
        <v>42</v>
      </c>
      <c r="AD952" t="s">
        <v>42</v>
      </c>
      <c r="AE952" t="s">
        <v>42</v>
      </c>
      <c r="AF952">
        <f>IF(A952="Programövergripande","Programövergripande",VLOOKUP(C952,Verks!A:B,2,0))</f>
        <v>141</v>
      </c>
      <c r="AH952">
        <v>2023</v>
      </c>
      <c r="AL952" t="str">
        <f>VLOOKUP(B952,Inst!A:B,2,0)</f>
        <v>H1</v>
      </c>
    </row>
    <row r="953" spans="1:38" x14ac:dyDescent="0.35">
      <c r="A953" t="s">
        <v>47</v>
      </c>
      <c r="B953" t="s">
        <v>700</v>
      </c>
      <c r="C953" t="s">
        <v>305</v>
      </c>
      <c r="D953" t="s">
        <v>1274</v>
      </c>
      <c r="E953" t="s">
        <v>48</v>
      </c>
      <c r="G953" t="s">
        <v>122</v>
      </c>
      <c r="H953" t="s">
        <v>1358</v>
      </c>
      <c r="I953" t="s">
        <v>1359</v>
      </c>
      <c r="J953">
        <v>1</v>
      </c>
      <c r="K953">
        <v>1</v>
      </c>
      <c r="L953" t="s">
        <v>58</v>
      </c>
      <c r="M953" t="s">
        <v>49</v>
      </c>
      <c r="N953">
        <v>1</v>
      </c>
      <c r="O953">
        <v>24</v>
      </c>
      <c r="P953">
        <v>7.5</v>
      </c>
      <c r="Q953" s="48">
        <v>80.314660000000003</v>
      </c>
      <c r="R953" s="48">
        <f t="shared" si="96"/>
        <v>3</v>
      </c>
      <c r="S953" s="48">
        <f t="shared" si="95"/>
        <v>240.94398000000001</v>
      </c>
      <c r="T953" s="48">
        <v>0</v>
      </c>
      <c r="U953" s="48">
        <f t="shared" si="92"/>
        <v>240.94398000000001</v>
      </c>
      <c r="V953" s="138">
        <f t="shared" si="93"/>
        <v>240943.98</v>
      </c>
      <c r="W953" s="138">
        <f t="shared" si="94"/>
        <v>20078.665000000001</v>
      </c>
      <c r="X953" t="str">
        <f>IF(DATAPrI[[#This Row],[Verks]]="Programövergripande",DATAPrI[[#This Row],[Verks]],CONCATENATE(DATAPrI[[#This Row],[PN/Pri kod]],TEXT(DATAPrI[[#This Row],[Verks]],9900000),1))</f>
        <v>H199001411</v>
      </c>
      <c r="Y953" t="str">
        <f>IF(DATAPrI[[#This Row],[Verks]]="Programövergripande",DATAPrI[[#This Row],[Verks]],CONCATENATE(DATAPrI[[#This Row],[Kursansvarig inst]],TEXT(DATAPrI[[#This Row],[Verks]],9900000),1))</f>
        <v>H599001411</v>
      </c>
      <c r="Z9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3" t="s">
        <v>42</v>
      </c>
      <c r="AC953" t="s">
        <v>42</v>
      </c>
      <c r="AD953" t="s">
        <v>42</v>
      </c>
      <c r="AE953" t="s">
        <v>42</v>
      </c>
      <c r="AF953">
        <f>IF(A953="Programövergripande","Programövergripande",VLOOKUP(C953,Verks!A:B,2,0))</f>
        <v>141</v>
      </c>
      <c r="AH953">
        <v>2023</v>
      </c>
      <c r="AL953" t="str">
        <f>VLOOKUP(B953,Inst!A:B,2,0)</f>
        <v>H1</v>
      </c>
    </row>
    <row r="954" spans="1:38" x14ac:dyDescent="0.35">
      <c r="A954" t="s">
        <v>47</v>
      </c>
      <c r="B954" t="s">
        <v>700</v>
      </c>
      <c r="C954" t="s">
        <v>305</v>
      </c>
      <c r="D954" t="s">
        <v>1349</v>
      </c>
      <c r="E954" t="s">
        <v>48</v>
      </c>
      <c r="G954" t="s">
        <v>1250</v>
      </c>
      <c r="H954" t="s">
        <v>1310</v>
      </c>
      <c r="I954" t="s">
        <v>1375</v>
      </c>
      <c r="J954">
        <v>1</v>
      </c>
      <c r="K954">
        <v>0.75</v>
      </c>
      <c r="L954" t="s">
        <v>58</v>
      </c>
      <c r="M954" t="s">
        <v>50</v>
      </c>
      <c r="N954">
        <v>1</v>
      </c>
      <c r="O954">
        <v>25</v>
      </c>
      <c r="P954">
        <v>3.5</v>
      </c>
      <c r="Q954" s="48">
        <v>81.314660000000003</v>
      </c>
      <c r="R954" s="48">
        <f t="shared" si="96"/>
        <v>1.4583333333333333</v>
      </c>
      <c r="S954" s="48">
        <f t="shared" si="95"/>
        <v>118.58387916666666</v>
      </c>
      <c r="T954" s="48">
        <v>0</v>
      </c>
      <c r="U954" s="48">
        <f t="shared" si="92"/>
        <v>118.58387916666666</v>
      </c>
      <c r="V954" s="138">
        <f t="shared" si="93"/>
        <v>118583.87916666667</v>
      </c>
      <c r="W954" s="138">
        <f t="shared" si="94"/>
        <v>9881.9899305555555</v>
      </c>
      <c r="X954" t="str">
        <f>IF(DATAPrI[[#This Row],[Verks]]="Programövergripande",DATAPrI[[#This Row],[Verks]],CONCATENATE(DATAPrI[[#This Row],[PN/Pri kod]],TEXT(DATAPrI[[#This Row],[Verks]],9900000),1))</f>
        <v>H199001411</v>
      </c>
      <c r="Y954" t="str">
        <f>IF(DATAPrI[[#This Row],[Verks]]="Programövergripande",DATAPrI[[#This Row],[Verks]],CONCATENATE(DATAPrI[[#This Row],[Kursansvarig inst]],TEXT(DATAPrI[[#This Row],[Verks]],9900000),1))</f>
        <v>S199001411</v>
      </c>
      <c r="Z9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4" t="s">
        <v>42</v>
      </c>
      <c r="AC954" t="s">
        <v>42</v>
      </c>
      <c r="AD954" t="s">
        <v>42</v>
      </c>
      <c r="AE954" t="s">
        <v>42</v>
      </c>
      <c r="AF954">
        <f>IF(A954="Programövergripande","Programövergripande",VLOOKUP(C954,Verks!A:B,2,0))</f>
        <v>141</v>
      </c>
      <c r="AH954">
        <v>2023</v>
      </c>
      <c r="AL954" t="str">
        <f>VLOOKUP(B954,Inst!A:B,2,0)</f>
        <v>H1</v>
      </c>
    </row>
    <row r="955" spans="1:38" x14ac:dyDescent="0.35">
      <c r="A955" t="s">
        <v>47</v>
      </c>
      <c r="B955" t="s">
        <v>700</v>
      </c>
      <c r="C955" t="s">
        <v>305</v>
      </c>
      <c r="D955" t="s">
        <v>1349</v>
      </c>
      <c r="E955" t="s">
        <v>48</v>
      </c>
      <c r="G955" t="s">
        <v>1250</v>
      </c>
      <c r="H955" t="s">
        <v>1310</v>
      </c>
      <c r="I955" t="s">
        <v>1375</v>
      </c>
      <c r="J955">
        <v>1</v>
      </c>
      <c r="K955">
        <v>0.75</v>
      </c>
      <c r="L955" t="s">
        <v>58</v>
      </c>
      <c r="M955" t="s">
        <v>49</v>
      </c>
      <c r="N955">
        <v>1</v>
      </c>
      <c r="O955">
        <v>25</v>
      </c>
      <c r="P955">
        <v>3.5</v>
      </c>
      <c r="Q955" s="48">
        <v>81.314660000000003</v>
      </c>
      <c r="R955" s="48">
        <f t="shared" si="96"/>
        <v>1.4583333333333333</v>
      </c>
      <c r="S955" s="48">
        <f t="shared" si="95"/>
        <v>118.58387916666666</v>
      </c>
      <c r="T955" s="48">
        <v>0</v>
      </c>
      <c r="U955" s="48">
        <f t="shared" si="92"/>
        <v>118.58387916666666</v>
      </c>
      <c r="V955" s="138">
        <f t="shared" si="93"/>
        <v>118583.87916666667</v>
      </c>
      <c r="W955" s="138">
        <f t="shared" si="94"/>
        <v>9881.9899305555555</v>
      </c>
      <c r="X955" t="str">
        <f>IF(DATAPrI[[#This Row],[Verks]]="Programövergripande",DATAPrI[[#This Row],[Verks]],CONCATENATE(DATAPrI[[#This Row],[PN/Pri kod]],TEXT(DATAPrI[[#This Row],[Verks]],9900000),1))</f>
        <v>H199001411</v>
      </c>
      <c r="Y955" t="str">
        <f>IF(DATAPrI[[#This Row],[Verks]]="Programövergripande",DATAPrI[[#This Row],[Verks]],CONCATENATE(DATAPrI[[#This Row],[Kursansvarig inst]],TEXT(DATAPrI[[#This Row],[Verks]],9900000),1))</f>
        <v>S199001411</v>
      </c>
      <c r="Z9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5" t="s">
        <v>42</v>
      </c>
      <c r="AC955" t="s">
        <v>42</v>
      </c>
      <c r="AD955" t="s">
        <v>42</v>
      </c>
      <c r="AE955" t="s">
        <v>42</v>
      </c>
      <c r="AF955">
        <f>IF(A955="Programövergripande","Programövergripande",VLOOKUP(C955,Verks!A:B,2,0))</f>
        <v>141</v>
      </c>
      <c r="AH955">
        <v>2023</v>
      </c>
      <c r="AL955" t="str">
        <f>VLOOKUP(B955,Inst!A:B,2,0)</f>
        <v>H1</v>
      </c>
    </row>
    <row r="956" spans="1:38" x14ac:dyDescent="0.35">
      <c r="A956" t="s">
        <v>47</v>
      </c>
      <c r="B956" t="s">
        <v>700</v>
      </c>
      <c r="C956" t="s">
        <v>305</v>
      </c>
      <c r="D956" t="s">
        <v>1349</v>
      </c>
      <c r="E956" t="s">
        <v>48</v>
      </c>
      <c r="G956" t="s">
        <v>1250</v>
      </c>
      <c r="H956" t="s">
        <v>1310</v>
      </c>
      <c r="I956" t="s">
        <v>1375</v>
      </c>
      <c r="J956">
        <v>1</v>
      </c>
      <c r="K956">
        <v>0.75</v>
      </c>
      <c r="L956" t="s">
        <v>58</v>
      </c>
      <c r="M956" t="s">
        <v>50</v>
      </c>
      <c r="N956">
        <v>3</v>
      </c>
      <c r="O956">
        <v>20</v>
      </c>
      <c r="P956">
        <v>4</v>
      </c>
      <c r="Q956" s="48">
        <v>81.314660000000003</v>
      </c>
      <c r="R956" s="48">
        <f t="shared" si="96"/>
        <v>1.3333333333333333</v>
      </c>
      <c r="S956" s="48">
        <f t="shared" si="95"/>
        <v>108.41954666666666</v>
      </c>
      <c r="T956" s="48">
        <v>0</v>
      </c>
      <c r="U956" s="48">
        <f t="shared" si="92"/>
        <v>108.41954666666666</v>
      </c>
      <c r="V956" s="138">
        <f t="shared" si="93"/>
        <v>108419.54666666666</v>
      </c>
      <c r="W956" s="138">
        <f t="shared" si="94"/>
        <v>9034.9622222222224</v>
      </c>
      <c r="X956" t="str">
        <f>IF(DATAPrI[[#This Row],[Verks]]="Programövergripande",DATAPrI[[#This Row],[Verks]],CONCATENATE(DATAPrI[[#This Row],[PN/Pri kod]],TEXT(DATAPrI[[#This Row],[Verks]],9900000),1))</f>
        <v>H199001411</v>
      </c>
      <c r="Y956" t="str">
        <f>IF(DATAPrI[[#This Row],[Verks]]="Programövergripande",DATAPrI[[#This Row],[Verks]],CONCATENATE(DATAPrI[[#This Row],[Kursansvarig inst]],TEXT(DATAPrI[[#This Row],[Verks]],9900000),1))</f>
        <v>S199001411</v>
      </c>
      <c r="Z9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6" t="s">
        <v>42</v>
      </c>
      <c r="AC956" t="s">
        <v>42</v>
      </c>
      <c r="AD956" t="s">
        <v>42</v>
      </c>
      <c r="AE956" t="s">
        <v>42</v>
      </c>
      <c r="AF956">
        <f>IF(A956="Programövergripande","Programövergripande",VLOOKUP(C956,Verks!A:B,2,0))</f>
        <v>141</v>
      </c>
      <c r="AH956">
        <v>2023</v>
      </c>
      <c r="AL956" t="str">
        <f>VLOOKUP(B956,Inst!A:B,2,0)</f>
        <v>H1</v>
      </c>
    </row>
    <row r="957" spans="1:38" x14ac:dyDescent="0.35">
      <c r="A957" t="s">
        <v>47</v>
      </c>
      <c r="B957" t="s">
        <v>700</v>
      </c>
      <c r="C957" t="s">
        <v>305</v>
      </c>
      <c r="D957" t="s">
        <v>1349</v>
      </c>
      <c r="E957" t="s">
        <v>48</v>
      </c>
      <c r="G957" t="s">
        <v>1250</v>
      </c>
      <c r="H957" t="s">
        <v>1310</v>
      </c>
      <c r="I957" t="s">
        <v>1375</v>
      </c>
      <c r="J957">
        <v>1</v>
      </c>
      <c r="K957">
        <v>0.75</v>
      </c>
      <c r="L957" t="s">
        <v>58</v>
      </c>
      <c r="M957" t="s">
        <v>49</v>
      </c>
      <c r="N957">
        <v>3</v>
      </c>
      <c r="O957">
        <v>20</v>
      </c>
      <c r="P957">
        <v>4</v>
      </c>
      <c r="Q957" s="48">
        <v>81.314660000000003</v>
      </c>
      <c r="R957" s="48">
        <f t="shared" si="96"/>
        <v>1.3333333333333333</v>
      </c>
      <c r="S957" s="48">
        <f t="shared" si="95"/>
        <v>108.41954666666666</v>
      </c>
      <c r="T957" s="48">
        <v>0</v>
      </c>
      <c r="U957" s="48">
        <f t="shared" si="92"/>
        <v>108.41954666666666</v>
      </c>
      <c r="V957" s="138">
        <f t="shared" si="93"/>
        <v>108419.54666666666</v>
      </c>
      <c r="W957" s="138">
        <f t="shared" si="94"/>
        <v>9034.9622222222224</v>
      </c>
      <c r="X957" t="str">
        <f>IF(DATAPrI[[#This Row],[Verks]]="Programövergripande",DATAPrI[[#This Row],[Verks]],CONCATENATE(DATAPrI[[#This Row],[PN/Pri kod]],TEXT(DATAPrI[[#This Row],[Verks]],9900000),1))</f>
        <v>H199001411</v>
      </c>
      <c r="Y957" t="str">
        <f>IF(DATAPrI[[#This Row],[Verks]]="Programövergripande",DATAPrI[[#This Row],[Verks]],CONCATENATE(DATAPrI[[#This Row],[Kursansvarig inst]],TEXT(DATAPrI[[#This Row],[Verks]],9900000),1))</f>
        <v>S199001411</v>
      </c>
      <c r="Z9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7" t="s">
        <v>42</v>
      </c>
      <c r="AC957" t="s">
        <v>42</v>
      </c>
      <c r="AD957" t="s">
        <v>42</v>
      </c>
      <c r="AE957" t="s">
        <v>42</v>
      </c>
      <c r="AF957">
        <f>IF(A957="Programövergripande","Programövergripande",VLOOKUP(C957,Verks!A:B,2,0))</f>
        <v>141</v>
      </c>
      <c r="AH957">
        <v>2023</v>
      </c>
      <c r="AL957" t="str">
        <f>VLOOKUP(B957,Inst!A:B,2,0)</f>
        <v>H1</v>
      </c>
    </row>
    <row r="958" spans="1:38" x14ac:dyDescent="0.35">
      <c r="A958" t="s">
        <v>47</v>
      </c>
      <c r="B958" t="s">
        <v>700</v>
      </c>
      <c r="C958" t="s">
        <v>305</v>
      </c>
      <c r="D958" t="s">
        <v>1349</v>
      </c>
      <c r="E958" t="s">
        <v>48</v>
      </c>
      <c r="G958" t="s">
        <v>1250</v>
      </c>
      <c r="H958" t="s">
        <v>1376</v>
      </c>
      <c r="I958" t="s">
        <v>1377</v>
      </c>
      <c r="J958">
        <v>1</v>
      </c>
      <c r="K958">
        <v>0.75</v>
      </c>
      <c r="L958" t="s">
        <v>58</v>
      </c>
      <c r="M958" t="s">
        <v>50</v>
      </c>
      <c r="N958">
        <v>3</v>
      </c>
      <c r="O958">
        <v>20</v>
      </c>
      <c r="P958">
        <v>15</v>
      </c>
      <c r="Q958" s="48">
        <v>81.314660000000003</v>
      </c>
      <c r="R958" s="48">
        <f t="shared" si="96"/>
        <v>5</v>
      </c>
      <c r="S958" s="48">
        <f t="shared" si="95"/>
        <v>406.57330000000002</v>
      </c>
      <c r="T958" s="48">
        <v>0</v>
      </c>
      <c r="U958" s="48">
        <f t="shared" si="92"/>
        <v>406.57330000000002</v>
      </c>
      <c r="V958" s="138">
        <f t="shared" si="93"/>
        <v>406573.30000000005</v>
      </c>
      <c r="W958" s="138">
        <f t="shared" si="94"/>
        <v>33881.108333333337</v>
      </c>
      <c r="X958" t="str">
        <f>IF(DATAPrI[[#This Row],[Verks]]="Programövergripande",DATAPrI[[#This Row],[Verks]],CONCATENATE(DATAPrI[[#This Row],[PN/Pri kod]],TEXT(DATAPrI[[#This Row],[Verks]],9900000),1))</f>
        <v>H199001411</v>
      </c>
      <c r="Y958" t="str">
        <f>IF(DATAPrI[[#This Row],[Verks]]="Programövergripande",DATAPrI[[#This Row],[Verks]],CONCATENATE(DATAPrI[[#This Row],[Kursansvarig inst]],TEXT(DATAPrI[[#This Row],[Verks]],9900000),1))</f>
        <v>S199001411</v>
      </c>
      <c r="Z9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8" t="s">
        <v>42</v>
      </c>
      <c r="AC958" t="s">
        <v>42</v>
      </c>
      <c r="AD958" t="s">
        <v>42</v>
      </c>
      <c r="AE958" t="s">
        <v>42</v>
      </c>
      <c r="AF958">
        <f>IF(A958="Programövergripande","Programövergripande",VLOOKUP(C958,Verks!A:B,2,0))</f>
        <v>141</v>
      </c>
      <c r="AH958">
        <v>2023</v>
      </c>
      <c r="AL958" t="str">
        <f>VLOOKUP(B958,Inst!A:B,2,0)</f>
        <v>H1</v>
      </c>
    </row>
    <row r="959" spans="1:38" x14ac:dyDescent="0.35">
      <c r="A959" t="s">
        <v>47</v>
      </c>
      <c r="B959" t="s">
        <v>700</v>
      </c>
      <c r="C959" t="s">
        <v>305</v>
      </c>
      <c r="D959" t="s">
        <v>1349</v>
      </c>
      <c r="E959" t="s">
        <v>48</v>
      </c>
      <c r="G959" t="s">
        <v>1250</v>
      </c>
      <c r="H959" t="s">
        <v>1376</v>
      </c>
      <c r="I959" t="s">
        <v>1377</v>
      </c>
      <c r="J959">
        <v>1</v>
      </c>
      <c r="K959">
        <v>0.75</v>
      </c>
      <c r="L959" t="s">
        <v>58</v>
      </c>
      <c r="M959" t="s">
        <v>49</v>
      </c>
      <c r="N959">
        <v>3</v>
      </c>
      <c r="O959">
        <v>20</v>
      </c>
      <c r="P959">
        <v>15</v>
      </c>
      <c r="Q959" s="48">
        <v>81.314660000000003</v>
      </c>
      <c r="R959" s="48">
        <f t="shared" si="96"/>
        <v>5</v>
      </c>
      <c r="S959" s="48">
        <f t="shared" si="95"/>
        <v>406.57330000000002</v>
      </c>
      <c r="T959" s="48">
        <v>0</v>
      </c>
      <c r="U959" s="48">
        <f t="shared" si="92"/>
        <v>406.57330000000002</v>
      </c>
      <c r="V959" s="138">
        <f t="shared" si="93"/>
        <v>406573.30000000005</v>
      </c>
      <c r="W959" s="138">
        <f t="shared" si="94"/>
        <v>33881.108333333337</v>
      </c>
      <c r="X959" t="str">
        <f>IF(DATAPrI[[#This Row],[Verks]]="Programövergripande",DATAPrI[[#This Row],[Verks]],CONCATENATE(DATAPrI[[#This Row],[PN/Pri kod]],TEXT(DATAPrI[[#This Row],[Verks]],9900000),1))</f>
        <v>H199001411</v>
      </c>
      <c r="Y959" t="str">
        <f>IF(DATAPrI[[#This Row],[Verks]]="Programövergripande",DATAPrI[[#This Row],[Verks]],CONCATENATE(DATAPrI[[#This Row],[Kursansvarig inst]],TEXT(DATAPrI[[#This Row],[Verks]],9900000),1))</f>
        <v>S199001411</v>
      </c>
      <c r="Z9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5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59" t="s">
        <v>42</v>
      </c>
      <c r="AC959" t="s">
        <v>42</v>
      </c>
      <c r="AD959" t="s">
        <v>42</v>
      </c>
      <c r="AE959" t="s">
        <v>42</v>
      </c>
      <c r="AF959">
        <f>IF(A959="Programövergripande","Programövergripande",VLOOKUP(C959,Verks!A:B,2,0))</f>
        <v>141</v>
      </c>
      <c r="AH959">
        <v>2023</v>
      </c>
      <c r="AL959" t="str">
        <f>VLOOKUP(B959,Inst!A:B,2,0)</f>
        <v>H1</v>
      </c>
    </row>
    <row r="960" spans="1:38" x14ac:dyDescent="0.35">
      <c r="A960" t="s">
        <v>47</v>
      </c>
      <c r="B960" t="s">
        <v>700</v>
      </c>
      <c r="C960" t="s">
        <v>305</v>
      </c>
      <c r="D960" t="s">
        <v>1301</v>
      </c>
      <c r="E960" t="s">
        <v>48</v>
      </c>
      <c r="G960" t="s">
        <v>533</v>
      </c>
      <c r="H960" t="s">
        <v>1302</v>
      </c>
      <c r="I960" t="s">
        <v>1378</v>
      </c>
      <c r="J960">
        <f>1/2</f>
        <v>0.5</v>
      </c>
      <c r="K960">
        <v>0.5</v>
      </c>
      <c r="L960" t="s">
        <v>58</v>
      </c>
      <c r="M960" t="s">
        <v>50</v>
      </c>
      <c r="N960">
        <v>3</v>
      </c>
      <c r="O960">
        <v>36</v>
      </c>
      <c r="P960">
        <v>15</v>
      </c>
      <c r="Q960" s="48">
        <v>81.314660000000003</v>
      </c>
      <c r="R960" s="48">
        <f t="shared" si="96"/>
        <v>4.5</v>
      </c>
      <c r="S960" s="48">
        <f t="shared" si="95"/>
        <v>365.91597000000002</v>
      </c>
      <c r="T960" s="48">
        <v>0</v>
      </c>
      <c r="U960" s="48">
        <f t="shared" si="92"/>
        <v>365.91597000000002</v>
      </c>
      <c r="V960" s="138">
        <f t="shared" si="93"/>
        <v>365915.97000000003</v>
      </c>
      <c r="W960" s="138">
        <f t="shared" si="94"/>
        <v>30492.997500000001</v>
      </c>
      <c r="X960" t="str">
        <f>IF(DATAPrI[[#This Row],[Verks]]="Programövergripande",DATAPrI[[#This Row],[Verks]],CONCATENATE(DATAPrI[[#This Row],[PN/Pri kod]],TEXT(DATAPrI[[#This Row],[Verks]],9900000),1))</f>
        <v>H199001411</v>
      </c>
      <c r="Y960" t="str">
        <f>IF(DATAPrI[[#This Row],[Verks]]="Programövergripande",DATAPrI[[#This Row],[Verks]],CONCATENATE(DATAPrI[[#This Row],[Kursansvarig inst]],TEXT(DATAPrI[[#This Row],[Verks]],9900000),1))</f>
        <v>K699001411</v>
      </c>
      <c r="Z9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60" t="s">
        <v>42</v>
      </c>
      <c r="AC960" t="s">
        <v>42</v>
      </c>
      <c r="AD960" t="s">
        <v>42</v>
      </c>
      <c r="AE960" t="s">
        <v>42</v>
      </c>
      <c r="AF960">
        <f>IF(A960="Programövergripande","Programövergripande",VLOOKUP(C960,Verks!A:B,2,0))</f>
        <v>141</v>
      </c>
      <c r="AH960">
        <v>2023</v>
      </c>
      <c r="AL960" t="str">
        <f>VLOOKUP(B960,Inst!A:B,2,0)</f>
        <v>H1</v>
      </c>
    </row>
    <row r="961" spans="1:38" x14ac:dyDescent="0.35">
      <c r="A961" t="s">
        <v>47</v>
      </c>
      <c r="B961" t="s">
        <v>700</v>
      </c>
      <c r="C961" t="s">
        <v>305</v>
      </c>
      <c r="D961" t="s">
        <v>1301</v>
      </c>
      <c r="E961" t="s">
        <v>48</v>
      </c>
      <c r="G961" t="s">
        <v>533</v>
      </c>
      <c r="H961" t="s">
        <v>1302</v>
      </c>
      <c r="I961" t="s">
        <v>1378</v>
      </c>
      <c r="J961">
        <f>1/2</f>
        <v>0.5</v>
      </c>
      <c r="K961">
        <v>0.5</v>
      </c>
      <c r="L961" t="s">
        <v>58</v>
      </c>
      <c r="M961" t="s">
        <v>49</v>
      </c>
      <c r="N961">
        <v>3</v>
      </c>
      <c r="O961">
        <v>42</v>
      </c>
      <c r="P961">
        <v>15</v>
      </c>
      <c r="Q961" s="48">
        <v>81.314660000000003</v>
      </c>
      <c r="R961" s="48">
        <f t="shared" si="96"/>
        <v>5.25</v>
      </c>
      <c r="S961" s="48">
        <f t="shared" si="95"/>
        <v>426.90196500000002</v>
      </c>
      <c r="T961" s="48">
        <v>0</v>
      </c>
      <c r="U961" s="48">
        <f t="shared" si="92"/>
        <v>426.90196500000002</v>
      </c>
      <c r="V961" s="138">
        <f t="shared" si="93"/>
        <v>426901.96500000003</v>
      </c>
      <c r="W961" s="138">
        <f t="shared" si="94"/>
        <v>35575.16375</v>
      </c>
      <c r="X961" t="str">
        <f>IF(DATAPrI[[#This Row],[Verks]]="Programövergripande",DATAPrI[[#This Row],[Verks]],CONCATENATE(DATAPrI[[#This Row],[PN/Pri kod]],TEXT(DATAPrI[[#This Row],[Verks]],9900000),1))</f>
        <v>H199001411</v>
      </c>
      <c r="Y961" t="str">
        <f>IF(DATAPrI[[#This Row],[Verks]]="Programövergripande",DATAPrI[[#This Row],[Verks]],CONCATENATE(DATAPrI[[#This Row],[Kursansvarig inst]],TEXT(DATAPrI[[#This Row],[Verks]],9900000),1))</f>
        <v>K699001411</v>
      </c>
      <c r="Z9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61" t="s">
        <v>42</v>
      </c>
      <c r="AC961" t="s">
        <v>42</v>
      </c>
      <c r="AD961" t="s">
        <v>42</v>
      </c>
      <c r="AE961" t="s">
        <v>42</v>
      </c>
      <c r="AF961">
        <f>IF(A961="Programövergripande","Programövergripande",VLOOKUP(C961,Verks!A:B,2,0))</f>
        <v>141</v>
      </c>
      <c r="AH961">
        <v>2023</v>
      </c>
      <c r="AL961" t="str">
        <f>VLOOKUP(B961,Inst!A:B,2,0)</f>
        <v>H1</v>
      </c>
    </row>
    <row r="962" spans="1:38" x14ac:dyDescent="0.35">
      <c r="A962" t="s">
        <v>47</v>
      </c>
      <c r="B962" t="s">
        <v>700</v>
      </c>
      <c r="C962" t="s">
        <v>305</v>
      </c>
      <c r="D962" t="s">
        <v>1301</v>
      </c>
      <c r="E962" t="s">
        <v>48</v>
      </c>
      <c r="G962" t="s">
        <v>533</v>
      </c>
      <c r="H962" t="s">
        <v>1379</v>
      </c>
      <c r="I962" t="s">
        <v>1380</v>
      </c>
      <c r="J962">
        <v>1</v>
      </c>
      <c r="K962">
        <v>0.5</v>
      </c>
      <c r="L962" t="s">
        <v>58</v>
      </c>
      <c r="M962" t="s">
        <v>362</v>
      </c>
      <c r="N962">
        <v>2</v>
      </c>
      <c r="O962">
        <v>50</v>
      </c>
      <c r="P962">
        <v>7.5</v>
      </c>
      <c r="Q962" s="48">
        <v>81.314660000000003</v>
      </c>
      <c r="R962" s="48">
        <f t="shared" si="96"/>
        <v>6.25</v>
      </c>
      <c r="S962" s="48">
        <f t="shared" si="95"/>
        <v>508.21662500000002</v>
      </c>
      <c r="T962" s="48"/>
      <c r="U962" s="48">
        <f t="shared" ref="U962:U1025" si="97">S962+T962</f>
        <v>508.21662500000002</v>
      </c>
      <c r="V962" s="138">
        <f t="shared" ref="V962:V1025" si="98">U962*1000</f>
        <v>508216.625</v>
      </c>
      <c r="W962" s="138">
        <f t="shared" si="94"/>
        <v>42351.385416666664</v>
      </c>
      <c r="X962" t="str">
        <f>IF(DATAPrI[[#This Row],[Verks]]="Programövergripande",DATAPrI[[#This Row],[Verks]],CONCATENATE(DATAPrI[[#This Row],[PN/Pri kod]],TEXT(DATAPrI[[#This Row],[Verks]],9900000),1))</f>
        <v>H199001411</v>
      </c>
      <c r="Y962" t="str">
        <f>IF(DATAPrI[[#This Row],[Verks]]="Programövergripande",DATAPrI[[#This Row],[Verks]],CONCATENATE(DATAPrI[[#This Row],[Kursansvarig inst]],TEXT(DATAPrI[[#This Row],[Verks]],9900000),1))</f>
        <v>K699001411</v>
      </c>
      <c r="Z9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2">
        <f>IF(A962="Programövergripande","Programövergripande",VLOOKUP(C962,Verks!A:B,2,0))</f>
        <v>141</v>
      </c>
      <c r="AH962">
        <v>2023</v>
      </c>
      <c r="AL962" t="str">
        <f>VLOOKUP(B962,Inst!A:B,2,0)</f>
        <v>H1</v>
      </c>
    </row>
    <row r="963" spans="1:38" x14ac:dyDescent="0.35">
      <c r="A963" t="s">
        <v>47</v>
      </c>
      <c r="B963" t="s">
        <v>700</v>
      </c>
      <c r="C963" t="s">
        <v>305</v>
      </c>
      <c r="D963" t="s">
        <v>1301</v>
      </c>
      <c r="E963" t="s">
        <v>48</v>
      </c>
      <c r="G963" t="s">
        <v>533</v>
      </c>
      <c r="H963" t="s">
        <v>1379</v>
      </c>
      <c r="I963" t="s">
        <v>1380</v>
      </c>
      <c r="J963">
        <v>1</v>
      </c>
      <c r="K963">
        <v>0.5</v>
      </c>
      <c r="L963" t="s">
        <v>58</v>
      </c>
      <c r="M963" t="s">
        <v>310</v>
      </c>
      <c r="N963">
        <v>2</v>
      </c>
      <c r="O963">
        <v>50</v>
      </c>
      <c r="P963">
        <v>7.5</v>
      </c>
      <c r="Q963" s="48">
        <v>81.314660000000003</v>
      </c>
      <c r="R963" s="48">
        <f t="shared" si="96"/>
        <v>6.25</v>
      </c>
      <c r="S963" s="48">
        <f t="shared" si="95"/>
        <v>508.21662500000002</v>
      </c>
      <c r="T963" s="48"/>
      <c r="U963" s="48">
        <f t="shared" si="97"/>
        <v>508.21662500000002</v>
      </c>
      <c r="V963" s="138">
        <f t="shared" si="98"/>
        <v>508216.625</v>
      </c>
      <c r="W963" s="138">
        <f t="shared" si="94"/>
        <v>42351.385416666664</v>
      </c>
      <c r="X963" t="str">
        <f>IF(DATAPrI[[#This Row],[Verks]]="Programövergripande",DATAPrI[[#This Row],[Verks]],CONCATENATE(DATAPrI[[#This Row],[PN/Pri kod]],TEXT(DATAPrI[[#This Row],[Verks]],9900000),1))</f>
        <v>H199001411</v>
      </c>
      <c r="Y963" t="str">
        <f>IF(DATAPrI[[#This Row],[Verks]]="Programövergripande",DATAPrI[[#This Row],[Verks]],CONCATENATE(DATAPrI[[#This Row],[Kursansvarig inst]],TEXT(DATAPrI[[#This Row],[Verks]],9900000),1))</f>
        <v>K699001411</v>
      </c>
      <c r="Z9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3">
        <f>IF(A963="Programövergripande","Programövergripande",VLOOKUP(C963,Verks!A:B,2,0))</f>
        <v>141</v>
      </c>
      <c r="AH963">
        <v>2023</v>
      </c>
      <c r="AL963" t="str">
        <f>VLOOKUP(B963,Inst!A:B,2,0)</f>
        <v>H1</v>
      </c>
    </row>
    <row r="964" spans="1:38" x14ac:dyDescent="0.35">
      <c r="A964" t="s">
        <v>47</v>
      </c>
      <c r="B964" t="s">
        <v>700</v>
      </c>
      <c r="C964" t="s">
        <v>305</v>
      </c>
      <c r="D964" t="s">
        <v>1268</v>
      </c>
      <c r="E964" t="s">
        <v>48</v>
      </c>
      <c r="G964" t="s">
        <v>122</v>
      </c>
      <c r="H964" t="s">
        <v>1381</v>
      </c>
      <c r="I964" t="s">
        <v>1382</v>
      </c>
      <c r="J964">
        <v>1</v>
      </c>
      <c r="K964">
        <v>1</v>
      </c>
      <c r="L964" t="s">
        <v>58</v>
      </c>
      <c r="M964" t="s">
        <v>50</v>
      </c>
      <c r="N964">
        <v>3</v>
      </c>
      <c r="O964">
        <v>32</v>
      </c>
      <c r="P964">
        <v>7.5</v>
      </c>
      <c r="Q964" s="48">
        <v>81.314660000000003</v>
      </c>
      <c r="R964" s="48">
        <f t="shared" si="96"/>
        <v>4</v>
      </c>
      <c r="S964" s="48">
        <f t="shared" si="95"/>
        <v>325.25864000000001</v>
      </c>
      <c r="T964" s="48"/>
      <c r="U964" s="48">
        <f t="shared" si="97"/>
        <v>325.25864000000001</v>
      </c>
      <c r="V964" s="138">
        <f t="shared" si="98"/>
        <v>325258.64</v>
      </c>
      <c r="W964" s="138">
        <f t="shared" si="94"/>
        <v>27104.886666666669</v>
      </c>
      <c r="X964" t="str">
        <f>IF(DATAPrI[[#This Row],[Verks]]="Programövergripande",DATAPrI[[#This Row],[Verks]],CONCATENATE(DATAPrI[[#This Row],[PN/Pri kod]],TEXT(DATAPrI[[#This Row],[Verks]],9900000),1))</f>
        <v>H199001411</v>
      </c>
      <c r="Y964" t="str">
        <f>IF(DATAPrI[[#This Row],[Verks]]="Programövergripande",DATAPrI[[#This Row],[Verks]],CONCATENATE(DATAPrI[[#This Row],[Kursansvarig inst]],TEXT(DATAPrI[[#This Row],[Verks]],9900000),1))</f>
        <v>H599001411</v>
      </c>
      <c r="Z9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4">
        <f>IF(A964="Programövergripande","Programövergripande",VLOOKUP(C964,Verks!A:B,2,0))</f>
        <v>141</v>
      </c>
      <c r="AH964">
        <v>2023</v>
      </c>
      <c r="AL964" t="str">
        <f>VLOOKUP(B964,Inst!A:B,2,0)</f>
        <v>H1</v>
      </c>
    </row>
    <row r="965" spans="1:38" x14ac:dyDescent="0.35">
      <c r="A965" t="s">
        <v>47</v>
      </c>
      <c r="B965" t="s">
        <v>700</v>
      </c>
      <c r="C965" t="s">
        <v>305</v>
      </c>
      <c r="D965" t="s">
        <v>1268</v>
      </c>
      <c r="E965" t="s">
        <v>48</v>
      </c>
      <c r="G965" t="s">
        <v>122</v>
      </c>
      <c r="H965" t="s">
        <v>1381</v>
      </c>
      <c r="I965" t="s">
        <v>1382</v>
      </c>
      <c r="J965">
        <v>1</v>
      </c>
      <c r="K965">
        <v>1</v>
      </c>
      <c r="L965" t="s">
        <v>58</v>
      </c>
      <c r="M965" t="s">
        <v>49</v>
      </c>
      <c r="N965">
        <v>3</v>
      </c>
      <c r="O965">
        <v>32</v>
      </c>
      <c r="P965">
        <v>7.5</v>
      </c>
      <c r="Q965" s="48">
        <v>81.314660000000003</v>
      </c>
      <c r="R965" s="48">
        <f t="shared" si="96"/>
        <v>4</v>
      </c>
      <c r="S965" s="48">
        <f t="shared" si="95"/>
        <v>325.25864000000001</v>
      </c>
      <c r="T965" s="48"/>
      <c r="U965" s="48">
        <f t="shared" si="97"/>
        <v>325.25864000000001</v>
      </c>
      <c r="V965" s="138">
        <f t="shared" si="98"/>
        <v>325258.64</v>
      </c>
      <c r="W965" s="138">
        <f t="shared" si="94"/>
        <v>27104.886666666669</v>
      </c>
      <c r="X965" t="str">
        <f>IF(DATAPrI[[#This Row],[Verks]]="Programövergripande",DATAPrI[[#This Row],[Verks]],CONCATENATE(DATAPrI[[#This Row],[PN/Pri kod]],TEXT(DATAPrI[[#This Row],[Verks]],9900000),1))</f>
        <v>H199001411</v>
      </c>
      <c r="Y965" t="str">
        <f>IF(DATAPrI[[#This Row],[Verks]]="Programövergripande",DATAPrI[[#This Row],[Verks]],CONCATENATE(DATAPrI[[#This Row],[Kursansvarig inst]],TEXT(DATAPrI[[#This Row],[Verks]],9900000),1))</f>
        <v>H599001411</v>
      </c>
      <c r="Z9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5">
        <f>IF(A965="Programövergripande","Programövergripande",VLOOKUP(C965,Verks!A:B,2,0))</f>
        <v>141</v>
      </c>
      <c r="AH965">
        <v>2023</v>
      </c>
      <c r="AL965" t="str">
        <f>VLOOKUP(B965,Inst!A:B,2,0)</f>
        <v>H1</v>
      </c>
    </row>
    <row r="966" spans="1:38" x14ac:dyDescent="0.35">
      <c r="A966" t="s">
        <v>47</v>
      </c>
      <c r="B966" t="s">
        <v>700</v>
      </c>
      <c r="C966" t="s">
        <v>305</v>
      </c>
      <c r="D966" t="s">
        <v>1268</v>
      </c>
      <c r="E966" t="s">
        <v>48</v>
      </c>
      <c r="G966" t="s">
        <v>122</v>
      </c>
      <c r="H966" t="s">
        <v>1381</v>
      </c>
      <c r="I966" t="s">
        <v>1382</v>
      </c>
      <c r="J966">
        <v>1</v>
      </c>
      <c r="K966">
        <v>0.5</v>
      </c>
      <c r="L966" t="s">
        <v>58</v>
      </c>
      <c r="M966" t="s">
        <v>50</v>
      </c>
      <c r="N966">
        <v>5</v>
      </c>
      <c r="O966">
        <v>30</v>
      </c>
      <c r="P966">
        <v>7.5</v>
      </c>
      <c r="Q966" s="48">
        <v>81.314660000000003</v>
      </c>
      <c r="R966" s="48">
        <f t="shared" si="96"/>
        <v>3.75</v>
      </c>
      <c r="S966" s="48">
        <f t="shared" si="95"/>
        <v>304.92997500000001</v>
      </c>
      <c r="T966" s="48"/>
      <c r="U966" s="48">
        <f t="shared" si="97"/>
        <v>304.92997500000001</v>
      </c>
      <c r="V966" s="138">
        <f t="shared" si="98"/>
        <v>304929.97500000003</v>
      </c>
      <c r="W966" s="138">
        <f t="shared" si="94"/>
        <v>25410.831250000003</v>
      </c>
      <c r="X966" t="str">
        <f>IF(DATAPrI[[#This Row],[Verks]]="Programövergripande",DATAPrI[[#This Row],[Verks]],CONCATENATE(DATAPrI[[#This Row],[PN/Pri kod]],TEXT(DATAPrI[[#This Row],[Verks]],9900000),1))</f>
        <v>H199001411</v>
      </c>
      <c r="Y966" t="str">
        <f>IF(DATAPrI[[#This Row],[Verks]]="Programövergripande",DATAPrI[[#This Row],[Verks]],CONCATENATE(DATAPrI[[#This Row],[Kursansvarig inst]],TEXT(DATAPrI[[#This Row],[Verks]],9900000),1))</f>
        <v>H599001411</v>
      </c>
      <c r="Z9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6">
        <f>IF(A966="Programövergripande","Programövergripande",VLOOKUP(C966,Verks!A:B,2,0))</f>
        <v>141</v>
      </c>
      <c r="AH966">
        <v>2023</v>
      </c>
      <c r="AL966" t="str">
        <f>VLOOKUP(B966,Inst!A:B,2,0)</f>
        <v>H1</v>
      </c>
    </row>
    <row r="967" spans="1:38" x14ac:dyDescent="0.35">
      <c r="A967" t="s">
        <v>47</v>
      </c>
      <c r="B967" t="s">
        <v>700</v>
      </c>
      <c r="C967" t="s">
        <v>305</v>
      </c>
      <c r="D967" t="s">
        <v>1268</v>
      </c>
      <c r="E967" t="s">
        <v>48</v>
      </c>
      <c r="G967" t="s">
        <v>122</v>
      </c>
      <c r="H967" t="s">
        <v>1381</v>
      </c>
      <c r="I967" t="s">
        <v>1382</v>
      </c>
      <c r="J967">
        <v>1</v>
      </c>
      <c r="K967">
        <v>0.5</v>
      </c>
      <c r="L967" t="s">
        <v>58</v>
      </c>
      <c r="M967" t="s">
        <v>49</v>
      </c>
      <c r="N967">
        <v>5</v>
      </c>
      <c r="O967">
        <v>30</v>
      </c>
      <c r="P967">
        <v>7.5</v>
      </c>
      <c r="Q967" s="48">
        <v>81.314660000000003</v>
      </c>
      <c r="R967" s="48">
        <f t="shared" si="96"/>
        <v>3.75</v>
      </c>
      <c r="S967" s="48">
        <f t="shared" si="95"/>
        <v>304.92997500000001</v>
      </c>
      <c r="T967" s="48"/>
      <c r="U967" s="48">
        <f t="shared" si="97"/>
        <v>304.92997500000001</v>
      </c>
      <c r="V967" s="138">
        <f t="shared" si="98"/>
        <v>304929.97500000003</v>
      </c>
      <c r="W967" s="138">
        <f t="shared" ref="W967:W1030" si="99">V967/12</f>
        <v>25410.831250000003</v>
      </c>
      <c r="X967" t="str">
        <f>IF(DATAPrI[[#This Row],[Verks]]="Programövergripande",DATAPrI[[#This Row],[Verks]],CONCATENATE(DATAPrI[[#This Row],[PN/Pri kod]],TEXT(DATAPrI[[#This Row],[Verks]],9900000),1))</f>
        <v>H199001411</v>
      </c>
      <c r="Y967" t="str">
        <f>IF(DATAPrI[[#This Row],[Verks]]="Programövergripande",DATAPrI[[#This Row],[Verks]],CONCATENATE(DATAPrI[[#This Row],[Kursansvarig inst]],TEXT(DATAPrI[[#This Row],[Verks]],9900000),1))</f>
        <v>H599001411</v>
      </c>
      <c r="Z9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67">
        <f>IF(A967="Programövergripande","Programövergripande",VLOOKUP(C967,Verks!A:B,2,0))</f>
        <v>141</v>
      </c>
      <c r="AH967">
        <v>2023</v>
      </c>
      <c r="AL967" t="str">
        <f>VLOOKUP(B967,Inst!A:B,2,0)</f>
        <v>H1</v>
      </c>
    </row>
    <row r="968" spans="1:38" x14ac:dyDescent="0.35">
      <c r="A968" t="s">
        <v>47</v>
      </c>
      <c r="B968" t="s">
        <v>700</v>
      </c>
      <c r="C968" t="s">
        <v>305</v>
      </c>
      <c r="D968" t="s">
        <v>1268</v>
      </c>
      <c r="E968" t="s">
        <v>48</v>
      </c>
      <c r="G968" t="s">
        <v>122</v>
      </c>
      <c r="H968" t="s">
        <v>1383</v>
      </c>
      <c r="I968" t="s">
        <v>1384</v>
      </c>
      <c r="J968">
        <v>1</v>
      </c>
      <c r="K968">
        <v>0.5</v>
      </c>
      <c r="L968" t="s">
        <v>58</v>
      </c>
      <c r="M968" t="s">
        <v>50</v>
      </c>
      <c r="N968">
        <v>1</v>
      </c>
      <c r="O968">
        <v>36</v>
      </c>
      <c r="P968">
        <v>7.5</v>
      </c>
      <c r="Q968" s="48">
        <v>81.314660000000003</v>
      </c>
      <c r="R968" s="48">
        <f t="shared" si="96"/>
        <v>4.5</v>
      </c>
      <c r="S968" s="48">
        <f t="shared" si="95"/>
        <v>365.91597000000002</v>
      </c>
      <c r="T968" s="48">
        <v>0</v>
      </c>
      <c r="U968" s="48">
        <f t="shared" si="97"/>
        <v>365.91597000000002</v>
      </c>
      <c r="V968" s="138">
        <f t="shared" si="98"/>
        <v>365915.97000000003</v>
      </c>
      <c r="W968" s="138">
        <f t="shared" si="99"/>
        <v>30492.997500000001</v>
      </c>
      <c r="X968" t="str">
        <f>IF(DATAPrI[[#This Row],[Verks]]="Programövergripande",DATAPrI[[#This Row],[Verks]],CONCATENATE(DATAPrI[[#This Row],[PN/Pri kod]],TEXT(DATAPrI[[#This Row],[Verks]],9900000),1))</f>
        <v>H199001411</v>
      </c>
      <c r="Y968" t="str">
        <f>IF(DATAPrI[[#This Row],[Verks]]="Programövergripande",DATAPrI[[#This Row],[Verks]],CONCATENATE(DATAPrI[[#This Row],[Kursansvarig inst]],TEXT(DATAPrI[[#This Row],[Verks]],9900000),1))</f>
        <v>H599001411</v>
      </c>
      <c r="Z9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68" t="s">
        <v>42</v>
      </c>
      <c r="AC968" t="s">
        <v>42</v>
      </c>
      <c r="AD968" t="s">
        <v>42</v>
      </c>
      <c r="AE968" t="s">
        <v>42</v>
      </c>
      <c r="AF968">
        <f>IF(A968="Programövergripande","Programövergripande",VLOOKUP(C968,Verks!A:B,2,0))</f>
        <v>141</v>
      </c>
      <c r="AH968">
        <v>2023</v>
      </c>
      <c r="AL968" t="str">
        <f>VLOOKUP(B968,Inst!A:B,2,0)</f>
        <v>H1</v>
      </c>
    </row>
    <row r="969" spans="1:38" x14ac:dyDescent="0.35">
      <c r="A969" t="s">
        <v>47</v>
      </c>
      <c r="B969" t="s">
        <v>700</v>
      </c>
      <c r="C969" t="s">
        <v>305</v>
      </c>
      <c r="D969" t="s">
        <v>1268</v>
      </c>
      <c r="E969" t="s">
        <v>48</v>
      </c>
      <c r="G969" t="s">
        <v>122</v>
      </c>
      <c r="H969" t="s">
        <v>1383</v>
      </c>
      <c r="I969" t="s">
        <v>1384</v>
      </c>
      <c r="J969">
        <v>1</v>
      </c>
      <c r="K969">
        <v>1</v>
      </c>
      <c r="L969" t="s">
        <v>58</v>
      </c>
      <c r="M969" t="s">
        <v>50</v>
      </c>
      <c r="N969">
        <v>1</v>
      </c>
      <c r="O969">
        <v>36</v>
      </c>
      <c r="P969">
        <v>7.5</v>
      </c>
      <c r="Q969" s="48">
        <v>81.314660000000003</v>
      </c>
      <c r="R969" s="48">
        <f t="shared" si="96"/>
        <v>4.5</v>
      </c>
      <c r="S969" s="48">
        <f t="shared" si="95"/>
        <v>365.91597000000002</v>
      </c>
      <c r="T969" s="48">
        <v>0</v>
      </c>
      <c r="U969" s="48">
        <f t="shared" si="97"/>
        <v>365.91597000000002</v>
      </c>
      <c r="V969" s="138">
        <f t="shared" si="98"/>
        <v>365915.97000000003</v>
      </c>
      <c r="W969" s="138">
        <f t="shared" si="99"/>
        <v>30492.997500000001</v>
      </c>
      <c r="X969" t="str">
        <f>IF(DATAPrI[[#This Row],[Verks]]="Programövergripande",DATAPrI[[#This Row],[Verks]],CONCATENATE(DATAPrI[[#This Row],[PN/Pri kod]],TEXT(DATAPrI[[#This Row],[Verks]],9900000),1))</f>
        <v>H199001411</v>
      </c>
      <c r="Y969" t="str">
        <f>IF(DATAPrI[[#This Row],[Verks]]="Programövergripande",DATAPrI[[#This Row],[Verks]],CONCATENATE(DATAPrI[[#This Row],[Kursansvarig inst]],TEXT(DATAPrI[[#This Row],[Verks]],9900000),1))</f>
        <v>H599001411</v>
      </c>
      <c r="Z9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69" t="s">
        <v>42</v>
      </c>
      <c r="AC969" t="s">
        <v>42</v>
      </c>
      <c r="AD969" t="s">
        <v>42</v>
      </c>
      <c r="AE969" t="s">
        <v>42</v>
      </c>
      <c r="AF969">
        <f>IF(A969="Programövergripande","Programövergripande",VLOOKUP(C969,Verks!A:B,2,0))</f>
        <v>141</v>
      </c>
      <c r="AH969">
        <v>2023</v>
      </c>
      <c r="AL969" t="str">
        <f>VLOOKUP(B969,Inst!A:B,2,0)</f>
        <v>H1</v>
      </c>
    </row>
    <row r="970" spans="1:38" x14ac:dyDescent="0.35">
      <c r="A970" t="s">
        <v>47</v>
      </c>
      <c r="B970" t="s">
        <v>700</v>
      </c>
      <c r="C970" t="s">
        <v>305</v>
      </c>
      <c r="D970" t="s">
        <v>1268</v>
      </c>
      <c r="E970" t="s">
        <v>48</v>
      </c>
      <c r="G970" t="s">
        <v>122</v>
      </c>
      <c r="H970" t="s">
        <v>1383</v>
      </c>
      <c r="I970" t="s">
        <v>1384</v>
      </c>
      <c r="J970">
        <v>1</v>
      </c>
      <c r="K970">
        <v>0.5</v>
      </c>
      <c r="L970" t="s">
        <v>58</v>
      </c>
      <c r="M970" t="s">
        <v>49</v>
      </c>
      <c r="N970">
        <v>1</v>
      </c>
      <c r="O970">
        <v>36</v>
      </c>
      <c r="P970">
        <v>7.5</v>
      </c>
      <c r="Q970" s="48">
        <v>81.314660000000003</v>
      </c>
      <c r="R970" s="48">
        <f t="shared" si="96"/>
        <v>4.5</v>
      </c>
      <c r="S970" s="48">
        <f t="shared" si="95"/>
        <v>365.91597000000002</v>
      </c>
      <c r="T970" s="48">
        <v>0</v>
      </c>
      <c r="U970" s="48">
        <f t="shared" si="97"/>
        <v>365.91597000000002</v>
      </c>
      <c r="V970" s="138">
        <f t="shared" si="98"/>
        <v>365915.97000000003</v>
      </c>
      <c r="W970" s="138">
        <f t="shared" si="99"/>
        <v>30492.997500000001</v>
      </c>
      <c r="X970" t="str">
        <f>IF(DATAPrI[[#This Row],[Verks]]="Programövergripande",DATAPrI[[#This Row],[Verks]],CONCATENATE(DATAPrI[[#This Row],[PN/Pri kod]],TEXT(DATAPrI[[#This Row],[Verks]],9900000),1))</f>
        <v>H199001411</v>
      </c>
      <c r="Y970" t="str">
        <f>IF(DATAPrI[[#This Row],[Verks]]="Programövergripande",DATAPrI[[#This Row],[Verks]],CONCATENATE(DATAPrI[[#This Row],[Kursansvarig inst]],TEXT(DATAPrI[[#This Row],[Verks]],9900000),1))</f>
        <v>H599001411</v>
      </c>
      <c r="Z9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70" t="s">
        <v>42</v>
      </c>
      <c r="AC970" t="s">
        <v>42</v>
      </c>
      <c r="AD970" t="s">
        <v>42</v>
      </c>
      <c r="AE970" t="s">
        <v>42</v>
      </c>
      <c r="AF970">
        <f>IF(A970="Programövergripande","Programövergripande",VLOOKUP(C970,Verks!A:B,2,0))</f>
        <v>141</v>
      </c>
      <c r="AH970">
        <v>2023</v>
      </c>
      <c r="AL970" t="str">
        <f>VLOOKUP(B970,Inst!A:B,2,0)</f>
        <v>H1</v>
      </c>
    </row>
    <row r="971" spans="1:38" x14ac:dyDescent="0.35">
      <c r="A971" t="s">
        <v>47</v>
      </c>
      <c r="B971" t="s">
        <v>700</v>
      </c>
      <c r="C971" t="s">
        <v>305</v>
      </c>
      <c r="D971" t="s">
        <v>1268</v>
      </c>
      <c r="E971" t="s">
        <v>48</v>
      </c>
      <c r="G971" t="s">
        <v>122</v>
      </c>
      <c r="H971" t="s">
        <v>1383</v>
      </c>
      <c r="I971" t="s">
        <v>1384</v>
      </c>
      <c r="J971">
        <v>1</v>
      </c>
      <c r="K971">
        <v>1</v>
      </c>
      <c r="L971" t="s">
        <v>58</v>
      </c>
      <c r="M971" t="s">
        <v>49</v>
      </c>
      <c r="N971">
        <v>1</v>
      </c>
      <c r="O971">
        <v>36</v>
      </c>
      <c r="P971">
        <v>7.5</v>
      </c>
      <c r="Q971" s="48">
        <v>81.314660000000003</v>
      </c>
      <c r="R971" s="48">
        <f t="shared" si="96"/>
        <v>4.5</v>
      </c>
      <c r="S971" s="48">
        <f t="shared" si="95"/>
        <v>365.91597000000002</v>
      </c>
      <c r="T971" s="48">
        <v>0</v>
      </c>
      <c r="U971" s="48">
        <f t="shared" si="97"/>
        <v>365.91597000000002</v>
      </c>
      <c r="V971" s="138">
        <f t="shared" si="98"/>
        <v>365915.97000000003</v>
      </c>
      <c r="W971" s="138">
        <f t="shared" si="99"/>
        <v>30492.997500000001</v>
      </c>
      <c r="X971" t="str">
        <f>IF(DATAPrI[[#This Row],[Verks]]="Programövergripande",DATAPrI[[#This Row],[Verks]],CONCATENATE(DATAPrI[[#This Row],[PN/Pri kod]],TEXT(DATAPrI[[#This Row],[Verks]],9900000),1))</f>
        <v>H199001411</v>
      </c>
      <c r="Y971" t="str">
        <f>IF(DATAPrI[[#This Row],[Verks]]="Programövergripande",DATAPrI[[#This Row],[Verks]],CONCATENATE(DATAPrI[[#This Row],[Kursansvarig inst]],TEXT(DATAPrI[[#This Row],[Verks]],9900000),1))</f>
        <v>H599001411</v>
      </c>
      <c r="Z9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971" t="s">
        <v>42</v>
      </c>
      <c r="AC971" t="s">
        <v>42</v>
      </c>
      <c r="AD971" t="s">
        <v>42</v>
      </c>
      <c r="AE971" t="s">
        <v>42</v>
      </c>
      <c r="AF971">
        <f>IF(A971="Programövergripande","Programövergripande",VLOOKUP(C971,Verks!A:B,2,0))</f>
        <v>141</v>
      </c>
      <c r="AH971">
        <v>2023</v>
      </c>
      <c r="AL971" t="str">
        <f>VLOOKUP(B971,Inst!A:B,2,0)</f>
        <v>H1</v>
      </c>
    </row>
    <row r="972" spans="1:38" x14ac:dyDescent="0.35">
      <c r="A972" t="s">
        <v>47</v>
      </c>
      <c r="B972" t="s">
        <v>700</v>
      </c>
      <c r="C972" t="s">
        <v>305</v>
      </c>
      <c r="D972" t="s">
        <v>1368</v>
      </c>
      <c r="E972" t="s">
        <v>48</v>
      </c>
      <c r="G972" t="s">
        <v>122</v>
      </c>
      <c r="H972" t="s">
        <v>1385</v>
      </c>
      <c r="I972" t="s">
        <v>1386</v>
      </c>
      <c r="J972">
        <v>1</v>
      </c>
      <c r="K972">
        <v>1</v>
      </c>
      <c r="L972" t="s">
        <v>58</v>
      </c>
      <c r="M972" t="s">
        <v>50</v>
      </c>
      <c r="N972">
        <v>1</v>
      </c>
      <c r="O972">
        <v>25</v>
      </c>
      <c r="P972">
        <v>7.5</v>
      </c>
      <c r="Q972" s="48">
        <v>81.314660000000003</v>
      </c>
      <c r="R972" s="48">
        <f t="shared" si="96"/>
        <v>3.125</v>
      </c>
      <c r="S972" s="48">
        <f t="shared" si="95"/>
        <v>254.10831250000001</v>
      </c>
      <c r="T972" s="48"/>
      <c r="U972" s="48">
        <f t="shared" si="97"/>
        <v>254.10831250000001</v>
      </c>
      <c r="V972" s="138">
        <f t="shared" si="98"/>
        <v>254108.3125</v>
      </c>
      <c r="W972" s="138">
        <f t="shared" si="99"/>
        <v>21175.692708333332</v>
      </c>
      <c r="X972" t="str">
        <f>IF(DATAPrI[[#This Row],[Verks]]="Programövergripande",DATAPrI[[#This Row],[Verks]],CONCATENATE(DATAPrI[[#This Row],[PN/Pri kod]],TEXT(DATAPrI[[#This Row],[Verks]],9900000),1))</f>
        <v>H199001411</v>
      </c>
      <c r="Y972" t="str">
        <f>IF(DATAPrI[[#This Row],[Verks]]="Programövergripande",DATAPrI[[#This Row],[Verks]],CONCATENATE(DATAPrI[[#This Row],[Kursansvarig inst]],TEXT(DATAPrI[[#This Row],[Verks]],9900000),1))</f>
        <v>H599001411</v>
      </c>
      <c r="Z9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2">
        <f>IF(A972="Programövergripande","Programövergripande",VLOOKUP(C972,Verks!A:B,2,0))</f>
        <v>141</v>
      </c>
      <c r="AH972">
        <v>2023</v>
      </c>
      <c r="AL972" t="str">
        <f>VLOOKUP(B972,Inst!A:B,2,0)</f>
        <v>H1</v>
      </c>
    </row>
    <row r="973" spans="1:38" x14ac:dyDescent="0.35">
      <c r="A973" t="s">
        <v>47</v>
      </c>
      <c r="B973" t="s">
        <v>700</v>
      </c>
      <c r="C973" t="s">
        <v>305</v>
      </c>
      <c r="D973" t="s">
        <v>1368</v>
      </c>
      <c r="E973" t="s">
        <v>48</v>
      </c>
      <c r="G973" t="s">
        <v>122</v>
      </c>
      <c r="H973" t="s">
        <v>1385</v>
      </c>
      <c r="I973" t="s">
        <v>1386</v>
      </c>
      <c r="J973">
        <v>1</v>
      </c>
      <c r="K973">
        <v>1</v>
      </c>
      <c r="L973" t="s">
        <v>58</v>
      </c>
      <c r="M973" t="s">
        <v>49</v>
      </c>
      <c r="N973">
        <v>1</v>
      </c>
      <c r="O973">
        <v>25</v>
      </c>
      <c r="P973">
        <v>7.5</v>
      </c>
      <c r="Q973" s="48">
        <v>81.314660000000003</v>
      </c>
      <c r="R973" s="48">
        <f t="shared" si="96"/>
        <v>3.125</v>
      </c>
      <c r="S973" s="48">
        <f t="shared" si="95"/>
        <v>254.10831250000001</v>
      </c>
      <c r="T973" s="48"/>
      <c r="U973" s="48">
        <f t="shared" si="97"/>
        <v>254.10831250000001</v>
      </c>
      <c r="V973" s="138">
        <f t="shared" si="98"/>
        <v>254108.3125</v>
      </c>
      <c r="W973" s="138">
        <f t="shared" si="99"/>
        <v>21175.692708333332</v>
      </c>
      <c r="X973" t="str">
        <f>IF(DATAPrI[[#This Row],[Verks]]="Programövergripande",DATAPrI[[#This Row],[Verks]],CONCATENATE(DATAPrI[[#This Row],[PN/Pri kod]],TEXT(DATAPrI[[#This Row],[Verks]],9900000),1))</f>
        <v>H199001411</v>
      </c>
      <c r="Y973" t="str">
        <f>IF(DATAPrI[[#This Row],[Verks]]="Programövergripande",DATAPrI[[#This Row],[Verks]],CONCATENATE(DATAPrI[[#This Row],[Kursansvarig inst]],TEXT(DATAPrI[[#This Row],[Verks]],9900000),1))</f>
        <v>H599001411</v>
      </c>
      <c r="Z9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3">
        <f>IF(A973="Programövergripande","Programövergripande",VLOOKUP(C973,Verks!A:B,2,0))</f>
        <v>141</v>
      </c>
      <c r="AH973">
        <v>2023</v>
      </c>
      <c r="AL973" t="str">
        <f>VLOOKUP(B973,Inst!A:B,2,0)</f>
        <v>H1</v>
      </c>
    </row>
    <row r="974" spans="1:38" x14ac:dyDescent="0.35">
      <c r="A974" t="s">
        <v>47</v>
      </c>
      <c r="B974" t="s">
        <v>700</v>
      </c>
      <c r="C974" t="s">
        <v>305</v>
      </c>
      <c r="D974" t="s">
        <v>1368</v>
      </c>
      <c r="E974" t="s">
        <v>48</v>
      </c>
      <c r="G974" t="s">
        <v>1250</v>
      </c>
      <c r="H974" t="s">
        <v>1387</v>
      </c>
      <c r="I974" t="s">
        <v>1388</v>
      </c>
      <c r="J974">
        <v>1</v>
      </c>
      <c r="K974">
        <v>1</v>
      </c>
      <c r="L974" t="s">
        <v>58</v>
      </c>
      <c r="M974" t="s">
        <v>362</v>
      </c>
      <c r="N974">
        <v>2</v>
      </c>
      <c r="O974">
        <v>21</v>
      </c>
      <c r="P974">
        <v>15</v>
      </c>
      <c r="Q974" s="48">
        <v>81.314660000000003</v>
      </c>
      <c r="R974" s="48">
        <f t="shared" si="96"/>
        <v>5.25</v>
      </c>
      <c r="S974" s="48">
        <f t="shared" si="95"/>
        <v>426.90196500000002</v>
      </c>
      <c r="T974" s="48"/>
      <c r="U974" s="48">
        <f t="shared" si="97"/>
        <v>426.90196500000002</v>
      </c>
      <c r="V974" s="138">
        <f t="shared" si="98"/>
        <v>426901.96500000003</v>
      </c>
      <c r="W974" s="138">
        <f t="shared" si="99"/>
        <v>35575.16375</v>
      </c>
      <c r="X974" t="str">
        <f>IF(DATAPrI[[#This Row],[Verks]]="Programövergripande",DATAPrI[[#This Row],[Verks]],CONCATENATE(DATAPrI[[#This Row],[PN/Pri kod]],TEXT(DATAPrI[[#This Row],[Verks]],9900000),1))</f>
        <v>H199001411</v>
      </c>
      <c r="Y974" t="str">
        <f>IF(DATAPrI[[#This Row],[Verks]]="Programövergripande",DATAPrI[[#This Row],[Verks]],CONCATENATE(DATAPrI[[#This Row],[Kursansvarig inst]],TEXT(DATAPrI[[#This Row],[Verks]],9900000),1))</f>
        <v>S199001411</v>
      </c>
      <c r="Z9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4">
        <f>IF(A974="Programövergripande","Programövergripande",VLOOKUP(C974,Verks!A:B,2,0))</f>
        <v>141</v>
      </c>
      <c r="AH974">
        <v>2023</v>
      </c>
      <c r="AL974" t="str">
        <f>VLOOKUP(B974,Inst!A:B,2,0)</f>
        <v>H1</v>
      </c>
    </row>
    <row r="975" spans="1:38" x14ac:dyDescent="0.35">
      <c r="A975" t="s">
        <v>47</v>
      </c>
      <c r="B975" t="s">
        <v>700</v>
      </c>
      <c r="C975" t="s">
        <v>305</v>
      </c>
      <c r="D975" t="s">
        <v>1368</v>
      </c>
      <c r="E975" t="s">
        <v>48</v>
      </c>
      <c r="G975" t="s">
        <v>1250</v>
      </c>
      <c r="H975" t="s">
        <v>1387</v>
      </c>
      <c r="I975" t="s">
        <v>1388</v>
      </c>
      <c r="J975">
        <v>1</v>
      </c>
      <c r="K975">
        <v>1</v>
      </c>
      <c r="L975" t="s">
        <v>58</v>
      </c>
      <c r="M975" t="s">
        <v>49</v>
      </c>
      <c r="N975">
        <v>2</v>
      </c>
      <c r="O975">
        <v>21</v>
      </c>
      <c r="P975">
        <v>15</v>
      </c>
      <c r="Q975" s="48">
        <v>81.314660000000003</v>
      </c>
      <c r="R975" s="48">
        <f t="shared" si="96"/>
        <v>5.25</v>
      </c>
      <c r="S975" s="48">
        <f t="shared" si="95"/>
        <v>426.90196500000002</v>
      </c>
      <c r="T975" s="48"/>
      <c r="U975" s="48">
        <f t="shared" si="97"/>
        <v>426.90196500000002</v>
      </c>
      <c r="V975" s="138">
        <f t="shared" si="98"/>
        <v>426901.96500000003</v>
      </c>
      <c r="W975" s="138">
        <f t="shared" si="99"/>
        <v>35575.16375</v>
      </c>
      <c r="X975" t="str">
        <f>IF(DATAPrI[[#This Row],[Verks]]="Programövergripande",DATAPrI[[#This Row],[Verks]],CONCATENATE(DATAPrI[[#This Row],[PN/Pri kod]],TEXT(DATAPrI[[#This Row],[Verks]],9900000),1))</f>
        <v>H199001411</v>
      </c>
      <c r="Y975" t="str">
        <f>IF(DATAPrI[[#This Row],[Verks]]="Programövergripande",DATAPrI[[#This Row],[Verks]],CONCATENATE(DATAPrI[[#This Row],[Kursansvarig inst]],TEXT(DATAPrI[[#This Row],[Verks]],9900000),1))</f>
        <v>S199001411</v>
      </c>
      <c r="Z9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5">
        <f>IF(A975="Programövergripande","Programövergripande",VLOOKUP(C975,Verks!A:B,2,0))</f>
        <v>141</v>
      </c>
      <c r="AH975">
        <v>2023</v>
      </c>
      <c r="AL975" t="str">
        <f>VLOOKUP(B975,Inst!A:B,2,0)</f>
        <v>H1</v>
      </c>
    </row>
    <row r="976" spans="1:38" x14ac:dyDescent="0.35">
      <c r="A976" t="s">
        <v>47</v>
      </c>
      <c r="B976" t="s">
        <v>700</v>
      </c>
      <c r="C976" t="s">
        <v>305</v>
      </c>
      <c r="D976" t="s">
        <v>1368</v>
      </c>
      <c r="E976" t="s">
        <v>48</v>
      </c>
      <c r="G976" t="s">
        <v>1250</v>
      </c>
      <c r="H976" t="s">
        <v>1389</v>
      </c>
      <c r="I976" t="s">
        <v>1390</v>
      </c>
      <c r="J976">
        <v>1</v>
      </c>
      <c r="K976">
        <v>1</v>
      </c>
      <c r="L976" t="s">
        <v>58</v>
      </c>
      <c r="M976" t="s">
        <v>50</v>
      </c>
      <c r="N976">
        <v>1</v>
      </c>
      <c r="O976">
        <v>25</v>
      </c>
      <c r="P976">
        <v>7.5</v>
      </c>
      <c r="Q976" s="48">
        <v>81.314660000000003</v>
      </c>
      <c r="R976" s="48">
        <f t="shared" si="96"/>
        <v>3.125</v>
      </c>
      <c r="S976" s="48">
        <f t="shared" si="95"/>
        <v>254.10831250000001</v>
      </c>
      <c r="T976" s="48"/>
      <c r="U976" s="48">
        <f t="shared" si="97"/>
        <v>254.10831250000001</v>
      </c>
      <c r="V976" s="138">
        <f t="shared" si="98"/>
        <v>254108.3125</v>
      </c>
      <c r="W976" s="138">
        <f t="shared" si="99"/>
        <v>21175.692708333332</v>
      </c>
      <c r="X976" t="str">
        <f>IF(DATAPrI[[#This Row],[Verks]]="Programövergripande",DATAPrI[[#This Row],[Verks]],CONCATENATE(DATAPrI[[#This Row],[PN/Pri kod]],TEXT(DATAPrI[[#This Row],[Verks]],9900000),1))</f>
        <v>H199001411</v>
      </c>
      <c r="Y976" t="str">
        <f>IF(DATAPrI[[#This Row],[Verks]]="Programövergripande",DATAPrI[[#This Row],[Verks]],CONCATENATE(DATAPrI[[#This Row],[Kursansvarig inst]],TEXT(DATAPrI[[#This Row],[Verks]],9900000),1))</f>
        <v>S199001411</v>
      </c>
      <c r="Z9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6">
        <f>IF(A976="Programövergripande","Programövergripande",VLOOKUP(C976,Verks!A:B,2,0))</f>
        <v>141</v>
      </c>
      <c r="AH976">
        <v>2023</v>
      </c>
      <c r="AL976" t="str">
        <f>VLOOKUP(B976,Inst!A:B,2,0)</f>
        <v>H1</v>
      </c>
    </row>
    <row r="977" spans="1:38" x14ac:dyDescent="0.35">
      <c r="A977" t="s">
        <v>47</v>
      </c>
      <c r="B977" t="s">
        <v>700</v>
      </c>
      <c r="C977" t="s">
        <v>305</v>
      </c>
      <c r="D977" t="s">
        <v>1368</v>
      </c>
      <c r="E977" t="s">
        <v>48</v>
      </c>
      <c r="G977" t="s">
        <v>1250</v>
      </c>
      <c r="H977" t="s">
        <v>1389</v>
      </c>
      <c r="I977" t="s">
        <v>1390</v>
      </c>
      <c r="J977">
        <v>1</v>
      </c>
      <c r="K977">
        <v>1</v>
      </c>
      <c r="L977" t="s">
        <v>58</v>
      </c>
      <c r="M977" t="s">
        <v>49</v>
      </c>
      <c r="N977">
        <v>1</v>
      </c>
      <c r="O977">
        <v>25</v>
      </c>
      <c r="P977">
        <v>7.5</v>
      </c>
      <c r="Q977" s="48">
        <v>81.314660000000003</v>
      </c>
      <c r="R977" s="48">
        <f t="shared" si="96"/>
        <v>3.125</v>
      </c>
      <c r="S977" s="48">
        <f t="shared" si="95"/>
        <v>254.10831250000001</v>
      </c>
      <c r="T977" s="48"/>
      <c r="U977" s="48">
        <f t="shared" si="97"/>
        <v>254.10831250000001</v>
      </c>
      <c r="V977" s="138">
        <f t="shared" si="98"/>
        <v>254108.3125</v>
      </c>
      <c r="W977" s="138">
        <f t="shared" si="99"/>
        <v>21175.692708333332</v>
      </c>
      <c r="X977" t="str">
        <f>IF(DATAPrI[[#This Row],[Verks]]="Programövergripande",DATAPrI[[#This Row],[Verks]],CONCATENATE(DATAPrI[[#This Row],[PN/Pri kod]],TEXT(DATAPrI[[#This Row],[Verks]],9900000),1))</f>
        <v>H199001411</v>
      </c>
      <c r="Y977" t="str">
        <f>IF(DATAPrI[[#This Row],[Verks]]="Programövergripande",DATAPrI[[#This Row],[Verks]],CONCATENATE(DATAPrI[[#This Row],[Kursansvarig inst]],TEXT(DATAPrI[[#This Row],[Verks]],9900000),1))</f>
        <v>S199001411</v>
      </c>
      <c r="Z9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77">
        <f>IF(A977="Programövergripande","Programövergripande",VLOOKUP(C977,Verks!A:B,2,0))</f>
        <v>141</v>
      </c>
      <c r="AH977">
        <v>2023</v>
      </c>
      <c r="AL977" t="str">
        <f>VLOOKUP(B977,Inst!A:B,2,0)</f>
        <v>H1</v>
      </c>
    </row>
    <row r="978" spans="1:38" x14ac:dyDescent="0.35">
      <c r="A978" t="s">
        <v>38</v>
      </c>
      <c r="B978" t="s">
        <v>306</v>
      </c>
      <c r="C978" t="s">
        <v>277</v>
      </c>
      <c r="D978" t="s">
        <v>277</v>
      </c>
      <c r="E978" t="s">
        <v>42</v>
      </c>
      <c r="G978" t="s">
        <v>239</v>
      </c>
      <c r="H978" t="s">
        <v>307</v>
      </c>
      <c r="I978" t="s">
        <v>42</v>
      </c>
      <c r="J978">
        <v>1</v>
      </c>
      <c r="L978" t="s">
        <v>53</v>
      </c>
      <c r="M978" t="s">
        <v>42</v>
      </c>
      <c r="Q978" s="48"/>
      <c r="R978" s="48">
        <f t="shared" si="96"/>
        <v>0</v>
      </c>
      <c r="S978" s="48">
        <f t="shared" ref="S978:S1044" si="100">Q978*R978</f>
        <v>0</v>
      </c>
      <c r="T978" s="48">
        <v>36</v>
      </c>
      <c r="U978" s="48">
        <f t="shared" si="97"/>
        <v>36</v>
      </c>
      <c r="V978" s="138">
        <f t="shared" si="98"/>
        <v>36000</v>
      </c>
      <c r="W978" s="138">
        <f t="shared" si="99"/>
        <v>3000</v>
      </c>
      <c r="X978" t="str">
        <f>IF(DATAPrI[[#This Row],[Verks]]="Programövergripande",DATAPrI[[#This Row],[Verks]],CONCATENATE(DATAPrI[[#This Row],[PN/Pri kod]],TEXT(DATAPrI[[#This Row],[Verks]],9900000),1))</f>
        <v>Programövergripande</v>
      </c>
      <c r="Y978" t="str">
        <f>IF(DATAPrI[[#This Row],[Verks]]="Programövergripande",DATAPrI[[#This Row],[Verks]],CONCATENATE(DATAPrI[[#This Row],[Kursansvarig inst]],TEXT(DATAPrI[[#This Row],[Verks]],9900000),1))</f>
        <v>Programövergripande</v>
      </c>
      <c r="Z9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78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78" t="str">
        <f>IF(A978="Programövergripande","Programövergripande",VLOOKUP(C978,Verks!A:B,2,0))</f>
        <v>Programövergripande</v>
      </c>
      <c r="AH978">
        <v>2023</v>
      </c>
      <c r="AL978" t="str">
        <f>VLOOKUP(B978,Inst!A:B,2,0)</f>
        <v>H9</v>
      </c>
    </row>
    <row r="979" spans="1:38" x14ac:dyDescent="0.35">
      <c r="A979" t="s">
        <v>38</v>
      </c>
      <c r="B979" t="s">
        <v>306</v>
      </c>
      <c r="C979" t="s">
        <v>277</v>
      </c>
      <c r="D979" t="s">
        <v>277</v>
      </c>
      <c r="E979" t="s">
        <v>42</v>
      </c>
      <c r="G979" t="s">
        <v>239</v>
      </c>
      <c r="H979" t="s">
        <v>54</v>
      </c>
      <c r="I979" t="s">
        <v>42</v>
      </c>
      <c r="J979">
        <v>1</v>
      </c>
      <c r="L979" t="s">
        <v>53</v>
      </c>
      <c r="M979" t="s">
        <v>42</v>
      </c>
      <c r="Q979" s="48"/>
      <c r="R979" s="48">
        <f t="shared" si="96"/>
        <v>0</v>
      </c>
      <c r="S979" s="48">
        <f t="shared" si="100"/>
        <v>0</v>
      </c>
      <c r="T979" s="48">
        <v>325</v>
      </c>
      <c r="U979" s="48">
        <f t="shared" si="97"/>
        <v>325</v>
      </c>
      <c r="V979" s="138">
        <f t="shared" si="98"/>
        <v>325000</v>
      </c>
      <c r="W979" s="138">
        <f t="shared" si="99"/>
        <v>27083.333333333332</v>
      </c>
      <c r="X979" t="str">
        <f>IF(DATAPrI[[#This Row],[Verks]]="Programövergripande",DATAPrI[[#This Row],[Verks]],CONCATENATE(DATAPrI[[#This Row],[PN/Pri kod]],TEXT(DATAPrI[[#This Row],[Verks]],9900000),1))</f>
        <v>Programövergripande</v>
      </c>
      <c r="Y979" t="str">
        <f>IF(DATAPrI[[#This Row],[Verks]]="Programövergripande",DATAPrI[[#This Row],[Verks]],CONCATENATE(DATAPrI[[#This Row],[Kursansvarig inst]],TEXT(DATAPrI[[#This Row],[Verks]],9900000),1))</f>
        <v>Programövergripande</v>
      </c>
      <c r="Z9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7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79" t="str">
        <f>IF(A979="Programövergripande","Programövergripande",VLOOKUP(C979,Verks!A:B,2,0))</f>
        <v>Programövergripande</v>
      </c>
      <c r="AH979">
        <v>2023</v>
      </c>
      <c r="AL979" t="str">
        <f>VLOOKUP(B979,Inst!A:B,2,0)</f>
        <v>H9</v>
      </c>
    </row>
    <row r="980" spans="1:38" x14ac:dyDescent="0.35">
      <c r="A980" t="s">
        <v>38</v>
      </c>
      <c r="B980" t="s">
        <v>306</v>
      </c>
      <c r="C980" t="s">
        <v>277</v>
      </c>
      <c r="D980" t="s">
        <v>277</v>
      </c>
      <c r="E980" t="s">
        <v>42</v>
      </c>
      <c r="G980" t="s">
        <v>239</v>
      </c>
      <c r="H980" t="s">
        <v>55</v>
      </c>
      <c r="I980" t="s">
        <v>42</v>
      </c>
      <c r="J980">
        <v>1</v>
      </c>
      <c r="L980" t="s">
        <v>53</v>
      </c>
      <c r="Q980" s="48"/>
      <c r="R980" s="48">
        <f t="shared" si="96"/>
        <v>0</v>
      </c>
      <c r="S980" s="48">
        <f t="shared" si="100"/>
        <v>0</v>
      </c>
      <c r="T980" s="48">
        <v>45</v>
      </c>
      <c r="U980" s="48">
        <f t="shared" si="97"/>
        <v>45</v>
      </c>
      <c r="V980" s="138">
        <f t="shared" si="98"/>
        <v>45000</v>
      </c>
      <c r="W980" s="138">
        <f t="shared" si="99"/>
        <v>3750</v>
      </c>
      <c r="X980" t="str">
        <f>IF(DATAPrI[[#This Row],[Verks]]="Programövergripande",DATAPrI[[#This Row],[Verks]],CONCATENATE(DATAPrI[[#This Row],[PN/Pri kod]],TEXT(DATAPrI[[#This Row],[Verks]],9900000),1))</f>
        <v>Programövergripande</v>
      </c>
      <c r="Y980" t="str">
        <f>IF(DATAPrI[[#This Row],[Verks]]="Programövergripande",DATAPrI[[#This Row],[Verks]],CONCATENATE(DATAPrI[[#This Row],[Kursansvarig inst]],TEXT(DATAPrI[[#This Row],[Verks]],9900000),1))</f>
        <v>Programövergripande</v>
      </c>
      <c r="Z9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8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80" t="str">
        <f>IF(A980="Programövergripande","Programövergripande",VLOOKUP(C980,Verks!A:B,2,0))</f>
        <v>Programövergripande</v>
      </c>
      <c r="AH980">
        <v>2023</v>
      </c>
      <c r="AL980" t="str">
        <f>VLOOKUP(B980,Inst!A:B,2,0)</f>
        <v>H9</v>
      </c>
    </row>
    <row r="981" spans="1:38" x14ac:dyDescent="0.35">
      <c r="A981" t="s">
        <v>38</v>
      </c>
      <c r="B981" t="s">
        <v>306</v>
      </c>
      <c r="C981" t="s">
        <v>277</v>
      </c>
      <c r="D981" t="s">
        <v>277</v>
      </c>
      <c r="E981" t="s">
        <v>42</v>
      </c>
      <c r="G981" t="s">
        <v>239</v>
      </c>
      <c r="H981" t="s">
        <v>52</v>
      </c>
      <c r="I981" t="s">
        <v>42</v>
      </c>
      <c r="J981">
        <v>1</v>
      </c>
      <c r="L981" t="s">
        <v>53</v>
      </c>
      <c r="Q981" s="48"/>
      <c r="R981" s="48">
        <f t="shared" si="96"/>
        <v>0</v>
      </c>
      <c r="S981" s="48">
        <f t="shared" si="100"/>
        <v>0</v>
      </c>
      <c r="T981" s="48">
        <v>958.49099999999999</v>
      </c>
      <c r="U981" s="48">
        <f t="shared" si="97"/>
        <v>958.49099999999999</v>
      </c>
      <c r="V981" s="138">
        <f t="shared" si="98"/>
        <v>958491</v>
      </c>
      <c r="W981" s="138">
        <f t="shared" si="99"/>
        <v>79874.25</v>
      </c>
      <c r="X981" t="str">
        <f>IF(DATAPrI[[#This Row],[Verks]]="Programövergripande",DATAPrI[[#This Row],[Verks]],CONCATENATE(DATAPrI[[#This Row],[PN/Pri kod]],TEXT(DATAPrI[[#This Row],[Verks]],9900000),1))</f>
        <v>Programövergripande</v>
      </c>
      <c r="Y981" t="str">
        <f>IF(DATAPrI[[#This Row],[Verks]]="Programövergripande",DATAPrI[[#This Row],[Verks]],CONCATENATE(DATAPrI[[#This Row],[Kursansvarig inst]],TEXT(DATAPrI[[#This Row],[Verks]],9900000),1))</f>
        <v>Programövergripande</v>
      </c>
      <c r="Z9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8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81" t="str">
        <f>IF(A981="Programövergripande","Programövergripande",VLOOKUP(C981,Verks!A:B,2,0))</f>
        <v>Programövergripande</v>
      </c>
      <c r="AH981">
        <v>2023</v>
      </c>
      <c r="AL981" t="str">
        <f>VLOOKUP(B981,Inst!A:B,2,0)</f>
        <v>H9</v>
      </c>
    </row>
    <row r="982" spans="1:38" x14ac:dyDescent="0.35">
      <c r="A982" t="s">
        <v>38</v>
      </c>
      <c r="B982" t="s">
        <v>306</v>
      </c>
      <c r="C982" t="s">
        <v>277</v>
      </c>
      <c r="D982" t="s">
        <v>277</v>
      </c>
      <c r="E982" t="s">
        <v>42</v>
      </c>
      <c r="G982" t="s">
        <v>239</v>
      </c>
      <c r="H982" t="s">
        <v>44</v>
      </c>
      <c r="I982" t="s">
        <v>42</v>
      </c>
      <c r="J982">
        <v>1</v>
      </c>
      <c r="L982" t="s">
        <v>53</v>
      </c>
      <c r="Q982" s="48"/>
      <c r="R982" s="48">
        <f t="shared" si="96"/>
        <v>0</v>
      </c>
      <c r="S982" s="48">
        <f t="shared" si="100"/>
        <v>0</v>
      </c>
      <c r="T982" s="48">
        <v>750</v>
      </c>
      <c r="U982" s="48">
        <f t="shared" si="97"/>
        <v>750</v>
      </c>
      <c r="V982" s="138">
        <f t="shared" si="98"/>
        <v>750000</v>
      </c>
      <c r="W982" s="138">
        <f t="shared" si="99"/>
        <v>62500</v>
      </c>
      <c r="X982" t="str">
        <f>IF(DATAPrI[[#This Row],[Verks]]="Programövergripande",DATAPrI[[#This Row],[Verks]],CONCATENATE(DATAPrI[[#This Row],[PN/Pri kod]],TEXT(DATAPrI[[#This Row],[Verks]],9900000),1))</f>
        <v>Programövergripande</v>
      </c>
      <c r="Y982" t="str">
        <f>IF(DATAPrI[[#This Row],[Verks]]="Programövergripande",DATAPrI[[#This Row],[Verks]],CONCATENATE(DATAPrI[[#This Row],[Kursansvarig inst]],TEXT(DATAPrI[[#This Row],[Verks]],9900000),1))</f>
        <v>Programövergripande</v>
      </c>
      <c r="Z9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98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982" t="str">
        <f>IF(A982="Programövergripande","Programövergripande",VLOOKUP(C982,Verks!A:B,2,0))</f>
        <v>Programövergripande</v>
      </c>
      <c r="AH982">
        <v>2023</v>
      </c>
      <c r="AL982" t="str">
        <f>VLOOKUP(B982,Inst!A:B,2,0)</f>
        <v>H9</v>
      </c>
    </row>
    <row r="983" spans="1:38" x14ac:dyDescent="0.35">
      <c r="A983" t="s">
        <v>47</v>
      </c>
      <c r="B983" t="s">
        <v>306</v>
      </c>
      <c r="C983" t="s">
        <v>277</v>
      </c>
      <c r="D983" t="s">
        <v>277</v>
      </c>
      <c r="E983" t="s">
        <v>48</v>
      </c>
      <c r="G983" t="s">
        <v>239</v>
      </c>
      <c r="H983" t="s">
        <v>308</v>
      </c>
      <c r="I983" t="s">
        <v>309</v>
      </c>
      <c r="J983">
        <v>1</v>
      </c>
      <c r="L983" t="s">
        <v>58</v>
      </c>
      <c r="M983" t="s">
        <v>310</v>
      </c>
      <c r="N983">
        <v>1</v>
      </c>
      <c r="O983">
        <v>30</v>
      </c>
      <c r="P983">
        <v>1.5</v>
      </c>
      <c r="Q983" s="48">
        <v>95</v>
      </c>
      <c r="R983" s="48">
        <f t="shared" si="96"/>
        <v>0.75</v>
      </c>
      <c r="S983" s="48">
        <f t="shared" si="100"/>
        <v>71.25</v>
      </c>
      <c r="T983" s="48"/>
      <c r="U983" s="48">
        <f t="shared" si="97"/>
        <v>71.25</v>
      </c>
      <c r="V983" s="138">
        <f t="shared" si="98"/>
        <v>71250</v>
      </c>
      <c r="W983" s="138">
        <f t="shared" si="99"/>
        <v>5937.5</v>
      </c>
      <c r="X983" t="str">
        <f>IF(DATAPrI[[#This Row],[Verks]]="Programövergripande",DATAPrI[[#This Row],[Verks]],CONCATENATE(DATAPrI[[#This Row],[PN/Pri kod]],TEXT(DATAPrI[[#This Row],[Verks]],9900000),1))</f>
        <v>H999001321</v>
      </c>
      <c r="Y983" t="str">
        <f>IF(DATAPrI[[#This Row],[Verks]]="Programövergripande",DATAPrI[[#This Row],[Verks]],CONCATENATE(DATAPrI[[#This Row],[Kursansvarig inst]],TEXT(DATAPrI[[#This Row],[Verks]],9900000),1))</f>
        <v>H999001321</v>
      </c>
      <c r="Z9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3">
        <f>IF(A983="Programövergripande","Programövergripande",VLOOKUP(C983,Verks!A:B,2,0))</f>
        <v>132</v>
      </c>
      <c r="AH983">
        <v>2023</v>
      </c>
      <c r="AL983" t="str">
        <f>VLOOKUP(B983,Inst!A:B,2,0)</f>
        <v>H9</v>
      </c>
    </row>
    <row r="984" spans="1:38" x14ac:dyDescent="0.35">
      <c r="A984" t="s">
        <v>47</v>
      </c>
      <c r="B984" t="s">
        <v>306</v>
      </c>
      <c r="C984" t="s">
        <v>277</v>
      </c>
      <c r="D984" t="s">
        <v>277</v>
      </c>
      <c r="E984" t="s">
        <v>48</v>
      </c>
      <c r="G984" t="s">
        <v>239</v>
      </c>
      <c r="H984" t="s">
        <v>311</v>
      </c>
      <c r="I984" t="s">
        <v>312</v>
      </c>
      <c r="J984">
        <v>1</v>
      </c>
      <c r="L984" t="s">
        <v>58</v>
      </c>
      <c r="M984" t="s">
        <v>310</v>
      </c>
      <c r="N984">
        <v>1</v>
      </c>
      <c r="O984">
        <v>30</v>
      </c>
      <c r="P984">
        <v>7.5</v>
      </c>
      <c r="Q984" s="48">
        <v>100</v>
      </c>
      <c r="R984" s="48">
        <f t="shared" si="96"/>
        <v>3.75</v>
      </c>
      <c r="S984" s="48">
        <f t="shared" si="100"/>
        <v>375</v>
      </c>
      <c r="T984" s="48"/>
      <c r="U984" s="48">
        <f t="shared" si="97"/>
        <v>375</v>
      </c>
      <c r="V984" s="138">
        <f t="shared" si="98"/>
        <v>375000</v>
      </c>
      <c r="W984" s="138">
        <f t="shared" si="99"/>
        <v>31250</v>
      </c>
      <c r="X984" t="str">
        <f>IF(DATAPrI[[#This Row],[Verks]]="Programövergripande",DATAPrI[[#This Row],[Verks]],CONCATENATE(DATAPrI[[#This Row],[PN/Pri kod]],TEXT(DATAPrI[[#This Row],[Verks]],9900000),1))</f>
        <v>H999001321</v>
      </c>
      <c r="Y984" t="str">
        <f>IF(DATAPrI[[#This Row],[Verks]]="Programövergripande",DATAPrI[[#This Row],[Verks]],CONCATENATE(DATAPrI[[#This Row],[Kursansvarig inst]],TEXT(DATAPrI[[#This Row],[Verks]],9900000),1))</f>
        <v>H999001321</v>
      </c>
      <c r="Z9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4">
        <f>IF(A984="Programövergripande","Programövergripande",VLOOKUP(C984,Verks!A:B,2,0))</f>
        <v>132</v>
      </c>
      <c r="AH984">
        <v>2023</v>
      </c>
      <c r="AL984" t="str">
        <f>VLOOKUP(B984,Inst!A:B,2,0)</f>
        <v>H9</v>
      </c>
    </row>
    <row r="985" spans="1:38" x14ac:dyDescent="0.35">
      <c r="A985" t="s">
        <v>47</v>
      </c>
      <c r="B985" t="s">
        <v>306</v>
      </c>
      <c r="C985" t="s">
        <v>277</v>
      </c>
      <c r="D985" t="s">
        <v>277</v>
      </c>
      <c r="E985" t="s">
        <v>48</v>
      </c>
      <c r="G985" t="s">
        <v>239</v>
      </c>
      <c r="H985" t="s">
        <v>313</v>
      </c>
      <c r="I985" t="s">
        <v>314</v>
      </c>
      <c r="J985">
        <v>1</v>
      </c>
      <c r="L985" t="s">
        <v>58</v>
      </c>
      <c r="M985" t="s">
        <v>310</v>
      </c>
      <c r="N985">
        <v>1</v>
      </c>
      <c r="O985">
        <v>30</v>
      </c>
      <c r="P985">
        <v>7.5</v>
      </c>
      <c r="Q985" s="48">
        <v>100</v>
      </c>
      <c r="R985" s="48">
        <f t="shared" si="96"/>
        <v>3.75</v>
      </c>
      <c r="S985" s="48">
        <f t="shared" si="100"/>
        <v>375</v>
      </c>
      <c r="T985" s="48"/>
      <c r="U985" s="48">
        <f t="shared" si="97"/>
        <v>375</v>
      </c>
      <c r="V985" s="138">
        <f t="shared" si="98"/>
        <v>375000</v>
      </c>
      <c r="W985" s="138">
        <f t="shared" si="99"/>
        <v>31250</v>
      </c>
      <c r="X985" t="str">
        <f>IF(DATAPrI[[#This Row],[Verks]]="Programövergripande",DATAPrI[[#This Row],[Verks]],CONCATENATE(DATAPrI[[#This Row],[PN/Pri kod]],TEXT(DATAPrI[[#This Row],[Verks]],9900000),1))</f>
        <v>H999001321</v>
      </c>
      <c r="Y985" t="str">
        <f>IF(DATAPrI[[#This Row],[Verks]]="Programövergripande",DATAPrI[[#This Row],[Verks]],CONCATENATE(DATAPrI[[#This Row],[Kursansvarig inst]],TEXT(DATAPrI[[#This Row],[Verks]],9900000),1))</f>
        <v>H999001321</v>
      </c>
      <c r="Z9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5">
        <f>IF(A985="Programövergripande","Programövergripande",VLOOKUP(C985,Verks!A:B,2,0))</f>
        <v>132</v>
      </c>
      <c r="AH985">
        <v>2023</v>
      </c>
      <c r="AL985" t="str">
        <f>VLOOKUP(B985,Inst!A:B,2,0)</f>
        <v>H9</v>
      </c>
    </row>
    <row r="986" spans="1:38" x14ac:dyDescent="0.35">
      <c r="A986" t="s">
        <v>47</v>
      </c>
      <c r="B986" t="s">
        <v>306</v>
      </c>
      <c r="C986" t="s">
        <v>277</v>
      </c>
      <c r="D986" t="s">
        <v>277</v>
      </c>
      <c r="E986" t="s">
        <v>48</v>
      </c>
      <c r="G986" t="s">
        <v>239</v>
      </c>
      <c r="H986" t="s">
        <v>315</v>
      </c>
      <c r="I986" t="s">
        <v>316</v>
      </c>
      <c r="J986">
        <v>1</v>
      </c>
      <c r="L986" t="s">
        <v>58</v>
      </c>
      <c r="M986" t="s">
        <v>310</v>
      </c>
      <c r="N986">
        <v>1</v>
      </c>
      <c r="O986">
        <v>30</v>
      </c>
      <c r="P986">
        <v>7.5</v>
      </c>
      <c r="Q986" s="48">
        <v>95</v>
      </c>
      <c r="R986" s="48">
        <f t="shared" si="96"/>
        <v>3.75</v>
      </c>
      <c r="S986" s="48">
        <f t="shared" si="100"/>
        <v>356.25</v>
      </c>
      <c r="T986" s="48"/>
      <c r="U986" s="48">
        <f t="shared" si="97"/>
        <v>356.25</v>
      </c>
      <c r="V986" s="138">
        <f t="shared" si="98"/>
        <v>356250</v>
      </c>
      <c r="W986" s="138">
        <f t="shared" si="99"/>
        <v>29687.5</v>
      </c>
      <c r="X986" t="str">
        <f>IF(DATAPrI[[#This Row],[Verks]]="Programövergripande",DATAPrI[[#This Row],[Verks]],CONCATENATE(DATAPrI[[#This Row],[PN/Pri kod]],TEXT(DATAPrI[[#This Row],[Verks]],9900000),1))</f>
        <v>H999001321</v>
      </c>
      <c r="Y986" t="str">
        <f>IF(DATAPrI[[#This Row],[Verks]]="Programövergripande",DATAPrI[[#This Row],[Verks]],CONCATENATE(DATAPrI[[#This Row],[Kursansvarig inst]],TEXT(DATAPrI[[#This Row],[Verks]],9900000),1))</f>
        <v>H999001321</v>
      </c>
      <c r="Z9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6">
        <f>IF(A986="Programövergripande","Programövergripande",VLOOKUP(C986,Verks!A:B,2,0))</f>
        <v>132</v>
      </c>
      <c r="AH986">
        <v>2023</v>
      </c>
      <c r="AL986" t="str">
        <f>VLOOKUP(B986,Inst!A:B,2,0)</f>
        <v>H9</v>
      </c>
    </row>
    <row r="987" spans="1:38" x14ac:dyDescent="0.35">
      <c r="A987" t="s">
        <v>47</v>
      </c>
      <c r="B987" t="s">
        <v>306</v>
      </c>
      <c r="C987" t="s">
        <v>277</v>
      </c>
      <c r="D987" t="s">
        <v>277</v>
      </c>
      <c r="E987" t="s">
        <v>48</v>
      </c>
      <c r="G987" t="s">
        <v>239</v>
      </c>
      <c r="H987" t="s">
        <v>317</v>
      </c>
      <c r="I987" t="s">
        <v>318</v>
      </c>
      <c r="J987">
        <v>1</v>
      </c>
      <c r="L987" t="s">
        <v>58</v>
      </c>
      <c r="M987" t="s">
        <v>319</v>
      </c>
      <c r="N987">
        <v>1</v>
      </c>
      <c r="O987">
        <v>30</v>
      </c>
      <c r="P987">
        <v>6</v>
      </c>
      <c r="Q987" s="48">
        <v>100</v>
      </c>
      <c r="R987" s="48">
        <f t="shared" si="96"/>
        <v>3</v>
      </c>
      <c r="S987" s="48">
        <f t="shared" si="100"/>
        <v>300</v>
      </c>
      <c r="T987" s="48"/>
      <c r="U987" s="48">
        <f t="shared" si="97"/>
        <v>300</v>
      </c>
      <c r="V987" s="138">
        <f t="shared" si="98"/>
        <v>300000</v>
      </c>
      <c r="W987" s="138">
        <f t="shared" si="99"/>
        <v>25000</v>
      </c>
      <c r="X987" t="str">
        <f>IF(DATAPrI[[#This Row],[Verks]]="Programövergripande",DATAPrI[[#This Row],[Verks]],CONCATENATE(DATAPrI[[#This Row],[PN/Pri kod]],TEXT(DATAPrI[[#This Row],[Verks]],9900000),1))</f>
        <v>H999001321</v>
      </c>
      <c r="Y987" t="str">
        <f>IF(DATAPrI[[#This Row],[Verks]]="Programövergripande",DATAPrI[[#This Row],[Verks]],CONCATENATE(DATAPrI[[#This Row],[Kursansvarig inst]],TEXT(DATAPrI[[#This Row],[Verks]],9900000),1))</f>
        <v>H999001321</v>
      </c>
      <c r="Z9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7">
        <f>IF(A987="Programövergripande","Programövergripande",VLOOKUP(C987,Verks!A:B,2,0))</f>
        <v>132</v>
      </c>
      <c r="AH987">
        <v>2023</v>
      </c>
      <c r="AL987" t="str">
        <f>VLOOKUP(B987,Inst!A:B,2,0)</f>
        <v>H9</v>
      </c>
    </row>
    <row r="988" spans="1:38" x14ac:dyDescent="0.35">
      <c r="A988" t="s">
        <v>47</v>
      </c>
      <c r="B988" t="s">
        <v>306</v>
      </c>
      <c r="C988" t="s">
        <v>277</v>
      </c>
      <c r="D988" t="s">
        <v>277</v>
      </c>
      <c r="E988" t="s">
        <v>48</v>
      </c>
      <c r="G988" t="s">
        <v>239</v>
      </c>
      <c r="H988" t="s">
        <v>320</v>
      </c>
      <c r="I988" t="s">
        <v>321</v>
      </c>
      <c r="J988">
        <v>1</v>
      </c>
      <c r="L988" t="s">
        <v>58</v>
      </c>
      <c r="M988" t="s">
        <v>50</v>
      </c>
      <c r="N988">
        <v>2</v>
      </c>
      <c r="O988">
        <v>26</v>
      </c>
      <c r="P988">
        <v>1.5</v>
      </c>
      <c r="Q988" s="48">
        <v>95</v>
      </c>
      <c r="R988" s="48">
        <f t="shared" si="96"/>
        <v>0.65</v>
      </c>
      <c r="S988" s="48">
        <f t="shared" si="100"/>
        <v>61.75</v>
      </c>
      <c r="T988" s="48">
        <v>0</v>
      </c>
      <c r="U988" s="48">
        <f t="shared" si="97"/>
        <v>61.75</v>
      </c>
      <c r="V988" s="138">
        <f t="shared" si="98"/>
        <v>61750</v>
      </c>
      <c r="W988" s="138">
        <f t="shared" si="99"/>
        <v>5145.833333333333</v>
      </c>
      <c r="X988" t="str">
        <f>IF(DATAPrI[[#This Row],[Verks]]="Programövergripande",DATAPrI[[#This Row],[Verks]],CONCATENATE(DATAPrI[[#This Row],[PN/Pri kod]],TEXT(DATAPrI[[#This Row],[Verks]],9900000),1))</f>
        <v>H999001321</v>
      </c>
      <c r="Y988" t="str">
        <f>IF(DATAPrI[[#This Row],[Verks]]="Programövergripande",DATAPrI[[#This Row],[Verks]],CONCATENATE(DATAPrI[[#This Row],[Kursansvarig inst]],TEXT(DATAPrI[[#This Row],[Verks]],9900000),1))</f>
        <v>H999001321</v>
      </c>
      <c r="Z9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8">
        <f>IF(A988="Programövergripande","Programövergripande",VLOOKUP(C988,Verks!A:B,2,0))</f>
        <v>132</v>
      </c>
      <c r="AH988">
        <v>2023</v>
      </c>
      <c r="AL988" t="str">
        <f>VLOOKUP(B988,Inst!A:B,2,0)</f>
        <v>H9</v>
      </c>
    </row>
    <row r="989" spans="1:38" x14ac:dyDescent="0.35">
      <c r="A989" t="s">
        <v>47</v>
      </c>
      <c r="B989" t="s">
        <v>306</v>
      </c>
      <c r="C989" t="s">
        <v>277</v>
      </c>
      <c r="D989" t="s">
        <v>277</v>
      </c>
      <c r="E989" t="s">
        <v>48</v>
      </c>
      <c r="G989" t="s">
        <v>239</v>
      </c>
      <c r="H989" t="s">
        <v>311</v>
      </c>
      <c r="I989" t="s">
        <v>312</v>
      </c>
      <c r="J989">
        <v>1</v>
      </c>
      <c r="L989" t="s">
        <v>58</v>
      </c>
      <c r="M989" t="s">
        <v>50</v>
      </c>
      <c r="N989">
        <v>2</v>
      </c>
      <c r="O989">
        <v>26</v>
      </c>
      <c r="P989">
        <v>1.5</v>
      </c>
      <c r="Q989" s="48">
        <v>100</v>
      </c>
      <c r="R989" s="48">
        <f t="shared" si="96"/>
        <v>0.65</v>
      </c>
      <c r="S989" s="48">
        <f t="shared" si="100"/>
        <v>65</v>
      </c>
      <c r="T989" s="48"/>
      <c r="U989" s="48">
        <f t="shared" si="97"/>
        <v>65</v>
      </c>
      <c r="V989" s="138">
        <f t="shared" si="98"/>
        <v>65000</v>
      </c>
      <c r="W989" s="138">
        <f t="shared" si="99"/>
        <v>5416.666666666667</v>
      </c>
      <c r="X989" t="str">
        <f>IF(DATAPrI[[#This Row],[Verks]]="Programövergripande",DATAPrI[[#This Row],[Verks]],CONCATENATE(DATAPrI[[#This Row],[PN/Pri kod]],TEXT(DATAPrI[[#This Row],[Verks]],9900000),1))</f>
        <v>H999001321</v>
      </c>
      <c r="Y989" t="str">
        <f>IF(DATAPrI[[#This Row],[Verks]]="Programövergripande",DATAPrI[[#This Row],[Verks]],CONCATENATE(DATAPrI[[#This Row],[Kursansvarig inst]],TEXT(DATAPrI[[#This Row],[Verks]],9900000),1))</f>
        <v>H999001321</v>
      </c>
      <c r="Z9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89">
        <f>IF(A989="Programövergripande","Programövergripande",VLOOKUP(C989,Verks!A:B,2,0))</f>
        <v>132</v>
      </c>
      <c r="AH989">
        <v>2023</v>
      </c>
      <c r="AL989" t="str">
        <f>VLOOKUP(B989,Inst!A:B,2,0)</f>
        <v>H9</v>
      </c>
    </row>
    <row r="990" spans="1:38" x14ac:dyDescent="0.35">
      <c r="A990" t="s">
        <v>47</v>
      </c>
      <c r="B990" t="s">
        <v>306</v>
      </c>
      <c r="C990" t="s">
        <v>277</v>
      </c>
      <c r="D990" t="s">
        <v>277</v>
      </c>
      <c r="E990" t="s">
        <v>48</v>
      </c>
      <c r="G990" t="s">
        <v>239</v>
      </c>
      <c r="H990" t="s">
        <v>322</v>
      </c>
      <c r="I990" t="s">
        <v>323</v>
      </c>
      <c r="J990">
        <v>1</v>
      </c>
      <c r="L990" t="s">
        <v>58</v>
      </c>
      <c r="M990" t="s">
        <v>50</v>
      </c>
      <c r="N990">
        <v>2</v>
      </c>
      <c r="O990">
        <v>26</v>
      </c>
      <c r="P990">
        <v>7.5</v>
      </c>
      <c r="Q990" s="48">
        <v>100</v>
      </c>
      <c r="R990" s="48">
        <f t="shared" si="96"/>
        <v>3.25</v>
      </c>
      <c r="S990" s="48">
        <f t="shared" si="100"/>
        <v>325</v>
      </c>
      <c r="T990" s="48"/>
      <c r="U990" s="48">
        <f t="shared" si="97"/>
        <v>325</v>
      </c>
      <c r="V990" s="138">
        <f t="shared" si="98"/>
        <v>325000</v>
      </c>
      <c r="W990" s="138">
        <f t="shared" si="99"/>
        <v>27083.333333333332</v>
      </c>
      <c r="X990" t="str">
        <f>IF(DATAPrI[[#This Row],[Verks]]="Programövergripande",DATAPrI[[#This Row],[Verks]],CONCATENATE(DATAPrI[[#This Row],[PN/Pri kod]],TEXT(DATAPrI[[#This Row],[Verks]],9900000),1))</f>
        <v>H999001321</v>
      </c>
      <c r="Y990" t="str">
        <f>IF(DATAPrI[[#This Row],[Verks]]="Programövergripande",DATAPrI[[#This Row],[Verks]],CONCATENATE(DATAPrI[[#This Row],[Kursansvarig inst]],TEXT(DATAPrI[[#This Row],[Verks]],9900000),1))</f>
        <v>H999001321</v>
      </c>
      <c r="Z9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0">
        <f>IF(A990="Programövergripande","Programövergripande",VLOOKUP(C990,Verks!A:B,2,0))</f>
        <v>132</v>
      </c>
      <c r="AH990">
        <v>2023</v>
      </c>
      <c r="AL990" t="str">
        <f>VLOOKUP(B990,Inst!A:B,2,0)</f>
        <v>H9</v>
      </c>
    </row>
    <row r="991" spans="1:38" x14ac:dyDescent="0.35">
      <c r="A991" t="s">
        <v>47</v>
      </c>
      <c r="B991" t="s">
        <v>306</v>
      </c>
      <c r="C991" t="s">
        <v>277</v>
      </c>
      <c r="D991" t="s">
        <v>277</v>
      </c>
      <c r="E991" t="s">
        <v>48</v>
      </c>
      <c r="G991" t="s">
        <v>239</v>
      </c>
      <c r="H991" t="s">
        <v>324</v>
      </c>
      <c r="I991" t="s">
        <v>325</v>
      </c>
      <c r="J991">
        <v>1</v>
      </c>
      <c r="L991" t="s">
        <v>58</v>
      </c>
      <c r="M991" t="s">
        <v>50</v>
      </c>
      <c r="N991">
        <v>2</v>
      </c>
      <c r="O991">
        <v>26</v>
      </c>
      <c r="P991">
        <v>12</v>
      </c>
      <c r="Q991" s="48">
        <v>110</v>
      </c>
      <c r="R991" s="48">
        <f t="shared" si="96"/>
        <v>5.2</v>
      </c>
      <c r="S991" s="48">
        <f t="shared" si="100"/>
        <v>572</v>
      </c>
      <c r="T991" s="48"/>
      <c r="U991" s="48">
        <f t="shared" si="97"/>
        <v>572</v>
      </c>
      <c r="V991" s="138">
        <f t="shared" si="98"/>
        <v>572000</v>
      </c>
      <c r="W991" s="138">
        <f t="shared" si="99"/>
        <v>47666.666666666664</v>
      </c>
      <c r="X991" t="str">
        <f>IF(DATAPrI[[#This Row],[Verks]]="Programövergripande",DATAPrI[[#This Row],[Verks]],CONCATENATE(DATAPrI[[#This Row],[PN/Pri kod]],TEXT(DATAPrI[[#This Row],[Verks]],9900000),1))</f>
        <v>H999001321</v>
      </c>
      <c r="Y991" t="str">
        <f>IF(DATAPrI[[#This Row],[Verks]]="Programövergripande",DATAPrI[[#This Row],[Verks]],CONCATENATE(DATAPrI[[#This Row],[Kursansvarig inst]],TEXT(DATAPrI[[#This Row],[Verks]],9900000),1))</f>
        <v>H999001321</v>
      </c>
      <c r="Z9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1">
        <f>IF(A991="Programövergripande","Programövergripande",VLOOKUP(C991,Verks!A:B,2,0))</f>
        <v>132</v>
      </c>
      <c r="AH991">
        <v>2023</v>
      </c>
      <c r="AL991" t="str">
        <f>VLOOKUP(B991,Inst!A:B,2,0)</f>
        <v>H9</v>
      </c>
    </row>
    <row r="992" spans="1:38" x14ac:dyDescent="0.35">
      <c r="A992" t="s">
        <v>47</v>
      </c>
      <c r="B992" t="s">
        <v>306</v>
      </c>
      <c r="C992" t="s">
        <v>277</v>
      </c>
      <c r="D992" t="s">
        <v>277</v>
      </c>
      <c r="E992" t="s">
        <v>48</v>
      </c>
      <c r="G992" t="s">
        <v>239</v>
      </c>
      <c r="H992" t="s">
        <v>326</v>
      </c>
      <c r="I992" t="s">
        <v>327</v>
      </c>
      <c r="J992">
        <v>1</v>
      </c>
      <c r="L992" t="s">
        <v>58</v>
      </c>
      <c r="M992" t="s">
        <v>328</v>
      </c>
      <c r="N992">
        <v>2</v>
      </c>
      <c r="O992">
        <v>26</v>
      </c>
      <c r="P992">
        <v>7.5</v>
      </c>
      <c r="Q992" s="48">
        <v>100</v>
      </c>
      <c r="R992" s="48">
        <f t="shared" si="96"/>
        <v>3.25</v>
      </c>
      <c r="S992" s="48">
        <f t="shared" si="100"/>
        <v>325</v>
      </c>
      <c r="T992" s="48"/>
      <c r="U992" s="48">
        <f t="shared" si="97"/>
        <v>325</v>
      </c>
      <c r="V992" s="138">
        <f t="shared" si="98"/>
        <v>325000</v>
      </c>
      <c r="W992" s="138">
        <f t="shared" si="99"/>
        <v>27083.333333333332</v>
      </c>
      <c r="X992" t="str">
        <f>IF(DATAPrI[[#This Row],[Verks]]="Programövergripande",DATAPrI[[#This Row],[Verks]],CONCATENATE(DATAPrI[[#This Row],[PN/Pri kod]],TEXT(DATAPrI[[#This Row],[Verks]],9900000),1))</f>
        <v>H999001321</v>
      </c>
      <c r="Y992" t="str">
        <f>IF(DATAPrI[[#This Row],[Verks]]="Programövergripande",DATAPrI[[#This Row],[Verks]],CONCATENATE(DATAPrI[[#This Row],[Kursansvarig inst]],TEXT(DATAPrI[[#This Row],[Verks]],9900000),1))</f>
        <v>H999001321</v>
      </c>
      <c r="Z9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2">
        <f>IF(A992="Programövergripande","Programövergripande",VLOOKUP(C992,Verks!A:B,2,0))</f>
        <v>132</v>
      </c>
      <c r="AH992">
        <v>2023</v>
      </c>
      <c r="AL992" t="str">
        <f>VLOOKUP(B992,Inst!A:B,2,0)</f>
        <v>H9</v>
      </c>
    </row>
    <row r="993" spans="1:38" x14ac:dyDescent="0.35">
      <c r="A993" t="s">
        <v>47</v>
      </c>
      <c r="B993" t="s">
        <v>306</v>
      </c>
      <c r="C993" t="s">
        <v>277</v>
      </c>
      <c r="D993" t="s">
        <v>277</v>
      </c>
      <c r="E993" t="s">
        <v>48</v>
      </c>
      <c r="G993" t="s">
        <v>239</v>
      </c>
      <c r="H993" t="s">
        <v>329</v>
      </c>
      <c r="I993" t="s">
        <v>330</v>
      </c>
      <c r="J993">
        <v>1</v>
      </c>
      <c r="L993" t="s">
        <v>58</v>
      </c>
      <c r="M993" t="s">
        <v>49</v>
      </c>
      <c r="N993">
        <v>3</v>
      </c>
      <c r="O993">
        <v>24</v>
      </c>
      <c r="P993">
        <v>1.5</v>
      </c>
      <c r="Q993" s="48">
        <v>95</v>
      </c>
      <c r="R993" s="48">
        <f t="shared" si="96"/>
        <v>0.6</v>
      </c>
      <c r="S993" s="48">
        <f t="shared" si="100"/>
        <v>57</v>
      </c>
      <c r="T993" s="48">
        <v>0</v>
      </c>
      <c r="U993" s="48">
        <f t="shared" si="97"/>
        <v>57</v>
      </c>
      <c r="V993" s="138">
        <f t="shared" si="98"/>
        <v>57000</v>
      </c>
      <c r="W993" s="138">
        <f t="shared" si="99"/>
        <v>4750</v>
      </c>
      <c r="X993" t="str">
        <f>IF(DATAPrI[[#This Row],[Verks]]="Programövergripande",DATAPrI[[#This Row],[Verks]],CONCATENATE(DATAPrI[[#This Row],[PN/Pri kod]],TEXT(DATAPrI[[#This Row],[Verks]],9900000),1))</f>
        <v>H999001321</v>
      </c>
      <c r="Y993" t="str">
        <f>IF(DATAPrI[[#This Row],[Verks]]="Programövergripande",DATAPrI[[#This Row],[Verks]],CONCATENATE(DATAPrI[[#This Row],[Kursansvarig inst]],TEXT(DATAPrI[[#This Row],[Verks]],9900000),1))</f>
        <v>H999001321</v>
      </c>
      <c r="Z9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3">
        <f>IF(A993="Programövergripande","Programövergripande",VLOOKUP(C993,Verks!A:B,2,0))</f>
        <v>132</v>
      </c>
      <c r="AH993">
        <v>2023</v>
      </c>
      <c r="AL993" t="str">
        <f>VLOOKUP(B993,Inst!A:B,2,0)</f>
        <v>H9</v>
      </c>
    </row>
    <row r="994" spans="1:38" x14ac:dyDescent="0.35">
      <c r="A994" t="s">
        <v>47</v>
      </c>
      <c r="B994" t="s">
        <v>306</v>
      </c>
      <c r="C994" t="s">
        <v>277</v>
      </c>
      <c r="D994" t="s">
        <v>277</v>
      </c>
      <c r="E994" t="s">
        <v>48</v>
      </c>
      <c r="G994" t="s">
        <v>239</v>
      </c>
      <c r="H994" t="s">
        <v>331</v>
      </c>
      <c r="I994" t="s">
        <v>332</v>
      </c>
      <c r="J994">
        <v>1</v>
      </c>
      <c r="L994" t="s">
        <v>58</v>
      </c>
      <c r="M994" t="s">
        <v>49</v>
      </c>
      <c r="N994">
        <v>3</v>
      </c>
      <c r="O994">
        <v>24</v>
      </c>
      <c r="P994">
        <v>10.5</v>
      </c>
      <c r="Q994" s="48">
        <v>100</v>
      </c>
      <c r="R994" s="48">
        <f t="shared" si="96"/>
        <v>4.2</v>
      </c>
      <c r="S994" s="48">
        <f t="shared" si="100"/>
        <v>420</v>
      </c>
      <c r="T994" s="48">
        <v>0</v>
      </c>
      <c r="U994" s="48">
        <f t="shared" si="97"/>
        <v>420</v>
      </c>
      <c r="V994" s="138">
        <f t="shared" si="98"/>
        <v>420000</v>
      </c>
      <c r="W994" s="138">
        <f t="shared" si="99"/>
        <v>35000</v>
      </c>
      <c r="X994" t="str">
        <f>IF(DATAPrI[[#This Row],[Verks]]="Programövergripande",DATAPrI[[#This Row],[Verks]],CONCATENATE(DATAPrI[[#This Row],[PN/Pri kod]],TEXT(DATAPrI[[#This Row],[Verks]],9900000),1))</f>
        <v>H999001321</v>
      </c>
      <c r="Y994" t="str">
        <f>IF(DATAPrI[[#This Row],[Verks]]="Programövergripande",DATAPrI[[#This Row],[Verks]],CONCATENATE(DATAPrI[[#This Row],[Kursansvarig inst]],TEXT(DATAPrI[[#This Row],[Verks]],9900000),1))</f>
        <v>H999001321</v>
      </c>
      <c r="Z9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4">
        <f>IF(A994="Programövergripande","Programövergripande",VLOOKUP(C994,Verks!A:B,2,0))</f>
        <v>132</v>
      </c>
      <c r="AH994">
        <v>2023</v>
      </c>
      <c r="AL994" t="str">
        <f>VLOOKUP(B994,Inst!A:B,2,0)</f>
        <v>H9</v>
      </c>
    </row>
    <row r="995" spans="1:38" x14ac:dyDescent="0.35">
      <c r="A995" t="s">
        <v>47</v>
      </c>
      <c r="B995" t="s">
        <v>306</v>
      </c>
      <c r="C995" t="s">
        <v>277</v>
      </c>
      <c r="D995" t="s">
        <v>277</v>
      </c>
      <c r="E995" t="s">
        <v>48</v>
      </c>
      <c r="G995" t="s">
        <v>239</v>
      </c>
      <c r="H995" t="s">
        <v>333</v>
      </c>
      <c r="I995" t="s">
        <v>334</v>
      </c>
      <c r="J995">
        <v>1</v>
      </c>
      <c r="L995" t="s">
        <v>58</v>
      </c>
      <c r="M995" t="s">
        <v>49</v>
      </c>
      <c r="N995">
        <v>3</v>
      </c>
      <c r="O995">
        <v>24</v>
      </c>
      <c r="P995">
        <v>3</v>
      </c>
      <c r="Q995" s="48">
        <v>100</v>
      </c>
      <c r="R995" s="48">
        <f t="shared" si="96"/>
        <v>1.2</v>
      </c>
      <c r="S995" s="48">
        <f t="shared" si="100"/>
        <v>120</v>
      </c>
      <c r="T995" s="48"/>
      <c r="U995" s="48">
        <f t="shared" si="97"/>
        <v>120</v>
      </c>
      <c r="V995" s="138">
        <f t="shared" si="98"/>
        <v>120000</v>
      </c>
      <c r="W995" s="138">
        <f t="shared" si="99"/>
        <v>10000</v>
      </c>
      <c r="X995" t="str">
        <f>IF(DATAPrI[[#This Row],[Verks]]="Programövergripande",DATAPrI[[#This Row],[Verks]],CONCATENATE(DATAPrI[[#This Row],[PN/Pri kod]],TEXT(DATAPrI[[#This Row],[Verks]],9900000),1))</f>
        <v>H999001321</v>
      </c>
      <c r="Y995" t="str">
        <f>IF(DATAPrI[[#This Row],[Verks]]="Programövergripande",DATAPrI[[#This Row],[Verks]],CONCATENATE(DATAPrI[[#This Row],[Kursansvarig inst]],TEXT(DATAPrI[[#This Row],[Verks]],9900000),1))</f>
        <v>H999001321</v>
      </c>
      <c r="Z9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5">
        <f>IF(A995="Programövergripande","Programövergripande",VLOOKUP(C995,Verks!A:B,2,0))</f>
        <v>132</v>
      </c>
      <c r="AH995">
        <v>2023</v>
      </c>
      <c r="AL995" t="str">
        <f>VLOOKUP(B995,Inst!A:B,2,0)</f>
        <v>H9</v>
      </c>
    </row>
    <row r="996" spans="1:38" x14ac:dyDescent="0.35">
      <c r="A996" t="s">
        <v>47</v>
      </c>
      <c r="B996" t="s">
        <v>306</v>
      </c>
      <c r="C996" t="s">
        <v>277</v>
      </c>
      <c r="D996" t="s">
        <v>277</v>
      </c>
      <c r="E996" t="s">
        <v>48</v>
      </c>
      <c r="G996" t="s">
        <v>239</v>
      </c>
      <c r="H996" t="s">
        <v>335</v>
      </c>
      <c r="I996" t="s">
        <v>336</v>
      </c>
      <c r="J996">
        <v>1</v>
      </c>
      <c r="L996" t="s">
        <v>58</v>
      </c>
      <c r="M996" t="s">
        <v>310</v>
      </c>
      <c r="N996">
        <v>3</v>
      </c>
      <c r="O996">
        <v>24</v>
      </c>
      <c r="P996">
        <v>6</v>
      </c>
      <c r="Q996" s="48">
        <v>80</v>
      </c>
      <c r="R996" s="48">
        <f t="shared" si="96"/>
        <v>2.4</v>
      </c>
      <c r="S996" s="48">
        <f t="shared" si="100"/>
        <v>192</v>
      </c>
      <c r="T996" s="48"/>
      <c r="U996" s="48">
        <f t="shared" si="97"/>
        <v>192</v>
      </c>
      <c r="V996" s="138">
        <f t="shared" si="98"/>
        <v>192000</v>
      </c>
      <c r="W996" s="138">
        <f t="shared" si="99"/>
        <v>16000</v>
      </c>
      <c r="X996" t="str">
        <f>IF(DATAPrI[[#This Row],[Verks]]="Programövergripande",DATAPrI[[#This Row],[Verks]],CONCATENATE(DATAPrI[[#This Row],[PN/Pri kod]],TEXT(DATAPrI[[#This Row],[Verks]],9900000),1))</f>
        <v>H999001321</v>
      </c>
      <c r="Y996" t="str">
        <f>IF(DATAPrI[[#This Row],[Verks]]="Programövergripande",DATAPrI[[#This Row],[Verks]],CONCATENATE(DATAPrI[[#This Row],[Kursansvarig inst]],TEXT(DATAPrI[[#This Row],[Verks]],9900000),1))</f>
        <v>H999001321</v>
      </c>
      <c r="Z9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6">
        <f>IF(A996="Programövergripande","Programövergripande",VLOOKUP(C996,Verks!A:B,2,0))</f>
        <v>132</v>
      </c>
      <c r="AH996">
        <v>2023</v>
      </c>
      <c r="AL996" t="str">
        <f>VLOOKUP(B996,Inst!A:B,2,0)</f>
        <v>H9</v>
      </c>
    </row>
    <row r="997" spans="1:38" x14ac:dyDescent="0.35">
      <c r="A997" t="s">
        <v>47</v>
      </c>
      <c r="B997" t="s">
        <v>306</v>
      </c>
      <c r="C997" t="s">
        <v>277</v>
      </c>
      <c r="D997" t="s">
        <v>277</v>
      </c>
      <c r="E997" t="s">
        <v>48</v>
      </c>
      <c r="G997" t="s">
        <v>239</v>
      </c>
      <c r="H997" t="s">
        <v>337</v>
      </c>
      <c r="I997" t="s">
        <v>338</v>
      </c>
      <c r="J997">
        <v>1</v>
      </c>
      <c r="L997" t="s">
        <v>58</v>
      </c>
      <c r="M997" t="s">
        <v>319</v>
      </c>
      <c r="N997">
        <v>3</v>
      </c>
      <c r="O997">
        <v>24</v>
      </c>
      <c r="P997">
        <v>9</v>
      </c>
      <c r="Q997" s="48">
        <v>100</v>
      </c>
      <c r="R997" s="48">
        <f t="shared" si="96"/>
        <v>3.6</v>
      </c>
      <c r="S997" s="48">
        <f t="shared" si="100"/>
        <v>360</v>
      </c>
      <c r="T997" s="48"/>
      <c r="U997" s="48">
        <f t="shared" si="97"/>
        <v>360</v>
      </c>
      <c r="V997" s="138">
        <f t="shared" si="98"/>
        <v>360000</v>
      </c>
      <c r="W997" s="138">
        <f t="shared" si="99"/>
        <v>30000</v>
      </c>
      <c r="X997" t="str">
        <f>IF(DATAPrI[[#This Row],[Verks]]="Programövergripande",DATAPrI[[#This Row],[Verks]],CONCATENATE(DATAPrI[[#This Row],[PN/Pri kod]],TEXT(DATAPrI[[#This Row],[Verks]],9900000),1))</f>
        <v>H999001321</v>
      </c>
      <c r="Y997" t="str">
        <f>IF(DATAPrI[[#This Row],[Verks]]="Programövergripande",DATAPrI[[#This Row],[Verks]],CONCATENATE(DATAPrI[[#This Row],[Kursansvarig inst]],TEXT(DATAPrI[[#This Row],[Verks]],9900000),1))</f>
        <v>H999001321</v>
      </c>
      <c r="Z9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7">
        <f>IF(A997="Programövergripande","Programövergripande",VLOOKUP(C997,Verks!A:B,2,0))</f>
        <v>132</v>
      </c>
      <c r="AH997">
        <v>2023</v>
      </c>
      <c r="AL997" t="str">
        <f>VLOOKUP(B997,Inst!A:B,2,0)</f>
        <v>H9</v>
      </c>
    </row>
    <row r="998" spans="1:38" x14ac:dyDescent="0.35">
      <c r="A998" t="s">
        <v>47</v>
      </c>
      <c r="B998" t="s">
        <v>306</v>
      </c>
      <c r="C998" t="s">
        <v>277</v>
      </c>
      <c r="D998" t="s">
        <v>277</v>
      </c>
      <c r="E998" t="s">
        <v>48</v>
      </c>
      <c r="G998" t="s">
        <v>239</v>
      </c>
      <c r="H998" t="s">
        <v>339</v>
      </c>
      <c r="I998" t="s">
        <v>340</v>
      </c>
      <c r="J998">
        <v>1</v>
      </c>
      <c r="L998" t="s">
        <v>58</v>
      </c>
      <c r="M998" t="s">
        <v>50</v>
      </c>
      <c r="N998">
        <v>4</v>
      </c>
      <c r="O998">
        <v>22</v>
      </c>
      <c r="P998">
        <v>7.5</v>
      </c>
      <c r="Q998" s="48">
        <v>100</v>
      </c>
      <c r="R998" s="48">
        <f t="shared" si="96"/>
        <v>2.75</v>
      </c>
      <c r="S998" s="48">
        <f t="shared" si="100"/>
        <v>275</v>
      </c>
      <c r="T998" s="48">
        <v>0</v>
      </c>
      <c r="U998" s="48">
        <f t="shared" si="97"/>
        <v>275</v>
      </c>
      <c r="V998" s="138">
        <f t="shared" si="98"/>
        <v>275000</v>
      </c>
      <c r="W998" s="138">
        <f t="shared" si="99"/>
        <v>22916.666666666668</v>
      </c>
      <c r="X998" t="str">
        <f>IF(DATAPrI[[#This Row],[Verks]]="Programövergripande",DATAPrI[[#This Row],[Verks]],CONCATENATE(DATAPrI[[#This Row],[PN/Pri kod]],TEXT(DATAPrI[[#This Row],[Verks]],9900000),1))</f>
        <v>H999001321</v>
      </c>
      <c r="Y998" t="str">
        <f>IF(DATAPrI[[#This Row],[Verks]]="Programövergripande",DATAPrI[[#This Row],[Verks]],CONCATENATE(DATAPrI[[#This Row],[Kursansvarig inst]],TEXT(DATAPrI[[#This Row],[Verks]],9900000),1))</f>
        <v>H999001321</v>
      </c>
      <c r="Z9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8">
        <f>IF(A998="Programövergripande","Programövergripande",VLOOKUP(C998,Verks!A:B,2,0))</f>
        <v>132</v>
      </c>
      <c r="AH998">
        <v>2023</v>
      </c>
      <c r="AL998" t="str">
        <f>VLOOKUP(B998,Inst!A:B,2,0)</f>
        <v>H9</v>
      </c>
    </row>
    <row r="999" spans="1:38" x14ac:dyDescent="0.35">
      <c r="A999" t="s">
        <v>47</v>
      </c>
      <c r="B999" t="s">
        <v>306</v>
      </c>
      <c r="C999" t="s">
        <v>277</v>
      </c>
      <c r="D999" t="s">
        <v>277</v>
      </c>
      <c r="E999" t="s">
        <v>48</v>
      </c>
      <c r="G999" t="s">
        <v>239</v>
      </c>
      <c r="H999" t="s">
        <v>341</v>
      </c>
      <c r="I999" t="s">
        <v>342</v>
      </c>
      <c r="J999">
        <v>1</v>
      </c>
      <c r="L999" t="s">
        <v>58</v>
      </c>
      <c r="M999" t="s">
        <v>50</v>
      </c>
      <c r="N999">
        <v>4</v>
      </c>
      <c r="O999">
        <v>22</v>
      </c>
      <c r="P999">
        <v>1.5</v>
      </c>
      <c r="Q999" s="48">
        <v>98</v>
      </c>
      <c r="R999" s="48">
        <f t="shared" si="96"/>
        <v>0.55000000000000004</v>
      </c>
      <c r="S999" s="48">
        <f t="shared" si="100"/>
        <v>53.900000000000006</v>
      </c>
      <c r="T999" s="48">
        <v>0</v>
      </c>
      <c r="U999" s="48">
        <f t="shared" si="97"/>
        <v>53.900000000000006</v>
      </c>
      <c r="V999" s="138">
        <f t="shared" si="98"/>
        <v>53900.000000000007</v>
      </c>
      <c r="W999" s="138">
        <f t="shared" si="99"/>
        <v>4491.666666666667</v>
      </c>
      <c r="X999" t="str">
        <f>IF(DATAPrI[[#This Row],[Verks]]="Programövergripande",DATAPrI[[#This Row],[Verks]],CONCATENATE(DATAPrI[[#This Row],[PN/Pri kod]],TEXT(DATAPrI[[#This Row],[Verks]],9900000),1))</f>
        <v>H999001321</v>
      </c>
      <c r="Y999" t="str">
        <f>IF(DATAPrI[[#This Row],[Verks]]="Programövergripande",DATAPrI[[#This Row],[Verks]],CONCATENATE(DATAPrI[[#This Row],[Kursansvarig inst]],TEXT(DATAPrI[[#This Row],[Verks]],9900000),1))</f>
        <v>H999001321</v>
      </c>
      <c r="Z9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99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999">
        <f>IF(A999="Programövergripande","Programövergripande",VLOOKUP(C999,Verks!A:B,2,0))</f>
        <v>132</v>
      </c>
      <c r="AH999">
        <v>2023</v>
      </c>
      <c r="AL999" t="str">
        <f>VLOOKUP(B999,Inst!A:B,2,0)</f>
        <v>H9</v>
      </c>
    </row>
    <row r="1000" spans="1:38" x14ac:dyDescent="0.35">
      <c r="A1000" t="s">
        <v>47</v>
      </c>
      <c r="B1000" t="s">
        <v>306</v>
      </c>
      <c r="C1000" t="s">
        <v>277</v>
      </c>
      <c r="D1000" t="s">
        <v>277</v>
      </c>
      <c r="E1000" t="s">
        <v>48</v>
      </c>
      <c r="G1000" t="s">
        <v>239</v>
      </c>
      <c r="H1000" t="s">
        <v>343</v>
      </c>
      <c r="I1000" t="s">
        <v>344</v>
      </c>
      <c r="J1000">
        <v>1</v>
      </c>
      <c r="L1000" t="s">
        <v>58</v>
      </c>
      <c r="M1000" t="s">
        <v>328</v>
      </c>
      <c r="N1000">
        <v>4</v>
      </c>
      <c r="O1000">
        <v>22</v>
      </c>
      <c r="P1000">
        <v>6</v>
      </c>
      <c r="Q1000" s="48">
        <v>100</v>
      </c>
      <c r="R1000" s="48">
        <f t="shared" si="96"/>
        <v>2.2000000000000002</v>
      </c>
      <c r="S1000" s="48">
        <f t="shared" si="100"/>
        <v>220.00000000000003</v>
      </c>
      <c r="T1000" s="48"/>
      <c r="U1000" s="48">
        <f t="shared" si="97"/>
        <v>220.00000000000003</v>
      </c>
      <c r="V1000" s="138">
        <f t="shared" si="98"/>
        <v>220000.00000000003</v>
      </c>
      <c r="W1000" s="138">
        <f t="shared" si="99"/>
        <v>18333.333333333336</v>
      </c>
      <c r="X1000" t="str">
        <f>IF(DATAPrI[[#This Row],[Verks]]="Programövergripande",DATAPrI[[#This Row],[Verks]],CONCATENATE(DATAPrI[[#This Row],[PN/Pri kod]],TEXT(DATAPrI[[#This Row],[Verks]],9900000),1))</f>
        <v>H999001321</v>
      </c>
      <c r="Y1000" t="str">
        <f>IF(DATAPrI[[#This Row],[Verks]]="Programövergripande",DATAPrI[[#This Row],[Verks]],CONCATENATE(DATAPrI[[#This Row],[Kursansvarig inst]],TEXT(DATAPrI[[#This Row],[Verks]],9900000),1))</f>
        <v>H999001321</v>
      </c>
      <c r="Z10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0">
        <f>IF(A1000="Programövergripande","Programövergripande",VLOOKUP(C1000,Verks!A:B,2,0))</f>
        <v>132</v>
      </c>
      <c r="AH1000">
        <v>2023</v>
      </c>
      <c r="AL1000" t="str">
        <f>VLOOKUP(B1000,Inst!A:B,2,0)</f>
        <v>H9</v>
      </c>
    </row>
    <row r="1001" spans="1:38" x14ac:dyDescent="0.35">
      <c r="A1001" t="s">
        <v>47</v>
      </c>
      <c r="B1001" t="s">
        <v>306</v>
      </c>
      <c r="C1001" t="s">
        <v>277</v>
      </c>
      <c r="D1001" t="s">
        <v>277</v>
      </c>
      <c r="E1001" t="s">
        <v>48</v>
      </c>
      <c r="G1001" t="s">
        <v>239</v>
      </c>
      <c r="H1001" t="s">
        <v>345</v>
      </c>
      <c r="I1001" t="s">
        <v>346</v>
      </c>
      <c r="J1001">
        <v>1</v>
      </c>
      <c r="L1001" t="s">
        <v>58</v>
      </c>
      <c r="M1001" t="s">
        <v>328</v>
      </c>
      <c r="N1001">
        <v>4</v>
      </c>
      <c r="O1001">
        <v>22</v>
      </c>
      <c r="P1001">
        <v>7.5</v>
      </c>
      <c r="Q1001" s="48">
        <v>100</v>
      </c>
      <c r="R1001" s="48">
        <f t="shared" si="96"/>
        <v>2.75</v>
      </c>
      <c r="S1001" s="48">
        <f t="shared" si="100"/>
        <v>275</v>
      </c>
      <c r="T1001" s="48"/>
      <c r="U1001" s="48">
        <f t="shared" si="97"/>
        <v>275</v>
      </c>
      <c r="V1001" s="138">
        <f t="shared" si="98"/>
        <v>275000</v>
      </c>
      <c r="W1001" s="138">
        <f t="shared" si="99"/>
        <v>22916.666666666668</v>
      </c>
      <c r="X1001" t="str">
        <f>IF(DATAPrI[[#This Row],[Verks]]="Programövergripande",DATAPrI[[#This Row],[Verks]],CONCATENATE(DATAPrI[[#This Row],[PN/Pri kod]],TEXT(DATAPrI[[#This Row],[Verks]],9900000),1))</f>
        <v>H999001321</v>
      </c>
      <c r="Y1001" t="str">
        <f>IF(DATAPrI[[#This Row],[Verks]]="Programövergripande",DATAPrI[[#This Row],[Verks]],CONCATENATE(DATAPrI[[#This Row],[Kursansvarig inst]],TEXT(DATAPrI[[#This Row],[Verks]],9900000),1))</f>
        <v>H999001321</v>
      </c>
      <c r="Z10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1">
        <f>IF(A1001="Programövergripande","Programövergripande",VLOOKUP(C1001,Verks!A:B,2,0))</f>
        <v>132</v>
      </c>
      <c r="AH1001">
        <v>2023</v>
      </c>
      <c r="AL1001" t="str">
        <f>VLOOKUP(B1001,Inst!A:B,2,0)</f>
        <v>H9</v>
      </c>
    </row>
    <row r="1002" spans="1:38" x14ac:dyDescent="0.35">
      <c r="A1002" t="s">
        <v>47</v>
      </c>
      <c r="B1002" t="s">
        <v>306</v>
      </c>
      <c r="C1002" t="s">
        <v>277</v>
      </c>
      <c r="D1002" t="s">
        <v>277</v>
      </c>
      <c r="E1002" t="s">
        <v>48</v>
      </c>
      <c r="G1002" t="s">
        <v>239</v>
      </c>
      <c r="H1002" t="s">
        <v>347</v>
      </c>
      <c r="I1002" t="s">
        <v>348</v>
      </c>
      <c r="J1002">
        <v>1</v>
      </c>
      <c r="L1002" t="s">
        <v>58</v>
      </c>
      <c r="M1002" t="s">
        <v>328</v>
      </c>
      <c r="N1002">
        <v>4</v>
      </c>
      <c r="O1002">
        <v>22</v>
      </c>
      <c r="P1002">
        <v>7.5</v>
      </c>
      <c r="Q1002" s="48">
        <v>100</v>
      </c>
      <c r="R1002" s="48">
        <f t="shared" si="96"/>
        <v>2.75</v>
      </c>
      <c r="S1002" s="48">
        <f t="shared" si="100"/>
        <v>275</v>
      </c>
      <c r="T1002" s="48"/>
      <c r="U1002" s="48">
        <f t="shared" si="97"/>
        <v>275</v>
      </c>
      <c r="V1002" s="138">
        <f t="shared" si="98"/>
        <v>275000</v>
      </c>
      <c r="W1002" s="138">
        <f t="shared" si="99"/>
        <v>22916.666666666668</v>
      </c>
      <c r="X1002" t="str">
        <f>IF(DATAPrI[[#This Row],[Verks]]="Programövergripande",DATAPrI[[#This Row],[Verks]],CONCATENATE(DATAPrI[[#This Row],[PN/Pri kod]],TEXT(DATAPrI[[#This Row],[Verks]],9900000),1))</f>
        <v>H999001321</v>
      </c>
      <c r="Y1002" t="str">
        <f>IF(DATAPrI[[#This Row],[Verks]]="Programövergripande",DATAPrI[[#This Row],[Verks]],CONCATENATE(DATAPrI[[#This Row],[Kursansvarig inst]],TEXT(DATAPrI[[#This Row],[Verks]],9900000),1))</f>
        <v>H999001321</v>
      </c>
      <c r="Z10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2">
        <f>IF(A1002="Programövergripande","Programövergripande",VLOOKUP(C1002,Verks!A:B,2,0))</f>
        <v>132</v>
      </c>
      <c r="AH1002">
        <v>2023</v>
      </c>
      <c r="AL1002" t="str">
        <f>VLOOKUP(B1002,Inst!A:B,2,0)</f>
        <v>H9</v>
      </c>
    </row>
    <row r="1003" spans="1:38" x14ac:dyDescent="0.35">
      <c r="A1003" t="s">
        <v>47</v>
      </c>
      <c r="B1003" t="s">
        <v>306</v>
      </c>
      <c r="C1003" t="s">
        <v>277</v>
      </c>
      <c r="D1003" t="s">
        <v>277</v>
      </c>
      <c r="E1003" t="s">
        <v>48</v>
      </c>
      <c r="G1003" t="s">
        <v>239</v>
      </c>
      <c r="H1003" t="s">
        <v>349</v>
      </c>
      <c r="I1003" t="s">
        <v>42</v>
      </c>
      <c r="J1003">
        <v>1</v>
      </c>
      <c r="L1003" t="s">
        <v>66</v>
      </c>
      <c r="M1003" t="s">
        <v>49</v>
      </c>
      <c r="N1003">
        <v>5</v>
      </c>
      <c r="O1003">
        <v>20</v>
      </c>
      <c r="P1003">
        <v>7.5</v>
      </c>
      <c r="Q1003" s="48">
        <v>98</v>
      </c>
      <c r="R1003" s="48">
        <f t="shared" si="96"/>
        <v>2.5</v>
      </c>
      <c r="S1003" s="48">
        <f t="shared" si="100"/>
        <v>245</v>
      </c>
      <c r="T1003" s="48">
        <v>0</v>
      </c>
      <c r="U1003" s="48">
        <f t="shared" si="97"/>
        <v>245</v>
      </c>
      <c r="V1003" s="138">
        <f t="shared" si="98"/>
        <v>245000</v>
      </c>
      <c r="W1003" s="138">
        <f t="shared" si="99"/>
        <v>20416.666666666668</v>
      </c>
      <c r="X1003" t="str">
        <f>IF(DATAPrI[[#This Row],[Verks]]="Programövergripande",DATAPrI[[#This Row],[Verks]],CONCATENATE(DATAPrI[[#This Row],[PN/Pri kod]],TEXT(DATAPrI[[#This Row],[Verks]],9900000),1))</f>
        <v>H999001321</v>
      </c>
      <c r="Y1003" t="str">
        <f>IF(DATAPrI[[#This Row],[Verks]]="Programövergripande",DATAPrI[[#This Row],[Verks]],CONCATENATE(DATAPrI[[#This Row],[Kursansvarig inst]],TEXT(DATAPrI[[#This Row],[Verks]],9900000),1))</f>
        <v>H999001321</v>
      </c>
      <c r="Z10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3">
        <f>IF(A1003="Programövergripande","Programövergripande",VLOOKUP(C1003,Verks!A:B,2,0))</f>
        <v>132</v>
      </c>
      <c r="AH1003">
        <v>2023</v>
      </c>
      <c r="AL1003" t="str">
        <f>VLOOKUP(B1003,Inst!A:B,2,0)</f>
        <v>H9</v>
      </c>
    </row>
    <row r="1004" spans="1:38" x14ac:dyDescent="0.35">
      <c r="A1004" t="s">
        <v>47</v>
      </c>
      <c r="B1004" t="s">
        <v>306</v>
      </c>
      <c r="C1004" t="s">
        <v>277</v>
      </c>
      <c r="D1004" t="s">
        <v>277</v>
      </c>
      <c r="E1004" t="s">
        <v>48</v>
      </c>
      <c r="G1004" t="s">
        <v>239</v>
      </c>
      <c r="H1004" t="s">
        <v>350</v>
      </c>
      <c r="I1004" t="s">
        <v>351</v>
      </c>
      <c r="J1004">
        <v>1</v>
      </c>
      <c r="L1004" t="s">
        <v>58</v>
      </c>
      <c r="M1004" t="s">
        <v>310</v>
      </c>
      <c r="N1004">
        <v>5</v>
      </c>
      <c r="O1004">
        <v>20</v>
      </c>
      <c r="P1004">
        <v>7.5</v>
      </c>
      <c r="Q1004" s="48">
        <v>100</v>
      </c>
      <c r="R1004" s="48">
        <f t="shared" si="96"/>
        <v>2.5</v>
      </c>
      <c r="S1004" s="48">
        <f t="shared" si="100"/>
        <v>250</v>
      </c>
      <c r="T1004" s="48"/>
      <c r="U1004" s="48">
        <f t="shared" si="97"/>
        <v>250</v>
      </c>
      <c r="V1004" s="138">
        <f t="shared" si="98"/>
        <v>250000</v>
      </c>
      <c r="W1004" s="138">
        <f t="shared" si="99"/>
        <v>20833.333333333332</v>
      </c>
      <c r="X1004" t="str">
        <f>IF(DATAPrI[[#This Row],[Verks]]="Programövergripande",DATAPrI[[#This Row],[Verks]],CONCATENATE(DATAPrI[[#This Row],[PN/Pri kod]],TEXT(DATAPrI[[#This Row],[Verks]],9900000),1))</f>
        <v>H999001321</v>
      </c>
      <c r="Y1004" t="str">
        <f>IF(DATAPrI[[#This Row],[Verks]]="Programövergripande",DATAPrI[[#This Row],[Verks]],CONCATENATE(DATAPrI[[#This Row],[Kursansvarig inst]],TEXT(DATAPrI[[#This Row],[Verks]],9900000),1))</f>
        <v>H999001321</v>
      </c>
      <c r="Z10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4">
        <f>IF(A1004="Programövergripande","Programövergripande",VLOOKUP(C1004,Verks!A:B,2,0))</f>
        <v>132</v>
      </c>
      <c r="AH1004">
        <v>2023</v>
      </c>
      <c r="AL1004" t="str">
        <f>VLOOKUP(B1004,Inst!A:B,2,0)</f>
        <v>H9</v>
      </c>
    </row>
    <row r="1005" spans="1:38" x14ac:dyDescent="0.35">
      <c r="A1005" t="s">
        <v>47</v>
      </c>
      <c r="B1005" t="s">
        <v>306</v>
      </c>
      <c r="C1005" t="s">
        <v>277</v>
      </c>
      <c r="D1005" t="s">
        <v>277</v>
      </c>
      <c r="E1005" t="s">
        <v>48</v>
      </c>
      <c r="G1005" t="s">
        <v>239</v>
      </c>
      <c r="H1005" t="s">
        <v>352</v>
      </c>
      <c r="I1005" t="s">
        <v>353</v>
      </c>
      <c r="J1005">
        <v>1</v>
      </c>
      <c r="L1005" t="s">
        <v>58</v>
      </c>
      <c r="M1005" t="s">
        <v>49</v>
      </c>
      <c r="N1005">
        <v>5</v>
      </c>
      <c r="O1005">
        <v>20</v>
      </c>
      <c r="P1005">
        <v>6</v>
      </c>
      <c r="Q1005" s="48">
        <v>98</v>
      </c>
      <c r="R1005" s="48">
        <f t="shared" si="96"/>
        <v>2</v>
      </c>
      <c r="S1005" s="48">
        <f t="shared" si="100"/>
        <v>196</v>
      </c>
      <c r="T1005" s="48"/>
      <c r="U1005" s="48">
        <f t="shared" si="97"/>
        <v>196</v>
      </c>
      <c r="V1005" s="138">
        <f t="shared" si="98"/>
        <v>196000</v>
      </c>
      <c r="W1005" s="138">
        <f t="shared" si="99"/>
        <v>16333.333333333334</v>
      </c>
      <c r="X1005" t="str">
        <f>IF(DATAPrI[[#This Row],[Verks]]="Programövergripande",DATAPrI[[#This Row],[Verks]],CONCATENATE(DATAPrI[[#This Row],[PN/Pri kod]],TEXT(DATAPrI[[#This Row],[Verks]],9900000),1))</f>
        <v>H999001321</v>
      </c>
      <c r="Y1005" t="str">
        <f>IF(DATAPrI[[#This Row],[Verks]]="Programövergripande",DATAPrI[[#This Row],[Verks]],CONCATENATE(DATAPrI[[#This Row],[Kursansvarig inst]],TEXT(DATAPrI[[#This Row],[Verks]],9900000),1))</f>
        <v>H999001321</v>
      </c>
      <c r="Z10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5">
        <f>IF(A1005="Programövergripande","Programövergripande",VLOOKUP(C1005,Verks!A:B,2,0))</f>
        <v>132</v>
      </c>
      <c r="AH1005">
        <v>2023</v>
      </c>
      <c r="AL1005" t="str">
        <f>VLOOKUP(B1005,Inst!A:B,2,0)</f>
        <v>H9</v>
      </c>
    </row>
    <row r="1006" spans="1:38" x14ac:dyDescent="0.35">
      <c r="A1006" t="s">
        <v>47</v>
      </c>
      <c r="B1006" t="s">
        <v>306</v>
      </c>
      <c r="C1006" t="s">
        <v>277</v>
      </c>
      <c r="D1006" t="s">
        <v>277</v>
      </c>
      <c r="E1006" t="s">
        <v>48</v>
      </c>
      <c r="G1006" t="s">
        <v>239</v>
      </c>
      <c r="H1006" t="s">
        <v>354</v>
      </c>
      <c r="I1006" t="s">
        <v>355</v>
      </c>
      <c r="J1006">
        <v>1</v>
      </c>
      <c r="L1006" t="s">
        <v>58</v>
      </c>
      <c r="M1006" t="s">
        <v>310</v>
      </c>
      <c r="N1006">
        <v>5</v>
      </c>
      <c r="O1006">
        <v>20</v>
      </c>
      <c r="P1006">
        <v>9</v>
      </c>
      <c r="Q1006" s="48">
        <v>98</v>
      </c>
      <c r="R1006" s="48">
        <f t="shared" si="96"/>
        <v>3</v>
      </c>
      <c r="S1006" s="48">
        <f t="shared" si="100"/>
        <v>294</v>
      </c>
      <c r="T1006" s="48"/>
      <c r="U1006" s="48">
        <f t="shared" si="97"/>
        <v>294</v>
      </c>
      <c r="V1006" s="138">
        <f t="shared" si="98"/>
        <v>294000</v>
      </c>
      <c r="W1006" s="138">
        <f t="shared" si="99"/>
        <v>24500</v>
      </c>
      <c r="X1006" t="str">
        <f>IF(DATAPrI[[#This Row],[Verks]]="Programövergripande",DATAPrI[[#This Row],[Verks]],CONCATENATE(DATAPrI[[#This Row],[PN/Pri kod]],TEXT(DATAPrI[[#This Row],[Verks]],9900000),1))</f>
        <v>H999001321</v>
      </c>
      <c r="Y1006" t="str">
        <f>IF(DATAPrI[[#This Row],[Verks]]="Programövergripande",DATAPrI[[#This Row],[Verks]],CONCATENATE(DATAPrI[[#This Row],[Kursansvarig inst]],TEXT(DATAPrI[[#This Row],[Verks]],9900000),1))</f>
        <v>H999001321</v>
      </c>
      <c r="Z10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6">
        <f>IF(A1006="Programövergripande","Programövergripande",VLOOKUP(C1006,Verks!A:B,2,0))</f>
        <v>132</v>
      </c>
      <c r="AH1006">
        <v>2023</v>
      </c>
      <c r="AL1006" t="str">
        <f>VLOOKUP(B1006,Inst!A:B,2,0)</f>
        <v>H9</v>
      </c>
    </row>
    <row r="1007" spans="1:38" x14ac:dyDescent="0.35">
      <c r="A1007" t="s">
        <v>47</v>
      </c>
      <c r="B1007" t="s">
        <v>306</v>
      </c>
      <c r="C1007" t="s">
        <v>277</v>
      </c>
      <c r="D1007" t="s">
        <v>277</v>
      </c>
      <c r="E1007" t="s">
        <v>48</v>
      </c>
      <c r="G1007" t="s">
        <v>239</v>
      </c>
      <c r="H1007" t="s">
        <v>356</v>
      </c>
      <c r="I1007" t="s">
        <v>357</v>
      </c>
      <c r="J1007">
        <v>1</v>
      </c>
      <c r="L1007" t="s">
        <v>58</v>
      </c>
      <c r="M1007" t="s">
        <v>50</v>
      </c>
      <c r="N1007">
        <v>6</v>
      </c>
      <c r="O1007">
        <v>16</v>
      </c>
      <c r="P1007">
        <v>15</v>
      </c>
      <c r="Q1007" s="48">
        <v>100</v>
      </c>
      <c r="R1007" s="48">
        <f t="shared" si="96"/>
        <v>4</v>
      </c>
      <c r="S1007" s="48">
        <f t="shared" si="100"/>
        <v>400</v>
      </c>
      <c r="T1007" s="48">
        <v>0</v>
      </c>
      <c r="U1007" s="48">
        <f t="shared" si="97"/>
        <v>400</v>
      </c>
      <c r="V1007" s="138">
        <f t="shared" si="98"/>
        <v>400000</v>
      </c>
      <c r="W1007" s="138">
        <f t="shared" si="99"/>
        <v>33333.333333333336</v>
      </c>
      <c r="X1007" t="str">
        <f>IF(DATAPrI[[#This Row],[Verks]]="Programövergripande",DATAPrI[[#This Row],[Verks]],CONCATENATE(DATAPrI[[#This Row],[PN/Pri kod]],TEXT(DATAPrI[[#This Row],[Verks]],9900000),1))</f>
        <v>H999001321</v>
      </c>
      <c r="Y1007" t="str">
        <f>IF(DATAPrI[[#This Row],[Verks]]="Programövergripande",DATAPrI[[#This Row],[Verks]],CONCATENATE(DATAPrI[[#This Row],[Kursansvarig inst]],TEXT(DATAPrI[[#This Row],[Verks]],9900000),1))</f>
        <v>H999001321</v>
      </c>
      <c r="Z10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7">
        <f>IF(A1007="Programövergripande","Programövergripande",VLOOKUP(C1007,Verks!A:B,2,0))</f>
        <v>132</v>
      </c>
      <c r="AH1007">
        <v>2023</v>
      </c>
      <c r="AL1007" t="str">
        <f>VLOOKUP(B1007,Inst!A:B,2,0)</f>
        <v>H9</v>
      </c>
    </row>
    <row r="1008" spans="1:38" x14ac:dyDescent="0.35">
      <c r="A1008" t="s">
        <v>47</v>
      </c>
      <c r="B1008" t="s">
        <v>306</v>
      </c>
      <c r="C1008" t="s">
        <v>277</v>
      </c>
      <c r="D1008" t="s">
        <v>277</v>
      </c>
      <c r="E1008" t="s">
        <v>48</v>
      </c>
      <c r="G1008" t="s">
        <v>239</v>
      </c>
      <c r="H1008" t="s">
        <v>358</v>
      </c>
      <c r="I1008" t="s">
        <v>359</v>
      </c>
      <c r="J1008">
        <v>1</v>
      </c>
      <c r="L1008" t="s">
        <v>58</v>
      </c>
      <c r="M1008" t="s">
        <v>50</v>
      </c>
      <c r="N1008">
        <v>6</v>
      </c>
      <c r="O1008">
        <v>16</v>
      </c>
      <c r="P1008">
        <v>1.5</v>
      </c>
      <c r="Q1008" s="48">
        <v>98</v>
      </c>
      <c r="R1008" s="48">
        <f t="shared" si="96"/>
        <v>0.4</v>
      </c>
      <c r="S1008" s="48">
        <f t="shared" si="100"/>
        <v>39.200000000000003</v>
      </c>
      <c r="T1008" s="48">
        <v>0</v>
      </c>
      <c r="U1008" s="48">
        <f t="shared" si="97"/>
        <v>39.200000000000003</v>
      </c>
      <c r="V1008" s="138">
        <f t="shared" si="98"/>
        <v>39200</v>
      </c>
      <c r="W1008" s="138">
        <f t="shared" si="99"/>
        <v>3266.6666666666665</v>
      </c>
      <c r="X1008" t="str">
        <f>IF(DATAPrI[[#This Row],[Verks]]="Programövergripande",DATAPrI[[#This Row],[Verks]],CONCATENATE(DATAPrI[[#This Row],[PN/Pri kod]],TEXT(DATAPrI[[#This Row],[Verks]],9900000),1))</f>
        <v>H999001321</v>
      </c>
      <c r="Y1008" t="str">
        <f>IF(DATAPrI[[#This Row],[Verks]]="Programövergripande",DATAPrI[[#This Row],[Verks]],CONCATENATE(DATAPrI[[#This Row],[Kursansvarig inst]],TEXT(DATAPrI[[#This Row],[Verks]],9900000),1))</f>
        <v>H999001321</v>
      </c>
      <c r="Z10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8">
        <f>IF(A1008="Programövergripande","Programövergripande",VLOOKUP(C1008,Verks!A:B,2,0))</f>
        <v>132</v>
      </c>
      <c r="AH1008">
        <v>2023</v>
      </c>
      <c r="AL1008" t="str">
        <f>VLOOKUP(B1008,Inst!A:B,2,0)</f>
        <v>H9</v>
      </c>
    </row>
    <row r="1009" spans="1:38" x14ac:dyDescent="0.35">
      <c r="A1009" t="s">
        <v>47</v>
      </c>
      <c r="B1009" t="s">
        <v>306</v>
      </c>
      <c r="C1009" t="s">
        <v>277</v>
      </c>
      <c r="D1009" t="s">
        <v>277</v>
      </c>
      <c r="E1009" t="s">
        <v>48</v>
      </c>
      <c r="G1009" t="s">
        <v>239</v>
      </c>
      <c r="H1009" t="s">
        <v>360</v>
      </c>
      <c r="I1009" t="s">
        <v>361</v>
      </c>
      <c r="J1009">
        <v>1</v>
      </c>
      <c r="L1009" t="s">
        <v>58</v>
      </c>
      <c r="M1009" t="s">
        <v>362</v>
      </c>
      <c r="N1009">
        <v>6</v>
      </c>
      <c r="O1009">
        <v>16</v>
      </c>
      <c r="P1009">
        <v>1.5</v>
      </c>
      <c r="Q1009" s="48">
        <v>80</v>
      </c>
      <c r="R1009" s="48">
        <f t="shared" si="96"/>
        <v>0.4</v>
      </c>
      <c r="S1009" s="48">
        <f t="shared" si="100"/>
        <v>32</v>
      </c>
      <c r="T1009" s="48"/>
      <c r="U1009" s="48">
        <f t="shared" si="97"/>
        <v>32</v>
      </c>
      <c r="V1009" s="138">
        <f t="shared" si="98"/>
        <v>32000</v>
      </c>
      <c r="W1009" s="138">
        <f t="shared" si="99"/>
        <v>2666.6666666666665</v>
      </c>
      <c r="X1009" t="str">
        <f>IF(DATAPrI[[#This Row],[Verks]]="Programövergripande",DATAPrI[[#This Row],[Verks]],CONCATENATE(DATAPrI[[#This Row],[PN/Pri kod]],TEXT(DATAPrI[[#This Row],[Verks]],9900000),1))</f>
        <v>H999001321</v>
      </c>
      <c r="Y1009" t="str">
        <f>IF(DATAPrI[[#This Row],[Verks]]="Programövergripande",DATAPrI[[#This Row],[Verks]],CONCATENATE(DATAPrI[[#This Row],[Kursansvarig inst]],TEXT(DATAPrI[[#This Row],[Verks]],9900000),1))</f>
        <v>H999001321</v>
      </c>
      <c r="Z10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0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09">
        <f>IF(A1009="Programövergripande","Programövergripande",VLOOKUP(C1009,Verks!A:B,2,0))</f>
        <v>132</v>
      </c>
      <c r="AH1009">
        <v>2023</v>
      </c>
      <c r="AL1009" t="str">
        <f>VLOOKUP(B1009,Inst!A:B,2,0)</f>
        <v>H9</v>
      </c>
    </row>
    <row r="1010" spans="1:38" x14ac:dyDescent="0.35">
      <c r="A1010" t="s">
        <v>47</v>
      </c>
      <c r="B1010" t="s">
        <v>306</v>
      </c>
      <c r="C1010" t="s">
        <v>277</v>
      </c>
      <c r="D1010" t="s">
        <v>277</v>
      </c>
      <c r="E1010" t="s">
        <v>48</v>
      </c>
      <c r="G1010" t="s">
        <v>239</v>
      </c>
      <c r="H1010" t="s">
        <v>363</v>
      </c>
      <c r="I1010" t="s">
        <v>364</v>
      </c>
      <c r="J1010">
        <v>1</v>
      </c>
      <c r="L1010" t="s">
        <v>58</v>
      </c>
      <c r="M1010" t="s">
        <v>362</v>
      </c>
      <c r="N1010">
        <v>6</v>
      </c>
      <c r="O1010">
        <v>16</v>
      </c>
      <c r="P1010">
        <v>12</v>
      </c>
      <c r="Q1010" s="48">
        <v>120</v>
      </c>
      <c r="R1010" s="48">
        <f t="shared" si="96"/>
        <v>3.2</v>
      </c>
      <c r="S1010" s="48">
        <f t="shared" si="100"/>
        <v>384</v>
      </c>
      <c r="T1010" s="48"/>
      <c r="U1010" s="48">
        <f t="shared" si="97"/>
        <v>384</v>
      </c>
      <c r="V1010" s="138">
        <f t="shared" si="98"/>
        <v>384000</v>
      </c>
      <c r="W1010" s="138">
        <f t="shared" si="99"/>
        <v>32000</v>
      </c>
      <c r="X1010" t="str">
        <f>IF(DATAPrI[[#This Row],[Verks]]="Programövergripande",DATAPrI[[#This Row],[Verks]],CONCATENATE(DATAPrI[[#This Row],[PN/Pri kod]],TEXT(DATAPrI[[#This Row],[Verks]],9900000),1))</f>
        <v>H999001321</v>
      </c>
      <c r="Y1010" t="str">
        <f>IF(DATAPrI[[#This Row],[Verks]]="Programövergripande",DATAPrI[[#This Row],[Verks]],CONCATENATE(DATAPrI[[#This Row],[Kursansvarig inst]],TEXT(DATAPrI[[#This Row],[Verks]],9900000),1))</f>
        <v>H999001321</v>
      </c>
      <c r="Z10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1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10">
        <f>IF(A1010="Programövergripande","Programövergripande",VLOOKUP(C1010,Verks!A:B,2,0))</f>
        <v>132</v>
      </c>
      <c r="AH1010">
        <v>2023</v>
      </c>
      <c r="AL1010" t="str">
        <f>VLOOKUP(B1010,Inst!A:B,2,0)</f>
        <v>H9</v>
      </c>
    </row>
    <row r="1011" spans="1:38" x14ac:dyDescent="0.35">
      <c r="A1011" t="s">
        <v>47</v>
      </c>
      <c r="B1011" t="s">
        <v>306</v>
      </c>
      <c r="C1011" t="s">
        <v>277</v>
      </c>
      <c r="D1011" t="s">
        <v>277</v>
      </c>
      <c r="E1011" t="s">
        <v>48</v>
      </c>
      <c r="G1011" t="s">
        <v>239</v>
      </c>
      <c r="H1011" t="s">
        <v>365</v>
      </c>
      <c r="I1011" t="s">
        <v>42</v>
      </c>
      <c r="J1011">
        <v>1</v>
      </c>
      <c r="L1011" t="s">
        <v>53</v>
      </c>
      <c r="O1011">
        <v>1</v>
      </c>
      <c r="P1011">
        <v>60</v>
      </c>
      <c r="Q1011" s="48">
        <v>98</v>
      </c>
      <c r="R1011" s="48">
        <f t="shared" si="96"/>
        <v>1</v>
      </c>
      <c r="S1011" s="48">
        <f t="shared" si="100"/>
        <v>98</v>
      </c>
      <c r="T1011" s="48"/>
      <c r="U1011" s="48">
        <f t="shared" si="97"/>
        <v>98</v>
      </c>
      <c r="V1011" s="138">
        <f t="shared" si="98"/>
        <v>98000</v>
      </c>
      <c r="W1011" s="138">
        <f t="shared" si="99"/>
        <v>8166.666666666667</v>
      </c>
      <c r="X1011" t="str">
        <f>IF(DATAPrI[[#This Row],[Verks]]="Programövergripande",DATAPrI[[#This Row],[Verks]],CONCATENATE(DATAPrI[[#This Row],[PN/Pri kod]],TEXT(DATAPrI[[#This Row],[Verks]],9900000),1))</f>
        <v>H999001321</v>
      </c>
      <c r="Y1011" t="str">
        <f>IF(DATAPrI[[#This Row],[Verks]]="Programövergripande",DATAPrI[[#This Row],[Verks]],CONCATENATE(DATAPrI[[#This Row],[Kursansvarig inst]],TEXT(DATAPrI[[#This Row],[Verks]],9900000),1))</f>
        <v>H999001321</v>
      </c>
      <c r="Z10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1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11">
        <f>IF(A1011="Programövergripande","Programövergripande",VLOOKUP(C1011,Verks!A:B,2,0))</f>
        <v>132</v>
      </c>
      <c r="AH1011">
        <v>2023</v>
      </c>
      <c r="AL1011" t="str">
        <f>VLOOKUP(B1011,Inst!A:B,2,0)</f>
        <v>H9</v>
      </c>
    </row>
    <row r="1012" spans="1:38" x14ac:dyDescent="0.35">
      <c r="A1012" t="s">
        <v>38</v>
      </c>
      <c r="B1012" t="s">
        <v>306</v>
      </c>
      <c r="C1012" t="s">
        <v>282</v>
      </c>
      <c r="D1012" t="s">
        <v>282</v>
      </c>
      <c r="E1012" t="s">
        <v>42</v>
      </c>
      <c r="G1012" t="s">
        <v>239</v>
      </c>
      <c r="H1012" t="s">
        <v>54</v>
      </c>
      <c r="I1012" t="s">
        <v>42</v>
      </c>
      <c r="J1012">
        <v>1</v>
      </c>
      <c r="L1012" t="s">
        <v>53</v>
      </c>
      <c r="M1012" t="s">
        <v>42</v>
      </c>
      <c r="Q1012" s="48">
        <v>0</v>
      </c>
      <c r="R1012" s="48">
        <f t="shared" si="96"/>
        <v>0</v>
      </c>
      <c r="S1012" s="48">
        <f t="shared" si="100"/>
        <v>0</v>
      </c>
      <c r="T1012" s="48">
        <v>386</v>
      </c>
      <c r="U1012" s="48">
        <f t="shared" si="97"/>
        <v>386</v>
      </c>
      <c r="V1012" s="138">
        <f t="shared" si="98"/>
        <v>386000</v>
      </c>
      <c r="W1012" s="138">
        <f t="shared" si="99"/>
        <v>32166.666666666668</v>
      </c>
      <c r="X1012" t="str">
        <f>IF(DATAPrI[[#This Row],[Verks]]="Programövergripande",DATAPrI[[#This Row],[Verks]],CONCATENATE(DATAPrI[[#This Row],[PN/Pri kod]],TEXT(DATAPrI[[#This Row],[Verks]],9900000),1))</f>
        <v>Programövergripande</v>
      </c>
      <c r="Y1012" t="str">
        <f>IF(DATAPrI[[#This Row],[Verks]]="Programövergripande",DATAPrI[[#This Row],[Verks]],CONCATENATE(DATAPrI[[#This Row],[Kursansvarig inst]],TEXT(DATAPrI[[#This Row],[Verks]],9900000),1))</f>
        <v>Programövergripande</v>
      </c>
      <c r="Z101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2" t="str">
        <f>IF(A1012="Programövergripande","Programövergripande",VLOOKUP(C1012,Verks!A:B,2,0))</f>
        <v>Programövergripande</v>
      </c>
      <c r="AH1012">
        <v>2023</v>
      </c>
      <c r="AL1012" t="str">
        <f>VLOOKUP(B1012,Inst!A:B,2,0)</f>
        <v>H9</v>
      </c>
    </row>
    <row r="1013" spans="1:38" x14ac:dyDescent="0.35">
      <c r="A1013" t="s">
        <v>38</v>
      </c>
      <c r="B1013" t="s">
        <v>306</v>
      </c>
      <c r="C1013" t="s">
        <v>282</v>
      </c>
      <c r="D1013" t="s">
        <v>282</v>
      </c>
      <c r="E1013" t="s">
        <v>42</v>
      </c>
      <c r="G1013" t="s">
        <v>239</v>
      </c>
      <c r="H1013" t="s">
        <v>55</v>
      </c>
      <c r="I1013" t="s">
        <v>42</v>
      </c>
      <c r="J1013">
        <v>1</v>
      </c>
      <c r="L1013" t="s">
        <v>53</v>
      </c>
      <c r="Q1013" s="48">
        <v>0</v>
      </c>
      <c r="R1013" s="48">
        <f t="shared" si="96"/>
        <v>0</v>
      </c>
      <c r="S1013" s="48">
        <f t="shared" si="100"/>
        <v>0</v>
      </c>
      <c r="T1013" s="48">
        <v>42</v>
      </c>
      <c r="U1013" s="48">
        <f t="shared" si="97"/>
        <v>42</v>
      </c>
      <c r="V1013" s="138">
        <f t="shared" si="98"/>
        <v>42000</v>
      </c>
      <c r="W1013" s="138">
        <f t="shared" si="99"/>
        <v>3500</v>
      </c>
      <c r="X1013" t="str">
        <f>IF(DATAPrI[[#This Row],[Verks]]="Programövergripande",DATAPrI[[#This Row],[Verks]],CONCATENATE(DATAPrI[[#This Row],[PN/Pri kod]],TEXT(DATAPrI[[#This Row],[Verks]],9900000),1))</f>
        <v>Programövergripande</v>
      </c>
      <c r="Y1013" t="str">
        <f>IF(DATAPrI[[#This Row],[Verks]]="Programövergripande",DATAPrI[[#This Row],[Verks]],CONCATENATE(DATAPrI[[#This Row],[Kursansvarig inst]],TEXT(DATAPrI[[#This Row],[Verks]],9900000),1))</f>
        <v>Programövergripande</v>
      </c>
      <c r="Z101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3" t="str">
        <f>IF(A1013="Programövergripande","Programövergripande",VLOOKUP(C1013,Verks!A:B,2,0))</f>
        <v>Programövergripande</v>
      </c>
      <c r="AH1013">
        <v>2023</v>
      </c>
      <c r="AL1013" t="str">
        <f>VLOOKUP(B1013,Inst!A:B,2,0)</f>
        <v>H9</v>
      </c>
    </row>
    <row r="1014" spans="1:38" x14ac:dyDescent="0.35">
      <c r="A1014" t="s">
        <v>38</v>
      </c>
      <c r="B1014" t="s">
        <v>306</v>
      </c>
      <c r="C1014" t="s">
        <v>282</v>
      </c>
      <c r="D1014" t="s">
        <v>282</v>
      </c>
      <c r="E1014" t="s">
        <v>42</v>
      </c>
      <c r="G1014" t="s">
        <v>239</v>
      </c>
      <c r="H1014" t="s">
        <v>44</v>
      </c>
      <c r="I1014" t="s">
        <v>42</v>
      </c>
      <c r="J1014">
        <v>1</v>
      </c>
      <c r="L1014" t="s">
        <v>53</v>
      </c>
      <c r="Q1014" s="48">
        <v>0</v>
      </c>
      <c r="R1014" s="48">
        <f t="shared" si="96"/>
        <v>0</v>
      </c>
      <c r="S1014" s="48">
        <f t="shared" si="100"/>
        <v>0</v>
      </c>
      <c r="T1014" s="48">
        <v>380</v>
      </c>
      <c r="U1014" s="48">
        <f t="shared" si="97"/>
        <v>380</v>
      </c>
      <c r="V1014" s="138">
        <f t="shared" si="98"/>
        <v>380000</v>
      </c>
      <c r="W1014" s="138">
        <f t="shared" si="99"/>
        <v>31666.666666666668</v>
      </c>
      <c r="X1014" t="str">
        <f>IF(DATAPrI[[#This Row],[Verks]]="Programövergripande",DATAPrI[[#This Row],[Verks]],CONCATENATE(DATAPrI[[#This Row],[PN/Pri kod]],TEXT(DATAPrI[[#This Row],[Verks]],9900000),1))</f>
        <v>Programövergripande</v>
      </c>
      <c r="Y1014" t="str">
        <f>IF(DATAPrI[[#This Row],[Verks]]="Programövergripande",DATAPrI[[#This Row],[Verks]],CONCATENATE(DATAPrI[[#This Row],[Kursansvarig inst]],TEXT(DATAPrI[[#This Row],[Verks]],9900000),1))</f>
        <v>Programövergripande</v>
      </c>
      <c r="Z101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4" t="str">
        <f>IF(A1014="Programövergripande","Programövergripande",VLOOKUP(C1014,Verks!A:B,2,0))</f>
        <v>Programövergripande</v>
      </c>
      <c r="AH1014">
        <v>2023</v>
      </c>
      <c r="AL1014" t="str">
        <f>VLOOKUP(B1014,Inst!A:B,2,0)</f>
        <v>H9</v>
      </c>
    </row>
    <row r="1015" spans="1:38" x14ac:dyDescent="0.35">
      <c r="A1015" t="s">
        <v>38</v>
      </c>
      <c r="B1015" t="s">
        <v>306</v>
      </c>
      <c r="C1015" t="s">
        <v>282</v>
      </c>
      <c r="D1015" t="s">
        <v>282</v>
      </c>
      <c r="E1015" t="s">
        <v>42</v>
      </c>
      <c r="G1015" t="s">
        <v>239</v>
      </c>
      <c r="H1015" t="s">
        <v>52</v>
      </c>
      <c r="I1015" t="s">
        <v>42</v>
      </c>
      <c r="J1015">
        <v>1</v>
      </c>
      <c r="L1015" t="s">
        <v>53</v>
      </c>
      <c r="Q1015" s="48">
        <v>0</v>
      </c>
      <c r="R1015" s="48">
        <f t="shared" si="96"/>
        <v>0</v>
      </c>
      <c r="S1015" s="48">
        <f t="shared" si="100"/>
        <v>0</v>
      </c>
      <c r="T1015" s="48">
        <v>1629.3979999999999</v>
      </c>
      <c r="U1015" s="48">
        <f t="shared" si="97"/>
        <v>1629.3979999999999</v>
      </c>
      <c r="V1015" s="138">
        <f t="shared" si="98"/>
        <v>1629398</v>
      </c>
      <c r="W1015" s="138">
        <f t="shared" si="99"/>
        <v>135783.16666666666</v>
      </c>
      <c r="X1015" t="str">
        <f>IF(DATAPrI[[#This Row],[Verks]]="Programövergripande",DATAPrI[[#This Row],[Verks]],CONCATENATE(DATAPrI[[#This Row],[PN/Pri kod]],TEXT(DATAPrI[[#This Row],[Verks]],9900000),1))</f>
        <v>Programövergripande</v>
      </c>
      <c r="Y1015" t="str">
        <f>IF(DATAPrI[[#This Row],[Verks]]="Programövergripande",DATAPrI[[#This Row],[Verks]],CONCATENATE(DATAPrI[[#This Row],[Kursansvarig inst]],TEXT(DATAPrI[[#This Row],[Verks]],9900000),1))</f>
        <v>Programövergripande</v>
      </c>
      <c r="Z101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5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5" t="str">
        <f>IF(A1015="Programövergripande","Programövergripande",VLOOKUP(C1015,Verks!A:B,2,0))</f>
        <v>Programövergripande</v>
      </c>
      <c r="AH1015">
        <v>2023</v>
      </c>
      <c r="AL1015" t="str">
        <f>VLOOKUP(B1015,Inst!A:B,2,0)</f>
        <v>H9</v>
      </c>
    </row>
    <row r="1016" spans="1:38" x14ac:dyDescent="0.35">
      <c r="A1016" t="s">
        <v>38</v>
      </c>
      <c r="B1016" t="s">
        <v>306</v>
      </c>
      <c r="C1016" t="s">
        <v>282</v>
      </c>
      <c r="D1016" t="s">
        <v>282</v>
      </c>
      <c r="E1016" t="s">
        <v>42</v>
      </c>
      <c r="G1016" t="s">
        <v>239</v>
      </c>
      <c r="H1016" t="s">
        <v>52</v>
      </c>
      <c r="I1016" t="s">
        <v>42</v>
      </c>
      <c r="J1016">
        <v>1</v>
      </c>
      <c r="L1016" t="s">
        <v>53</v>
      </c>
      <c r="Q1016" s="48">
        <v>0</v>
      </c>
      <c r="R1016" s="48">
        <f t="shared" ref="R1016:R1044" si="101">O1016*P1016/60*J1016</f>
        <v>0</v>
      </c>
      <c r="S1016" s="48">
        <f t="shared" si="100"/>
        <v>0</v>
      </c>
      <c r="T1016" s="48">
        <v>0</v>
      </c>
      <c r="U1016" s="48">
        <f t="shared" si="97"/>
        <v>0</v>
      </c>
      <c r="V1016" s="138">
        <f t="shared" si="98"/>
        <v>0</v>
      </c>
      <c r="W1016" s="138">
        <f t="shared" si="99"/>
        <v>0</v>
      </c>
      <c r="X1016" t="str">
        <f>IF(DATAPrI[[#This Row],[Verks]]="Programövergripande",DATAPrI[[#This Row],[Verks]],CONCATENATE(DATAPrI[[#This Row],[PN/Pri kod]],TEXT(DATAPrI[[#This Row],[Verks]],9900000),1))</f>
        <v>Programövergripande</v>
      </c>
      <c r="Y1016" t="str">
        <f>IF(DATAPrI[[#This Row],[Verks]]="Programövergripande",DATAPrI[[#This Row],[Verks]],CONCATENATE(DATAPrI[[#This Row],[Kursansvarig inst]],TEXT(DATAPrI[[#This Row],[Verks]],9900000),1))</f>
        <v>Programövergripande</v>
      </c>
      <c r="Z10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6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6" t="str">
        <f>IF(A1016="Programövergripande","Programövergripande",VLOOKUP(C1016,Verks!A:B,2,0))</f>
        <v>Programövergripande</v>
      </c>
      <c r="AH1016">
        <v>2023</v>
      </c>
      <c r="AL1016" t="str">
        <f>VLOOKUP(B1016,Inst!A:B,2,0)</f>
        <v>H9</v>
      </c>
    </row>
    <row r="1017" spans="1:38" x14ac:dyDescent="0.35">
      <c r="A1017" t="s">
        <v>38</v>
      </c>
      <c r="B1017" t="s">
        <v>306</v>
      </c>
      <c r="C1017" t="s">
        <v>282</v>
      </c>
      <c r="D1017" t="s">
        <v>282</v>
      </c>
      <c r="E1017" t="s">
        <v>42</v>
      </c>
      <c r="G1017" t="s">
        <v>239</v>
      </c>
      <c r="H1017" t="s">
        <v>307</v>
      </c>
      <c r="I1017" t="s">
        <v>42</v>
      </c>
      <c r="J1017">
        <v>1</v>
      </c>
      <c r="L1017" t="s">
        <v>53</v>
      </c>
      <c r="Q1017" s="48">
        <v>0</v>
      </c>
      <c r="R1017" s="48">
        <f t="shared" si="101"/>
        <v>0</v>
      </c>
      <c r="S1017" s="48">
        <f t="shared" si="100"/>
        <v>0</v>
      </c>
      <c r="T1017" s="48">
        <v>36</v>
      </c>
      <c r="U1017" s="48">
        <f t="shared" si="97"/>
        <v>36</v>
      </c>
      <c r="V1017" s="138">
        <f t="shared" si="98"/>
        <v>36000</v>
      </c>
      <c r="W1017" s="138">
        <f t="shared" si="99"/>
        <v>3000</v>
      </c>
      <c r="X1017" t="str">
        <f>IF(DATAPrI[[#This Row],[Verks]]="Programövergripande",DATAPrI[[#This Row],[Verks]],CONCATENATE(DATAPrI[[#This Row],[PN/Pri kod]],TEXT(DATAPrI[[#This Row],[Verks]],9900000),1))</f>
        <v>Programövergripande</v>
      </c>
      <c r="Y1017" t="str">
        <f>IF(DATAPrI[[#This Row],[Verks]]="Programövergripande",DATAPrI[[#This Row],[Verks]],CONCATENATE(DATAPrI[[#This Row],[Kursansvarig inst]],TEXT(DATAPrI[[#This Row],[Verks]],9900000),1))</f>
        <v>Programövergripande</v>
      </c>
      <c r="Z10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17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17" t="str">
        <f>IF(A1017="Programövergripande","Programövergripande",VLOOKUP(C1017,Verks!A:B,2,0))</f>
        <v>Programövergripande</v>
      </c>
      <c r="AH1017">
        <v>2023</v>
      </c>
      <c r="AL1017" t="str">
        <f>VLOOKUP(B1017,Inst!A:B,2,0)</f>
        <v>H9</v>
      </c>
    </row>
    <row r="1018" spans="1:38" x14ac:dyDescent="0.35">
      <c r="A1018" t="s">
        <v>47</v>
      </c>
      <c r="B1018" t="s">
        <v>306</v>
      </c>
      <c r="C1018" t="s">
        <v>282</v>
      </c>
      <c r="D1018" t="s">
        <v>282</v>
      </c>
      <c r="E1018" t="s">
        <v>48</v>
      </c>
      <c r="G1018" t="s">
        <v>239</v>
      </c>
      <c r="H1018" t="s">
        <v>366</v>
      </c>
      <c r="I1018" t="s">
        <v>367</v>
      </c>
      <c r="J1018">
        <v>1</v>
      </c>
      <c r="L1018" t="s">
        <v>58</v>
      </c>
      <c r="M1018" t="s">
        <v>49</v>
      </c>
      <c r="N1018" s="71">
        <v>1</v>
      </c>
      <c r="O1018" s="71">
        <v>42</v>
      </c>
      <c r="P1018" s="71">
        <v>4.5</v>
      </c>
      <c r="Q1018" s="141">
        <v>56</v>
      </c>
      <c r="R1018" s="141">
        <f t="shared" si="101"/>
        <v>3.15</v>
      </c>
      <c r="S1018" s="141">
        <f t="shared" si="100"/>
        <v>176.4</v>
      </c>
      <c r="T1018" s="48">
        <v>0</v>
      </c>
      <c r="U1018" s="48">
        <f t="shared" si="97"/>
        <v>176.4</v>
      </c>
      <c r="V1018" s="138">
        <f t="shared" si="98"/>
        <v>176400</v>
      </c>
      <c r="W1018" s="138">
        <f t="shared" si="99"/>
        <v>14700</v>
      </c>
      <c r="X1018" t="str">
        <f>IF(DATAPrI[[#This Row],[Verks]]="Programövergripande",DATAPrI[[#This Row],[Verks]],CONCATENATE(DATAPrI[[#This Row],[PN/Pri kod]],TEXT(DATAPrI[[#This Row],[Verks]],9900000),1))</f>
        <v>H999001041</v>
      </c>
      <c r="Y1018" t="str">
        <f>IF(DATAPrI[[#This Row],[Verks]]="Programövergripande",DATAPrI[[#This Row],[Verks]],CONCATENATE(DATAPrI[[#This Row],[Kursansvarig inst]],TEXT(DATAPrI[[#This Row],[Verks]],9900000),1))</f>
        <v>H999001041</v>
      </c>
      <c r="Z10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1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18">
        <f>IF(A1018="Programövergripande","Programövergripande",VLOOKUP(C1018,Verks!A:B,2,0))</f>
        <v>104</v>
      </c>
      <c r="AH1018">
        <v>2023</v>
      </c>
      <c r="AL1018" t="str">
        <f>VLOOKUP(B1018,Inst!A:B,2,0)</f>
        <v>H9</v>
      </c>
    </row>
    <row r="1019" spans="1:38" x14ac:dyDescent="0.35">
      <c r="A1019" t="s">
        <v>47</v>
      </c>
      <c r="B1019" t="s">
        <v>306</v>
      </c>
      <c r="C1019" t="s">
        <v>282</v>
      </c>
      <c r="D1019" t="s">
        <v>282</v>
      </c>
      <c r="E1019" t="s">
        <v>48</v>
      </c>
      <c r="G1019" t="s">
        <v>239</v>
      </c>
      <c r="H1019" t="s">
        <v>368</v>
      </c>
      <c r="I1019" t="s">
        <v>369</v>
      </c>
      <c r="J1019">
        <v>1</v>
      </c>
      <c r="L1019" t="s">
        <v>58</v>
      </c>
      <c r="M1019" t="s">
        <v>49</v>
      </c>
      <c r="N1019" s="71">
        <v>1</v>
      </c>
      <c r="O1019" s="71">
        <v>42</v>
      </c>
      <c r="P1019" s="71">
        <v>4.5</v>
      </c>
      <c r="Q1019" s="141">
        <v>56</v>
      </c>
      <c r="R1019" s="141">
        <f t="shared" si="101"/>
        <v>3.15</v>
      </c>
      <c r="S1019" s="141">
        <f t="shared" si="100"/>
        <v>176.4</v>
      </c>
      <c r="T1019" s="48"/>
      <c r="U1019" s="48">
        <f t="shared" si="97"/>
        <v>176.4</v>
      </c>
      <c r="V1019" s="138">
        <f t="shared" si="98"/>
        <v>176400</v>
      </c>
      <c r="W1019" s="138">
        <f t="shared" si="99"/>
        <v>14700</v>
      </c>
      <c r="X1019" t="str">
        <f>IF(DATAPrI[[#This Row],[Verks]]="Programövergripande",DATAPrI[[#This Row],[Verks]],CONCATENATE(DATAPrI[[#This Row],[PN/Pri kod]],TEXT(DATAPrI[[#This Row],[Verks]],9900000),1))</f>
        <v>H999001041</v>
      </c>
      <c r="Y1019" t="str">
        <f>IF(DATAPrI[[#This Row],[Verks]]="Programövergripande",DATAPrI[[#This Row],[Verks]],CONCATENATE(DATAPrI[[#This Row],[Kursansvarig inst]],TEXT(DATAPrI[[#This Row],[Verks]],9900000),1))</f>
        <v>H999001041</v>
      </c>
      <c r="Z10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1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19">
        <f>IF(A1019="Programövergripande","Programövergripande",VLOOKUP(C1019,Verks!A:B,2,0))</f>
        <v>104</v>
      </c>
      <c r="AH1019">
        <v>2023</v>
      </c>
      <c r="AL1019" t="str">
        <f>VLOOKUP(B1019,Inst!A:B,2,0)</f>
        <v>H9</v>
      </c>
    </row>
    <row r="1020" spans="1:38" x14ac:dyDescent="0.35">
      <c r="A1020" t="s">
        <v>47</v>
      </c>
      <c r="B1020" t="s">
        <v>306</v>
      </c>
      <c r="C1020" t="s">
        <v>282</v>
      </c>
      <c r="D1020" t="s">
        <v>282</v>
      </c>
      <c r="E1020" t="s">
        <v>48</v>
      </c>
      <c r="G1020" t="s">
        <v>239</v>
      </c>
      <c r="H1020" t="s">
        <v>370</v>
      </c>
      <c r="I1020" t="s">
        <v>371</v>
      </c>
      <c r="J1020">
        <v>1</v>
      </c>
      <c r="L1020" t="s">
        <v>58</v>
      </c>
      <c r="M1020" t="s">
        <v>49</v>
      </c>
      <c r="N1020" s="71">
        <v>1</v>
      </c>
      <c r="O1020" s="71">
        <v>42</v>
      </c>
      <c r="P1020" s="71">
        <v>7.5</v>
      </c>
      <c r="Q1020" s="141">
        <v>84</v>
      </c>
      <c r="R1020" s="141">
        <f t="shared" si="101"/>
        <v>5.25</v>
      </c>
      <c r="S1020" s="141">
        <f t="shared" si="100"/>
        <v>441</v>
      </c>
      <c r="T1020" s="48"/>
      <c r="U1020" s="48">
        <f t="shared" si="97"/>
        <v>441</v>
      </c>
      <c r="V1020" s="138">
        <f t="shared" si="98"/>
        <v>441000</v>
      </c>
      <c r="W1020" s="138">
        <f t="shared" si="99"/>
        <v>36750</v>
      </c>
      <c r="X1020" t="str">
        <f>IF(DATAPrI[[#This Row],[Verks]]="Programövergripande",DATAPrI[[#This Row],[Verks]],CONCATENATE(DATAPrI[[#This Row],[PN/Pri kod]],TEXT(DATAPrI[[#This Row],[Verks]],9900000),1))</f>
        <v>H999001041</v>
      </c>
      <c r="Y1020" t="str">
        <f>IF(DATAPrI[[#This Row],[Verks]]="Programövergripande",DATAPrI[[#This Row],[Verks]],CONCATENATE(DATAPrI[[#This Row],[Kursansvarig inst]],TEXT(DATAPrI[[#This Row],[Verks]],9900000),1))</f>
        <v>H999001041</v>
      </c>
      <c r="Z10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0">
        <f>IF(A1020="Programövergripande","Programövergripande",VLOOKUP(C1020,Verks!A:B,2,0))</f>
        <v>104</v>
      </c>
      <c r="AH1020">
        <v>2023</v>
      </c>
      <c r="AL1020" t="str">
        <f>VLOOKUP(B1020,Inst!A:B,2,0)</f>
        <v>H9</v>
      </c>
    </row>
    <row r="1021" spans="1:38" x14ac:dyDescent="0.35">
      <c r="A1021" t="s">
        <v>47</v>
      </c>
      <c r="B1021" t="s">
        <v>306</v>
      </c>
      <c r="C1021" t="s">
        <v>282</v>
      </c>
      <c r="D1021" t="s">
        <v>282</v>
      </c>
      <c r="E1021" t="s">
        <v>48</v>
      </c>
      <c r="G1021" t="s">
        <v>239</v>
      </c>
      <c r="H1021" t="s">
        <v>372</v>
      </c>
      <c r="I1021" t="s">
        <v>373</v>
      </c>
      <c r="J1021">
        <v>1</v>
      </c>
      <c r="L1021" t="s">
        <v>58</v>
      </c>
      <c r="M1021" t="s">
        <v>49</v>
      </c>
      <c r="N1021" s="71">
        <v>1</v>
      </c>
      <c r="O1021" s="71">
        <v>42</v>
      </c>
      <c r="P1021" s="71">
        <v>3</v>
      </c>
      <c r="Q1021" s="141">
        <v>56</v>
      </c>
      <c r="R1021" s="141">
        <f t="shared" si="101"/>
        <v>2.1</v>
      </c>
      <c r="S1021" s="141">
        <f t="shared" si="100"/>
        <v>117.60000000000001</v>
      </c>
      <c r="T1021" s="48"/>
      <c r="U1021" s="48">
        <f t="shared" si="97"/>
        <v>117.60000000000001</v>
      </c>
      <c r="V1021" s="138">
        <f t="shared" si="98"/>
        <v>117600.00000000001</v>
      </c>
      <c r="W1021" s="138">
        <f t="shared" si="99"/>
        <v>9800.0000000000018</v>
      </c>
      <c r="X1021" t="str">
        <f>IF(DATAPrI[[#This Row],[Verks]]="Programövergripande",DATAPrI[[#This Row],[Verks]],CONCATENATE(DATAPrI[[#This Row],[PN/Pri kod]],TEXT(DATAPrI[[#This Row],[Verks]],9900000),1))</f>
        <v>H999001041</v>
      </c>
      <c r="Y1021" t="str">
        <f>IF(DATAPrI[[#This Row],[Verks]]="Programövergripande",DATAPrI[[#This Row],[Verks]],CONCATENATE(DATAPrI[[#This Row],[Kursansvarig inst]],TEXT(DATAPrI[[#This Row],[Verks]],9900000),1))</f>
        <v>H999001041</v>
      </c>
      <c r="Z10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1">
        <f>IF(A1021="Programövergripande","Programövergripande",VLOOKUP(C1021,Verks!A:B,2,0))</f>
        <v>104</v>
      </c>
      <c r="AH1021">
        <v>2023</v>
      </c>
      <c r="AL1021" t="str">
        <f>VLOOKUP(B1021,Inst!A:B,2,0)</f>
        <v>H9</v>
      </c>
    </row>
    <row r="1022" spans="1:38" x14ac:dyDescent="0.35">
      <c r="A1022" t="s">
        <v>47</v>
      </c>
      <c r="B1022" t="s">
        <v>306</v>
      </c>
      <c r="C1022" t="s">
        <v>282</v>
      </c>
      <c r="D1022" t="s">
        <v>282</v>
      </c>
      <c r="E1022" t="s">
        <v>48</v>
      </c>
      <c r="G1022" t="s">
        <v>239</v>
      </c>
      <c r="H1022" t="s">
        <v>374</v>
      </c>
      <c r="I1022" t="s">
        <v>375</v>
      </c>
      <c r="J1022">
        <v>1</v>
      </c>
      <c r="L1022" t="s">
        <v>58</v>
      </c>
      <c r="M1022" t="s">
        <v>49</v>
      </c>
      <c r="N1022" s="71">
        <v>1</v>
      </c>
      <c r="O1022" s="71">
        <v>42</v>
      </c>
      <c r="P1022" s="71">
        <v>6</v>
      </c>
      <c r="Q1022" s="141">
        <v>91</v>
      </c>
      <c r="R1022" s="141">
        <f t="shared" si="101"/>
        <v>4.2</v>
      </c>
      <c r="S1022" s="141">
        <f t="shared" si="100"/>
        <v>382.2</v>
      </c>
      <c r="T1022" s="48"/>
      <c r="U1022" s="48">
        <f t="shared" si="97"/>
        <v>382.2</v>
      </c>
      <c r="V1022" s="138">
        <f t="shared" si="98"/>
        <v>382200</v>
      </c>
      <c r="W1022" s="138">
        <f t="shared" si="99"/>
        <v>31850</v>
      </c>
      <c r="X1022" t="str">
        <f>IF(DATAPrI[[#This Row],[Verks]]="Programövergripande",DATAPrI[[#This Row],[Verks]],CONCATENATE(DATAPrI[[#This Row],[PN/Pri kod]],TEXT(DATAPrI[[#This Row],[Verks]],9900000),1))</f>
        <v>H999001041</v>
      </c>
      <c r="Y1022" t="str">
        <f>IF(DATAPrI[[#This Row],[Verks]]="Programövergripande",DATAPrI[[#This Row],[Verks]],CONCATENATE(DATAPrI[[#This Row],[Kursansvarig inst]],TEXT(DATAPrI[[#This Row],[Verks]],9900000),1))</f>
        <v>H999001041</v>
      </c>
      <c r="Z10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2">
        <f>IF(A1022="Programövergripande","Programövergripande",VLOOKUP(C1022,Verks!A:B,2,0))</f>
        <v>104</v>
      </c>
      <c r="AH1022">
        <v>2023</v>
      </c>
      <c r="AL1022" t="str">
        <f>VLOOKUP(B1022,Inst!A:B,2,0)</f>
        <v>H9</v>
      </c>
    </row>
    <row r="1023" spans="1:38" x14ac:dyDescent="0.35">
      <c r="A1023" t="s">
        <v>47</v>
      </c>
      <c r="B1023" t="s">
        <v>306</v>
      </c>
      <c r="C1023" t="s">
        <v>282</v>
      </c>
      <c r="D1023" t="s">
        <v>282</v>
      </c>
      <c r="E1023" t="s">
        <v>48</v>
      </c>
      <c r="G1023" t="s">
        <v>239</v>
      </c>
      <c r="H1023" t="s">
        <v>320</v>
      </c>
      <c r="I1023" t="s">
        <v>376</v>
      </c>
      <c r="J1023">
        <v>1</v>
      </c>
      <c r="L1023" t="s">
        <v>58</v>
      </c>
      <c r="M1023" t="s">
        <v>49</v>
      </c>
      <c r="N1023" s="71">
        <v>1</v>
      </c>
      <c r="O1023" s="71">
        <v>42</v>
      </c>
      <c r="P1023" s="71">
        <v>4.5</v>
      </c>
      <c r="Q1023" s="141">
        <v>115</v>
      </c>
      <c r="R1023" s="141">
        <f t="shared" si="101"/>
        <v>3.15</v>
      </c>
      <c r="S1023" s="141">
        <f t="shared" si="100"/>
        <v>362.25</v>
      </c>
      <c r="T1023" s="48"/>
      <c r="U1023" s="48">
        <f t="shared" si="97"/>
        <v>362.25</v>
      </c>
      <c r="V1023" s="138">
        <f t="shared" si="98"/>
        <v>362250</v>
      </c>
      <c r="W1023" s="138">
        <f t="shared" si="99"/>
        <v>30187.5</v>
      </c>
      <c r="X1023" t="str">
        <f>IF(DATAPrI[[#This Row],[Verks]]="Programövergripande",DATAPrI[[#This Row],[Verks]],CONCATENATE(DATAPrI[[#This Row],[PN/Pri kod]],TEXT(DATAPrI[[#This Row],[Verks]],9900000),1))</f>
        <v>H999001041</v>
      </c>
      <c r="Y1023" t="str">
        <f>IF(DATAPrI[[#This Row],[Verks]]="Programövergripande",DATAPrI[[#This Row],[Verks]],CONCATENATE(DATAPrI[[#This Row],[Kursansvarig inst]],TEXT(DATAPrI[[#This Row],[Verks]],9900000),1))</f>
        <v>H999001041</v>
      </c>
      <c r="Z10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3">
        <f>IF(A1023="Programövergripande","Programövergripande",VLOOKUP(C1023,Verks!A:B,2,0))</f>
        <v>104</v>
      </c>
      <c r="AH1023">
        <v>2023</v>
      </c>
      <c r="AL1023" t="str">
        <f>VLOOKUP(B1023,Inst!A:B,2,0)</f>
        <v>H9</v>
      </c>
    </row>
    <row r="1024" spans="1:38" x14ac:dyDescent="0.35">
      <c r="A1024" t="s">
        <v>47</v>
      </c>
      <c r="B1024" t="s">
        <v>306</v>
      </c>
      <c r="C1024" t="s">
        <v>282</v>
      </c>
      <c r="D1024" t="s">
        <v>282</v>
      </c>
      <c r="E1024" t="s">
        <v>48</v>
      </c>
      <c r="G1024" t="s">
        <v>239</v>
      </c>
      <c r="H1024" t="s">
        <v>377</v>
      </c>
      <c r="I1024" t="s">
        <v>378</v>
      </c>
      <c r="J1024">
        <v>1</v>
      </c>
      <c r="L1024" t="s">
        <v>58</v>
      </c>
      <c r="M1024" t="s">
        <v>50</v>
      </c>
      <c r="N1024" s="71">
        <v>2</v>
      </c>
      <c r="O1024" s="71">
        <v>40</v>
      </c>
      <c r="P1024" s="71">
        <v>18</v>
      </c>
      <c r="Q1024" s="141">
        <v>84</v>
      </c>
      <c r="R1024" s="141">
        <f t="shared" si="101"/>
        <v>12</v>
      </c>
      <c r="S1024" s="141">
        <f t="shared" si="100"/>
        <v>1008</v>
      </c>
      <c r="T1024" s="48"/>
      <c r="U1024" s="48">
        <f t="shared" si="97"/>
        <v>1008</v>
      </c>
      <c r="V1024" s="138">
        <f t="shared" si="98"/>
        <v>1008000</v>
      </c>
      <c r="W1024" s="138">
        <f t="shared" si="99"/>
        <v>84000</v>
      </c>
      <c r="X1024" t="str">
        <f>IF(DATAPrI[[#This Row],[Verks]]="Programövergripande",DATAPrI[[#This Row],[Verks]],CONCATENATE(DATAPrI[[#This Row],[PN/Pri kod]],TEXT(DATAPrI[[#This Row],[Verks]],9900000),1))</f>
        <v>H999001041</v>
      </c>
      <c r="Y1024" t="str">
        <f>IF(DATAPrI[[#This Row],[Verks]]="Programövergripande",DATAPrI[[#This Row],[Verks]],CONCATENATE(DATAPrI[[#This Row],[Kursansvarig inst]],TEXT(DATAPrI[[#This Row],[Verks]],9900000),1))</f>
        <v>H999001041</v>
      </c>
      <c r="Z10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4">
        <f>IF(A1024="Programövergripande","Programövergripande",VLOOKUP(C1024,Verks!A:B,2,0))</f>
        <v>104</v>
      </c>
      <c r="AH1024">
        <v>2023</v>
      </c>
      <c r="AL1024" t="str">
        <f>VLOOKUP(B1024,Inst!A:B,2,0)</f>
        <v>H9</v>
      </c>
    </row>
    <row r="1025" spans="1:38" x14ac:dyDescent="0.35">
      <c r="A1025" t="s">
        <v>47</v>
      </c>
      <c r="B1025" t="s">
        <v>306</v>
      </c>
      <c r="C1025" t="s">
        <v>282</v>
      </c>
      <c r="D1025" t="s">
        <v>282</v>
      </c>
      <c r="E1025" t="s">
        <v>48</v>
      </c>
      <c r="G1025" t="s">
        <v>239</v>
      </c>
      <c r="H1025" t="s">
        <v>379</v>
      </c>
      <c r="I1025" t="s">
        <v>380</v>
      </c>
      <c r="J1025">
        <v>1</v>
      </c>
      <c r="L1025" t="s">
        <v>58</v>
      </c>
      <c r="M1025" t="s">
        <v>50</v>
      </c>
      <c r="N1025" s="71">
        <v>2</v>
      </c>
      <c r="O1025" s="71">
        <v>40</v>
      </c>
      <c r="P1025" s="71">
        <v>3</v>
      </c>
      <c r="Q1025" s="141">
        <v>84</v>
      </c>
      <c r="R1025" s="141">
        <f t="shared" si="101"/>
        <v>2</v>
      </c>
      <c r="S1025" s="141">
        <f t="shared" si="100"/>
        <v>168</v>
      </c>
      <c r="T1025" s="48"/>
      <c r="U1025" s="48">
        <f t="shared" si="97"/>
        <v>168</v>
      </c>
      <c r="V1025" s="138">
        <f t="shared" si="98"/>
        <v>168000</v>
      </c>
      <c r="W1025" s="138">
        <f t="shared" si="99"/>
        <v>14000</v>
      </c>
      <c r="X1025" t="str">
        <f>IF(DATAPrI[[#This Row],[Verks]]="Programövergripande",DATAPrI[[#This Row],[Verks]],CONCATENATE(DATAPrI[[#This Row],[PN/Pri kod]],TEXT(DATAPrI[[#This Row],[Verks]],9900000),1))</f>
        <v>H999001041</v>
      </c>
      <c r="Y1025" t="str">
        <f>IF(DATAPrI[[#This Row],[Verks]]="Programövergripande",DATAPrI[[#This Row],[Verks]],CONCATENATE(DATAPrI[[#This Row],[Kursansvarig inst]],TEXT(DATAPrI[[#This Row],[Verks]],9900000),1))</f>
        <v>H999001041</v>
      </c>
      <c r="Z10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5">
        <f>IF(A1025="Programövergripande","Programövergripande",VLOOKUP(C1025,Verks!A:B,2,0))</f>
        <v>104</v>
      </c>
      <c r="AH1025">
        <v>2023</v>
      </c>
      <c r="AL1025" t="str">
        <f>VLOOKUP(B1025,Inst!A:B,2,0)</f>
        <v>H9</v>
      </c>
    </row>
    <row r="1026" spans="1:38" x14ac:dyDescent="0.35">
      <c r="A1026" t="s">
        <v>47</v>
      </c>
      <c r="B1026" t="s">
        <v>306</v>
      </c>
      <c r="C1026" t="s">
        <v>282</v>
      </c>
      <c r="D1026" t="s">
        <v>282</v>
      </c>
      <c r="E1026" t="s">
        <v>48</v>
      </c>
      <c r="G1026" t="s">
        <v>239</v>
      </c>
      <c r="H1026" t="s">
        <v>381</v>
      </c>
      <c r="I1026" t="s">
        <v>382</v>
      </c>
      <c r="J1026">
        <v>1</v>
      </c>
      <c r="L1026" t="s">
        <v>58</v>
      </c>
      <c r="M1026" t="s">
        <v>50</v>
      </c>
      <c r="N1026" s="71">
        <v>2</v>
      </c>
      <c r="O1026" s="71">
        <v>40</v>
      </c>
      <c r="P1026" s="71">
        <v>4.5</v>
      </c>
      <c r="Q1026" s="141">
        <v>91</v>
      </c>
      <c r="R1026" s="141">
        <f t="shared" si="101"/>
        <v>3</v>
      </c>
      <c r="S1026" s="141">
        <f t="shared" si="100"/>
        <v>273</v>
      </c>
      <c r="T1026" s="48"/>
      <c r="U1026" s="48">
        <f t="shared" ref="U1026:U1089" si="102">S1026+T1026</f>
        <v>273</v>
      </c>
      <c r="V1026" s="138">
        <f t="shared" ref="V1026:V1089" si="103">U1026*1000</f>
        <v>273000</v>
      </c>
      <c r="W1026" s="138">
        <f t="shared" si="99"/>
        <v>22750</v>
      </c>
      <c r="X1026" t="str">
        <f>IF(DATAPrI[[#This Row],[Verks]]="Programövergripande",DATAPrI[[#This Row],[Verks]],CONCATENATE(DATAPrI[[#This Row],[PN/Pri kod]],TEXT(DATAPrI[[#This Row],[Verks]],9900000),1))</f>
        <v>H999001041</v>
      </c>
      <c r="Y1026" t="str">
        <f>IF(DATAPrI[[#This Row],[Verks]]="Programövergripande",DATAPrI[[#This Row],[Verks]],CONCATENATE(DATAPrI[[#This Row],[Kursansvarig inst]],TEXT(DATAPrI[[#This Row],[Verks]],9900000),1))</f>
        <v>H999001041</v>
      </c>
      <c r="Z10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6">
        <f>IF(A1026="Programövergripande","Programövergripande",VLOOKUP(C1026,Verks!A:B,2,0))</f>
        <v>104</v>
      </c>
      <c r="AH1026">
        <v>2023</v>
      </c>
      <c r="AL1026" t="str">
        <f>VLOOKUP(B1026,Inst!A:B,2,0)</f>
        <v>H9</v>
      </c>
    </row>
    <row r="1027" spans="1:38" x14ac:dyDescent="0.35">
      <c r="A1027" t="s">
        <v>47</v>
      </c>
      <c r="B1027" t="s">
        <v>306</v>
      </c>
      <c r="C1027" t="s">
        <v>282</v>
      </c>
      <c r="D1027" t="s">
        <v>282</v>
      </c>
      <c r="E1027" t="s">
        <v>48</v>
      </c>
      <c r="G1027" t="s">
        <v>239</v>
      </c>
      <c r="H1027" t="s">
        <v>329</v>
      </c>
      <c r="I1027" t="s">
        <v>383</v>
      </c>
      <c r="J1027">
        <v>1</v>
      </c>
      <c r="L1027" t="s">
        <v>58</v>
      </c>
      <c r="M1027" t="s">
        <v>50</v>
      </c>
      <c r="N1027" s="71">
        <v>2</v>
      </c>
      <c r="O1027" s="71">
        <v>40</v>
      </c>
      <c r="P1027" s="71">
        <v>1.5</v>
      </c>
      <c r="Q1027" s="141">
        <v>115</v>
      </c>
      <c r="R1027" s="141">
        <f t="shared" si="101"/>
        <v>1</v>
      </c>
      <c r="S1027" s="141">
        <f t="shared" si="100"/>
        <v>115</v>
      </c>
      <c r="T1027" s="48"/>
      <c r="U1027" s="48">
        <f t="shared" si="102"/>
        <v>115</v>
      </c>
      <c r="V1027" s="138">
        <f t="shared" si="103"/>
        <v>115000</v>
      </c>
      <c r="W1027" s="138">
        <f t="shared" si="99"/>
        <v>9583.3333333333339</v>
      </c>
      <c r="X1027" t="str">
        <f>IF(DATAPrI[[#This Row],[Verks]]="Programövergripande",DATAPrI[[#This Row],[Verks]],CONCATENATE(DATAPrI[[#This Row],[PN/Pri kod]],TEXT(DATAPrI[[#This Row],[Verks]],9900000),1))</f>
        <v>H999001041</v>
      </c>
      <c r="Y1027" t="str">
        <f>IF(DATAPrI[[#This Row],[Verks]]="Programövergripande",DATAPrI[[#This Row],[Verks]],CONCATENATE(DATAPrI[[#This Row],[Kursansvarig inst]],TEXT(DATAPrI[[#This Row],[Verks]],9900000),1))</f>
        <v>H999001041</v>
      </c>
      <c r="Z10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7">
        <f>IF(A1027="Programövergripande","Programövergripande",VLOOKUP(C1027,Verks!A:B,2,0))</f>
        <v>104</v>
      </c>
      <c r="AH1027">
        <v>2023</v>
      </c>
      <c r="AL1027" t="str">
        <f>VLOOKUP(B1027,Inst!A:B,2,0)</f>
        <v>H9</v>
      </c>
    </row>
    <row r="1028" spans="1:38" x14ac:dyDescent="0.35">
      <c r="A1028" t="s">
        <v>47</v>
      </c>
      <c r="B1028" t="s">
        <v>306</v>
      </c>
      <c r="C1028" t="s">
        <v>282</v>
      </c>
      <c r="D1028" t="s">
        <v>282</v>
      </c>
      <c r="E1028" t="s">
        <v>48</v>
      </c>
      <c r="G1028" t="s">
        <v>239</v>
      </c>
      <c r="H1028" t="s">
        <v>384</v>
      </c>
      <c r="I1028" t="s">
        <v>385</v>
      </c>
      <c r="J1028">
        <v>1</v>
      </c>
      <c r="L1028" t="s">
        <v>58</v>
      </c>
      <c r="M1028" t="s">
        <v>50</v>
      </c>
      <c r="N1028" s="71">
        <v>2</v>
      </c>
      <c r="O1028" s="71">
        <v>40</v>
      </c>
      <c r="P1028" s="71">
        <v>3</v>
      </c>
      <c r="Q1028" s="141">
        <v>130</v>
      </c>
      <c r="R1028" s="141">
        <f t="shared" si="101"/>
        <v>2</v>
      </c>
      <c r="S1028" s="141">
        <f t="shared" si="100"/>
        <v>260</v>
      </c>
      <c r="T1028" s="48"/>
      <c r="U1028" s="48">
        <f t="shared" si="102"/>
        <v>260</v>
      </c>
      <c r="V1028" s="138">
        <f t="shared" si="103"/>
        <v>260000</v>
      </c>
      <c r="W1028" s="138">
        <f t="shared" si="99"/>
        <v>21666.666666666668</v>
      </c>
      <c r="X1028" t="str">
        <f>IF(DATAPrI[[#This Row],[Verks]]="Programövergripande",DATAPrI[[#This Row],[Verks]],CONCATENATE(DATAPrI[[#This Row],[PN/Pri kod]],TEXT(DATAPrI[[#This Row],[Verks]],9900000),1))</f>
        <v>H999001041</v>
      </c>
      <c r="Y1028" t="str">
        <f>IF(DATAPrI[[#This Row],[Verks]]="Programövergripande",DATAPrI[[#This Row],[Verks]],CONCATENATE(DATAPrI[[#This Row],[Kursansvarig inst]],TEXT(DATAPrI[[#This Row],[Verks]],9900000),1))</f>
        <v>H999001041</v>
      </c>
      <c r="Z10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8">
        <f>IF(A1028="Programövergripande","Programövergripande",VLOOKUP(C1028,Verks!A:B,2,0))</f>
        <v>104</v>
      </c>
      <c r="AH1028">
        <v>2023</v>
      </c>
      <c r="AL1028" t="str">
        <f>VLOOKUP(B1028,Inst!A:B,2,0)</f>
        <v>H9</v>
      </c>
    </row>
    <row r="1029" spans="1:38" x14ac:dyDescent="0.35">
      <c r="A1029" t="s">
        <v>47</v>
      </c>
      <c r="B1029" t="s">
        <v>306</v>
      </c>
      <c r="C1029" t="s">
        <v>282</v>
      </c>
      <c r="D1029" t="s">
        <v>282</v>
      </c>
      <c r="E1029" t="s">
        <v>48</v>
      </c>
      <c r="G1029" t="s">
        <v>239</v>
      </c>
      <c r="H1029" t="s">
        <v>386</v>
      </c>
      <c r="I1029" t="s">
        <v>387</v>
      </c>
      <c r="J1029">
        <v>1</v>
      </c>
      <c r="L1029" t="s">
        <v>58</v>
      </c>
      <c r="M1029" t="s">
        <v>49</v>
      </c>
      <c r="N1029" s="71">
        <v>3</v>
      </c>
      <c r="O1029" s="71">
        <v>36</v>
      </c>
      <c r="P1029" s="71">
        <v>3</v>
      </c>
      <c r="Q1029" s="141">
        <v>56</v>
      </c>
      <c r="R1029" s="141">
        <f t="shared" si="101"/>
        <v>1.8</v>
      </c>
      <c r="S1029" s="141">
        <f t="shared" si="100"/>
        <v>100.8</v>
      </c>
      <c r="T1029" s="48"/>
      <c r="U1029" s="48">
        <f t="shared" si="102"/>
        <v>100.8</v>
      </c>
      <c r="V1029" s="138">
        <f t="shared" si="103"/>
        <v>100800</v>
      </c>
      <c r="W1029" s="138">
        <f t="shared" si="99"/>
        <v>8400</v>
      </c>
      <c r="X1029" t="str">
        <f>IF(DATAPrI[[#This Row],[Verks]]="Programövergripande",DATAPrI[[#This Row],[Verks]],CONCATENATE(DATAPrI[[#This Row],[PN/Pri kod]],TEXT(DATAPrI[[#This Row],[Verks]],9900000),1))</f>
        <v>H999001041</v>
      </c>
      <c r="Y1029" t="str">
        <f>IF(DATAPrI[[#This Row],[Verks]]="Programövergripande",DATAPrI[[#This Row],[Verks]],CONCATENATE(DATAPrI[[#This Row],[Kursansvarig inst]],TEXT(DATAPrI[[#This Row],[Verks]],9900000),1))</f>
        <v>H999001041</v>
      </c>
      <c r="Z10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2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29">
        <f>IF(A1029="Programövergripande","Programövergripande",VLOOKUP(C1029,Verks!A:B,2,0))</f>
        <v>104</v>
      </c>
      <c r="AH1029">
        <v>2023</v>
      </c>
      <c r="AL1029" t="str">
        <f>VLOOKUP(B1029,Inst!A:B,2,0)</f>
        <v>H9</v>
      </c>
    </row>
    <row r="1030" spans="1:38" x14ac:dyDescent="0.35">
      <c r="A1030" t="s">
        <v>47</v>
      </c>
      <c r="B1030" t="s">
        <v>306</v>
      </c>
      <c r="C1030" t="s">
        <v>282</v>
      </c>
      <c r="D1030" t="s">
        <v>282</v>
      </c>
      <c r="E1030" t="s">
        <v>48</v>
      </c>
      <c r="G1030" t="s">
        <v>239</v>
      </c>
      <c r="H1030" t="s">
        <v>388</v>
      </c>
      <c r="I1030" t="s">
        <v>389</v>
      </c>
      <c r="J1030">
        <v>1</v>
      </c>
      <c r="L1030" t="s">
        <v>58</v>
      </c>
      <c r="M1030" t="s">
        <v>49</v>
      </c>
      <c r="N1030" s="71">
        <v>3</v>
      </c>
      <c r="O1030" s="71">
        <v>36</v>
      </c>
      <c r="P1030" s="71">
        <v>3</v>
      </c>
      <c r="Q1030" s="141">
        <v>56</v>
      </c>
      <c r="R1030" s="141">
        <f t="shared" si="101"/>
        <v>1.8</v>
      </c>
      <c r="S1030" s="141">
        <f t="shared" si="100"/>
        <v>100.8</v>
      </c>
      <c r="T1030" s="48"/>
      <c r="U1030" s="48">
        <f t="shared" si="102"/>
        <v>100.8</v>
      </c>
      <c r="V1030" s="138">
        <f t="shared" si="103"/>
        <v>100800</v>
      </c>
      <c r="W1030" s="138">
        <f t="shared" si="99"/>
        <v>8400</v>
      </c>
      <c r="X1030" t="str">
        <f>IF(DATAPrI[[#This Row],[Verks]]="Programövergripande",DATAPrI[[#This Row],[Verks]],CONCATENATE(DATAPrI[[#This Row],[PN/Pri kod]],TEXT(DATAPrI[[#This Row],[Verks]],9900000),1))</f>
        <v>H999001041</v>
      </c>
      <c r="Y1030" t="str">
        <f>IF(DATAPrI[[#This Row],[Verks]]="Programövergripande",DATAPrI[[#This Row],[Verks]],CONCATENATE(DATAPrI[[#This Row],[Kursansvarig inst]],TEXT(DATAPrI[[#This Row],[Verks]],9900000),1))</f>
        <v>H999001041</v>
      </c>
      <c r="Z10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0">
        <f>IF(A1030="Programövergripande","Programövergripande",VLOOKUP(C1030,Verks!A:B,2,0))</f>
        <v>104</v>
      </c>
      <c r="AH1030">
        <v>2023</v>
      </c>
      <c r="AL1030" t="str">
        <f>VLOOKUP(B1030,Inst!A:B,2,0)</f>
        <v>H9</v>
      </c>
    </row>
    <row r="1031" spans="1:38" x14ac:dyDescent="0.35">
      <c r="A1031" t="s">
        <v>47</v>
      </c>
      <c r="B1031" t="s">
        <v>306</v>
      </c>
      <c r="C1031" t="s">
        <v>282</v>
      </c>
      <c r="D1031" t="s">
        <v>282</v>
      </c>
      <c r="E1031" t="s">
        <v>48</v>
      </c>
      <c r="G1031" t="s">
        <v>239</v>
      </c>
      <c r="H1031" t="s">
        <v>390</v>
      </c>
      <c r="I1031" t="s">
        <v>391</v>
      </c>
      <c r="J1031">
        <v>1</v>
      </c>
      <c r="L1031" t="s">
        <v>58</v>
      </c>
      <c r="M1031" t="s">
        <v>49</v>
      </c>
      <c r="N1031" s="71">
        <v>3</v>
      </c>
      <c r="O1031" s="71">
        <v>36</v>
      </c>
      <c r="P1031" s="71">
        <v>4.5</v>
      </c>
      <c r="Q1031" s="141">
        <v>91</v>
      </c>
      <c r="R1031" s="141">
        <f t="shared" si="101"/>
        <v>2.7</v>
      </c>
      <c r="S1031" s="141">
        <f t="shared" si="100"/>
        <v>245.70000000000002</v>
      </c>
      <c r="T1031" s="48"/>
      <c r="U1031" s="48">
        <f t="shared" si="102"/>
        <v>245.70000000000002</v>
      </c>
      <c r="V1031" s="138">
        <f t="shared" si="103"/>
        <v>245700.00000000003</v>
      </c>
      <c r="W1031" s="138">
        <f t="shared" ref="W1031:W1044" si="104">V1031/12</f>
        <v>20475.000000000004</v>
      </c>
      <c r="X1031" t="str">
        <f>IF(DATAPrI[[#This Row],[Verks]]="Programövergripande",DATAPrI[[#This Row],[Verks]],CONCATENATE(DATAPrI[[#This Row],[PN/Pri kod]],TEXT(DATAPrI[[#This Row],[Verks]],9900000),1))</f>
        <v>H999001041</v>
      </c>
      <c r="Y1031" t="str">
        <f>IF(DATAPrI[[#This Row],[Verks]]="Programövergripande",DATAPrI[[#This Row],[Verks]],CONCATENATE(DATAPrI[[#This Row],[Kursansvarig inst]],TEXT(DATAPrI[[#This Row],[Verks]],9900000),1))</f>
        <v>H999001041</v>
      </c>
      <c r="Z10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1">
        <f>IF(A1031="Programövergripande","Programövergripande",VLOOKUP(C1031,Verks!A:B,2,0))</f>
        <v>104</v>
      </c>
      <c r="AH1031">
        <v>2023</v>
      </c>
      <c r="AL1031" t="str">
        <f>VLOOKUP(B1031,Inst!A:B,2,0)</f>
        <v>H9</v>
      </c>
    </row>
    <row r="1032" spans="1:38" x14ac:dyDescent="0.35">
      <c r="A1032" t="s">
        <v>47</v>
      </c>
      <c r="B1032" t="s">
        <v>306</v>
      </c>
      <c r="C1032" t="s">
        <v>282</v>
      </c>
      <c r="D1032" t="s">
        <v>282</v>
      </c>
      <c r="E1032" t="s">
        <v>48</v>
      </c>
      <c r="G1032" t="s">
        <v>239</v>
      </c>
      <c r="H1032" t="s">
        <v>392</v>
      </c>
      <c r="I1032" t="s">
        <v>393</v>
      </c>
      <c r="J1032">
        <v>1</v>
      </c>
      <c r="L1032" t="s">
        <v>58</v>
      </c>
      <c r="M1032" t="s">
        <v>49</v>
      </c>
      <c r="N1032" s="71">
        <v>3</v>
      </c>
      <c r="O1032" s="71">
        <v>36</v>
      </c>
      <c r="P1032" s="71">
        <v>6</v>
      </c>
      <c r="Q1032" s="141">
        <v>84</v>
      </c>
      <c r="R1032" s="141">
        <f t="shared" si="101"/>
        <v>3.6</v>
      </c>
      <c r="S1032" s="141">
        <f t="shared" si="100"/>
        <v>302.40000000000003</v>
      </c>
      <c r="T1032" s="48"/>
      <c r="U1032" s="48">
        <f t="shared" si="102"/>
        <v>302.40000000000003</v>
      </c>
      <c r="V1032" s="138">
        <f t="shared" si="103"/>
        <v>302400.00000000006</v>
      </c>
      <c r="W1032" s="138">
        <f t="shared" si="104"/>
        <v>25200.000000000004</v>
      </c>
      <c r="X1032" t="str">
        <f>IF(DATAPrI[[#This Row],[Verks]]="Programövergripande",DATAPrI[[#This Row],[Verks]],CONCATENATE(DATAPrI[[#This Row],[PN/Pri kod]],TEXT(DATAPrI[[#This Row],[Verks]],9900000),1))</f>
        <v>H999001041</v>
      </c>
      <c r="Y1032" t="str">
        <f>IF(DATAPrI[[#This Row],[Verks]]="Programövergripande",DATAPrI[[#This Row],[Verks]],CONCATENATE(DATAPrI[[#This Row],[Kursansvarig inst]],TEXT(DATAPrI[[#This Row],[Verks]],9900000),1))</f>
        <v>H999001041</v>
      </c>
      <c r="Z10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2">
        <f>IF(A1032="Programövergripande","Programövergripande",VLOOKUP(C1032,Verks!A:B,2,0))</f>
        <v>104</v>
      </c>
      <c r="AH1032">
        <v>2023</v>
      </c>
      <c r="AL1032" t="str">
        <f>VLOOKUP(B1032,Inst!A:B,2,0)</f>
        <v>H9</v>
      </c>
    </row>
    <row r="1033" spans="1:38" x14ac:dyDescent="0.35">
      <c r="A1033" t="s">
        <v>47</v>
      </c>
      <c r="B1033" t="s">
        <v>306</v>
      </c>
      <c r="C1033" t="s">
        <v>282</v>
      </c>
      <c r="D1033" t="s">
        <v>282</v>
      </c>
      <c r="E1033" t="s">
        <v>48</v>
      </c>
      <c r="G1033" t="s">
        <v>239</v>
      </c>
      <c r="H1033" t="s">
        <v>394</v>
      </c>
      <c r="I1033" t="s">
        <v>395</v>
      </c>
      <c r="J1033">
        <v>1</v>
      </c>
      <c r="L1033" t="s">
        <v>58</v>
      </c>
      <c r="M1033" t="s">
        <v>49</v>
      </c>
      <c r="N1033" s="71">
        <v>3</v>
      </c>
      <c r="O1033" s="71">
        <v>36</v>
      </c>
      <c r="P1033" s="71">
        <v>12</v>
      </c>
      <c r="Q1033" s="141">
        <v>130</v>
      </c>
      <c r="R1033" s="141">
        <f t="shared" si="101"/>
        <v>7.2</v>
      </c>
      <c r="S1033" s="141">
        <f t="shared" si="100"/>
        <v>936</v>
      </c>
      <c r="T1033" s="48"/>
      <c r="U1033" s="48">
        <f t="shared" si="102"/>
        <v>936</v>
      </c>
      <c r="V1033" s="138">
        <f t="shared" si="103"/>
        <v>936000</v>
      </c>
      <c r="W1033" s="138">
        <f t="shared" si="104"/>
        <v>78000</v>
      </c>
      <c r="X1033" t="str">
        <f>IF(DATAPrI[[#This Row],[Verks]]="Programövergripande",DATAPrI[[#This Row],[Verks]],CONCATENATE(DATAPrI[[#This Row],[PN/Pri kod]],TEXT(DATAPrI[[#This Row],[Verks]],9900000),1))</f>
        <v>H999001041</v>
      </c>
      <c r="Y1033" t="str">
        <f>IF(DATAPrI[[#This Row],[Verks]]="Programövergripande",DATAPrI[[#This Row],[Verks]],CONCATENATE(DATAPrI[[#This Row],[Kursansvarig inst]],TEXT(DATAPrI[[#This Row],[Verks]],9900000),1))</f>
        <v>H999001041</v>
      </c>
      <c r="Z10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3">
        <f>IF(A1033="Programövergripande","Programövergripande",VLOOKUP(C1033,Verks!A:B,2,0))</f>
        <v>104</v>
      </c>
      <c r="AH1033">
        <v>2023</v>
      </c>
      <c r="AL1033" t="str">
        <f>VLOOKUP(B1033,Inst!A:B,2,0)</f>
        <v>H9</v>
      </c>
    </row>
    <row r="1034" spans="1:38" x14ac:dyDescent="0.35">
      <c r="A1034" t="s">
        <v>47</v>
      </c>
      <c r="B1034" t="s">
        <v>306</v>
      </c>
      <c r="C1034" t="s">
        <v>282</v>
      </c>
      <c r="D1034" t="s">
        <v>282</v>
      </c>
      <c r="E1034" t="s">
        <v>48</v>
      </c>
      <c r="G1034" t="s">
        <v>239</v>
      </c>
      <c r="H1034" t="s">
        <v>341</v>
      </c>
      <c r="I1034" t="s">
        <v>396</v>
      </c>
      <c r="J1034">
        <v>1</v>
      </c>
      <c r="L1034" t="s">
        <v>58</v>
      </c>
      <c r="M1034" t="s">
        <v>49</v>
      </c>
      <c r="N1034" s="71">
        <v>3</v>
      </c>
      <c r="O1034" s="71">
        <v>36</v>
      </c>
      <c r="P1034" s="71">
        <v>1.5</v>
      </c>
      <c r="Q1034" s="141">
        <v>115</v>
      </c>
      <c r="R1034" s="141">
        <f t="shared" si="101"/>
        <v>0.9</v>
      </c>
      <c r="S1034" s="141">
        <f t="shared" si="100"/>
        <v>103.5</v>
      </c>
      <c r="T1034" s="48"/>
      <c r="U1034" s="48">
        <f t="shared" si="102"/>
        <v>103.5</v>
      </c>
      <c r="V1034" s="138">
        <f t="shared" si="103"/>
        <v>103500</v>
      </c>
      <c r="W1034" s="138">
        <f t="shared" si="104"/>
        <v>8625</v>
      </c>
      <c r="X1034" t="str">
        <f>IF(DATAPrI[[#This Row],[Verks]]="Programövergripande",DATAPrI[[#This Row],[Verks]],CONCATENATE(DATAPrI[[#This Row],[PN/Pri kod]],TEXT(DATAPrI[[#This Row],[Verks]],9900000),1))</f>
        <v>H999001041</v>
      </c>
      <c r="Y1034" t="str">
        <f>IF(DATAPrI[[#This Row],[Verks]]="Programövergripande",DATAPrI[[#This Row],[Verks]],CONCATENATE(DATAPrI[[#This Row],[Kursansvarig inst]],TEXT(DATAPrI[[#This Row],[Verks]],9900000),1))</f>
        <v>H999001041</v>
      </c>
      <c r="Z10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4">
        <f>IF(A1034="Programövergripande","Programövergripande",VLOOKUP(C1034,Verks!A:B,2,0))</f>
        <v>104</v>
      </c>
      <c r="AH1034">
        <v>2023</v>
      </c>
      <c r="AL1034" t="str">
        <f>VLOOKUP(B1034,Inst!A:B,2,0)</f>
        <v>H9</v>
      </c>
    </row>
    <row r="1035" spans="1:38" x14ac:dyDescent="0.35">
      <c r="A1035" t="s">
        <v>47</v>
      </c>
      <c r="B1035" t="s">
        <v>306</v>
      </c>
      <c r="C1035" t="s">
        <v>282</v>
      </c>
      <c r="D1035" t="s">
        <v>282</v>
      </c>
      <c r="E1035" t="s">
        <v>48</v>
      </c>
      <c r="G1035" t="s">
        <v>239</v>
      </c>
      <c r="H1035" t="s">
        <v>397</v>
      </c>
      <c r="I1035" t="s">
        <v>398</v>
      </c>
      <c r="J1035">
        <v>1</v>
      </c>
      <c r="L1035" t="s">
        <v>58</v>
      </c>
      <c r="M1035" t="s">
        <v>50</v>
      </c>
      <c r="N1035" s="71">
        <v>4</v>
      </c>
      <c r="O1035" s="71">
        <v>33</v>
      </c>
      <c r="P1035" s="71">
        <v>4.5</v>
      </c>
      <c r="Q1035" s="141">
        <v>56</v>
      </c>
      <c r="R1035" s="141">
        <f t="shared" si="101"/>
        <v>2.4750000000000001</v>
      </c>
      <c r="S1035" s="141">
        <f t="shared" si="100"/>
        <v>138.6</v>
      </c>
      <c r="T1035" s="48"/>
      <c r="U1035" s="48">
        <f t="shared" si="102"/>
        <v>138.6</v>
      </c>
      <c r="V1035" s="138">
        <f t="shared" si="103"/>
        <v>138600</v>
      </c>
      <c r="W1035" s="138">
        <f t="shared" si="104"/>
        <v>11550</v>
      </c>
      <c r="X1035" t="str">
        <f>IF(DATAPrI[[#This Row],[Verks]]="Programövergripande",DATAPrI[[#This Row],[Verks]],CONCATENATE(DATAPrI[[#This Row],[PN/Pri kod]],TEXT(DATAPrI[[#This Row],[Verks]],9900000),1))</f>
        <v>H999001041</v>
      </c>
      <c r="Y1035" t="str">
        <f>IF(DATAPrI[[#This Row],[Verks]]="Programövergripande",DATAPrI[[#This Row],[Verks]],CONCATENATE(DATAPrI[[#This Row],[Kursansvarig inst]],TEXT(DATAPrI[[#This Row],[Verks]],9900000),1))</f>
        <v>H999001041</v>
      </c>
      <c r="Z10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5">
        <f>IF(A1035="Programövergripande","Programövergripande",VLOOKUP(C1035,Verks!A:B,2,0))</f>
        <v>104</v>
      </c>
      <c r="AH1035">
        <v>2023</v>
      </c>
      <c r="AL1035" t="str">
        <f>VLOOKUP(B1035,Inst!A:B,2,0)</f>
        <v>H9</v>
      </c>
    </row>
    <row r="1036" spans="1:38" x14ac:dyDescent="0.35">
      <c r="A1036" t="s">
        <v>47</v>
      </c>
      <c r="B1036" t="s">
        <v>306</v>
      </c>
      <c r="C1036" t="s">
        <v>282</v>
      </c>
      <c r="D1036" t="s">
        <v>282</v>
      </c>
      <c r="E1036" t="s">
        <v>48</v>
      </c>
      <c r="G1036" t="s">
        <v>239</v>
      </c>
      <c r="H1036" t="s">
        <v>399</v>
      </c>
      <c r="I1036" t="s">
        <v>400</v>
      </c>
      <c r="J1036">
        <v>1</v>
      </c>
      <c r="L1036" t="s">
        <v>58</v>
      </c>
      <c r="M1036" t="s">
        <v>50</v>
      </c>
      <c r="N1036" s="71">
        <v>4</v>
      </c>
      <c r="O1036" s="71">
        <v>33</v>
      </c>
      <c r="P1036" s="71">
        <v>9</v>
      </c>
      <c r="Q1036" s="141">
        <v>84</v>
      </c>
      <c r="R1036" s="141">
        <f t="shared" si="101"/>
        <v>4.95</v>
      </c>
      <c r="S1036" s="141">
        <f t="shared" si="100"/>
        <v>415.8</v>
      </c>
      <c r="T1036" s="48"/>
      <c r="U1036" s="48">
        <f t="shared" si="102"/>
        <v>415.8</v>
      </c>
      <c r="V1036" s="138">
        <f t="shared" si="103"/>
        <v>415800</v>
      </c>
      <c r="W1036" s="138">
        <f t="shared" si="104"/>
        <v>34650</v>
      </c>
      <c r="X1036" t="str">
        <f>IF(DATAPrI[[#This Row],[Verks]]="Programövergripande",DATAPrI[[#This Row],[Verks]],CONCATENATE(DATAPrI[[#This Row],[PN/Pri kod]],TEXT(DATAPrI[[#This Row],[Verks]],9900000),1))</f>
        <v>H999001041</v>
      </c>
      <c r="Y1036" t="str">
        <f>IF(DATAPrI[[#This Row],[Verks]]="Programövergripande",DATAPrI[[#This Row],[Verks]],CONCATENATE(DATAPrI[[#This Row],[Kursansvarig inst]],TEXT(DATAPrI[[#This Row],[Verks]],9900000),1))</f>
        <v>H999001041</v>
      </c>
      <c r="Z10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6">
        <f>IF(A1036="Programövergripande","Programövergripande",VLOOKUP(C1036,Verks!A:B,2,0))</f>
        <v>104</v>
      </c>
      <c r="AH1036">
        <v>2023</v>
      </c>
      <c r="AL1036" t="str">
        <f>VLOOKUP(B1036,Inst!A:B,2,0)</f>
        <v>H9</v>
      </c>
    </row>
    <row r="1037" spans="1:38" x14ac:dyDescent="0.35">
      <c r="A1037" t="s">
        <v>47</v>
      </c>
      <c r="B1037" t="s">
        <v>306</v>
      </c>
      <c r="C1037" t="s">
        <v>282</v>
      </c>
      <c r="D1037" t="s">
        <v>282</v>
      </c>
      <c r="E1037" t="s">
        <v>48</v>
      </c>
      <c r="G1037" t="s">
        <v>239</v>
      </c>
      <c r="H1037" t="s">
        <v>358</v>
      </c>
      <c r="I1037" t="s">
        <v>401</v>
      </c>
      <c r="J1037">
        <v>1</v>
      </c>
      <c r="L1037" t="s">
        <v>58</v>
      </c>
      <c r="M1037" t="s">
        <v>50</v>
      </c>
      <c r="N1037" s="71">
        <v>4</v>
      </c>
      <c r="O1037" s="71">
        <v>33</v>
      </c>
      <c r="P1037" s="71">
        <v>1.5</v>
      </c>
      <c r="Q1037" s="141">
        <v>115</v>
      </c>
      <c r="R1037" s="141">
        <f t="shared" si="101"/>
        <v>0.82499999999999996</v>
      </c>
      <c r="S1037" s="141">
        <f t="shared" si="100"/>
        <v>94.875</v>
      </c>
      <c r="T1037" s="48"/>
      <c r="U1037" s="48">
        <f t="shared" si="102"/>
        <v>94.875</v>
      </c>
      <c r="V1037" s="138">
        <f t="shared" si="103"/>
        <v>94875</v>
      </c>
      <c r="W1037" s="138">
        <f t="shared" si="104"/>
        <v>7906.25</v>
      </c>
      <c r="X1037" t="str">
        <f>IF(DATAPrI[[#This Row],[Verks]]="Programövergripande",DATAPrI[[#This Row],[Verks]],CONCATENATE(DATAPrI[[#This Row],[PN/Pri kod]],TEXT(DATAPrI[[#This Row],[Verks]],9900000),1))</f>
        <v>H999001041</v>
      </c>
      <c r="Y1037" t="str">
        <f>IF(DATAPrI[[#This Row],[Verks]]="Programövergripande",DATAPrI[[#This Row],[Verks]],CONCATENATE(DATAPrI[[#This Row],[Kursansvarig inst]],TEXT(DATAPrI[[#This Row],[Verks]],9900000),1))</f>
        <v>H999001041</v>
      </c>
      <c r="Z10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7">
        <f>IF(A1037="Programövergripande","Programövergripande",VLOOKUP(C1037,Verks!A:B,2,0))</f>
        <v>104</v>
      </c>
      <c r="AH1037">
        <v>2023</v>
      </c>
      <c r="AL1037" t="str">
        <f>VLOOKUP(B1037,Inst!A:B,2,0)</f>
        <v>H9</v>
      </c>
    </row>
    <row r="1038" spans="1:38" x14ac:dyDescent="0.35">
      <c r="A1038" t="s">
        <v>47</v>
      </c>
      <c r="B1038" t="s">
        <v>306</v>
      </c>
      <c r="C1038" t="s">
        <v>282</v>
      </c>
      <c r="D1038" t="s">
        <v>282</v>
      </c>
      <c r="E1038" t="s">
        <v>48</v>
      </c>
      <c r="G1038" t="s">
        <v>239</v>
      </c>
      <c r="H1038" t="s">
        <v>402</v>
      </c>
      <c r="I1038" t="s">
        <v>403</v>
      </c>
      <c r="J1038">
        <v>1</v>
      </c>
      <c r="L1038" t="s">
        <v>58</v>
      </c>
      <c r="M1038" t="s">
        <v>50</v>
      </c>
      <c r="N1038" s="71">
        <v>4</v>
      </c>
      <c r="O1038" s="71">
        <v>33</v>
      </c>
      <c r="P1038" s="71">
        <v>4.5</v>
      </c>
      <c r="Q1038" s="141">
        <v>130</v>
      </c>
      <c r="R1038" s="141">
        <f t="shared" si="101"/>
        <v>2.4750000000000001</v>
      </c>
      <c r="S1038" s="141">
        <f t="shared" si="100"/>
        <v>321.75</v>
      </c>
      <c r="T1038" s="48"/>
      <c r="U1038" s="48">
        <f t="shared" si="102"/>
        <v>321.75</v>
      </c>
      <c r="V1038" s="138">
        <f t="shared" si="103"/>
        <v>321750</v>
      </c>
      <c r="W1038" s="138">
        <f t="shared" si="104"/>
        <v>26812.5</v>
      </c>
      <c r="X1038" t="str">
        <f>IF(DATAPrI[[#This Row],[Verks]]="Programövergripande",DATAPrI[[#This Row],[Verks]],CONCATENATE(DATAPrI[[#This Row],[PN/Pri kod]],TEXT(DATAPrI[[#This Row],[Verks]],9900000),1))</f>
        <v>H999001041</v>
      </c>
      <c r="Y1038" t="str">
        <f>IF(DATAPrI[[#This Row],[Verks]]="Programövergripande",DATAPrI[[#This Row],[Verks]],CONCATENATE(DATAPrI[[#This Row],[Kursansvarig inst]],TEXT(DATAPrI[[#This Row],[Verks]],9900000),1))</f>
        <v>H999001041</v>
      </c>
      <c r="Z10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8">
        <f>IF(A1038="Programövergripande","Programövergripande",VLOOKUP(C1038,Verks!A:B,2,0))</f>
        <v>104</v>
      </c>
      <c r="AH1038">
        <v>2023</v>
      </c>
      <c r="AL1038" t="str">
        <f>VLOOKUP(B1038,Inst!A:B,2,0)</f>
        <v>H9</v>
      </c>
    </row>
    <row r="1039" spans="1:38" x14ac:dyDescent="0.35">
      <c r="A1039" t="s">
        <v>47</v>
      </c>
      <c r="B1039" t="s">
        <v>306</v>
      </c>
      <c r="C1039" t="s">
        <v>282</v>
      </c>
      <c r="D1039" t="s">
        <v>282</v>
      </c>
      <c r="E1039" t="s">
        <v>48</v>
      </c>
      <c r="G1039" t="s">
        <v>239</v>
      </c>
      <c r="H1039" t="s">
        <v>404</v>
      </c>
      <c r="I1039" t="s">
        <v>405</v>
      </c>
      <c r="J1039">
        <v>1</v>
      </c>
      <c r="L1039" t="s">
        <v>58</v>
      </c>
      <c r="M1039" t="s">
        <v>50</v>
      </c>
      <c r="N1039" s="71">
        <v>4</v>
      </c>
      <c r="O1039" s="71">
        <v>33</v>
      </c>
      <c r="P1039" s="71">
        <v>10.5</v>
      </c>
      <c r="Q1039" s="141">
        <v>115</v>
      </c>
      <c r="R1039" s="141">
        <f t="shared" si="101"/>
        <v>5.7750000000000004</v>
      </c>
      <c r="S1039" s="141">
        <f t="shared" si="100"/>
        <v>664.125</v>
      </c>
      <c r="T1039" s="48"/>
      <c r="U1039" s="48">
        <f t="shared" si="102"/>
        <v>664.125</v>
      </c>
      <c r="V1039" s="138">
        <f t="shared" si="103"/>
        <v>664125</v>
      </c>
      <c r="W1039" s="138">
        <f t="shared" si="104"/>
        <v>55343.75</v>
      </c>
      <c r="X1039" t="str">
        <f>IF(DATAPrI[[#This Row],[Verks]]="Programövergripande",DATAPrI[[#This Row],[Verks]],CONCATENATE(DATAPrI[[#This Row],[PN/Pri kod]],TEXT(DATAPrI[[#This Row],[Verks]],9900000),1))</f>
        <v>H999001041</v>
      </c>
      <c r="Y1039" t="str">
        <f>IF(DATAPrI[[#This Row],[Verks]]="Programövergripande",DATAPrI[[#This Row],[Verks]],CONCATENATE(DATAPrI[[#This Row],[Kursansvarig inst]],TEXT(DATAPrI[[#This Row],[Verks]],9900000),1))</f>
        <v>H999001041</v>
      </c>
      <c r="Z10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39">
        <f>IF(A1039="Programövergripande","Programövergripande",VLOOKUP(C1039,Verks!A:B,2,0))</f>
        <v>104</v>
      </c>
      <c r="AH1039">
        <v>2023</v>
      </c>
      <c r="AL1039" t="str">
        <f>VLOOKUP(B1039,Inst!A:B,2,0)</f>
        <v>H9</v>
      </c>
    </row>
    <row r="1040" spans="1:38" x14ac:dyDescent="0.35">
      <c r="A1040" t="s">
        <v>47</v>
      </c>
      <c r="B1040" t="s">
        <v>306</v>
      </c>
      <c r="C1040" t="s">
        <v>282</v>
      </c>
      <c r="D1040" t="s">
        <v>282</v>
      </c>
      <c r="E1040" t="s">
        <v>48</v>
      </c>
      <c r="G1040" t="s">
        <v>239</v>
      </c>
      <c r="H1040" t="s">
        <v>406</v>
      </c>
      <c r="I1040" t="s">
        <v>407</v>
      </c>
      <c r="J1040">
        <v>1</v>
      </c>
      <c r="L1040" t="s">
        <v>58</v>
      </c>
      <c r="M1040" t="s">
        <v>49</v>
      </c>
      <c r="N1040" s="71">
        <v>5</v>
      </c>
      <c r="O1040" s="71">
        <v>32</v>
      </c>
      <c r="P1040" s="71">
        <v>3</v>
      </c>
      <c r="Q1040" s="141">
        <v>56</v>
      </c>
      <c r="R1040" s="141">
        <f t="shared" si="101"/>
        <v>1.6</v>
      </c>
      <c r="S1040" s="141">
        <f t="shared" si="100"/>
        <v>89.600000000000009</v>
      </c>
      <c r="T1040" s="48"/>
      <c r="U1040" s="48">
        <f t="shared" si="102"/>
        <v>89.600000000000009</v>
      </c>
      <c r="V1040" s="138">
        <f t="shared" si="103"/>
        <v>89600.000000000015</v>
      </c>
      <c r="W1040" s="138">
        <f t="shared" si="104"/>
        <v>7466.6666666666679</v>
      </c>
      <c r="X1040" t="str">
        <f>IF(DATAPrI[[#This Row],[Verks]]="Programövergripande",DATAPrI[[#This Row],[Verks]],CONCATENATE(DATAPrI[[#This Row],[PN/Pri kod]],TEXT(DATAPrI[[#This Row],[Verks]],9900000),1))</f>
        <v>H999001041</v>
      </c>
      <c r="Y1040" t="str">
        <f>IF(DATAPrI[[#This Row],[Verks]]="Programövergripande",DATAPrI[[#This Row],[Verks]],CONCATENATE(DATAPrI[[#This Row],[Kursansvarig inst]],TEXT(DATAPrI[[#This Row],[Verks]],9900000),1))</f>
        <v>H999001041</v>
      </c>
      <c r="Z10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0">
        <f>IF(A1040="Programövergripande","Programövergripande",VLOOKUP(C1040,Verks!A:B,2,0))</f>
        <v>104</v>
      </c>
      <c r="AH1040">
        <v>2023</v>
      </c>
      <c r="AL1040" t="str">
        <f>VLOOKUP(B1040,Inst!A:B,2,0)</f>
        <v>H9</v>
      </c>
    </row>
    <row r="1041" spans="1:38" x14ac:dyDescent="0.35">
      <c r="A1041" t="s">
        <v>47</v>
      </c>
      <c r="B1041" t="s">
        <v>306</v>
      </c>
      <c r="C1041" t="s">
        <v>282</v>
      </c>
      <c r="D1041" t="s">
        <v>282</v>
      </c>
      <c r="E1041" t="s">
        <v>48</v>
      </c>
      <c r="G1041" t="s">
        <v>239</v>
      </c>
      <c r="H1041" t="s">
        <v>408</v>
      </c>
      <c r="I1041" t="s">
        <v>409</v>
      </c>
      <c r="J1041">
        <v>1</v>
      </c>
      <c r="K1041" s="139"/>
      <c r="L1041" t="s">
        <v>58</v>
      </c>
      <c r="M1041" t="s">
        <v>49</v>
      </c>
      <c r="N1041" s="71">
        <v>5</v>
      </c>
      <c r="O1041" s="71">
        <v>32</v>
      </c>
      <c r="P1041" s="71">
        <v>4.5</v>
      </c>
      <c r="Q1041" s="141">
        <v>91</v>
      </c>
      <c r="R1041" s="141">
        <f>O1041*P1041/60*J1041</f>
        <v>2.4</v>
      </c>
      <c r="S1041" s="141">
        <f>Q1041*R1041</f>
        <v>218.4</v>
      </c>
      <c r="T1041" s="143"/>
      <c r="U1041" s="48">
        <f t="shared" si="102"/>
        <v>218.4</v>
      </c>
      <c r="V1041" s="138">
        <f t="shared" si="103"/>
        <v>218400</v>
      </c>
      <c r="W1041" s="138">
        <f>V1041/12</f>
        <v>18200</v>
      </c>
      <c r="X1041" s="139" t="str">
        <f>IF(DATAPrI[[#This Row],[Verks]]="Programövergripande",DATAPrI[[#This Row],[Verks]],CONCATENATE(DATAPrI[[#This Row],[PN/Pri kod]],TEXT(DATAPrI[[#This Row],[Verks]],9900000),1))</f>
        <v>H999001041</v>
      </c>
      <c r="Y1041" s="139" t="str">
        <f>IF(DATAPrI[[#This Row],[Verks]]="Programövergripande",DATAPrI[[#This Row],[Verks]],CONCATENATE(DATAPrI[[#This Row],[Kursansvarig inst]],TEXT(DATAPrI[[#This Row],[Verks]],9900000),1))</f>
        <v>H999001041</v>
      </c>
      <c r="Z10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1">
        <f>IF(A1041="Programövergripande","Programövergripande",VLOOKUP(C1041,Verks!A:B,2,0))</f>
        <v>104</v>
      </c>
      <c r="AH1041">
        <v>2023</v>
      </c>
      <c r="AI1041" s="139"/>
      <c r="AJ1041" s="139"/>
      <c r="AK1041" s="139"/>
      <c r="AL1041" t="str">
        <f>VLOOKUP(B1041,Inst!A:B,2,0)</f>
        <v>H9</v>
      </c>
    </row>
    <row r="1042" spans="1:38" x14ac:dyDescent="0.35">
      <c r="A1042" t="s">
        <v>47</v>
      </c>
      <c r="B1042" t="s">
        <v>306</v>
      </c>
      <c r="C1042" t="s">
        <v>282</v>
      </c>
      <c r="D1042" t="s">
        <v>282</v>
      </c>
      <c r="E1042" t="s">
        <v>48</v>
      </c>
      <c r="G1042" t="s">
        <v>239</v>
      </c>
      <c r="H1042" t="s">
        <v>491</v>
      </c>
      <c r="I1042" t="s">
        <v>410</v>
      </c>
      <c r="J1042">
        <v>1</v>
      </c>
      <c r="L1042" t="s">
        <v>58</v>
      </c>
      <c r="M1042" t="s">
        <v>49</v>
      </c>
      <c r="N1042" s="71">
        <v>5</v>
      </c>
      <c r="O1042" s="71">
        <v>32</v>
      </c>
      <c r="P1042" s="71">
        <v>4.5</v>
      </c>
      <c r="Q1042" s="141">
        <v>91</v>
      </c>
      <c r="R1042" s="141">
        <f t="shared" si="101"/>
        <v>2.4</v>
      </c>
      <c r="S1042" s="141">
        <f t="shared" si="100"/>
        <v>218.4</v>
      </c>
      <c r="T1042" s="48"/>
      <c r="U1042" s="48">
        <f t="shared" si="102"/>
        <v>218.4</v>
      </c>
      <c r="V1042" s="138">
        <f t="shared" si="103"/>
        <v>218400</v>
      </c>
      <c r="W1042" s="138">
        <f t="shared" si="104"/>
        <v>18200</v>
      </c>
      <c r="X1042" t="str">
        <f>IF(DATAPrI[[#This Row],[Verks]]="Programövergripande",DATAPrI[[#This Row],[Verks]],CONCATENATE(DATAPrI[[#This Row],[PN/Pri kod]],TEXT(DATAPrI[[#This Row],[Verks]],9900000),1))</f>
        <v>H999001041</v>
      </c>
      <c r="Y1042" t="str">
        <f>IF(DATAPrI[[#This Row],[Verks]]="Programövergripande",DATAPrI[[#This Row],[Verks]],CONCATENATE(DATAPrI[[#This Row],[Kursansvarig inst]],TEXT(DATAPrI[[#This Row],[Verks]],9900000),1))</f>
        <v>H999001041</v>
      </c>
      <c r="Z10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2">
        <f>IF(A1042="Programövergripande","Programövergripande",VLOOKUP(C1042,Verks!A:B,2,0))</f>
        <v>104</v>
      </c>
      <c r="AH1042">
        <v>2023</v>
      </c>
      <c r="AL1042" t="str">
        <f>VLOOKUP(B1042,Inst!A:B,2,0)</f>
        <v>H9</v>
      </c>
    </row>
    <row r="1043" spans="1:38" x14ac:dyDescent="0.35">
      <c r="A1043" t="s">
        <v>47</v>
      </c>
      <c r="B1043" t="s">
        <v>306</v>
      </c>
      <c r="C1043" t="s">
        <v>282</v>
      </c>
      <c r="D1043" t="s">
        <v>282</v>
      </c>
      <c r="E1043" t="s">
        <v>48</v>
      </c>
      <c r="G1043" t="s">
        <v>239</v>
      </c>
      <c r="H1043" t="s">
        <v>411</v>
      </c>
      <c r="I1043" t="s">
        <v>412</v>
      </c>
      <c r="J1043">
        <v>1</v>
      </c>
      <c r="K1043" s="139"/>
      <c r="L1043" t="s">
        <v>58</v>
      </c>
      <c r="M1043" t="s">
        <v>49</v>
      </c>
      <c r="N1043" s="71">
        <v>5</v>
      </c>
      <c r="O1043" s="71">
        <v>32</v>
      </c>
      <c r="P1043" s="71">
        <v>10.5</v>
      </c>
      <c r="Q1043" s="141">
        <v>130</v>
      </c>
      <c r="R1043" s="141">
        <f t="shared" si="101"/>
        <v>5.6</v>
      </c>
      <c r="S1043" s="141">
        <f t="shared" si="100"/>
        <v>728</v>
      </c>
      <c r="T1043" s="143"/>
      <c r="U1043" s="48">
        <f t="shared" si="102"/>
        <v>728</v>
      </c>
      <c r="V1043" s="138">
        <f t="shared" si="103"/>
        <v>728000</v>
      </c>
      <c r="W1043" s="138">
        <f t="shared" si="104"/>
        <v>60666.666666666664</v>
      </c>
      <c r="X1043" s="139" t="str">
        <f>IF(DATAPrI[[#This Row],[Verks]]="Programövergripande",DATAPrI[[#This Row],[Verks]],CONCATENATE(DATAPrI[[#This Row],[PN/Pri kod]],TEXT(DATAPrI[[#This Row],[Verks]],9900000),1))</f>
        <v>H999001041</v>
      </c>
      <c r="Y1043" s="139" t="str">
        <f>IF(DATAPrI[[#This Row],[Verks]]="Programövergripande",DATAPrI[[#This Row],[Verks]],CONCATENATE(DATAPrI[[#This Row],[Kursansvarig inst]],TEXT(DATAPrI[[#This Row],[Verks]],9900000),1))</f>
        <v>H999001041</v>
      </c>
      <c r="Z1043" s="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3" s="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043" s="139"/>
      <c r="AC1043" s="139"/>
      <c r="AD1043" s="139"/>
      <c r="AE1043" s="139"/>
      <c r="AF1043">
        <f>IF(A1043="Programövergripande","Programövergripande",VLOOKUP(C1043,Verks!A:B,2,0))</f>
        <v>104</v>
      </c>
      <c r="AG1043" s="139"/>
      <c r="AH1043">
        <v>2023</v>
      </c>
      <c r="AI1043" s="139"/>
      <c r="AJ1043" s="139"/>
      <c r="AK1043" s="139"/>
      <c r="AL1043" t="str">
        <f>VLOOKUP(B1043,Inst!A:B,2,0)</f>
        <v>H9</v>
      </c>
    </row>
    <row r="1044" spans="1:38" x14ac:dyDescent="0.35">
      <c r="A1044" t="s">
        <v>47</v>
      </c>
      <c r="B1044" t="s">
        <v>306</v>
      </c>
      <c r="C1044" t="s">
        <v>282</v>
      </c>
      <c r="D1044" t="s">
        <v>282</v>
      </c>
      <c r="E1044" t="s">
        <v>48</v>
      </c>
      <c r="G1044" t="s">
        <v>239</v>
      </c>
      <c r="H1044" t="s">
        <v>413</v>
      </c>
      <c r="I1044" t="s">
        <v>414</v>
      </c>
      <c r="J1044">
        <v>1</v>
      </c>
      <c r="K1044" s="139"/>
      <c r="L1044" t="s">
        <v>58</v>
      </c>
      <c r="M1044" t="s">
        <v>49</v>
      </c>
      <c r="N1044" s="71">
        <v>5</v>
      </c>
      <c r="O1044" s="71">
        <v>32</v>
      </c>
      <c r="P1044" s="71">
        <v>1.5</v>
      </c>
      <c r="Q1044" s="141">
        <v>115</v>
      </c>
      <c r="R1044" s="141">
        <f t="shared" si="101"/>
        <v>0.8</v>
      </c>
      <c r="S1044" s="141">
        <f t="shared" si="100"/>
        <v>92</v>
      </c>
      <c r="T1044" s="143"/>
      <c r="U1044" s="48">
        <f t="shared" si="102"/>
        <v>92</v>
      </c>
      <c r="V1044" s="138">
        <f t="shared" si="103"/>
        <v>92000</v>
      </c>
      <c r="W1044" s="138">
        <f t="shared" si="104"/>
        <v>7666.666666666667</v>
      </c>
      <c r="X1044" s="139" t="str">
        <f>IF(DATAPrI[[#This Row],[Verks]]="Programövergripande",DATAPrI[[#This Row],[Verks]],CONCATENATE(DATAPrI[[#This Row],[PN/Pri kod]],TEXT(DATAPrI[[#This Row],[Verks]],9900000),1))</f>
        <v>H999001041</v>
      </c>
      <c r="Y1044" s="139" t="str">
        <f>IF(DATAPrI[[#This Row],[Verks]]="Programövergripande",DATAPrI[[#This Row],[Verks]],CONCATENATE(DATAPrI[[#This Row],[Kursansvarig inst]],TEXT(DATAPrI[[#This Row],[Verks]],9900000),1))</f>
        <v>H999001041</v>
      </c>
      <c r="Z1044" s="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4" s="13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B1044" s="139"/>
      <c r="AC1044" s="139"/>
      <c r="AD1044" s="139"/>
      <c r="AE1044" s="139"/>
      <c r="AF1044">
        <f>IF(A1044="Programövergripande","Programövergripande",VLOOKUP(C1044,Verks!A:B,2,0))</f>
        <v>104</v>
      </c>
      <c r="AG1044" s="139"/>
      <c r="AH1044">
        <v>2023</v>
      </c>
      <c r="AI1044" s="139"/>
      <c r="AJ1044" s="139"/>
      <c r="AK1044" s="139"/>
      <c r="AL1044" t="str">
        <f>VLOOKUP(B1044,Inst!A:B,2,0)</f>
        <v>H9</v>
      </c>
    </row>
    <row r="1045" spans="1:38" x14ac:dyDescent="0.35">
      <c r="A1045" t="s">
        <v>47</v>
      </c>
      <c r="B1045" t="s">
        <v>306</v>
      </c>
      <c r="C1045" t="s">
        <v>282</v>
      </c>
      <c r="D1045" t="s">
        <v>282</v>
      </c>
      <c r="E1045" t="s">
        <v>48</v>
      </c>
      <c r="G1045" t="s">
        <v>239</v>
      </c>
      <c r="H1045" t="s">
        <v>415</v>
      </c>
      <c r="I1045" t="s">
        <v>416</v>
      </c>
      <c r="J1045">
        <v>1</v>
      </c>
      <c r="L1045" t="s">
        <v>58</v>
      </c>
      <c r="M1045" t="s">
        <v>49</v>
      </c>
      <c r="N1045" s="71">
        <v>5</v>
      </c>
      <c r="O1045" s="71">
        <v>32</v>
      </c>
      <c r="P1045" s="71">
        <v>6</v>
      </c>
      <c r="Q1045" s="141">
        <v>115</v>
      </c>
      <c r="R1045" s="141">
        <f>O1045*P1045/60*J1045</f>
        <v>3.2</v>
      </c>
      <c r="S1045" s="141">
        <f>Q1045*R1045</f>
        <v>368</v>
      </c>
      <c r="T1045" s="48"/>
      <c r="U1045" s="48">
        <f t="shared" si="102"/>
        <v>368</v>
      </c>
      <c r="V1045" s="138">
        <f t="shared" si="103"/>
        <v>368000</v>
      </c>
      <c r="W1045" s="138">
        <f>V1045/12</f>
        <v>30666.666666666668</v>
      </c>
      <c r="X1045" t="str">
        <f>IF(DATAPrI[[#This Row],[Verks]]="Programövergripande",DATAPrI[[#This Row],[Verks]],CONCATENATE(DATAPrI[[#This Row],[PN/Pri kod]],TEXT(DATAPrI[[#This Row],[Verks]],9900000),1))</f>
        <v>H999001041</v>
      </c>
      <c r="Y1045" t="str">
        <f>IF(DATAPrI[[#This Row],[Verks]]="Programövergripande",DATAPrI[[#This Row],[Verks]],CONCATENATE(DATAPrI[[#This Row],[Kursansvarig inst]],TEXT(DATAPrI[[#This Row],[Verks]],9900000),1))</f>
        <v>H999001041</v>
      </c>
      <c r="Z10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5">
        <f>IF(A1045="Programövergripande","Programövergripande",VLOOKUP(C1045,Verks!A:B,2,0))</f>
        <v>104</v>
      </c>
      <c r="AH1045">
        <v>2023</v>
      </c>
      <c r="AL1045" t="str">
        <f>VLOOKUP(B1045,Inst!A:B,2,0)</f>
        <v>H9</v>
      </c>
    </row>
    <row r="1046" spans="1:38" x14ac:dyDescent="0.35">
      <c r="A1046" t="s">
        <v>47</v>
      </c>
      <c r="B1046" t="s">
        <v>306</v>
      </c>
      <c r="C1046" t="s">
        <v>282</v>
      </c>
      <c r="D1046" t="s">
        <v>282</v>
      </c>
      <c r="E1046" t="s">
        <v>48</v>
      </c>
      <c r="G1046" t="s">
        <v>239</v>
      </c>
      <c r="H1046" t="s">
        <v>417</v>
      </c>
      <c r="I1046" t="s">
        <v>418</v>
      </c>
      <c r="J1046">
        <v>1</v>
      </c>
      <c r="L1046" t="s">
        <v>58</v>
      </c>
      <c r="M1046" t="s">
        <v>50</v>
      </c>
      <c r="N1046" s="71">
        <v>6</v>
      </c>
      <c r="O1046" s="71">
        <v>25</v>
      </c>
      <c r="P1046" s="71">
        <v>9</v>
      </c>
      <c r="Q1046" s="141">
        <v>130</v>
      </c>
      <c r="R1046" s="141">
        <f t="shared" ref="R1046:R1096" si="105">O1046*P1046/60*J1046</f>
        <v>3.75</v>
      </c>
      <c r="S1046" s="141">
        <f t="shared" ref="S1046:S1096" si="106">Q1046*R1046</f>
        <v>487.5</v>
      </c>
      <c r="T1046" s="48"/>
      <c r="U1046" s="48">
        <f t="shared" si="102"/>
        <v>487.5</v>
      </c>
      <c r="V1046" s="138">
        <f t="shared" si="103"/>
        <v>487500</v>
      </c>
      <c r="W1046" s="138">
        <f t="shared" ref="W1046:W1096" si="107">V1046/12</f>
        <v>40625</v>
      </c>
      <c r="X1046" t="str">
        <f>IF(DATAPrI[[#This Row],[Verks]]="Programövergripande",DATAPrI[[#This Row],[Verks]],CONCATENATE(DATAPrI[[#This Row],[PN/Pri kod]],TEXT(DATAPrI[[#This Row],[Verks]],9900000),1))</f>
        <v>H999001041</v>
      </c>
      <c r="Y1046" t="str">
        <f>IF(DATAPrI[[#This Row],[Verks]]="Programövergripande",DATAPrI[[#This Row],[Verks]],CONCATENATE(DATAPrI[[#This Row],[Kursansvarig inst]],TEXT(DATAPrI[[#This Row],[Verks]],9900000),1))</f>
        <v>H999001041</v>
      </c>
      <c r="Z10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6">
        <f>IF(A1046="Programövergripande","Programövergripande",VLOOKUP(C1046,Verks!A:B,2,0))</f>
        <v>104</v>
      </c>
      <c r="AH1046">
        <v>2023</v>
      </c>
      <c r="AL1046" t="str">
        <f>VLOOKUP(B1046,Inst!A:B,2,0)</f>
        <v>H9</v>
      </c>
    </row>
    <row r="1047" spans="1:38" x14ac:dyDescent="0.35">
      <c r="A1047" t="s">
        <v>47</v>
      </c>
      <c r="B1047" t="s">
        <v>306</v>
      </c>
      <c r="C1047" t="s">
        <v>282</v>
      </c>
      <c r="D1047" t="s">
        <v>282</v>
      </c>
      <c r="E1047" t="s">
        <v>48</v>
      </c>
      <c r="G1047" t="s">
        <v>239</v>
      </c>
      <c r="H1047" t="s">
        <v>419</v>
      </c>
      <c r="I1047" t="s">
        <v>420</v>
      </c>
      <c r="J1047">
        <v>1</v>
      </c>
      <c r="L1047" t="s">
        <v>58</v>
      </c>
      <c r="M1047" t="s">
        <v>50</v>
      </c>
      <c r="N1047" s="71">
        <v>6</v>
      </c>
      <c r="O1047" s="71">
        <v>25</v>
      </c>
      <c r="P1047" s="71">
        <v>7.5</v>
      </c>
      <c r="Q1047" s="141">
        <v>130</v>
      </c>
      <c r="R1047" s="141">
        <f>O1047*P1047/60*J1047</f>
        <v>3.125</v>
      </c>
      <c r="S1047" s="141">
        <f>Q1047*R1047</f>
        <v>406.25</v>
      </c>
      <c r="T1047" s="48"/>
      <c r="U1047" s="48">
        <f t="shared" si="102"/>
        <v>406.25</v>
      </c>
      <c r="V1047" s="138">
        <f t="shared" si="103"/>
        <v>406250</v>
      </c>
      <c r="W1047" s="138">
        <f>V1047/12</f>
        <v>33854.166666666664</v>
      </c>
      <c r="X1047" t="str">
        <f>IF(DATAPrI[[#This Row],[Verks]]="Programövergripande",DATAPrI[[#This Row],[Verks]],CONCATENATE(DATAPrI[[#This Row],[PN/Pri kod]],TEXT(DATAPrI[[#This Row],[Verks]],9900000),1))</f>
        <v>H999001041</v>
      </c>
      <c r="Y1047" t="str">
        <f>IF(DATAPrI[[#This Row],[Verks]]="Programövergripande",DATAPrI[[#This Row],[Verks]],CONCATENATE(DATAPrI[[#This Row],[Kursansvarig inst]],TEXT(DATAPrI[[#This Row],[Verks]],9900000),1))</f>
        <v>H999001041</v>
      </c>
      <c r="Z10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7">
        <f>IF(A1047="Programövergripande","Programövergripande",VLOOKUP(C1047,Verks!A:B,2,0))</f>
        <v>104</v>
      </c>
      <c r="AH1047">
        <v>2023</v>
      </c>
      <c r="AL1047" t="str">
        <f>VLOOKUP(B1047,Inst!A:B,2,0)</f>
        <v>H9</v>
      </c>
    </row>
    <row r="1048" spans="1:38" x14ac:dyDescent="0.35">
      <c r="A1048" t="s">
        <v>47</v>
      </c>
      <c r="B1048" t="s">
        <v>306</v>
      </c>
      <c r="C1048" t="s">
        <v>282</v>
      </c>
      <c r="D1048" t="s">
        <v>282</v>
      </c>
      <c r="E1048" t="s">
        <v>48</v>
      </c>
      <c r="G1048" t="s">
        <v>239</v>
      </c>
      <c r="H1048" t="s">
        <v>421</v>
      </c>
      <c r="I1048" t="s">
        <v>422</v>
      </c>
      <c r="J1048">
        <v>1</v>
      </c>
      <c r="L1048" t="s">
        <v>58</v>
      </c>
      <c r="M1048" t="s">
        <v>50</v>
      </c>
      <c r="N1048" s="71">
        <v>6</v>
      </c>
      <c r="O1048" s="71">
        <v>25</v>
      </c>
      <c r="P1048" s="71">
        <v>12</v>
      </c>
      <c r="Q1048" s="141">
        <v>115</v>
      </c>
      <c r="R1048" s="141">
        <f t="shared" ref="R1048:R1049" si="108">O1048*P1048/60*J1048</f>
        <v>5</v>
      </c>
      <c r="S1048" s="141">
        <f t="shared" ref="S1048:S1049" si="109">Q1048*R1048</f>
        <v>575</v>
      </c>
      <c r="T1048" s="48"/>
      <c r="U1048" s="48">
        <f t="shared" si="102"/>
        <v>575</v>
      </c>
      <c r="V1048" s="138">
        <f t="shared" si="103"/>
        <v>575000</v>
      </c>
      <c r="W1048" s="138">
        <f t="shared" ref="W1048:W1049" si="110">V1048/12</f>
        <v>47916.666666666664</v>
      </c>
      <c r="X1048" t="str">
        <f>IF(DATAPrI[[#This Row],[Verks]]="Programövergripande",DATAPrI[[#This Row],[Verks]],CONCATENATE(DATAPrI[[#This Row],[PN/Pri kod]],TEXT(DATAPrI[[#This Row],[Verks]],9900000),1))</f>
        <v>H999001041</v>
      </c>
      <c r="Y1048" t="str">
        <f>IF(DATAPrI[[#This Row],[Verks]]="Programövergripande",DATAPrI[[#This Row],[Verks]],CONCATENATE(DATAPrI[[#This Row],[Kursansvarig inst]],TEXT(DATAPrI[[#This Row],[Verks]],9900000),1))</f>
        <v>H999001041</v>
      </c>
      <c r="Z10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8">
        <f>IF(A1048="Programövergripande","Programövergripande",VLOOKUP(C1048,Verks!A:B,2,0))</f>
        <v>104</v>
      </c>
      <c r="AH1048">
        <v>2023</v>
      </c>
      <c r="AL1048" t="str">
        <f>VLOOKUP(B1048,Inst!A:B,2,0)</f>
        <v>H9</v>
      </c>
    </row>
    <row r="1049" spans="1:38" x14ac:dyDescent="0.35">
      <c r="A1049" t="s">
        <v>47</v>
      </c>
      <c r="B1049" t="s">
        <v>306</v>
      </c>
      <c r="C1049" t="s">
        <v>282</v>
      </c>
      <c r="D1049" t="s">
        <v>282</v>
      </c>
      <c r="E1049" t="s">
        <v>48</v>
      </c>
      <c r="G1049" t="s">
        <v>239</v>
      </c>
      <c r="H1049" t="s">
        <v>423</v>
      </c>
      <c r="I1049" t="s">
        <v>424</v>
      </c>
      <c r="J1049">
        <v>1</v>
      </c>
      <c r="L1049" t="s">
        <v>58</v>
      </c>
      <c r="M1049" t="s">
        <v>50</v>
      </c>
      <c r="N1049" s="71">
        <v>6</v>
      </c>
      <c r="O1049" s="71">
        <v>25</v>
      </c>
      <c r="P1049" s="71">
        <v>1.5</v>
      </c>
      <c r="Q1049" s="141">
        <v>115</v>
      </c>
      <c r="R1049" s="141">
        <f t="shared" si="108"/>
        <v>0.625</v>
      </c>
      <c r="S1049" s="141">
        <f t="shared" si="109"/>
        <v>71.875</v>
      </c>
      <c r="T1049" s="48"/>
      <c r="U1049" s="48">
        <f t="shared" si="102"/>
        <v>71.875</v>
      </c>
      <c r="V1049" s="138">
        <f t="shared" si="103"/>
        <v>71875</v>
      </c>
      <c r="W1049" s="138">
        <f t="shared" si="110"/>
        <v>5989.583333333333</v>
      </c>
      <c r="X1049" t="str">
        <f>IF(DATAPrI[[#This Row],[Verks]]="Programövergripande",DATAPrI[[#This Row],[Verks]],CONCATENATE(DATAPrI[[#This Row],[PN/Pri kod]],TEXT(DATAPrI[[#This Row],[Verks]],9900000),1))</f>
        <v>H999001041</v>
      </c>
      <c r="Y1049" t="str">
        <f>IF(DATAPrI[[#This Row],[Verks]]="Programövergripande",DATAPrI[[#This Row],[Verks]],CONCATENATE(DATAPrI[[#This Row],[Kursansvarig inst]],TEXT(DATAPrI[[#This Row],[Verks]],9900000),1))</f>
        <v>H999001041</v>
      </c>
      <c r="Z10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4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49">
        <f>IF(A1049="Programövergripande","Programövergripande",VLOOKUP(C1049,Verks!A:B,2,0))</f>
        <v>104</v>
      </c>
      <c r="AH1049">
        <v>2023</v>
      </c>
      <c r="AL1049" t="str">
        <f>VLOOKUP(B1049,Inst!A:B,2,0)</f>
        <v>H9</v>
      </c>
    </row>
    <row r="1050" spans="1:38" x14ac:dyDescent="0.35">
      <c r="A1050" t="s">
        <v>47</v>
      </c>
      <c r="B1050" t="s">
        <v>306</v>
      </c>
      <c r="C1050" t="s">
        <v>282</v>
      </c>
      <c r="D1050" t="s">
        <v>282</v>
      </c>
      <c r="E1050" t="s">
        <v>48</v>
      </c>
      <c r="G1050" t="s">
        <v>239</v>
      </c>
      <c r="H1050" t="s">
        <v>349</v>
      </c>
      <c r="I1050" t="s">
        <v>42</v>
      </c>
      <c r="J1050">
        <v>1</v>
      </c>
      <c r="L1050" t="s">
        <v>66</v>
      </c>
      <c r="M1050" t="s">
        <v>49</v>
      </c>
      <c r="N1050" s="71">
        <v>7</v>
      </c>
      <c r="O1050" s="71">
        <v>24</v>
      </c>
      <c r="P1050" s="71">
        <v>7.5</v>
      </c>
      <c r="Q1050" s="141">
        <v>115</v>
      </c>
      <c r="R1050" s="141">
        <f t="shared" si="105"/>
        <v>3</v>
      </c>
      <c r="S1050" s="141">
        <f t="shared" si="106"/>
        <v>345</v>
      </c>
      <c r="T1050" s="48">
        <v>0</v>
      </c>
      <c r="U1050" s="48">
        <f t="shared" si="102"/>
        <v>345</v>
      </c>
      <c r="V1050" s="138">
        <f t="shared" si="103"/>
        <v>345000</v>
      </c>
      <c r="W1050" s="138">
        <f t="shared" si="107"/>
        <v>28750</v>
      </c>
      <c r="X1050" t="str">
        <f>IF(DATAPrI[[#This Row],[Verks]]="Programövergripande",DATAPrI[[#This Row],[Verks]],CONCATENATE(DATAPrI[[#This Row],[PN/Pri kod]],TEXT(DATAPrI[[#This Row],[Verks]],9900000),1))</f>
        <v>H999001041</v>
      </c>
      <c r="Y1050" t="str">
        <f>IF(DATAPrI[[#This Row],[Verks]]="Programövergripande",DATAPrI[[#This Row],[Verks]],CONCATENATE(DATAPrI[[#This Row],[Kursansvarig inst]],TEXT(DATAPrI[[#This Row],[Verks]],9900000),1))</f>
        <v>H999001041</v>
      </c>
      <c r="Z10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0">
        <f>IF(A1050="Programövergripande","Programövergripande",VLOOKUP(C1050,Verks!A:B,2,0))</f>
        <v>104</v>
      </c>
      <c r="AH1050">
        <v>2023</v>
      </c>
      <c r="AL1050" t="str">
        <f>VLOOKUP(B1050,Inst!A:B,2,0)</f>
        <v>H9</v>
      </c>
    </row>
    <row r="1051" spans="1:38" x14ac:dyDescent="0.35">
      <c r="A1051" t="s">
        <v>47</v>
      </c>
      <c r="B1051" t="s">
        <v>306</v>
      </c>
      <c r="C1051" t="s">
        <v>282</v>
      </c>
      <c r="D1051" t="s">
        <v>282</v>
      </c>
      <c r="E1051" t="s">
        <v>48</v>
      </c>
      <c r="G1051" t="s">
        <v>239</v>
      </c>
      <c r="H1051" t="s">
        <v>425</v>
      </c>
      <c r="I1051" t="s">
        <v>426</v>
      </c>
      <c r="J1051">
        <v>1</v>
      </c>
      <c r="L1051" t="s">
        <v>58</v>
      </c>
      <c r="M1051" t="s">
        <v>49</v>
      </c>
      <c r="N1051" s="71">
        <v>7</v>
      </c>
      <c r="O1051" s="71">
        <v>24</v>
      </c>
      <c r="P1051" s="71">
        <v>3</v>
      </c>
      <c r="Q1051" s="141">
        <v>55</v>
      </c>
      <c r="R1051" s="141">
        <f t="shared" si="105"/>
        <v>1.2</v>
      </c>
      <c r="S1051" s="141">
        <f t="shared" si="106"/>
        <v>66</v>
      </c>
      <c r="T1051" s="48"/>
      <c r="U1051" s="48">
        <f t="shared" si="102"/>
        <v>66</v>
      </c>
      <c r="V1051" s="138">
        <f t="shared" si="103"/>
        <v>66000</v>
      </c>
      <c r="W1051" s="138">
        <f t="shared" si="107"/>
        <v>5500</v>
      </c>
      <c r="X1051" t="str">
        <f>IF(DATAPrI[[#This Row],[Verks]]="Programövergripande",DATAPrI[[#This Row],[Verks]],CONCATENATE(DATAPrI[[#This Row],[PN/Pri kod]],TEXT(DATAPrI[[#This Row],[Verks]],9900000),1))</f>
        <v>H999001041</v>
      </c>
      <c r="Y1051" t="str">
        <f>IF(DATAPrI[[#This Row],[Verks]]="Programövergripande",DATAPrI[[#This Row],[Verks]],CONCATENATE(DATAPrI[[#This Row],[Kursansvarig inst]],TEXT(DATAPrI[[#This Row],[Verks]],9900000),1))</f>
        <v>H999001041</v>
      </c>
      <c r="Z10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1">
        <f>IF(A1051="Programövergripande","Programövergripande",VLOOKUP(C1051,Verks!A:B,2,0))</f>
        <v>104</v>
      </c>
      <c r="AH1051">
        <v>2023</v>
      </c>
      <c r="AL1051" t="str">
        <f>VLOOKUP(B1051,Inst!A:B,2,0)</f>
        <v>H9</v>
      </c>
    </row>
    <row r="1052" spans="1:38" x14ac:dyDescent="0.35">
      <c r="A1052" t="s">
        <v>47</v>
      </c>
      <c r="B1052" t="s">
        <v>306</v>
      </c>
      <c r="C1052" t="s">
        <v>282</v>
      </c>
      <c r="D1052" t="s">
        <v>282</v>
      </c>
      <c r="E1052" t="s">
        <v>48</v>
      </c>
      <c r="G1052" t="s">
        <v>239</v>
      </c>
      <c r="H1052" t="s">
        <v>427</v>
      </c>
      <c r="I1052" t="s">
        <v>428</v>
      </c>
      <c r="J1052">
        <v>1</v>
      </c>
      <c r="L1052" t="s">
        <v>58</v>
      </c>
      <c r="M1052" t="s">
        <v>49</v>
      </c>
      <c r="N1052" s="71">
        <v>7</v>
      </c>
      <c r="O1052" s="71">
        <v>24</v>
      </c>
      <c r="P1052" s="71">
        <v>6</v>
      </c>
      <c r="Q1052" s="141">
        <v>115</v>
      </c>
      <c r="R1052" s="141">
        <f t="shared" si="105"/>
        <v>2.4</v>
      </c>
      <c r="S1052" s="141">
        <f t="shared" si="106"/>
        <v>276</v>
      </c>
      <c r="T1052" s="48"/>
      <c r="U1052" s="48">
        <f t="shared" si="102"/>
        <v>276</v>
      </c>
      <c r="V1052" s="138">
        <f t="shared" si="103"/>
        <v>276000</v>
      </c>
      <c r="W1052" s="138">
        <f t="shared" si="107"/>
        <v>23000</v>
      </c>
      <c r="X1052" t="str">
        <f>IF(DATAPrI[[#This Row],[Verks]]="Programövergripande",DATAPrI[[#This Row],[Verks]],CONCATENATE(DATAPrI[[#This Row],[PN/Pri kod]],TEXT(DATAPrI[[#This Row],[Verks]],9900000),1))</f>
        <v>H999001041</v>
      </c>
      <c r="Y1052" t="str">
        <f>IF(DATAPrI[[#This Row],[Verks]]="Programövergripande",DATAPrI[[#This Row],[Verks]],CONCATENATE(DATAPrI[[#This Row],[Kursansvarig inst]],TEXT(DATAPrI[[#This Row],[Verks]],9900000),1))</f>
        <v>H999001041</v>
      </c>
      <c r="Z10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2">
        <f>IF(A1052="Programövergripande","Programövergripande",VLOOKUP(C1052,Verks!A:B,2,0))</f>
        <v>104</v>
      </c>
      <c r="AH1052">
        <v>2023</v>
      </c>
      <c r="AL1052" t="str">
        <f>VLOOKUP(B1052,Inst!A:B,2,0)</f>
        <v>H9</v>
      </c>
    </row>
    <row r="1053" spans="1:38" x14ac:dyDescent="0.35">
      <c r="A1053" t="s">
        <v>47</v>
      </c>
      <c r="B1053" t="s">
        <v>306</v>
      </c>
      <c r="C1053" t="s">
        <v>282</v>
      </c>
      <c r="D1053" t="s">
        <v>282</v>
      </c>
      <c r="E1053" t="s">
        <v>48</v>
      </c>
      <c r="G1053" t="s">
        <v>239</v>
      </c>
      <c r="H1053" t="s">
        <v>429</v>
      </c>
      <c r="I1053" t="s">
        <v>430</v>
      </c>
      <c r="J1053">
        <v>1</v>
      </c>
      <c r="L1053" t="s">
        <v>58</v>
      </c>
      <c r="M1053" t="s">
        <v>49</v>
      </c>
      <c r="N1053" s="71">
        <v>7</v>
      </c>
      <c r="O1053" s="71">
        <v>24</v>
      </c>
      <c r="P1053" s="71">
        <v>7.5</v>
      </c>
      <c r="Q1053" s="141">
        <v>115</v>
      </c>
      <c r="R1053" s="141">
        <f t="shared" si="105"/>
        <v>3</v>
      </c>
      <c r="S1053" s="141">
        <f t="shared" si="106"/>
        <v>345</v>
      </c>
      <c r="T1053" s="48"/>
      <c r="U1053" s="48">
        <f t="shared" si="102"/>
        <v>345</v>
      </c>
      <c r="V1053" s="138">
        <f t="shared" si="103"/>
        <v>345000</v>
      </c>
      <c r="W1053" s="138">
        <f t="shared" si="107"/>
        <v>28750</v>
      </c>
      <c r="X1053" t="str">
        <f>IF(DATAPrI[[#This Row],[Verks]]="Programövergripande",DATAPrI[[#This Row],[Verks]],CONCATENATE(DATAPrI[[#This Row],[PN/Pri kod]],TEXT(DATAPrI[[#This Row],[Verks]],9900000),1))</f>
        <v>H999001041</v>
      </c>
      <c r="Y1053" t="str">
        <f>IF(DATAPrI[[#This Row],[Verks]]="Programövergripande",DATAPrI[[#This Row],[Verks]],CONCATENATE(DATAPrI[[#This Row],[Kursansvarig inst]],TEXT(DATAPrI[[#This Row],[Verks]],9900000),1))</f>
        <v>H999001041</v>
      </c>
      <c r="Z10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3">
        <f>IF(A1053="Programövergripande","Programövergripande",VLOOKUP(C1053,Verks!A:B,2,0))</f>
        <v>104</v>
      </c>
      <c r="AH1053">
        <v>2023</v>
      </c>
      <c r="AL1053" t="str">
        <f>VLOOKUP(B1053,Inst!A:B,2,0)</f>
        <v>H9</v>
      </c>
    </row>
    <row r="1054" spans="1:38" x14ac:dyDescent="0.35">
      <c r="A1054" t="s">
        <v>47</v>
      </c>
      <c r="B1054" t="s">
        <v>306</v>
      </c>
      <c r="C1054" t="s">
        <v>282</v>
      </c>
      <c r="D1054" t="s">
        <v>282</v>
      </c>
      <c r="E1054" t="s">
        <v>48</v>
      </c>
      <c r="G1054" t="s">
        <v>239</v>
      </c>
      <c r="H1054" t="s">
        <v>431</v>
      </c>
      <c r="I1054" t="s">
        <v>432</v>
      </c>
      <c r="J1054">
        <v>1</v>
      </c>
      <c r="L1054" t="s">
        <v>58</v>
      </c>
      <c r="M1054" t="s">
        <v>49</v>
      </c>
      <c r="N1054" s="71">
        <v>7</v>
      </c>
      <c r="O1054" s="71">
        <v>24</v>
      </c>
      <c r="P1054" s="71">
        <v>6</v>
      </c>
      <c r="Q1054" s="141">
        <v>130</v>
      </c>
      <c r="R1054" s="141">
        <f t="shared" si="105"/>
        <v>2.4</v>
      </c>
      <c r="S1054" s="141">
        <f t="shared" si="106"/>
        <v>312</v>
      </c>
      <c r="T1054" s="48"/>
      <c r="U1054" s="48">
        <f t="shared" si="102"/>
        <v>312</v>
      </c>
      <c r="V1054" s="138">
        <f t="shared" si="103"/>
        <v>312000</v>
      </c>
      <c r="W1054" s="138">
        <f t="shared" si="107"/>
        <v>26000</v>
      </c>
      <c r="X1054" t="str">
        <f>IF(DATAPrI[[#This Row],[Verks]]="Programövergripande",DATAPrI[[#This Row],[Verks]],CONCATENATE(DATAPrI[[#This Row],[PN/Pri kod]],TEXT(DATAPrI[[#This Row],[Verks]],9900000),1))</f>
        <v>H999001041</v>
      </c>
      <c r="Y1054" t="str">
        <f>IF(DATAPrI[[#This Row],[Verks]]="Programövergripande",DATAPrI[[#This Row],[Verks]],CONCATENATE(DATAPrI[[#This Row],[Kursansvarig inst]],TEXT(DATAPrI[[#This Row],[Verks]],9900000),1))</f>
        <v>H999001041</v>
      </c>
      <c r="Z10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4">
        <f>IF(A1054="Programövergripande","Programövergripande",VLOOKUP(C1054,Verks!A:B,2,0))</f>
        <v>104</v>
      </c>
      <c r="AH1054">
        <v>2023</v>
      </c>
      <c r="AL1054" t="str">
        <f>VLOOKUP(B1054,Inst!A:B,2,0)</f>
        <v>H9</v>
      </c>
    </row>
    <row r="1055" spans="1:38" x14ac:dyDescent="0.35">
      <c r="A1055" t="s">
        <v>47</v>
      </c>
      <c r="B1055" t="s">
        <v>306</v>
      </c>
      <c r="C1055" t="s">
        <v>282</v>
      </c>
      <c r="D1055" t="s">
        <v>282</v>
      </c>
      <c r="E1055" t="s">
        <v>48</v>
      </c>
      <c r="G1055" t="s">
        <v>239</v>
      </c>
      <c r="H1055" t="s">
        <v>433</v>
      </c>
      <c r="I1055" t="s">
        <v>434</v>
      </c>
      <c r="J1055">
        <v>1</v>
      </c>
      <c r="L1055" t="s">
        <v>58</v>
      </c>
      <c r="M1055" t="s">
        <v>50</v>
      </c>
      <c r="N1055" s="71">
        <v>8</v>
      </c>
      <c r="O1055" s="71">
        <v>30</v>
      </c>
      <c r="P1055" s="71">
        <v>30</v>
      </c>
      <c r="Q1055" s="141">
        <v>130</v>
      </c>
      <c r="R1055" s="141">
        <f t="shared" si="105"/>
        <v>15</v>
      </c>
      <c r="S1055" s="141">
        <f t="shared" si="106"/>
        <v>1950</v>
      </c>
      <c r="T1055" s="48">
        <v>0</v>
      </c>
      <c r="U1055" s="48">
        <f t="shared" si="102"/>
        <v>1950</v>
      </c>
      <c r="V1055" s="138">
        <f t="shared" si="103"/>
        <v>1950000</v>
      </c>
      <c r="W1055" s="138">
        <f t="shared" si="107"/>
        <v>162500</v>
      </c>
      <c r="X1055" t="str">
        <f>IF(DATAPrI[[#This Row],[Verks]]="Programövergripande",DATAPrI[[#This Row],[Verks]],CONCATENATE(DATAPrI[[#This Row],[PN/Pri kod]],TEXT(DATAPrI[[#This Row],[Verks]],9900000),1))</f>
        <v>H999001041</v>
      </c>
      <c r="Y1055" t="str">
        <f>IF(DATAPrI[[#This Row],[Verks]]="Programövergripande",DATAPrI[[#This Row],[Verks]],CONCATENATE(DATAPrI[[#This Row],[Kursansvarig inst]],TEXT(DATAPrI[[#This Row],[Verks]],9900000),1))</f>
        <v>H999001041</v>
      </c>
      <c r="Z10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5">
        <f>IF(A1055="Programövergripande","Programövergripande",VLOOKUP(C1055,Verks!A:B,2,0))</f>
        <v>104</v>
      </c>
      <c r="AH1055">
        <v>2023</v>
      </c>
      <c r="AL1055" t="str">
        <f>VLOOKUP(B1055,Inst!A:B,2,0)</f>
        <v>H9</v>
      </c>
    </row>
    <row r="1056" spans="1:38" x14ac:dyDescent="0.35">
      <c r="A1056" t="s">
        <v>47</v>
      </c>
      <c r="B1056" t="s">
        <v>306</v>
      </c>
      <c r="C1056" t="s">
        <v>282</v>
      </c>
      <c r="D1056" t="s">
        <v>282</v>
      </c>
      <c r="E1056" t="s">
        <v>48</v>
      </c>
      <c r="G1056" t="s">
        <v>239</v>
      </c>
      <c r="H1056" t="s">
        <v>435</v>
      </c>
      <c r="I1056" t="s">
        <v>42</v>
      </c>
      <c r="J1056">
        <v>1</v>
      </c>
      <c r="L1056" t="s">
        <v>53</v>
      </c>
      <c r="M1056" t="s">
        <v>42</v>
      </c>
      <c r="N1056" s="71"/>
      <c r="O1056" s="71"/>
      <c r="P1056" s="71"/>
      <c r="Q1056" s="141"/>
      <c r="R1056" s="141">
        <f t="shared" si="105"/>
        <v>0</v>
      </c>
      <c r="S1056" s="141">
        <f t="shared" si="106"/>
        <v>0</v>
      </c>
      <c r="T1056" s="48">
        <v>1235</v>
      </c>
      <c r="U1056" s="48">
        <f t="shared" si="102"/>
        <v>1235</v>
      </c>
      <c r="V1056" s="138">
        <f t="shared" si="103"/>
        <v>1235000</v>
      </c>
      <c r="W1056" s="138">
        <f t="shared" si="107"/>
        <v>102916.66666666667</v>
      </c>
      <c r="X1056" t="str">
        <f>IF(DATAPrI[[#This Row],[Verks]]="Programövergripande",DATAPrI[[#This Row],[Verks]],CONCATENATE(DATAPrI[[#This Row],[PN/Pri kod]],TEXT(DATAPrI[[#This Row],[Verks]],9900000),1))</f>
        <v>H999001041</v>
      </c>
      <c r="Y1056" t="str">
        <f>IF(DATAPrI[[#This Row],[Verks]]="Programövergripande",DATAPrI[[#This Row],[Verks]],CONCATENATE(DATAPrI[[#This Row],[Kursansvarig inst]],TEXT(DATAPrI[[#This Row],[Verks]],9900000),1))</f>
        <v>H999001041</v>
      </c>
      <c r="Z10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6">
        <f>IF(A1056="Programövergripande","Programövergripande",VLOOKUP(C1056,Verks!A:B,2,0))</f>
        <v>104</v>
      </c>
      <c r="AH1056">
        <v>2023</v>
      </c>
      <c r="AL1056" t="str">
        <f>VLOOKUP(B1056,Inst!A:B,2,0)</f>
        <v>H9</v>
      </c>
    </row>
    <row r="1057" spans="1:38" x14ac:dyDescent="0.35">
      <c r="A1057" t="s">
        <v>47</v>
      </c>
      <c r="B1057" t="s">
        <v>306</v>
      </c>
      <c r="C1057" t="s">
        <v>282</v>
      </c>
      <c r="D1057" t="s">
        <v>282</v>
      </c>
      <c r="E1057" t="s">
        <v>48</v>
      </c>
      <c r="G1057" t="s">
        <v>239</v>
      </c>
      <c r="H1057" t="s">
        <v>365</v>
      </c>
      <c r="I1057" t="s">
        <v>42</v>
      </c>
      <c r="J1057">
        <v>1</v>
      </c>
      <c r="L1057" t="s">
        <v>53</v>
      </c>
      <c r="N1057" s="71">
        <v>0</v>
      </c>
      <c r="O1057" s="71"/>
      <c r="P1057" s="71">
        <v>60</v>
      </c>
      <c r="Q1057" s="141">
        <v>130</v>
      </c>
      <c r="R1057" s="141">
        <f t="shared" si="105"/>
        <v>0</v>
      </c>
      <c r="S1057" s="141">
        <f t="shared" si="106"/>
        <v>0</v>
      </c>
      <c r="T1057" s="48">
        <v>0</v>
      </c>
      <c r="U1057" s="48">
        <f t="shared" si="102"/>
        <v>0</v>
      </c>
      <c r="V1057" s="138">
        <f t="shared" si="103"/>
        <v>0</v>
      </c>
      <c r="W1057" s="138">
        <f t="shared" si="107"/>
        <v>0</v>
      </c>
      <c r="X1057" t="str">
        <f>IF(DATAPrI[[#This Row],[Verks]]="Programövergripande",DATAPrI[[#This Row],[Verks]],CONCATENATE(DATAPrI[[#This Row],[PN/Pri kod]],TEXT(DATAPrI[[#This Row],[Verks]],9900000),1))</f>
        <v>H999001041</v>
      </c>
      <c r="Y1057" t="str">
        <f>IF(DATAPrI[[#This Row],[Verks]]="Programövergripande",DATAPrI[[#This Row],[Verks]],CONCATENATE(DATAPrI[[#This Row],[Kursansvarig inst]],TEXT(DATAPrI[[#This Row],[Verks]],9900000),1))</f>
        <v>H999001041</v>
      </c>
      <c r="Z10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7">
        <f>IF(A1057="Programövergripande","Programövergripande",VLOOKUP(C1057,Verks!A:B,2,0))</f>
        <v>104</v>
      </c>
      <c r="AH1057">
        <v>2023</v>
      </c>
      <c r="AL1057" t="str">
        <f>VLOOKUP(B1057,Inst!A:B,2,0)</f>
        <v>H9</v>
      </c>
    </row>
    <row r="1058" spans="1:38" x14ac:dyDescent="0.35">
      <c r="A1058" t="s">
        <v>47</v>
      </c>
      <c r="B1058" t="s">
        <v>306</v>
      </c>
      <c r="C1058" t="s">
        <v>282</v>
      </c>
      <c r="D1058" t="s">
        <v>282</v>
      </c>
      <c r="E1058" t="s">
        <v>48</v>
      </c>
      <c r="G1058" t="s">
        <v>239</v>
      </c>
      <c r="H1058" t="s">
        <v>65</v>
      </c>
      <c r="I1058" t="s">
        <v>42</v>
      </c>
      <c r="J1058">
        <v>1</v>
      </c>
      <c r="L1058" t="s">
        <v>66</v>
      </c>
      <c r="N1058" s="71">
        <v>0</v>
      </c>
      <c r="O1058" s="71">
        <v>0.5</v>
      </c>
      <c r="P1058" s="71">
        <v>60</v>
      </c>
      <c r="Q1058" s="141">
        <v>130</v>
      </c>
      <c r="R1058" s="141">
        <f t="shared" si="105"/>
        <v>0.5</v>
      </c>
      <c r="S1058" s="141">
        <f t="shared" si="106"/>
        <v>65</v>
      </c>
      <c r="T1058" s="48"/>
      <c r="U1058" s="48">
        <f t="shared" si="102"/>
        <v>65</v>
      </c>
      <c r="V1058" s="138">
        <f t="shared" si="103"/>
        <v>65000</v>
      </c>
      <c r="W1058" s="138">
        <f t="shared" si="107"/>
        <v>5416.666666666667</v>
      </c>
      <c r="X1058" t="str">
        <f>IF(DATAPrI[[#This Row],[Verks]]="Programövergripande",DATAPrI[[#This Row],[Verks]],CONCATENATE(DATAPrI[[#This Row],[PN/Pri kod]],TEXT(DATAPrI[[#This Row],[Verks]],9900000),1))</f>
        <v>H999001041</v>
      </c>
      <c r="Y1058" t="str">
        <f>IF(DATAPrI[[#This Row],[Verks]]="Programövergripande",DATAPrI[[#This Row],[Verks]],CONCATENATE(DATAPrI[[#This Row],[Kursansvarig inst]],TEXT(DATAPrI[[#This Row],[Verks]],9900000),1))</f>
        <v>H999001041</v>
      </c>
      <c r="Z10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5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58">
        <f>IF(A1058="Programövergripande","Programövergripande",VLOOKUP(C1058,Verks!A:B,2,0))</f>
        <v>104</v>
      </c>
      <c r="AH1058">
        <v>2023</v>
      </c>
      <c r="AL1058" t="str">
        <f>VLOOKUP(B1058,Inst!A:B,2,0)</f>
        <v>H9</v>
      </c>
    </row>
    <row r="1059" spans="1:38" x14ac:dyDescent="0.35">
      <c r="A1059" t="s">
        <v>38</v>
      </c>
      <c r="B1059" t="s">
        <v>306</v>
      </c>
      <c r="C1059" t="s">
        <v>303</v>
      </c>
      <c r="D1059" t="s">
        <v>303</v>
      </c>
      <c r="E1059" t="s">
        <v>42</v>
      </c>
      <c r="G1059" t="s">
        <v>239</v>
      </c>
      <c r="H1059" t="s">
        <v>54</v>
      </c>
      <c r="I1059" t="s">
        <v>42</v>
      </c>
      <c r="J1059">
        <v>1</v>
      </c>
      <c r="L1059" t="s">
        <v>53</v>
      </c>
      <c r="M1059" t="s">
        <v>42</v>
      </c>
      <c r="N1059" s="71"/>
      <c r="O1059" s="71"/>
      <c r="P1059" s="71"/>
      <c r="Q1059" s="141">
        <v>0</v>
      </c>
      <c r="R1059" s="141">
        <f t="shared" si="105"/>
        <v>0</v>
      </c>
      <c r="S1059" s="141">
        <f t="shared" si="106"/>
        <v>0</v>
      </c>
      <c r="T1059" s="48">
        <v>322</v>
      </c>
      <c r="U1059" s="48">
        <f t="shared" si="102"/>
        <v>322</v>
      </c>
      <c r="V1059" s="138">
        <f t="shared" si="103"/>
        <v>322000</v>
      </c>
      <c r="W1059" s="138">
        <f t="shared" si="107"/>
        <v>26833.333333333332</v>
      </c>
      <c r="X1059" t="str">
        <f>IF(DATAPrI[[#This Row],[Verks]]="Programövergripande",DATAPrI[[#This Row],[Verks]],CONCATENATE(DATAPrI[[#This Row],[PN/Pri kod]],TEXT(DATAPrI[[#This Row],[Verks]],9900000),1))</f>
        <v>Programövergripande</v>
      </c>
      <c r="Y1059" t="str">
        <f>IF(DATAPrI[[#This Row],[Verks]]="Programövergripande",DATAPrI[[#This Row],[Verks]],CONCATENATE(DATAPrI[[#This Row],[Kursansvarig inst]],TEXT(DATAPrI[[#This Row],[Verks]],9900000),1))</f>
        <v>Programövergripande</v>
      </c>
      <c r="Z105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59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59" t="str">
        <f>IF(A1059="Programövergripande","Programövergripande",VLOOKUP(C1059,Verks!A:B,2,0))</f>
        <v>Programövergripande</v>
      </c>
      <c r="AH1059">
        <v>2023</v>
      </c>
      <c r="AL1059" t="str">
        <f>VLOOKUP(B1059,Inst!A:B,2,0)</f>
        <v>H9</v>
      </c>
    </row>
    <row r="1060" spans="1:38" x14ac:dyDescent="0.35">
      <c r="A1060" t="s">
        <v>38</v>
      </c>
      <c r="B1060" t="s">
        <v>306</v>
      </c>
      <c r="C1060" t="s">
        <v>303</v>
      </c>
      <c r="D1060" t="s">
        <v>303</v>
      </c>
      <c r="E1060" t="s">
        <v>42</v>
      </c>
      <c r="G1060" t="s">
        <v>239</v>
      </c>
      <c r="H1060" t="s">
        <v>55</v>
      </c>
      <c r="I1060" t="s">
        <v>42</v>
      </c>
      <c r="J1060">
        <v>1</v>
      </c>
      <c r="L1060" t="s">
        <v>53</v>
      </c>
      <c r="N1060" s="71"/>
      <c r="O1060" s="71"/>
      <c r="P1060" s="71"/>
      <c r="Q1060" s="141">
        <v>0</v>
      </c>
      <c r="R1060" s="141">
        <f t="shared" si="105"/>
        <v>0</v>
      </c>
      <c r="S1060" s="141">
        <f t="shared" si="106"/>
        <v>0</v>
      </c>
      <c r="T1060" s="48">
        <v>44</v>
      </c>
      <c r="U1060" s="48">
        <f t="shared" si="102"/>
        <v>44</v>
      </c>
      <c r="V1060" s="138">
        <f t="shared" si="103"/>
        <v>44000</v>
      </c>
      <c r="W1060" s="138">
        <f t="shared" si="107"/>
        <v>3666.6666666666665</v>
      </c>
      <c r="X1060" t="str">
        <f>IF(DATAPrI[[#This Row],[Verks]]="Programövergripande",DATAPrI[[#This Row],[Verks]],CONCATENATE(DATAPrI[[#This Row],[PN/Pri kod]],TEXT(DATAPrI[[#This Row],[Verks]],9900000),1))</f>
        <v>Programövergripande</v>
      </c>
      <c r="Y1060" t="str">
        <f>IF(DATAPrI[[#This Row],[Verks]]="Programövergripande",DATAPrI[[#This Row],[Verks]],CONCATENATE(DATAPrI[[#This Row],[Kursansvarig inst]],TEXT(DATAPrI[[#This Row],[Verks]],9900000),1))</f>
        <v>Programövergripande</v>
      </c>
      <c r="Z106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60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60" t="str">
        <f>IF(A1060="Programövergripande","Programövergripande",VLOOKUP(C1060,Verks!A:B,2,0))</f>
        <v>Programövergripande</v>
      </c>
      <c r="AH1060">
        <v>2023</v>
      </c>
      <c r="AL1060" t="str">
        <f>VLOOKUP(B1060,Inst!A:B,2,0)</f>
        <v>H9</v>
      </c>
    </row>
    <row r="1061" spans="1:38" x14ac:dyDescent="0.35">
      <c r="A1061" t="s">
        <v>38</v>
      </c>
      <c r="B1061" t="s">
        <v>306</v>
      </c>
      <c r="C1061" t="s">
        <v>303</v>
      </c>
      <c r="D1061" t="s">
        <v>303</v>
      </c>
      <c r="E1061" t="s">
        <v>42</v>
      </c>
      <c r="G1061" t="s">
        <v>239</v>
      </c>
      <c r="H1061" t="s">
        <v>44</v>
      </c>
      <c r="I1061" t="s">
        <v>42</v>
      </c>
      <c r="J1061">
        <v>1</v>
      </c>
      <c r="L1061" t="s">
        <v>53</v>
      </c>
      <c r="N1061" s="71"/>
      <c r="O1061" s="71"/>
      <c r="P1061" s="71"/>
      <c r="Q1061" s="141">
        <v>0</v>
      </c>
      <c r="R1061" s="141">
        <f t="shared" si="105"/>
        <v>0</v>
      </c>
      <c r="S1061" s="141">
        <f t="shared" si="106"/>
        <v>0</v>
      </c>
      <c r="T1061" s="48">
        <v>486.99399999999997</v>
      </c>
      <c r="U1061" s="48">
        <f t="shared" si="102"/>
        <v>486.99399999999997</v>
      </c>
      <c r="V1061" s="138">
        <f t="shared" si="103"/>
        <v>486994</v>
      </c>
      <c r="W1061" s="138">
        <f t="shared" si="107"/>
        <v>40582.833333333336</v>
      </c>
      <c r="X1061" t="str">
        <f>IF(DATAPrI[[#This Row],[Verks]]="Programövergripande",DATAPrI[[#This Row],[Verks]],CONCATENATE(DATAPrI[[#This Row],[PN/Pri kod]],TEXT(DATAPrI[[#This Row],[Verks]],9900000),1))</f>
        <v>Programövergripande</v>
      </c>
      <c r="Y1061" t="str">
        <f>IF(DATAPrI[[#This Row],[Verks]]="Programövergripande",DATAPrI[[#This Row],[Verks]],CONCATENATE(DATAPrI[[#This Row],[Kursansvarig inst]],TEXT(DATAPrI[[#This Row],[Verks]],9900000),1))</f>
        <v>Programövergripande</v>
      </c>
      <c r="Z106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61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61" t="str">
        <f>IF(A1061="Programövergripande","Programövergripande",VLOOKUP(C1061,Verks!A:B,2,0))</f>
        <v>Programövergripande</v>
      </c>
      <c r="AH1061">
        <v>2023</v>
      </c>
      <c r="AL1061" t="str">
        <f>VLOOKUP(B1061,Inst!A:B,2,0)</f>
        <v>H9</v>
      </c>
    </row>
    <row r="1062" spans="1:38" x14ac:dyDescent="0.35">
      <c r="A1062" t="s">
        <v>38</v>
      </c>
      <c r="B1062" t="s">
        <v>306</v>
      </c>
      <c r="C1062" t="s">
        <v>303</v>
      </c>
      <c r="D1062" t="s">
        <v>303</v>
      </c>
      <c r="E1062" t="s">
        <v>42</v>
      </c>
      <c r="G1062" t="s">
        <v>239</v>
      </c>
      <c r="H1062" t="s">
        <v>52</v>
      </c>
      <c r="I1062" t="s">
        <v>42</v>
      </c>
      <c r="J1062">
        <v>1</v>
      </c>
      <c r="L1062" t="s">
        <v>53</v>
      </c>
      <c r="N1062" s="71"/>
      <c r="O1062" s="71"/>
      <c r="P1062" s="71"/>
      <c r="Q1062" s="141">
        <v>0</v>
      </c>
      <c r="R1062" s="141">
        <f t="shared" si="105"/>
        <v>0</v>
      </c>
      <c r="S1062" s="141">
        <f t="shared" si="106"/>
        <v>0</v>
      </c>
      <c r="T1062" s="48">
        <v>1053</v>
      </c>
      <c r="U1062" s="48">
        <f t="shared" si="102"/>
        <v>1053</v>
      </c>
      <c r="V1062" s="138">
        <f t="shared" si="103"/>
        <v>1053000</v>
      </c>
      <c r="W1062" s="138">
        <f t="shared" si="107"/>
        <v>87750</v>
      </c>
      <c r="X1062" t="str">
        <f>IF(DATAPrI[[#This Row],[Verks]]="Programövergripande",DATAPrI[[#This Row],[Verks]],CONCATENATE(DATAPrI[[#This Row],[PN/Pri kod]],TEXT(DATAPrI[[#This Row],[Verks]],9900000),1))</f>
        <v>Programövergripande</v>
      </c>
      <c r="Y1062" t="str">
        <f>IF(DATAPrI[[#This Row],[Verks]]="Programövergripande",DATAPrI[[#This Row],[Verks]],CONCATENATE(DATAPrI[[#This Row],[Kursansvarig inst]],TEXT(DATAPrI[[#This Row],[Verks]],9900000),1))</f>
        <v>Programövergripande</v>
      </c>
      <c r="Z106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62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62" t="str">
        <f>IF(A1062="Programövergripande","Programövergripande",VLOOKUP(C1062,Verks!A:B,2,0))</f>
        <v>Programövergripande</v>
      </c>
      <c r="AH1062">
        <v>2023</v>
      </c>
      <c r="AL1062" t="str">
        <f>VLOOKUP(B1062,Inst!A:B,2,0)</f>
        <v>H9</v>
      </c>
    </row>
    <row r="1063" spans="1:38" x14ac:dyDescent="0.35">
      <c r="A1063" t="s">
        <v>38</v>
      </c>
      <c r="B1063" t="s">
        <v>306</v>
      </c>
      <c r="C1063" t="s">
        <v>303</v>
      </c>
      <c r="D1063" t="s">
        <v>303</v>
      </c>
      <c r="E1063" t="s">
        <v>42</v>
      </c>
      <c r="G1063" t="s">
        <v>239</v>
      </c>
      <c r="H1063" t="s">
        <v>436</v>
      </c>
      <c r="I1063" t="s">
        <v>42</v>
      </c>
      <c r="J1063">
        <v>1</v>
      </c>
      <c r="L1063" t="s">
        <v>53</v>
      </c>
      <c r="N1063" s="71"/>
      <c r="O1063" s="71"/>
      <c r="P1063" s="71"/>
      <c r="Q1063" s="141">
        <v>0</v>
      </c>
      <c r="R1063" s="141">
        <f t="shared" si="105"/>
        <v>0</v>
      </c>
      <c r="S1063" s="141">
        <f t="shared" si="106"/>
        <v>0</v>
      </c>
      <c r="T1063" s="48"/>
      <c r="U1063" s="48">
        <f t="shared" si="102"/>
        <v>0</v>
      </c>
      <c r="V1063" s="138">
        <f t="shared" si="103"/>
        <v>0</v>
      </c>
      <c r="W1063" s="138">
        <f t="shared" si="107"/>
        <v>0</v>
      </c>
      <c r="X1063" t="str">
        <f>IF(DATAPrI[[#This Row],[Verks]]="Programövergripande",DATAPrI[[#This Row],[Verks]],CONCATENATE(DATAPrI[[#This Row],[PN/Pri kod]],TEXT(DATAPrI[[#This Row],[Verks]],9900000),1))</f>
        <v>Programövergripande</v>
      </c>
      <c r="Y1063" t="str">
        <f>IF(DATAPrI[[#This Row],[Verks]]="Programövergripande",DATAPrI[[#This Row],[Verks]],CONCATENATE(DATAPrI[[#This Row],[Kursansvarig inst]],TEXT(DATAPrI[[#This Row],[Verks]],9900000),1))</f>
        <v>Programövergripande</v>
      </c>
      <c r="Z106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63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63" t="str">
        <f>IF(A1063="Programövergripande","Programövergripande",VLOOKUP(C1063,Verks!A:B,2,0))</f>
        <v>Programövergripande</v>
      </c>
      <c r="AH1063">
        <v>2023</v>
      </c>
      <c r="AL1063" t="str">
        <f>VLOOKUP(B1063,Inst!A:B,2,0)</f>
        <v>H9</v>
      </c>
    </row>
    <row r="1064" spans="1:38" x14ac:dyDescent="0.35">
      <c r="A1064" t="s">
        <v>38</v>
      </c>
      <c r="B1064" t="s">
        <v>306</v>
      </c>
      <c r="C1064" t="s">
        <v>303</v>
      </c>
      <c r="D1064" t="s">
        <v>303</v>
      </c>
      <c r="E1064" t="s">
        <v>42</v>
      </c>
      <c r="G1064" t="s">
        <v>239</v>
      </c>
      <c r="H1064" t="s">
        <v>307</v>
      </c>
      <c r="I1064" t="s">
        <v>42</v>
      </c>
      <c r="J1064">
        <v>1</v>
      </c>
      <c r="L1064" t="s">
        <v>53</v>
      </c>
      <c r="N1064" s="71"/>
      <c r="O1064" s="71"/>
      <c r="P1064" s="71"/>
      <c r="Q1064" s="141">
        <v>0</v>
      </c>
      <c r="R1064" s="141">
        <f t="shared" si="105"/>
        <v>0</v>
      </c>
      <c r="S1064" s="141">
        <f t="shared" si="106"/>
        <v>0</v>
      </c>
      <c r="T1064" s="48">
        <v>36</v>
      </c>
      <c r="U1064" s="48">
        <f t="shared" si="102"/>
        <v>36</v>
      </c>
      <c r="V1064" s="138">
        <f t="shared" si="103"/>
        <v>36000</v>
      </c>
      <c r="W1064" s="138">
        <f t="shared" si="107"/>
        <v>3000</v>
      </c>
      <c r="X1064" t="str">
        <f>IF(DATAPrI[[#This Row],[Verks]]="Programövergripande",DATAPrI[[#This Row],[Verks]],CONCATENATE(DATAPrI[[#This Row],[PN/Pri kod]],TEXT(DATAPrI[[#This Row],[Verks]],9900000),1))</f>
        <v>Programövergripande</v>
      </c>
      <c r="Y1064" t="str">
        <f>IF(DATAPrI[[#This Row],[Verks]]="Programövergripande",DATAPrI[[#This Row],[Verks]],CONCATENATE(DATAPrI[[#This Row],[Kursansvarig inst]],TEXT(DATAPrI[[#This Row],[Verks]],9900000),1))</f>
        <v>Programövergripande</v>
      </c>
      <c r="Z106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Programövergripande</v>
      </c>
      <c r="AA1064" t="str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Programövergripande</v>
      </c>
      <c r="AF1064" t="str">
        <f>IF(A1064="Programövergripande","Programövergripande",VLOOKUP(C1064,Verks!A:B,2,0))</f>
        <v>Programövergripande</v>
      </c>
      <c r="AH1064">
        <v>2023</v>
      </c>
      <c r="AL1064" t="str">
        <f>VLOOKUP(B1064,Inst!A:B,2,0)</f>
        <v>H9</v>
      </c>
    </row>
    <row r="1065" spans="1:38" x14ac:dyDescent="0.35">
      <c r="A1065" t="s">
        <v>47</v>
      </c>
      <c r="B1065" t="s">
        <v>306</v>
      </c>
      <c r="C1065" t="s">
        <v>303</v>
      </c>
      <c r="D1065" t="s">
        <v>303</v>
      </c>
      <c r="E1065" t="s">
        <v>48</v>
      </c>
      <c r="G1065" t="s">
        <v>239</v>
      </c>
      <c r="H1065" t="s">
        <v>437</v>
      </c>
      <c r="I1065" t="s">
        <v>438</v>
      </c>
      <c r="J1065">
        <v>1</v>
      </c>
      <c r="L1065" t="s">
        <v>58</v>
      </c>
      <c r="M1065" t="s">
        <v>49</v>
      </c>
      <c r="N1065" s="71">
        <v>1</v>
      </c>
      <c r="O1065" s="71">
        <v>48</v>
      </c>
      <c r="P1065" s="71">
        <v>7.5</v>
      </c>
      <c r="Q1065" s="141">
        <v>70</v>
      </c>
      <c r="R1065" s="141">
        <f t="shared" si="105"/>
        <v>6</v>
      </c>
      <c r="S1065" s="141">
        <f t="shared" si="106"/>
        <v>420</v>
      </c>
      <c r="T1065" s="48">
        <v>0</v>
      </c>
      <c r="U1065" s="48">
        <f t="shared" si="102"/>
        <v>420</v>
      </c>
      <c r="V1065" s="138">
        <f t="shared" si="103"/>
        <v>420000</v>
      </c>
      <c r="W1065" s="138">
        <f t="shared" si="107"/>
        <v>35000</v>
      </c>
      <c r="X1065" t="str">
        <f>IF(DATAPrI[[#This Row],[Verks]]="Programövergripande",DATAPrI[[#This Row],[Verks]],CONCATENATE(DATAPrI[[#This Row],[PN/Pri kod]],TEXT(DATAPrI[[#This Row],[Verks]],9900000),1))</f>
        <v>H999001381</v>
      </c>
      <c r="Y1065" t="str">
        <f>IF(DATAPrI[[#This Row],[Verks]]="Programövergripande",DATAPrI[[#This Row],[Verks]],CONCATENATE(DATAPrI[[#This Row],[Kursansvarig inst]],TEXT(DATAPrI[[#This Row],[Verks]],9900000),1))</f>
        <v>H999001381</v>
      </c>
      <c r="Z10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5">
        <f>IF(A1065="Programövergripande","Programövergripande",VLOOKUP(C1065,Verks!A:B,2,0))</f>
        <v>138</v>
      </c>
      <c r="AH1065">
        <v>2023</v>
      </c>
      <c r="AL1065" t="str">
        <f>VLOOKUP(B1065,Inst!A:B,2,0)</f>
        <v>H9</v>
      </c>
    </row>
    <row r="1066" spans="1:38" x14ac:dyDescent="0.35">
      <c r="A1066" t="s">
        <v>47</v>
      </c>
      <c r="B1066" t="s">
        <v>306</v>
      </c>
      <c r="C1066" t="s">
        <v>303</v>
      </c>
      <c r="D1066" t="s">
        <v>303</v>
      </c>
      <c r="E1066" t="s">
        <v>48</v>
      </c>
      <c r="G1066" t="s">
        <v>239</v>
      </c>
      <c r="H1066" t="s">
        <v>439</v>
      </c>
      <c r="I1066" t="s">
        <v>440</v>
      </c>
      <c r="J1066">
        <v>1</v>
      </c>
      <c r="L1066" t="s">
        <v>58</v>
      </c>
      <c r="M1066" t="s">
        <v>49</v>
      </c>
      <c r="N1066" s="71">
        <v>1</v>
      </c>
      <c r="O1066" s="71">
        <v>48</v>
      </c>
      <c r="P1066" s="71">
        <v>8</v>
      </c>
      <c r="Q1066" s="141">
        <v>70</v>
      </c>
      <c r="R1066" s="141">
        <f t="shared" si="105"/>
        <v>6.4</v>
      </c>
      <c r="S1066" s="141">
        <f t="shared" si="106"/>
        <v>448</v>
      </c>
      <c r="T1066" s="48">
        <v>0</v>
      </c>
      <c r="U1066" s="48">
        <f t="shared" si="102"/>
        <v>448</v>
      </c>
      <c r="V1066" s="138">
        <f t="shared" si="103"/>
        <v>448000</v>
      </c>
      <c r="W1066" s="138">
        <f t="shared" si="107"/>
        <v>37333.333333333336</v>
      </c>
      <c r="X1066" t="str">
        <f>IF(DATAPrI[[#This Row],[Verks]]="Programövergripande",DATAPrI[[#This Row],[Verks]],CONCATENATE(DATAPrI[[#This Row],[PN/Pri kod]],TEXT(DATAPrI[[#This Row],[Verks]],9900000),1))</f>
        <v>H999001381</v>
      </c>
      <c r="Y1066" t="str">
        <f>IF(DATAPrI[[#This Row],[Verks]]="Programövergripande",DATAPrI[[#This Row],[Verks]],CONCATENATE(DATAPrI[[#This Row],[Kursansvarig inst]],TEXT(DATAPrI[[#This Row],[Verks]],9900000),1))</f>
        <v>H999001381</v>
      </c>
      <c r="Z10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6">
        <f>IF(A1066="Programövergripande","Programövergripande",VLOOKUP(C1066,Verks!A:B,2,0))</f>
        <v>138</v>
      </c>
      <c r="AH1066">
        <v>2023</v>
      </c>
      <c r="AL1066" t="str">
        <f>VLOOKUP(B1066,Inst!A:B,2,0)</f>
        <v>H9</v>
      </c>
    </row>
    <row r="1067" spans="1:38" x14ac:dyDescent="0.35">
      <c r="A1067" t="s">
        <v>47</v>
      </c>
      <c r="B1067" t="s">
        <v>306</v>
      </c>
      <c r="C1067" t="s">
        <v>303</v>
      </c>
      <c r="D1067" t="s">
        <v>303</v>
      </c>
      <c r="E1067" t="s">
        <v>48</v>
      </c>
      <c r="G1067" t="s">
        <v>239</v>
      </c>
      <c r="H1067" t="s">
        <v>441</v>
      </c>
      <c r="I1067" t="s">
        <v>442</v>
      </c>
      <c r="J1067">
        <v>1</v>
      </c>
      <c r="L1067" t="s">
        <v>58</v>
      </c>
      <c r="M1067" t="s">
        <v>49</v>
      </c>
      <c r="N1067" s="71">
        <v>1</v>
      </c>
      <c r="O1067" s="71">
        <v>48</v>
      </c>
      <c r="P1067" s="71">
        <v>7</v>
      </c>
      <c r="Q1067" s="141">
        <v>70</v>
      </c>
      <c r="R1067" s="141">
        <f t="shared" si="105"/>
        <v>5.6</v>
      </c>
      <c r="S1067" s="141">
        <f t="shared" si="106"/>
        <v>392</v>
      </c>
      <c r="T1067" s="48">
        <v>0</v>
      </c>
      <c r="U1067" s="48">
        <f t="shared" si="102"/>
        <v>392</v>
      </c>
      <c r="V1067" s="138">
        <f t="shared" si="103"/>
        <v>392000</v>
      </c>
      <c r="W1067" s="138">
        <f t="shared" si="107"/>
        <v>32666.666666666668</v>
      </c>
      <c r="X1067" t="str">
        <f>IF(DATAPrI[[#This Row],[Verks]]="Programövergripande",DATAPrI[[#This Row],[Verks]],CONCATENATE(DATAPrI[[#This Row],[PN/Pri kod]],TEXT(DATAPrI[[#This Row],[Verks]],9900000),1))</f>
        <v>H999001381</v>
      </c>
      <c r="Y1067" t="str">
        <f>IF(DATAPrI[[#This Row],[Verks]]="Programövergripande",DATAPrI[[#This Row],[Verks]],CONCATENATE(DATAPrI[[#This Row],[Kursansvarig inst]],TEXT(DATAPrI[[#This Row],[Verks]],9900000),1))</f>
        <v>H999001381</v>
      </c>
      <c r="Z10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7">
        <f>IF(A1067="Programövergripande","Programövergripande",VLOOKUP(C1067,Verks!A:B,2,0))</f>
        <v>138</v>
      </c>
      <c r="AH1067">
        <v>2023</v>
      </c>
      <c r="AL1067" t="str">
        <f>VLOOKUP(B1067,Inst!A:B,2,0)</f>
        <v>H9</v>
      </c>
    </row>
    <row r="1068" spans="1:38" x14ac:dyDescent="0.35">
      <c r="A1068" t="s">
        <v>47</v>
      </c>
      <c r="B1068" t="s">
        <v>306</v>
      </c>
      <c r="C1068" t="s">
        <v>303</v>
      </c>
      <c r="D1068" t="s">
        <v>303</v>
      </c>
      <c r="E1068" t="s">
        <v>48</v>
      </c>
      <c r="G1068" t="s">
        <v>239</v>
      </c>
      <c r="H1068" t="s">
        <v>443</v>
      </c>
      <c r="I1068" t="s">
        <v>444</v>
      </c>
      <c r="J1068">
        <v>1</v>
      </c>
      <c r="L1068" t="s">
        <v>58</v>
      </c>
      <c r="M1068" t="s">
        <v>49</v>
      </c>
      <c r="N1068" s="71">
        <v>1</v>
      </c>
      <c r="O1068" s="71">
        <v>48</v>
      </c>
      <c r="P1068" s="71">
        <v>1</v>
      </c>
      <c r="Q1068" s="141">
        <v>70</v>
      </c>
      <c r="R1068" s="141">
        <f t="shared" si="105"/>
        <v>0.8</v>
      </c>
      <c r="S1068" s="141">
        <f t="shared" si="106"/>
        <v>56</v>
      </c>
      <c r="T1068" s="48">
        <v>0</v>
      </c>
      <c r="U1068" s="48">
        <f t="shared" si="102"/>
        <v>56</v>
      </c>
      <c r="V1068" s="138">
        <f t="shared" si="103"/>
        <v>56000</v>
      </c>
      <c r="W1068" s="138">
        <f t="shared" si="107"/>
        <v>4666.666666666667</v>
      </c>
      <c r="X1068" t="str">
        <f>IF(DATAPrI[[#This Row],[Verks]]="Programövergripande",DATAPrI[[#This Row],[Verks]],CONCATENATE(DATAPrI[[#This Row],[PN/Pri kod]],TEXT(DATAPrI[[#This Row],[Verks]],9900000),1))</f>
        <v>H999001381</v>
      </c>
      <c r="Y1068" t="str">
        <f>IF(DATAPrI[[#This Row],[Verks]]="Programövergripande",DATAPrI[[#This Row],[Verks]],CONCATENATE(DATAPrI[[#This Row],[Kursansvarig inst]],TEXT(DATAPrI[[#This Row],[Verks]],9900000),1))</f>
        <v>H999001381</v>
      </c>
      <c r="Z10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8">
        <f>IF(A1068="Programövergripande","Programövergripande",VLOOKUP(C1068,Verks!A:B,2,0))</f>
        <v>138</v>
      </c>
      <c r="AH1068">
        <v>2023</v>
      </c>
      <c r="AL1068" t="str">
        <f>VLOOKUP(B1068,Inst!A:B,2,0)</f>
        <v>H9</v>
      </c>
    </row>
    <row r="1069" spans="1:38" x14ac:dyDescent="0.35">
      <c r="A1069" t="s">
        <v>47</v>
      </c>
      <c r="B1069" t="s">
        <v>306</v>
      </c>
      <c r="C1069" t="s">
        <v>303</v>
      </c>
      <c r="D1069" t="s">
        <v>303</v>
      </c>
      <c r="E1069" t="s">
        <v>48</v>
      </c>
      <c r="G1069" t="s">
        <v>239</v>
      </c>
      <c r="H1069" t="s">
        <v>445</v>
      </c>
      <c r="I1069" t="s">
        <v>446</v>
      </c>
      <c r="J1069">
        <v>1</v>
      </c>
      <c r="L1069" t="s">
        <v>58</v>
      </c>
      <c r="M1069" t="s">
        <v>49</v>
      </c>
      <c r="N1069" s="71">
        <v>1</v>
      </c>
      <c r="O1069" s="71">
        <v>48</v>
      </c>
      <c r="P1069" s="71">
        <v>6.5</v>
      </c>
      <c r="Q1069" s="141">
        <v>50</v>
      </c>
      <c r="R1069" s="141">
        <f t="shared" si="105"/>
        <v>5.2</v>
      </c>
      <c r="S1069" s="141">
        <f t="shared" si="106"/>
        <v>260</v>
      </c>
      <c r="T1069" s="48">
        <v>0</v>
      </c>
      <c r="U1069" s="48">
        <f t="shared" si="102"/>
        <v>260</v>
      </c>
      <c r="V1069" s="138">
        <f t="shared" si="103"/>
        <v>260000</v>
      </c>
      <c r="W1069" s="138">
        <f t="shared" si="107"/>
        <v>21666.666666666668</v>
      </c>
      <c r="X1069" t="str">
        <f>IF(DATAPrI[[#This Row],[Verks]]="Programövergripande",DATAPrI[[#This Row],[Verks]],CONCATENATE(DATAPrI[[#This Row],[PN/Pri kod]],TEXT(DATAPrI[[#This Row],[Verks]],9900000),1))</f>
        <v>H999001381</v>
      </c>
      <c r="Y1069" t="str">
        <f>IF(DATAPrI[[#This Row],[Verks]]="Programövergripande",DATAPrI[[#This Row],[Verks]],CONCATENATE(DATAPrI[[#This Row],[Kursansvarig inst]],TEXT(DATAPrI[[#This Row],[Verks]],9900000),1))</f>
        <v>H999001381</v>
      </c>
      <c r="Z10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6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69">
        <f>IF(A1069="Programövergripande","Programövergripande",VLOOKUP(C1069,Verks!A:B,2,0))</f>
        <v>138</v>
      </c>
      <c r="AH1069">
        <v>2023</v>
      </c>
      <c r="AL1069" t="str">
        <f>VLOOKUP(B1069,Inst!A:B,2,0)</f>
        <v>H9</v>
      </c>
    </row>
    <row r="1070" spans="1:38" x14ac:dyDescent="0.35">
      <c r="A1070" t="s">
        <v>47</v>
      </c>
      <c r="B1070" t="s">
        <v>306</v>
      </c>
      <c r="C1070" t="s">
        <v>303</v>
      </c>
      <c r="D1070" t="s">
        <v>303</v>
      </c>
      <c r="E1070" t="s">
        <v>48</v>
      </c>
      <c r="G1070" t="s">
        <v>239</v>
      </c>
      <c r="H1070" t="s">
        <v>447</v>
      </c>
      <c r="I1070" t="s">
        <v>448</v>
      </c>
      <c r="J1070">
        <v>1</v>
      </c>
      <c r="L1070" t="s">
        <v>58</v>
      </c>
      <c r="M1070" t="s">
        <v>50</v>
      </c>
      <c r="N1070" s="71">
        <v>2</v>
      </c>
      <c r="O1070" s="71">
        <v>40</v>
      </c>
      <c r="P1070" s="71">
        <v>4.5</v>
      </c>
      <c r="Q1070" s="141">
        <v>70</v>
      </c>
      <c r="R1070" s="141">
        <f t="shared" si="105"/>
        <v>3</v>
      </c>
      <c r="S1070" s="141">
        <f t="shared" si="106"/>
        <v>210</v>
      </c>
      <c r="T1070" s="48">
        <v>0</v>
      </c>
      <c r="U1070" s="48">
        <f t="shared" si="102"/>
        <v>210</v>
      </c>
      <c r="V1070" s="138">
        <f t="shared" si="103"/>
        <v>210000</v>
      </c>
      <c r="W1070" s="138">
        <f t="shared" si="107"/>
        <v>17500</v>
      </c>
      <c r="X1070" t="str">
        <f>IF(DATAPrI[[#This Row],[Verks]]="Programövergripande",DATAPrI[[#This Row],[Verks]],CONCATENATE(DATAPrI[[#This Row],[PN/Pri kod]],TEXT(DATAPrI[[#This Row],[Verks]],9900000),1))</f>
        <v>H999001381</v>
      </c>
      <c r="Y1070" t="str">
        <f>IF(DATAPrI[[#This Row],[Verks]]="Programövergripande",DATAPrI[[#This Row],[Verks]],CONCATENATE(DATAPrI[[#This Row],[Kursansvarig inst]],TEXT(DATAPrI[[#This Row],[Verks]],9900000),1))</f>
        <v>H999001381</v>
      </c>
      <c r="Z10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0">
        <f>IF(A1070="Programövergripande","Programövergripande",VLOOKUP(C1070,Verks!A:B,2,0))</f>
        <v>138</v>
      </c>
      <c r="AH1070">
        <v>2023</v>
      </c>
      <c r="AL1070" t="str">
        <f>VLOOKUP(B1070,Inst!A:B,2,0)</f>
        <v>H9</v>
      </c>
    </row>
    <row r="1071" spans="1:38" x14ac:dyDescent="0.35">
      <c r="A1071" t="s">
        <v>47</v>
      </c>
      <c r="B1071" t="s">
        <v>306</v>
      </c>
      <c r="C1071" t="s">
        <v>303</v>
      </c>
      <c r="D1071" t="s">
        <v>303</v>
      </c>
      <c r="E1071" t="s">
        <v>48</v>
      </c>
      <c r="G1071" t="s">
        <v>239</v>
      </c>
      <c r="H1071" t="s">
        <v>449</v>
      </c>
      <c r="I1071" t="s">
        <v>450</v>
      </c>
      <c r="J1071">
        <v>1</v>
      </c>
      <c r="L1071" t="s">
        <v>58</v>
      </c>
      <c r="M1071" t="s">
        <v>50</v>
      </c>
      <c r="N1071" s="71">
        <v>2</v>
      </c>
      <c r="O1071" s="71">
        <v>40</v>
      </c>
      <c r="P1071" s="71">
        <v>7.5</v>
      </c>
      <c r="Q1071" s="141">
        <v>55</v>
      </c>
      <c r="R1071" s="141">
        <f t="shared" si="105"/>
        <v>5</v>
      </c>
      <c r="S1071" s="141">
        <f t="shared" si="106"/>
        <v>275</v>
      </c>
      <c r="T1071" s="48">
        <v>0</v>
      </c>
      <c r="U1071" s="48">
        <f t="shared" si="102"/>
        <v>275</v>
      </c>
      <c r="V1071" s="138">
        <f t="shared" si="103"/>
        <v>275000</v>
      </c>
      <c r="W1071" s="138">
        <f t="shared" si="107"/>
        <v>22916.666666666668</v>
      </c>
      <c r="X1071" t="str">
        <f>IF(DATAPrI[[#This Row],[Verks]]="Programövergripande",DATAPrI[[#This Row],[Verks]],CONCATENATE(DATAPrI[[#This Row],[PN/Pri kod]],TEXT(DATAPrI[[#This Row],[Verks]],9900000),1))</f>
        <v>H999001381</v>
      </c>
      <c r="Y1071" t="str">
        <f>IF(DATAPrI[[#This Row],[Verks]]="Programövergripande",DATAPrI[[#This Row],[Verks]],CONCATENATE(DATAPrI[[#This Row],[Kursansvarig inst]],TEXT(DATAPrI[[#This Row],[Verks]],9900000),1))</f>
        <v>H999001381</v>
      </c>
      <c r="Z10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1">
        <f>IF(A1071="Programövergripande","Programövergripande",VLOOKUP(C1071,Verks!A:B,2,0))</f>
        <v>138</v>
      </c>
      <c r="AH1071">
        <v>2023</v>
      </c>
      <c r="AL1071" t="str">
        <f>VLOOKUP(B1071,Inst!A:B,2,0)</f>
        <v>H9</v>
      </c>
    </row>
    <row r="1072" spans="1:38" x14ac:dyDescent="0.35">
      <c r="A1072" t="s">
        <v>47</v>
      </c>
      <c r="B1072" t="s">
        <v>306</v>
      </c>
      <c r="C1072" t="s">
        <v>303</v>
      </c>
      <c r="D1072" t="s">
        <v>303</v>
      </c>
      <c r="E1072" t="s">
        <v>48</v>
      </c>
      <c r="G1072" t="s">
        <v>451</v>
      </c>
      <c r="H1072" t="s">
        <v>452</v>
      </c>
      <c r="I1072" t="s">
        <v>453</v>
      </c>
      <c r="J1072">
        <v>1</v>
      </c>
      <c r="L1072" t="s">
        <v>58</v>
      </c>
      <c r="M1072" t="s">
        <v>50</v>
      </c>
      <c r="N1072" s="71">
        <v>2</v>
      </c>
      <c r="O1072" s="71">
        <v>40</v>
      </c>
      <c r="P1072" s="71">
        <v>4.5</v>
      </c>
      <c r="Q1072" s="141">
        <v>70</v>
      </c>
      <c r="R1072" s="141">
        <f t="shared" si="105"/>
        <v>3</v>
      </c>
      <c r="S1072" s="141">
        <f t="shared" si="106"/>
        <v>210</v>
      </c>
      <c r="T1072" s="48">
        <v>0</v>
      </c>
      <c r="U1072" s="48">
        <f t="shared" si="102"/>
        <v>210</v>
      </c>
      <c r="V1072" s="138">
        <f t="shared" si="103"/>
        <v>210000</v>
      </c>
      <c r="W1072" s="138">
        <f t="shared" si="107"/>
        <v>17500</v>
      </c>
      <c r="X1072" t="str">
        <f>IF(DATAPrI[[#This Row],[Verks]]="Programövergripande",DATAPrI[[#This Row],[Verks]],CONCATENATE(DATAPrI[[#This Row],[PN/Pri kod]],TEXT(DATAPrI[[#This Row],[Verks]],9900000),1))</f>
        <v>H999001381</v>
      </c>
      <c r="Y1072" t="str">
        <f>IF(DATAPrI[[#This Row],[Verks]]="Programövergripande",DATAPrI[[#This Row],[Verks]],CONCATENATE(DATAPrI[[#This Row],[Kursansvarig inst]],TEXT(DATAPrI[[#This Row],[Verks]],9900000),1))</f>
        <v>H199001381</v>
      </c>
      <c r="Z10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2">
        <f>IF(A1072="Programövergripande","Programövergripande",VLOOKUP(C1072,Verks!A:B,2,0))</f>
        <v>138</v>
      </c>
      <c r="AH1072">
        <v>2023</v>
      </c>
      <c r="AL1072" t="str">
        <f>VLOOKUP(B1072,Inst!A:B,2,0)</f>
        <v>H9</v>
      </c>
    </row>
    <row r="1073" spans="1:38" x14ac:dyDescent="0.35">
      <c r="A1073" t="s">
        <v>47</v>
      </c>
      <c r="B1073" t="s">
        <v>306</v>
      </c>
      <c r="C1073" t="s">
        <v>303</v>
      </c>
      <c r="D1073" t="s">
        <v>303</v>
      </c>
      <c r="E1073" t="s">
        <v>48</v>
      </c>
      <c r="G1073" t="s">
        <v>122</v>
      </c>
      <c r="H1073" t="s">
        <v>454</v>
      </c>
      <c r="I1073" t="s">
        <v>455</v>
      </c>
      <c r="J1073">
        <v>1</v>
      </c>
      <c r="L1073" t="s">
        <v>58</v>
      </c>
      <c r="M1073" t="s">
        <v>50</v>
      </c>
      <c r="N1073" s="71">
        <v>2</v>
      </c>
      <c r="O1073" s="71">
        <v>40</v>
      </c>
      <c r="P1073" s="71">
        <v>4.5</v>
      </c>
      <c r="Q1073" s="141">
        <v>70</v>
      </c>
      <c r="R1073" s="141">
        <f t="shared" si="105"/>
        <v>3</v>
      </c>
      <c r="S1073" s="141">
        <f t="shared" si="106"/>
        <v>210</v>
      </c>
      <c r="T1073" s="48">
        <v>0</v>
      </c>
      <c r="U1073" s="48">
        <f t="shared" si="102"/>
        <v>210</v>
      </c>
      <c r="V1073" s="138">
        <f t="shared" si="103"/>
        <v>210000</v>
      </c>
      <c r="W1073" s="138">
        <f t="shared" si="107"/>
        <v>17500</v>
      </c>
      <c r="X1073" t="str">
        <f>IF(DATAPrI[[#This Row],[Verks]]="Programövergripande",DATAPrI[[#This Row],[Verks]],CONCATENATE(DATAPrI[[#This Row],[PN/Pri kod]],TEXT(DATAPrI[[#This Row],[Verks]],9900000),1))</f>
        <v>H999001381</v>
      </c>
      <c r="Y1073" t="str">
        <f>IF(DATAPrI[[#This Row],[Verks]]="Programövergripande",DATAPrI[[#This Row],[Verks]],CONCATENATE(DATAPrI[[#This Row],[Kursansvarig inst]],TEXT(DATAPrI[[#This Row],[Verks]],9900000),1))</f>
        <v>H599001381</v>
      </c>
      <c r="Z10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3">
        <f>IF(A1073="Programövergripande","Programövergripande",VLOOKUP(C1073,Verks!A:B,2,0))</f>
        <v>138</v>
      </c>
      <c r="AH1073">
        <v>2023</v>
      </c>
      <c r="AL1073" t="str">
        <f>VLOOKUP(B1073,Inst!A:B,2,0)</f>
        <v>H9</v>
      </c>
    </row>
    <row r="1074" spans="1:38" x14ac:dyDescent="0.35">
      <c r="A1074" t="s">
        <v>47</v>
      </c>
      <c r="B1074" t="s">
        <v>306</v>
      </c>
      <c r="C1074" t="s">
        <v>303</v>
      </c>
      <c r="D1074" t="s">
        <v>303</v>
      </c>
      <c r="E1074" t="s">
        <v>48</v>
      </c>
      <c r="G1074" t="s">
        <v>239</v>
      </c>
      <c r="H1074" t="s">
        <v>443</v>
      </c>
      <c r="I1074" t="s">
        <v>444</v>
      </c>
      <c r="J1074">
        <v>1</v>
      </c>
      <c r="L1074" t="s">
        <v>58</v>
      </c>
      <c r="M1074" t="s">
        <v>50</v>
      </c>
      <c r="N1074" s="71">
        <v>2</v>
      </c>
      <c r="O1074" s="71">
        <v>40</v>
      </c>
      <c r="P1074" s="71">
        <v>1</v>
      </c>
      <c r="Q1074" s="141">
        <v>70</v>
      </c>
      <c r="R1074" s="141">
        <f t="shared" si="105"/>
        <v>0.66666666666666663</v>
      </c>
      <c r="S1074" s="141">
        <f t="shared" si="106"/>
        <v>46.666666666666664</v>
      </c>
      <c r="T1074" s="48">
        <v>0</v>
      </c>
      <c r="U1074" s="48">
        <f t="shared" si="102"/>
        <v>46.666666666666664</v>
      </c>
      <c r="V1074" s="138">
        <f t="shared" si="103"/>
        <v>46666.666666666664</v>
      </c>
      <c r="W1074" s="138">
        <f t="shared" si="107"/>
        <v>3888.8888888888887</v>
      </c>
      <c r="X1074" t="str">
        <f>IF(DATAPrI[[#This Row],[Verks]]="Programövergripande",DATAPrI[[#This Row],[Verks]],CONCATENATE(DATAPrI[[#This Row],[PN/Pri kod]],TEXT(DATAPrI[[#This Row],[Verks]],9900000),1))</f>
        <v>H999001381</v>
      </c>
      <c r="Y1074" t="str">
        <f>IF(DATAPrI[[#This Row],[Verks]]="Programövergripande",DATAPrI[[#This Row],[Verks]],CONCATENATE(DATAPrI[[#This Row],[Kursansvarig inst]],TEXT(DATAPrI[[#This Row],[Verks]],9900000),1))</f>
        <v>H999001381</v>
      </c>
      <c r="Z10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4">
        <f>IF(A1074="Programövergripande","Programövergripande",VLOOKUP(C1074,Verks!A:B,2,0))</f>
        <v>138</v>
      </c>
      <c r="AH1074">
        <v>2023</v>
      </c>
      <c r="AL1074" t="str">
        <f>VLOOKUP(B1074,Inst!A:B,2,0)</f>
        <v>H9</v>
      </c>
    </row>
    <row r="1075" spans="1:38" x14ac:dyDescent="0.35">
      <c r="A1075" t="s">
        <v>47</v>
      </c>
      <c r="B1075" t="s">
        <v>306</v>
      </c>
      <c r="C1075" t="s">
        <v>303</v>
      </c>
      <c r="D1075" t="s">
        <v>303</v>
      </c>
      <c r="E1075" t="s">
        <v>48</v>
      </c>
      <c r="G1075" t="s">
        <v>239</v>
      </c>
      <c r="H1075" t="s">
        <v>456</v>
      </c>
      <c r="I1075" t="s">
        <v>457</v>
      </c>
      <c r="J1075">
        <v>1</v>
      </c>
      <c r="L1075" t="s">
        <v>58</v>
      </c>
      <c r="M1075" t="s">
        <v>50</v>
      </c>
      <c r="N1075" s="71">
        <v>2</v>
      </c>
      <c r="O1075" s="71">
        <v>40</v>
      </c>
      <c r="P1075" s="71">
        <v>8</v>
      </c>
      <c r="Q1075" s="141">
        <v>70</v>
      </c>
      <c r="R1075" s="141">
        <f t="shared" si="105"/>
        <v>5.333333333333333</v>
      </c>
      <c r="S1075" s="141">
        <f t="shared" si="106"/>
        <v>373.33333333333331</v>
      </c>
      <c r="T1075" s="48">
        <v>0</v>
      </c>
      <c r="U1075" s="48">
        <f t="shared" si="102"/>
        <v>373.33333333333331</v>
      </c>
      <c r="V1075" s="138">
        <f t="shared" si="103"/>
        <v>373333.33333333331</v>
      </c>
      <c r="W1075" s="138">
        <f t="shared" si="107"/>
        <v>31111.111111111109</v>
      </c>
      <c r="X1075" t="str">
        <f>IF(DATAPrI[[#This Row],[Verks]]="Programövergripande",DATAPrI[[#This Row],[Verks]],CONCATENATE(DATAPrI[[#This Row],[PN/Pri kod]],TEXT(DATAPrI[[#This Row],[Verks]],9900000),1))</f>
        <v>H999001381</v>
      </c>
      <c r="Y1075" t="str">
        <f>IF(DATAPrI[[#This Row],[Verks]]="Programövergripande",DATAPrI[[#This Row],[Verks]],CONCATENATE(DATAPrI[[#This Row],[Kursansvarig inst]],TEXT(DATAPrI[[#This Row],[Verks]],9900000),1))</f>
        <v>H999001381</v>
      </c>
      <c r="Z10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5">
        <f>IF(A1075="Programövergripande","Programövergripande",VLOOKUP(C1075,Verks!A:B,2,0))</f>
        <v>138</v>
      </c>
      <c r="AH1075">
        <v>2023</v>
      </c>
      <c r="AL1075" t="str">
        <f>VLOOKUP(B1075,Inst!A:B,2,0)</f>
        <v>H9</v>
      </c>
    </row>
    <row r="1076" spans="1:38" x14ac:dyDescent="0.35">
      <c r="A1076" t="s">
        <v>47</v>
      </c>
      <c r="B1076" t="s">
        <v>306</v>
      </c>
      <c r="C1076" t="s">
        <v>303</v>
      </c>
      <c r="D1076" t="s">
        <v>303</v>
      </c>
      <c r="E1076" t="s">
        <v>48</v>
      </c>
      <c r="G1076" t="s">
        <v>239</v>
      </c>
      <c r="H1076" t="s">
        <v>458</v>
      </c>
      <c r="I1076" t="s">
        <v>459</v>
      </c>
      <c r="J1076">
        <v>1</v>
      </c>
      <c r="L1076" t="s">
        <v>58</v>
      </c>
      <c r="M1076" t="s">
        <v>49</v>
      </c>
      <c r="N1076" s="71">
        <v>3</v>
      </c>
      <c r="O1076" s="71">
        <v>36</v>
      </c>
      <c r="P1076" s="71">
        <v>7.5</v>
      </c>
      <c r="Q1076" s="141">
        <v>70</v>
      </c>
      <c r="R1076" s="141">
        <f t="shared" si="105"/>
        <v>4.5</v>
      </c>
      <c r="S1076" s="141">
        <f t="shared" si="106"/>
        <v>315</v>
      </c>
      <c r="T1076" s="48">
        <v>0</v>
      </c>
      <c r="U1076" s="48">
        <f t="shared" si="102"/>
        <v>315</v>
      </c>
      <c r="V1076" s="138">
        <f t="shared" si="103"/>
        <v>315000</v>
      </c>
      <c r="W1076" s="138">
        <f t="shared" si="107"/>
        <v>26250</v>
      </c>
      <c r="X1076" t="str">
        <f>IF(DATAPrI[[#This Row],[Verks]]="Programövergripande",DATAPrI[[#This Row],[Verks]],CONCATENATE(DATAPrI[[#This Row],[PN/Pri kod]],TEXT(DATAPrI[[#This Row],[Verks]],9900000),1))</f>
        <v>H999001381</v>
      </c>
      <c r="Y1076" t="str">
        <f>IF(DATAPrI[[#This Row],[Verks]]="Programövergripande",DATAPrI[[#This Row],[Verks]],CONCATENATE(DATAPrI[[#This Row],[Kursansvarig inst]],TEXT(DATAPrI[[#This Row],[Verks]],9900000),1))</f>
        <v>H999001381</v>
      </c>
      <c r="Z10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6">
        <f>IF(A1076="Programövergripande","Programövergripande",VLOOKUP(C1076,Verks!A:B,2,0))</f>
        <v>138</v>
      </c>
      <c r="AH1076">
        <v>2023</v>
      </c>
      <c r="AL1076" t="str">
        <f>VLOOKUP(B1076,Inst!A:B,2,0)</f>
        <v>H9</v>
      </c>
    </row>
    <row r="1077" spans="1:38" x14ac:dyDescent="0.35">
      <c r="A1077" t="s">
        <v>47</v>
      </c>
      <c r="B1077" t="s">
        <v>306</v>
      </c>
      <c r="C1077" t="s">
        <v>303</v>
      </c>
      <c r="D1077" t="s">
        <v>303</v>
      </c>
      <c r="E1077" t="s">
        <v>48</v>
      </c>
      <c r="G1077" t="s">
        <v>239</v>
      </c>
      <c r="H1077" t="s">
        <v>460</v>
      </c>
      <c r="I1077" t="s">
        <v>461</v>
      </c>
      <c r="J1077">
        <v>1</v>
      </c>
      <c r="L1077" t="s">
        <v>58</v>
      </c>
      <c r="M1077" t="s">
        <v>49</v>
      </c>
      <c r="N1077" s="71">
        <v>3</v>
      </c>
      <c r="O1077" s="71">
        <v>36</v>
      </c>
      <c r="P1077" s="71">
        <v>7.5</v>
      </c>
      <c r="Q1077" s="141">
        <v>70</v>
      </c>
      <c r="R1077" s="141">
        <f t="shared" si="105"/>
        <v>4.5</v>
      </c>
      <c r="S1077" s="141">
        <f t="shared" si="106"/>
        <v>315</v>
      </c>
      <c r="T1077" s="48">
        <v>0</v>
      </c>
      <c r="U1077" s="48">
        <f t="shared" si="102"/>
        <v>315</v>
      </c>
      <c r="V1077" s="138">
        <f t="shared" si="103"/>
        <v>315000</v>
      </c>
      <c r="W1077" s="138">
        <f t="shared" si="107"/>
        <v>26250</v>
      </c>
      <c r="X1077" t="str">
        <f>IF(DATAPrI[[#This Row],[Verks]]="Programövergripande",DATAPrI[[#This Row],[Verks]],CONCATENATE(DATAPrI[[#This Row],[PN/Pri kod]],TEXT(DATAPrI[[#This Row],[Verks]],9900000),1))</f>
        <v>H999001381</v>
      </c>
      <c r="Y1077" t="str">
        <f>IF(DATAPrI[[#This Row],[Verks]]="Programövergripande",DATAPrI[[#This Row],[Verks]],CONCATENATE(DATAPrI[[#This Row],[Kursansvarig inst]],TEXT(DATAPrI[[#This Row],[Verks]],9900000),1))</f>
        <v>H999001381</v>
      </c>
      <c r="Z10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7">
        <f>IF(A1077="Programövergripande","Programövergripande",VLOOKUP(C1077,Verks!A:B,2,0))</f>
        <v>138</v>
      </c>
      <c r="AH1077">
        <v>2023</v>
      </c>
      <c r="AL1077" t="str">
        <f>VLOOKUP(B1077,Inst!A:B,2,0)</f>
        <v>H9</v>
      </c>
    </row>
    <row r="1078" spans="1:38" x14ac:dyDescent="0.35">
      <c r="A1078" t="s">
        <v>47</v>
      </c>
      <c r="B1078" t="s">
        <v>306</v>
      </c>
      <c r="C1078" t="s">
        <v>303</v>
      </c>
      <c r="D1078" t="s">
        <v>303</v>
      </c>
      <c r="E1078" t="s">
        <v>48</v>
      </c>
      <c r="G1078" t="s">
        <v>239</v>
      </c>
      <c r="H1078" t="s">
        <v>462</v>
      </c>
      <c r="I1078" t="s">
        <v>463</v>
      </c>
      <c r="J1078">
        <v>1</v>
      </c>
      <c r="L1078" t="s">
        <v>58</v>
      </c>
      <c r="M1078" t="s">
        <v>49</v>
      </c>
      <c r="N1078" s="71">
        <v>3</v>
      </c>
      <c r="O1078" s="71">
        <v>36</v>
      </c>
      <c r="P1078" s="71">
        <v>7.5</v>
      </c>
      <c r="Q1078" s="141">
        <v>55</v>
      </c>
      <c r="R1078" s="141">
        <f t="shared" si="105"/>
        <v>4.5</v>
      </c>
      <c r="S1078" s="141">
        <f t="shared" si="106"/>
        <v>247.5</v>
      </c>
      <c r="T1078" s="48">
        <v>0</v>
      </c>
      <c r="U1078" s="48">
        <f t="shared" si="102"/>
        <v>247.5</v>
      </c>
      <c r="V1078" s="138">
        <f t="shared" si="103"/>
        <v>247500</v>
      </c>
      <c r="W1078" s="138">
        <f t="shared" si="107"/>
        <v>20625</v>
      </c>
      <c r="X1078" t="str">
        <f>IF(DATAPrI[[#This Row],[Verks]]="Programövergripande",DATAPrI[[#This Row],[Verks]],CONCATENATE(DATAPrI[[#This Row],[PN/Pri kod]],TEXT(DATAPrI[[#This Row],[Verks]],9900000),1))</f>
        <v>H999001381</v>
      </c>
      <c r="Y1078" t="str">
        <f>IF(DATAPrI[[#This Row],[Verks]]="Programövergripande",DATAPrI[[#This Row],[Verks]],CONCATENATE(DATAPrI[[#This Row],[Kursansvarig inst]],TEXT(DATAPrI[[#This Row],[Verks]],9900000),1))</f>
        <v>H999001381</v>
      </c>
      <c r="Z10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8">
        <f>IF(A1078="Programövergripande","Programövergripande",VLOOKUP(C1078,Verks!A:B,2,0))</f>
        <v>138</v>
      </c>
      <c r="AH1078">
        <v>2023</v>
      </c>
      <c r="AL1078" t="str">
        <f>VLOOKUP(B1078,Inst!A:B,2,0)</f>
        <v>H9</v>
      </c>
    </row>
    <row r="1079" spans="1:38" x14ac:dyDescent="0.35">
      <c r="A1079" t="s">
        <v>47</v>
      </c>
      <c r="B1079" t="s">
        <v>306</v>
      </c>
      <c r="C1079" t="s">
        <v>303</v>
      </c>
      <c r="D1079" t="s">
        <v>303</v>
      </c>
      <c r="E1079" t="s">
        <v>48</v>
      </c>
      <c r="G1079" t="s">
        <v>239</v>
      </c>
      <c r="H1079" t="s">
        <v>464</v>
      </c>
      <c r="I1079" t="s">
        <v>465</v>
      </c>
      <c r="J1079">
        <v>1</v>
      </c>
      <c r="L1079" t="s">
        <v>58</v>
      </c>
      <c r="M1079" t="s">
        <v>49</v>
      </c>
      <c r="N1079" s="71">
        <v>3</v>
      </c>
      <c r="O1079" s="71">
        <v>36</v>
      </c>
      <c r="P1079" s="71">
        <v>1.5</v>
      </c>
      <c r="Q1079" s="141">
        <v>70</v>
      </c>
      <c r="R1079" s="141">
        <f t="shared" si="105"/>
        <v>0.9</v>
      </c>
      <c r="S1079" s="141">
        <f t="shared" si="106"/>
        <v>63</v>
      </c>
      <c r="T1079" s="48">
        <v>0</v>
      </c>
      <c r="U1079" s="48">
        <f t="shared" si="102"/>
        <v>63</v>
      </c>
      <c r="V1079" s="138">
        <f t="shared" si="103"/>
        <v>63000</v>
      </c>
      <c r="W1079" s="138">
        <f t="shared" si="107"/>
        <v>5250</v>
      </c>
      <c r="X1079" t="str">
        <f>IF(DATAPrI[[#This Row],[Verks]]="Programövergripande",DATAPrI[[#This Row],[Verks]],CONCATENATE(DATAPrI[[#This Row],[PN/Pri kod]],TEXT(DATAPrI[[#This Row],[Verks]],9900000),1))</f>
        <v>H999001381</v>
      </c>
      <c r="Y1079" t="str">
        <f>IF(DATAPrI[[#This Row],[Verks]]="Programövergripande",DATAPrI[[#This Row],[Verks]],CONCATENATE(DATAPrI[[#This Row],[Kursansvarig inst]],TEXT(DATAPrI[[#This Row],[Verks]],9900000),1))</f>
        <v>H999001381</v>
      </c>
      <c r="Z10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7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79">
        <f>IF(A1079="Programövergripande","Programövergripande",VLOOKUP(C1079,Verks!A:B,2,0))</f>
        <v>138</v>
      </c>
      <c r="AH1079">
        <v>2023</v>
      </c>
      <c r="AL1079" t="str">
        <f>VLOOKUP(B1079,Inst!A:B,2,0)</f>
        <v>H9</v>
      </c>
    </row>
    <row r="1080" spans="1:38" x14ac:dyDescent="0.35">
      <c r="A1080" t="s">
        <v>47</v>
      </c>
      <c r="B1080" t="s">
        <v>306</v>
      </c>
      <c r="C1080" t="s">
        <v>303</v>
      </c>
      <c r="D1080" t="s">
        <v>303</v>
      </c>
      <c r="E1080" t="s">
        <v>48</v>
      </c>
      <c r="G1080" t="s">
        <v>239</v>
      </c>
      <c r="H1080" t="s">
        <v>466</v>
      </c>
      <c r="I1080" t="s">
        <v>467</v>
      </c>
      <c r="J1080">
        <v>1</v>
      </c>
      <c r="L1080" t="s">
        <v>58</v>
      </c>
      <c r="M1080" t="s">
        <v>49</v>
      </c>
      <c r="N1080" s="71">
        <v>3</v>
      </c>
      <c r="O1080" s="71">
        <v>36</v>
      </c>
      <c r="P1080" s="71">
        <v>6</v>
      </c>
      <c r="Q1080" s="141">
        <v>70</v>
      </c>
      <c r="R1080" s="141">
        <f t="shared" si="105"/>
        <v>3.6</v>
      </c>
      <c r="S1080" s="141">
        <f t="shared" si="106"/>
        <v>252</v>
      </c>
      <c r="T1080" s="48">
        <v>0</v>
      </c>
      <c r="U1080" s="48">
        <f t="shared" si="102"/>
        <v>252</v>
      </c>
      <c r="V1080" s="138">
        <f t="shared" si="103"/>
        <v>252000</v>
      </c>
      <c r="W1080" s="138">
        <f t="shared" si="107"/>
        <v>21000</v>
      </c>
      <c r="X1080" t="str">
        <f>IF(DATAPrI[[#This Row],[Verks]]="Programövergripande",DATAPrI[[#This Row],[Verks]],CONCATENATE(DATAPrI[[#This Row],[PN/Pri kod]],TEXT(DATAPrI[[#This Row],[Verks]],9900000),1))</f>
        <v>H999001381</v>
      </c>
      <c r="Y1080" t="str">
        <f>IF(DATAPrI[[#This Row],[Verks]]="Programövergripande",DATAPrI[[#This Row],[Verks]],CONCATENATE(DATAPrI[[#This Row],[Kursansvarig inst]],TEXT(DATAPrI[[#This Row],[Verks]],9900000),1))</f>
        <v>H999001381</v>
      </c>
      <c r="Z10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0">
        <f>IF(A1080="Programövergripande","Programövergripande",VLOOKUP(C1080,Verks!A:B,2,0))</f>
        <v>138</v>
      </c>
      <c r="AH1080">
        <v>2023</v>
      </c>
      <c r="AL1080" t="str">
        <f>VLOOKUP(B1080,Inst!A:B,2,0)</f>
        <v>H9</v>
      </c>
    </row>
    <row r="1081" spans="1:38" x14ac:dyDescent="0.35">
      <c r="A1081" t="s">
        <v>47</v>
      </c>
      <c r="B1081" t="s">
        <v>306</v>
      </c>
      <c r="C1081" t="s">
        <v>303</v>
      </c>
      <c r="D1081" t="s">
        <v>303</v>
      </c>
      <c r="E1081" t="s">
        <v>48</v>
      </c>
      <c r="G1081" t="s">
        <v>239</v>
      </c>
      <c r="H1081" t="s">
        <v>468</v>
      </c>
      <c r="I1081" t="s">
        <v>469</v>
      </c>
      <c r="J1081">
        <v>1</v>
      </c>
      <c r="L1081" t="s">
        <v>58</v>
      </c>
      <c r="M1081" t="s">
        <v>50</v>
      </c>
      <c r="N1081" s="71">
        <v>4</v>
      </c>
      <c r="O1081" s="71">
        <v>32</v>
      </c>
      <c r="P1081" s="71">
        <v>7.5</v>
      </c>
      <c r="Q1081" s="141">
        <v>70</v>
      </c>
      <c r="R1081" s="141">
        <f t="shared" si="105"/>
        <v>4</v>
      </c>
      <c r="S1081" s="141">
        <f t="shared" si="106"/>
        <v>280</v>
      </c>
      <c r="T1081" s="48">
        <v>0</v>
      </c>
      <c r="U1081" s="48">
        <f t="shared" si="102"/>
        <v>280</v>
      </c>
      <c r="V1081" s="138">
        <f t="shared" si="103"/>
        <v>280000</v>
      </c>
      <c r="W1081" s="138">
        <f t="shared" si="107"/>
        <v>23333.333333333332</v>
      </c>
      <c r="X1081" t="str">
        <f>IF(DATAPrI[[#This Row],[Verks]]="Programövergripande",DATAPrI[[#This Row],[Verks]],CONCATENATE(DATAPrI[[#This Row],[PN/Pri kod]],TEXT(DATAPrI[[#This Row],[Verks]],9900000),1))</f>
        <v>H999001381</v>
      </c>
      <c r="Y1081" t="str">
        <f>IF(DATAPrI[[#This Row],[Verks]]="Programövergripande",DATAPrI[[#This Row],[Verks]],CONCATENATE(DATAPrI[[#This Row],[Kursansvarig inst]],TEXT(DATAPrI[[#This Row],[Verks]],9900000),1))</f>
        <v>H999001381</v>
      </c>
      <c r="Z10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1">
        <f>IF(A1081="Programövergripande","Programövergripande",VLOOKUP(C1081,Verks!A:B,2,0))</f>
        <v>138</v>
      </c>
      <c r="AH1081">
        <v>2023</v>
      </c>
      <c r="AL1081" t="str">
        <f>VLOOKUP(B1081,Inst!A:B,2,0)</f>
        <v>H9</v>
      </c>
    </row>
    <row r="1082" spans="1:38" x14ac:dyDescent="0.35">
      <c r="A1082" t="s">
        <v>47</v>
      </c>
      <c r="B1082" t="s">
        <v>306</v>
      </c>
      <c r="C1082" t="s">
        <v>303</v>
      </c>
      <c r="D1082" t="s">
        <v>303</v>
      </c>
      <c r="E1082" t="s">
        <v>48</v>
      </c>
      <c r="G1082" t="s">
        <v>239</v>
      </c>
      <c r="H1082" t="s">
        <v>470</v>
      </c>
      <c r="I1082" t="s">
        <v>471</v>
      </c>
      <c r="J1082">
        <v>1</v>
      </c>
      <c r="L1082" t="s">
        <v>58</v>
      </c>
      <c r="M1082" t="s">
        <v>50</v>
      </c>
      <c r="N1082" s="71">
        <v>4</v>
      </c>
      <c r="O1082" s="71">
        <v>32</v>
      </c>
      <c r="P1082" s="71">
        <v>7.5</v>
      </c>
      <c r="Q1082" s="141">
        <v>55</v>
      </c>
      <c r="R1082" s="141">
        <f t="shared" si="105"/>
        <v>4</v>
      </c>
      <c r="S1082" s="141">
        <f t="shared" si="106"/>
        <v>220</v>
      </c>
      <c r="T1082" s="48">
        <v>0</v>
      </c>
      <c r="U1082" s="48">
        <f t="shared" si="102"/>
        <v>220</v>
      </c>
      <c r="V1082" s="138">
        <f t="shared" si="103"/>
        <v>220000</v>
      </c>
      <c r="W1082" s="138">
        <f t="shared" si="107"/>
        <v>18333.333333333332</v>
      </c>
      <c r="X1082" t="str">
        <f>IF(DATAPrI[[#This Row],[Verks]]="Programövergripande",DATAPrI[[#This Row],[Verks]],CONCATENATE(DATAPrI[[#This Row],[PN/Pri kod]],TEXT(DATAPrI[[#This Row],[Verks]],9900000),1))</f>
        <v>H999001381</v>
      </c>
      <c r="Y1082" t="str">
        <f>IF(DATAPrI[[#This Row],[Verks]]="Programövergripande",DATAPrI[[#This Row],[Verks]],CONCATENATE(DATAPrI[[#This Row],[Kursansvarig inst]],TEXT(DATAPrI[[#This Row],[Verks]],9900000),1))</f>
        <v>H999001381</v>
      </c>
      <c r="Z10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2">
        <f>IF(A1082="Programövergripande","Programövergripande",VLOOKUP(C1082,Verks!A:B,2,0))</f>
        <v>138</v>
      </c>
      <c r="AH1082">
        <v>2023</v>
      </c>
      <c r="AL1082" t="str">
        <f>VLOOKUP(B1082,Inst!A:B,2,0)</f>
        <v>H9</v>
      </c>
    </row>
    <row r="1083" spans="1:38" x14ac:dyDescent="0.35">
      <c r="A1083" t="s">
        <v>47</v>
      </c>
      <c r="B1083" t="s">
        <v>306</v>
      </c>
      <c r="C1083" t="s">
        <v>303</v>
      </c>
      <c r="D1083" t="s">
        <v>303</v>
      </c>
      <c r="E1083" t="s">
        <v>48</v>
      </c>
      <c r="G1083" t="s">
        <v>142</v>
      </c>
      <c r="H1083" t="s">
        <v>472</v>
      </c>
      <c r="I1083" t="s">
        <v>473</v>
      </c>
      <c r="J1083">
        <v>1</v>
      </c>
      <c r="L1083" t="s">
        <v>58</v>
      </c>
      <c r="M1083" t="s">
        <v>50</v>
      </c>
      <c r="N1083" s="71">
        <v>4</v>
      </c>
      <c r="O1083" s="71">
        <v>32</v>
      </c>
      <c r="P1083" s="71">
        <v>7.5</v>
      </c>
      <c r="Q1083" s="141">
        <v>70</v>
      </c>
      <c r="R1083" s="141">
        <f t="shared" si="105"/>
        <v>4</v>
      </c>
      <c r="S1083" s="141">
        <f t="shared" si="106"/>
        <v>280</v>
      </c>
      <c r="T1083" s="48">
        <v>0</v>
      </c>
      <c r="U1083" s="48">
        <f t="shared" si="102"/>
        <v>280</v>
      </c>
      <c r="V1083" s="138">
        <f t="shared" si="103"/>
        <v>280000</v>
      </c>
      <c r="W1083" s="138">
        <f t="shared" si="107"/>
        <v>23333.333333333332</v>
      </c>
      <c r="X1083" t="str">
        <f>IF(DATAPrI[[#This Row],[Verks]]="Programövergripande",DATAPrI[[#This Row],[Verks]],CONCATENATE(DATAPrI[[#This Row],[PN/Pri kod]],TEXT(DATAPrI[[#This Row],[Verks]],9900000),1))</f>
        <v>H999001381</v>
      </c>
      <c r="Y1083" t="str">
        <f>IF(DATAPrI[[#This Row],[Verks]]="Programövergripande",DATAPrI[[#This Row],[Verks]],CONCATENATE(DATAPrI[[#This Row],[Kursansvarig inst]],TEXT(DATAPrI[[#This Row],[Verks]],9900000),1))</f>
        <v>C799001381</v>
      </c>
      <c r="Z10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3">
        <f>IF(A1083="Programövergripande","Programövergripande",VLOOKUP(C1083,Verks!A:B,2,0))</f>
        <v>138</v>
      </c>
      <c r="AH1083">
        <v>2023</v>
      </c>
      <c r="AL1083" t="str">
        <f>VLOOKUP(B1083,Inst!A:B,2,0)</f>
        <v>H9</v>
      </c>
    </row>
    <row r="1084" spans="1:38" x14ac:dyDescent="0.35">
      <c r="A1084" t="s">
        <v>47</v>
      </c>
      <c r="B1084" t="s">
        <v>306</v>
      </c>
      <c r="C1084" t="s">
        <v>303</v>
      </c>
      <c r="D1084" t="s">
        <v>303</v>
      </c>
      <c r="E1084" t="s">
        <v>48</v>
      </c>
      <c r="G1084" t="s">
        <v>239</v>
      </c>
      <c r="H1084" t="s">
        <v>464</v>
      </c>
      <c r="I1084" t="s">
        <v>465</v>
      </c>
      <c r="J1084">
        <v>1</v>
      </c>
      <c r="L1084" t="s">
        <v>58</v>
      </c>
      <c r="M1084" t="s">
        <v>50</v>
      </c>
      <c r="N1084" s="71">
        <v>4</v>
      </c>
      <c r="O1084" s="71">
        <v>32</v>
      </c>
      <c r="P1084" s="71">
        <v>1.5</v>
      </c>
      <c r="Q1084" s="141">
        <v>70</v>
      </c>
      <c r="R1084" s="141">
        <f t="shared" si="105"/>
        <v>0.8</v>
      </c>
      <c r="S1084" s="141">
        <f t="shared" si="106"/>
        <v>56</v>
      </c>
      <c r="T1084" s="48">
        <v>0</v>
      </c>
      <c r="U1084" s="48">
        <f t="shared" si="102"/>
        <v>56</v>
      </c>
      <c r="V1084" s="138">
        <f t="shared" si="103"/>
        <v>56000</v>
      </c>
      <c r="W1084" s="138">
        <f t="shared" si="107"/>
        <v>4666.666666666667</v>
      </c>
      <c r="X1084" t="str">
        <f>IF(DATAPrI[[#This Row],[Verks]]="Programövergripande",DATAPrI[[#This Row],[Verks]],CONCATENATE(DATAPrI[[#This Row],[PN/Pri kod]],TEXT(DATAPrI[[#This Row],[Verks]],9900000),1))</f>
        <v>H999001381</v>
      </c>
      <c r="Y1084" t="str">
        <f>IF(DATAPrI[[#This Row],[Verks]]="Programövergripande",DATAPrI[[#This Row],[Verks]],CONCATENATE(DATAPrI[[#This Row],[Kursansvarig inst]],TEXT(DATAPrI[[#This Row],[Verks]],9900000),1))</f>
        <v>H999001381</v>
      </c>
      <c r="Z10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4">
        <f>IF(A1084="Programövergripande","Programövergripande",VLOOKUP(C1084,Verks!A:B,2,0))</f>
        <v>138</v>
      </c>
      <c r="AH1084">
        <v>2023</v>
      </c>
      <c r="AL1084" t="str">
        <f>VLOOKUP(B1084,Inst!A:B,2,0)</f>
        <v>H9</v>
      </c>
    </row>
    <row r="1085" spans="1:38" x14ac:dyDescent="0.35">
      <c r="A1085" t="s">
        <v>47</v>
      </c>
      <c r="B1085" t="s">
        <v>306</v>
      </c>
      <c r="C1085" t="s">
        <v>303</v>
      </c>
      <c r="D1085" t="s">
        <v>303</v>
      </c>
      <c r="E1085" t="s">
        <v>48</v>
      </c>
      <c r="G1085" t="s">
        <v>239</v>
      </c>
      <c r="H1085" t="s">
        <v>474</v>
      </c>
      <c r="I1085" t="s">
        <v>475</v>
      </c>
      <c r="J1085">
        <v>1</v>
      </c>
      <c r="L1085" t="s">
        <v>58</v>
      </c>
      <c r="M1085" t="s">
        <v>50</v>
      </c>
      <c r="N1085" s="71">
        <v>4</v>
      </c>
      <c r="O1085" s="71">
        <v>32</v>
      </c>
      <c r="P1085" s="71">
        <v>6</v>
      </c>
      <c r="Q1085" s="141">
        <v>70</v>
      </c>
      <c r="R1085" s="141">
        <f t="shared" si="105"/>
        <v>3.2</v>
      </c>
      <c r="S1085" s="141">
        <f t="shared" si="106"/>
        <v>224</v>
      </c>
      <c r="T1085" s="48">
        <v>0</v>
      </c>
      <c r="U1085" s="48">
        <f t="shared" si="102"/>
        <v>224</v>
      </c>
      <c r="V1085" s="138">
        <f t="shared" si="103"/>
        <v>224000</v>
      </c>
      <c r="W1085" s="138">
        <f t="shared" si="107"/>
        <v>18666.666666666668</v>
      </c>
      <c r="X1085" t="str">
        <f>IF(DATAPrI[[#This Row],[Verks]]="Programövergripande",DATAPrI[[#This Row],[Verks]],CONCATENATE(DATAPrI[[#This Row],[PN/Pri kod]],TEXT(DATAPrI[[#This Row],[Verks]],9900000),1))</f>
        <v>H999001381</v>
      </c>
      <c r="Y1085" t="str">
        <f>IF(DATAPrI[[#This Row],[Verks]]="Programövergripande",DATAPrI[[#This Row],[Verks]],CONCATENATE(DATAPrI[[#This Row],[Kursansvarig inst]],TEXT(DATAPrI[[#This Row],[Verks]],9900000),1))</f>
        <v>H999001381</v>
      </c>
      <c r="Z10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5">
        <f>IF(A1085="Programövergripande","Programövergripande",VLOOKUP(C1085,Verks!A:B,2,0))</f>
        <v>138</v>
      </c>
      <c r="AH1085">
        <v>2023</v>
      </c>
      <c r="AL1085" t="str">
        <f>VLOOKUP(B1085,Inst!A:B,2,0)</f>
        <v>H9</v>
      </c>
    </row>
    <row r="1086" spans="1:38" x14ac:dyDescent="0.35">
      <c r="A1086" t="s">
        <v>47</v>
      </c>
      <c r="B1086" t="s">
        <v>306</v>
      </c>
      <c r="C1086" t="s">
        <v>303</v>
      </c>
      <c r="D1086" t="s">
        <v>303</v>
      </c>
      <c r="E1086" t="s">
        <v>48</v>
      </c>
      <c r="G1086" t="s">
        <v>239</v>
      </c>
      <c r="H1086" t="s">
        <v>476</v>
      </c>
      <c r="I1086" t="s">
        <v>477</v>
      </c>
      <c r="J1086">
        <v>1</v>
      </c>
      <c r="L1086" t="s">
        <v>58</v>
      </c>
      <c r="M1086" t="s">
        <v>49</v>
      </c>
      <c r="N1086" s="71">
        <v>5</v>
      </c>
      <c r="O1086" s="71">
        <v>31</v>
      </c>
      <c r="P1086" s="71">
        <v>4.5</v>
      </c>
      <c r="Q1086" s="141">
        <v>70</v>
      </c>
      <c r="R1086" s="141">
        <f t="shared" si="105"/>
        <v>2.3250000000000002</v>
      </c>
      <c r="S1086" s="141">
        <f t="shared" si="106"/>
        <v>162.75</v>
      </c>
      <c r="T1086" s="48">
        <v>0</v>
      </c>
      <c r="U1086" s="48">
        <f t="shared" si="102"/>
        <v>162.75</v>
      </c>
      <c r="V1086" s="138">
        <f t="shared" si="103"/>
        <v>162750</v>
      </c>
      <c r="W1086" s="138">
        <f t="shared" si="107"/>
        <v>13562.5</v>
      </c>
      <c r="X1086" t="str">
        <f>IF(DATAPrI[[#This Row],[Verks]]="Programövergripande",DATAPrI[[#This Row],[Verks]],CONCATENATE(DATAPrI[[#This Row],[PN/Pri kod]],TEXT(DATAPrI[[#This Row],[Verks]],9900000),1))</f>
        <v>H999001381</v>
      </c>
      <c r="Y1086" t="str">
        <f>IF(DATAPrI[[#This Row],[Verks]]="Programövergripande",DATAPrI[[#This Row],[Verks]],CONCATENATE(DATAPrI[[#This Row],[Kursansvarig inst]],TEXT(DATAPrI[[#This Row],[Verks]],9900000),1))</f>
        <v>H999001381</v>
      </c>
      <c r="Z10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6">
        <f>IF(A1086="Programövergripande","Programövergripande",VLOOKUP(C1086,Verks!A:B,2,0))</f>
        <v>138</v>
      </c>
      <c r="AH1086">
        <v>2023</v>
      </c>
      <c r="AL1086" t="str">
        <f>VLOOKUP(B1086,Inst!A:B,2,0)</f>
        <v>H9</v>
      </c>
    </row>
    <row r="1087" spans="1:38" x14ac:dyDescent="0.35">
      <c r="A1087" t="s">
        <v>47</v>
      </c>
      <c r="B1087" t="s">
        <v>306</v>
      </c>
      <c r="C1087" t="s">
        <v>303</v>
      </c>
      <c r="D1087" t="s">
        <v>303</v>
      </c>
      <c r="E1087" t="s">
        <v>48</v>
      </c>
      <c r="G1087" t="s">
        <v>239</v>
      </c>
      <c r="H1087" t="s">
        <v>478</v>
      </c>
      <c r="I1087" t="s">
        <v>479</v>
      </c>
      <c r="J1087">
        <v>1</v>
      </c>
      <c r="L1087" t="s">
        <v>58</v>
      </c>
      <c r="M1087" t="s">
        <v>49</v>
      </c>
      <c r="N1087" s="71">
        <v>5</v>
      </c>
      <c r="O1087" s="71">
        <v>31</v>
      </c>
      <c r="P1087" s="71">
        <v>7.5</v>
      </c>
      <c r="Q1087" s="141">
        <v>68</v>
      </c>
      <c r="R1087" s="141">
        <f t="shared" si="105"/>
        <v>3.875</v>
      </c>
      <c r="S1087" s="141">
        <f t="shared" si="106"/>
        <v>263.5</v>
      </c>
      <c r="T1087" s="48">
        <v>0</v>
      </c>
      <c r="U1087" s="48">
        <f t="shared" si="102"/>
        <v>263.5</v>
      </c>
      <c r="V1087" s="138">
        <f t="shared" si="103"/>
        <v>263500</v>
      </c>
      <c r="W1087" s="138">
        <f t="shared" si="107"/>
        <v>21958.333333333332</v>
      </c>
      <c r="X1087" t="str">
        <f>IF(DATAPrI[[#This Row],[Verks]]="Programövergripande",DATAPrI[[#This Row],[Verks]],CONCATENATE(DATAPrI[[#This Row],[PN/Pri kod]],TEXT(DATAPrI[[#This Row],[Verks]],9900000),1))</f>
        <v>H999001381</v>
      </c>
      <c r="Y1087" t="str">
        <f>IF(DATAPrI[[#This Row],[Verks]]="Programövergripande",DATAPrI[[#This Row],[Verks]],CONCATENATE(DATAPrI[[#This Row],[Kursansvarig inst]],TEXT(DATAPrI[[#This Row],[Verks]],9900000),1))</f>
        <v>H999001381</v>
      </c>
      <c r="Z10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7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7">
        <f>IF(A1087="Programövergripande","Programövergripande",VLOOKUP(C1087,Verks!A:B,2,0))</f>
        <v>138</v>
      </c>
      <c r="AH1087">
        <v>2023</v>
      </c>
      <c r="AL1087" t="str">
        <f>VLOOKUP(B1087,Inst!A:B,2,0)</f>
        <v>H9</v>
      </c>
    </row>
    <row r="1088" spans="1:38" x14ac:dyDescent="0.35">
      <c r="A1088" t="s">
        <v>47</v>
      </c>
      <c r="B1088" t="s">
        <v>306</v>
      </c>
      <c r="C1088" t="s">
        <v>303</v>
      </c>
      <c r="D1088" t="s">
        <v>303</v>
      </c>
      <c r="E1088" t="s">
        <v>48</v>
      </c>
      <c r="G1088" t="s">
        <v>239</v>
      </c>
      <c r="H1088" t="s">
        <v>480</v>
      </c>
      <c r="I1088" t="s">
        <v>481</v>
      </c>
      <c r="J1088">
        <v>1</v>
      </c>
      <c r="L1088" t="s">
        <v>58</v>
      </c>
      <c r="M1088" t="s">
        <v>49</v>
      </c>
      <c r="N1088" s="71">
        <v>5</v>
      </c>
      <c r="O1088" s="71">
        <v>31</v>
      </c>
      <c r="P1088" s="71">
        <v>9</v>
      </c>
      <c r="Q1088" s="141">
        <v>95</v>
      </c>
      <c r="R1088" s="141">
        <f t="shared" si="105"/>
        <v>4.6500000000000004</v>
      </c>
      <c r="S1088" s="141">
        <f t="shared" si="106"/>
        <v>441.75000000000006</v>
      </c>
      <c r="T1088" s="48">
        <v>0</v>
      </c>
      <c r="U1088" s="48">
        <f t="shared" si="102"/>
        <v>441.75000000000006</v>
      </c>
      <c r="V1088" s="138">
        <f t="shared" si="103"/>
        <v>441750.00000000006</v>
      </c>
      <c r="W1088" s="138">
        <f t="shared" si="107"/>
        <v>36812.500000000007</v>
      </c>
      <c r="X1088" t="str">
        <f>IF(DATAPrI[[#This Row],[Verks]]="Programövergripande",DATAPrI[[#This Row],[Verks]],CONCATENATE(DATAPrI[[#This Row],[PN/Pri kod]],TEXT(DATAPrI[[#This Row],[Verks]],9900000),1))</f>
        <v>H999001381</v>
      </c>
      <c r="Y1088" t="str">
        <f>IF(DATAPrI[[#This Row],[Verks]]="Programövergripande",DATAPrI[[#This Row],[Verks]],CONCATENATE(DATAPrI[[#This Row],[Kursansvarig inst]],TEXT(DATAPrI[[#This Row],[Verks]],9900000),1))</f>
        <v>H999001381</v>
      </c>
      <c r="Z10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8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8">
        <f>IF(A1088="Programövergripande","Programövergripande",VLOOKUP(C1088,Verks!A:B,2,0))</f>
        <v>138</v>
      </c>
      <c r="AH1088">
        <v>2023</v>
      </c>
      <c r="AL1088" t="str">
        <f>VLOOKUP(B1088,Inst!A:B,2,0)</f>
        <v>H9</v>
      </c>
    </row>
    <row r="1089" spans="1:38" x14ac:dyDescent="0.35">
      <c r="A1089" t="s">
        <v>47</v>
      </c>
      <c r="B1089" t="s">
        <v>306</v>
      </c>
      <c r="C1089" t="s">
        <v>303</v>
      </c>
      <c r="D1089" t="s">
        <v>303</v>
      </c>
      <c r="E1089" t="s">
        <v>48</v>
      </c>
      <c r="G1089" t="s">
        <v>239</v>
      </c>
      <c r="H1089" t="s">
        <v>482</v>
      </c>
      <c r="I1089" t="s">
        <v>483</v>
      </c>
      <c r="J1089">
        <v>1</v>
      </c>
      <c r="L1089" t="s">
        <v>58</v>
      </c>
      <c r="M1089" t="s">
        <v>49</v>
      </c>
      <c r="N1089" s="71">
        <v>5</v>
      </c>
      <c r="O1089" s="71">
        <v>31</v>
      </c>
      <c r="P1089" s="71">
        <v>6</v>
      </c>
      <c r="Q1089" s="141">
        <v>70</v>
      </c>
      <c r="R1089" s="141">
        <f t="shared" si="105"/>
        <v>3.1</v>
      </c>
      <c r="S1089" s="141">
        <f t="shared" si="106"/>
        <v>217</v>
      </c>
      <c r="T1089" s="48">
        <v>0</v>
      </c>
      <c r="U1089" s="48">
        <f t="shared" si="102"/>
        <v>217</v>
      </c>
      <c r="V1089" s="138">
        <f t="shared" si="103"/>
        <v>217000</v>
      </c>
      <c r="W1089" s="138">
        <f t="shared" si="107"/>
        <v>18083.333333333332</v>
      </c>
      <c r="X1089" t="str">
        <f>IF(DATAPrI[[#This Row],[Verks]]="Programövergripande",DATAPrI[[#This Row],[Verks]],CONCATENATE(DATAPrI[[#This Row],[PN/Pri kod]],TEXT(DATAPrI[[#This Row],[Verks]],9900000),1))</f>
        <v>H999001381</v>
      </c>
      <c r="Y1089" t="str">
        <f>IF(DATAPrI[[#This Row],[Verks]]="Programövergripande",DATAPrI[[#This Row],[Verks]],CONCATENATE(DATAPrI[[#This Row],[Kursansvarig inst]],TEXT(DATAPrI[[#This Row],[Verks]],9900000),1))</f>
        <v>H999001381</v>
      </c>
      <c r="Z10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89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89">
        <f>IF(A1089="Programövergripande","Programövergripande",VLOOKUP(C1089,Verks!A:B,2,0))</f>
        <v>138</v>
      </c>
      <c r="AH1089">
        <v>2023</v>
      </c>
      <c r="AL1089" t="str">
        <f>VLOOKUP(B1089,Inst!A:B,2,0)</f>
        <v>H9</v>
      </c>
    </row>
    <row r="1090" spans="1:38" x14ac:dyDescent="0.35">
      <c r="A1090" t="s">
        <v>47</v>
      </c>
      <c r="B1090" t="s">
        <v>306</v>
      </c>
      <c r="C1090" t="s">
        <v>303</v>
      </c>
      <c r="D1090" t="s">
        <v>303</v>
      </c>
      <c r="E1090" t="s">
        <v>48</v>
      </c>
      <c r="G1090" t="s">
        <v>239</v>
      </c>
      <c r="H1090" t="s">
        <v>484</v>
      </c>
      <c r="I1090" t="s">
        <v>485</v>
      </c>
      <c r="J1090">
        <v>1</v>
      </c>
      <c r="L1090" t="s">
        <v>58</v>
      </c>
      <c r="M1090" t="s">
        <v>49</v>
      </c>
      <c r="N1090" s="71">
        <v>5</v>
      </c>
      <c r="O1090" s="71">
        <v>31</v>
      </c>
      <c r="P1090" s="71">
        <v>3</v>
      </c>
      <c r="Q1090" s="141">
        <v>70</v>
      </c>
      <c r="R1090" s="141">
        <f t="shared" si="105"/>
        <v>1.55</v>
      </c>
      <c r="S1090" s="141">
        <f t="shared" si="106"/>
        <v>108.5</v>
      </c>
      <c r="T1090" s="48"/>
      <c r="U1090" s="48">
        <f t="shared" ref="U1090:U1096" si="111">S1090+T1090</f>
        <v>108.5</v>
      </c>
      <c r="V1090" s="138">
        <f t="shared" ref="V1090:V1096" si="112">U1090*1000</f>
        <v>108500</v>
      </c>
      <c r="W1090" s="138">
        <f t="shared" si="107"/>
        <v>9041.6666666666661</v>
      </c>
      <c r="X1090" t="str">
        <f>IF(DATAPrI[[#This Row],[Verks]]="Programövergripande",DATAPrI[[#This Row],[Verks]],CONCATENATE(DATAPrI[[#This Row],[PN/Pri kod]],TEXT(DATAPrI[[#This Row],[Verks]],9900000),1))</f>
        <v>H999001381</v>
      </c>
      <c r="Y1090" t="str">
        <f>IF(DATAPrI[[#This Row],[Verks]]="Programövergripande",DATAPrI[[#This Row],[Verks]],CONCATENATE(DATAPrI[[#This Row],[Kursansvarig inst]],TEXT(DATAPrI[[#This Row],[Verks]],9900000),1))</f>
        <v>H999001381</v>
      </c>
      <c r="Z10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0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0">
        <f>IF(A1090="Programövergripande","Programövergripande",VLOOKUP(C1090,Verks!A:B,2,0))</f>
        <v>138</v>
      </c>
      <c r="AH1090">
        <v>2023</v>
      </c>
      <c r="AL1090" t="str">
        <f>VLOOKUP(B1090,Inst!A:B,2,0)</f>
        <v>H9</v>
      </c>
    </row>
    <row r="1091" spans="1:38" x14ac:dyDescent="0.35">
      <c r="A1091" t="s">
        <v>47</v>
      </c>
      <c r="B1091" t="s">
        <v>306</v>
      </c>
      <c r="C1091" t="s">
        <v>303</v>
      </c>
      <c r="D1091" t="s">
        <v>303</v>
      </c>
      <c r="E1091" t="s">
        <v>48</v>
      </c>
      <c r="G1091" t="s">
        <v>239</v>
      </c>
      <c r="H1091" t="s">
        <v>349</v>
      </c>
      <c r="I1091" t="s">
        <v>42</v>
      </c>
      <c r="J1091">
        <v>1</v>
      </c>
      <c r="L1091" t="s">
        <v>66</v>
      </c>
      <c r="M1091" t="s">
        <v>50</v>
      </c>
      <c r="N1091" s="71">
        <v>6</v>
      </c>
      <c r="O1091" s="71">
        <v>25</v>
      </c>
      <c r="P1091" s="71">
        <v>15</v>
      </c>
      <c r="Q1091" s="141">
        <v>60</v>
      </c>
      <c r="R1091" s="141">
        <f t="shared" si="105"/>
        <v>6.25</v>
      </c>
      <c r="S1091" s="141">
        <f t="shared" si="106"/>
        <v>375</v>
      </c>
      <c r="T1091" s="48">
        <v>0</v>
      </c>
      <c r="U1091" s="48">
        <f t="shared" si="111"/>
        <v>375</v>
      </c>
      <c r="V1091" s="138">
        <f t="shared" si="112"/>
        <v>375000</v>
      </c>
      <c r="W1091" s="138">
        <f t="shared" si="107"/>
        <v>31250</v>
      </c>
      <c r="X1091" t="str">
        <f>IF(DATAPrI[[#This Row],[Verks]]="Programövergripande",DATAPrI[[#This Row],[Verks]],CONCATENATE(DATAPrI[[#This Row],[PN/Pri kod]],TEXT(DATAPrI[[#This Row],[Verks]],9900000),1))</f>
        <v>H999001381</v>
      </c>
      <c r="Y1091" t="str">
        <f>IF(DATAPrI[[#This Row],[Verks]]="Programövergripande",DATAPrI[[#This Row],[Verks]],CONCATENATE(DATAPrI[[#This Row],[Kursansvarig inst]],TEXT(DATAPrI[[#This Row],[Verks]],9900000),1))</f>
        <v>H999001381</v>
      </c>
      <c r="Z10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1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1">
        <f>IF(A1091="Programövergripande","Programövergripande",VLOOKUP(C1091,Verks!A:B,2,0))</f>
        <v>138</v>
      </c>
      <c r="AH1091">
        <v>2023</v>
      </c>
      <c r="AL1091" t="str">
        <f>VLOOKUP(B1091,Inst!A:B,2,0)</f>
        <v>H9</v>
      </c>
    </row>
    <row r="1092" spans="1:38" x14ac:dyDescent="0.35">
      <c r="A1092" t="s">
        <v>47</v>
      </c>
      <c r="B1092" t="s">
        <v>306</v>
      </c>
      <c r="C1092" t="s">
        <v>303</v>
      </c>
      <c r="D1092" t="s">
        <v>303</v>
      </c>
      <c r="E1092" t="s">
        <v>48</v>
      </c>
      <c r="G1092" t="s">
        <v>239</v>
      </c>
      <c r="H1092" t="s">
        <v>480</v>
      </c>
      <c r="I1092" t="s">
        <v>481</v>
      </c>
      <c r="J1092">
        <v>1</v>
      </c>
      <c r="L1092" t="s">
        <v>58</v>
      </c>
      <c r="M1092" t="s">
        <v>50</v>
      </c>
      <c r="N1092" s="71">
        <v>6</v>
      </c>
      <c r="O1092" s="71">
        <v>25</v>
      </c>
      <c r="P1092" s="71">
        <v>6</v>
      </c>
      <c r="Q1092" s="141">
        <v>95</v>
      </c>
      <c r="R1092" s="141">
        <f t="shared" si="105"/>
        <v>2.5</v>
      </c>
      <c r="S1092" s="141">
        <f t="shared" si="106"/>
        <v>237.5</v>
      </c>
      <c r="T1092" s="48">
        <v>0</v>
      </c>
      <c r="U1092" s="48">
        <f t="shared" si="111"/>
        <v>237.5</v>
      </c>
      <c r="V1092" s="138">
        <f t="shared" si="112"/>
        <v>237500</v>
      </c>
      <c r="W1092" s="138">
        <f t="shared" si="107"/>
        <v>19791.666666666668</v>
      </c>
      <c r="X1092" t="str">
        <f>IF(DATAPrI[[#This Row],[Verks]]="Programövergripande",DATAPrI[[#This Row],[Verks]],CONCATENATE(DATAPrI[[#This Row],[PN/Pri kod]],TEXT(DATAPrI[[#This Row],[Verks]],9900000),1))</f>
        <v>H999001381</v>
      </c>
      <c r="Y1092" t="str">
        <f>IF(DATAPrI[[#This Row],[Verks]]="Programövergripande",DATAPrI[[#This Row],[Verks]],CONCATENATE(DATAPrI[[#This Row],[Kursansvarig inst]],TEXT(DATAPrI[[#This Row],[Verks]],9900000),1))</f>
        <v>H999001381</v>
      </c>
      <c r="Z10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2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2">
        <f>IF(A1092="Programövergripande","Programövergripande",VLOOKUP(C1092,Verks!A:B,2,0))</f>
        <v>138</v>
      </c>
      <c r="AH1092">
        <v>2023</v>
      </c>
      <c r="AL1092" t="str">
        <f>VLOOKUP(B1092,Inst!A:B,2,0)</f>
        <v>H9</v>
      </c>
    </row>
    <row r="1093" spans="1:38" x14ac:dyDescent="0.35">
      <c r="A1093" t="s">
        <v>47</v>
      </c>
      <c r="B1093" t="s">
        <v>306</v>
      </c>
      <c r="C1093" t="s">
        <v>303</v>
      </c>
      <c r="D1093" t="s">
        <v>303</v>
      </c>
      <c r="E1093" t="s">
        <v>48</v>
      </c>
      <c r="G1093" t="s">
        <v>239</v>
      </c>
      <c r="H1093" t="s">
        <v>486</v>
      </c>
      <c r="I1093" t="s">
        <v>487</v>
      </c>
      <c r="J1093">
        <v>1</v>
      </c>
      <c r="L1093" t="s">
        <v>58</v>
      </c>
      <c r="M1093" t="s">
        <v>50</v>
      </c>
      <c r="N1093" s="71">
        <v>6</v>
      </c>
      <c r="O1093" s="71">
        <v>25</v>
      </c>
      <c r="P1093" s="71">
        <v>7.5</v>
      </c>
      <c r="Q1093" s="141">
        <v>68</v>
      </c>
      <c r="R1093" s="141">
        <f t="shared" si="105"/>
        <v>3.125</v>
      </c>
      <c r="S1093" s="141">
        <f t="shared" si="106"/>
        <v>212.5</v>
      </c>
      <c r="T1093" s="48">
        <v>0</v>
      </c>
      <c r="U1093" s="48">
        <f t="shared" si="111"/>
        <v>212.5</v>
      </c>
      <c r="V1093" s="138">
        <f t="shared" si="112"/>
        <v>212500</v>
      </c>
      <c r="W1093" s="138">
        <f t="shared" si="107"/>
        <v>17708.333333333332</v>
      </c>
      <c r="X1093" t="str">
        <f>IF(DATAPrI[[#This Row],[Verks]]="Programövergripande",DATAPrI[[#This Row],[Verks]],CONCATENATE(DATAPrI[[#This Row],[PN/Pri kod]],TEXT(DATAPrI[[#This Row],[Verks]],9900000),1))</f>
        <v>H999001381</v>
      </c>
      <c r="Y1093" t="str">
        <f>IF(DATAPrI[[#This Row],[Verks]]="Programövergripande",DATAPrI[[#This Row],[Verks]],CONCATENATE(DATAPrI[[#This Row],[Kursansvarig inst]],TEXT(DATAPrI[[#This Row],[Verks]],9900000),1))</f>
        <v>H999001381</v>
      </c>
      <c r="Z10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3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3">
        <f>IF(A1093="Programövergripande","Programövergripande",VLOOKUP(C1093,Verks!A:B,2,0))</f>
        <v>138</v>
      </c>
      <c r="AH1093">
        <v>2023</v>
      </c>
      <c r="AL1093" t="str">
        <f>VLOOKUP(B1093,Inst!A:B,2,0)</f>
        <v>H9</v>
      </c>
    </row>
    <row r="1094" spans="1:38" x14ac:dyDescent="0.35">
      <c r="A1094" t="s">
        <v>47</v>
      </c>
      <c r="B1094" t="s">
        <v>306</v>
      </c>
      <c r="C1094" t="s">
        <v>303</v>
      </c>
      <c r="D1094" t="s">
        <v>303</v>
      </c>
      <c r="E1094" t="s">
        <v>48</v>
      </c>
      <c r="G1094" t="s">
        <v>239</v>
      </c>
      <c r="H1094" t="s">
        <v>488</v>
      </c>
      <c r="I1094" t="s">
        <v>489</v>
      </c>
      <c r="J1094">
        <v>1</v>
      </c>
      <c r="L1094" t="s">
        <v>58</v>
      </c>
      <c r="M1094" t="s">
        <v>50</v>
      </c>
      <c r="N1094" s="71">
        <v>6</v>
      </c>
      <c r="O1094" s="71">
        <v>25</v>
      </c>
      <c r="P1094" s="71">
        <v>1.5</v>
      </c>
      <c r="Q1094" s="141">
        <v>70</v>
      </c>
      <c r="R1094" s="141">
        <f t="shared" si="105"/>
        <v>0.625</v>
      </c>
      <c r="S1094" s="141">
        <f t="shared" si="106"/>
        <v>43.75</v>
      </c>
      <c r="T1094" s="48">
        <v>0</v>
      </c>
      <c r="U1094" s="48">
        <f t="shared" si="111"/>
        <v>43.75</v>
      </c>
      <c r="V1094" s="138">
        <f t="shared" si="112"/>
        <v>43750</v>
      </c>
      <c r="W1094" s="138">
        <f t="shared" si="107"/>
        <v>3645.8333333333335</v>
      </c>
      <c r="X1094" t="str">
        <f>IF(DATAPrI[[#This Row],[Verks]]="Programövergripande",DATAPrI[[#This Row],[Verks]],CONCATENATE(DATAPrI[[#This Row],[PN/Pri kod]],TEXT(DATAPrI[[#This Row],[Verks]],9900000),1))</f>
        <v>H999001381</v>
      </c>
      <c r="Y1094" t="str">
        <f>IF(DATAPrI[[#This Row],[Verks]]="Programövergripande",DATAPrI[[#This Row],[Verks]],CONCATENATE(DATAPrI[[#This Row],[Kursansvarig inst]],TEXT(DATAPrI[[#This Row],[Verks]],9900000),1))</f>
        <v>H999001381</v>
      </c>
      <c r="Z10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4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4">
        <f>IF(A1094="Programövergripande","Programövergripande",VLOOKUP(C1094,Verks!A:B,2,0))</f>
        <v>138</v>
      </c>
      <c r="AH1094">
        <v>2023</v>
      </c>
      <c r="AL1094" t="str">
        <f>VLOOKUP(B1094,Inst!A:B,2,0)</f>
        <v>H9</v>
      </c>
    </row>
    <row r="1095" spans="1:38" x14ac:dyDescent="0.35">
      <c r="A1095" t="s">
        <v>47</v>
      </c>
      <c r="B1095" t="s">
        <v>306</v>
      </c>
      <c r="C1095" t="s">
        <v>303</v>
      </c>
      <c r="D1095" t="s">
        <v>303</v>
      </c>
      <c r="E1095" t="s">
        <v>48</v>
      </c>
      <c r="G1095" t="s">
        <v>239</v>
      </c>
      <c r="H1095" t="s">
        <v>65</v>
      </c>
      <c r="I1095" t="s">
        <v>42</v>
      </c>
      <c r="J1095">
        <v>1</v>
      </c>
      <c r="L1095" t="s">
        <v>66</v>
      </c>
      <c r="M1095" t="s">
        <v>42</v>
      </c>
      <c r="N1095" s="71"/>
      <c r="O1095" s="71">
        <v>0</v>
      </c>
      <c r="P1095" s="71">
        <v>60</v>
      </c>
      <c r="Q1095" s="141">
        <v>50</v>
      </c>
      <c r="R1095" s="141">
        <f t="shared" si="105"/>
        <v>0</v>
      </c>
      <c r="S1095" s="141">
        <f t="shared" si="106"/>
        <v>0</v>
      </c>
      <c r="T1095" s="48">
        <v>0</v>
      </c>
      <c r="U1095" s="48">
        <f t="shared" si="111"/>
        <v>0</v>
      </c>
      <c r="V1095" s="138">
        <f t="shared" si="112"/>
        <v>0</v>
      </c>
      <c r="W1095" s="138">
        <f t="shared" si="107"/>
        <v>0</v>
      </c>
      <c r="X1095" t="str">
        <f>IF(DATAPrI[[#This Row],[Verks]]="Programövergripande",DATAPrI[[#This Row],[Verks]],CONCATENATE(DATAPrI[[#This Row],[PN/Pri kod]],TEXT(DATAPrI[[#This Row],[Verks]],9900000),1))</f>
        <v>H999001381</v>
      </c>
      <c r="Y1095" t="str">
        <f>IF(DATAPrI[[#This Row],[Verks]]="Programövergripande",DATAPrI[[#This Row],[Verks]],CONCATENATE(DATAPrI[[#This Row],[Kursansvarig inst]],TEXT(DATAPrI[[#This Row],[Verks]],9900000),1))</f>
        <v>H999001381</v>
      </c>
      <c r="Z10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5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5">
        <f>IF(A1095="Programövergripande","Programövergripande",VLOOKUP(C1095,Verks!A:B,2,0))</f>
        <v>138</v>
      </c>
      <c r="AH1095">
        <v>2023</v>
      </c>
      <c r="AL1095" t="str">
        <f>VLOOKUP(B1095,Inst!A:B,2,0)</f>
        <v>H9</v>
      </c>
    </row>
    <row r="1096" spans="1:38" x14ac:dyDescent="0.35">
      <c r="A1096" t="s">
        <v>47</v>
      </c>
      <c r="B1096" t="s">
        <v>306</v>
      </c>
      <c r="C1096" t="s">
        <v>303</v>
      </c>
      <c r="D1096" t="s">
        <v>303</v>
      </c>
      <c r="E1096" t="s">
        <v>48</v>
      </c>
      <c r="G1096" t="s">
        <v>239</v>
      </c>
      <c r="H1096" t="s">
        <v>490</v>
      </c>
      <c r="I1096" t="s">
        <v>42</v>
      </c>
      <c r="J1096">
        <v>1</v>
      </c>
      <c r="L1096" t="s">
        <v>53</v>
      </c>
      <c r="M1096" t="s">
        <v>42</v>
      </c>
      <c r="N1096" s="71"/>
      <c r="O1096" s="71"/>
      <c r="P1096" s="71"/>
      <c r="Q1096" s="141">
        <v>0</v>
      </c>
      <c r="R1096" s="141">
        <f t="shared" si="105"/>
        <v>0</v>
      </c>
      <c r="S1096" s="141">
        <f t="shared" si="106"/>
        <v>0</v>
      </c>
      <c r="T1096" s="48">
        <v>2235.4940000000001</v>
      </c>
      <c r="U1096" s="48">
        <f t="shared" si="111"/>
        <v>2235.4940000000001</v>
      </c>
      <c r="V1096" s="138">
        <f t="shared" si="112"/>
        <v>2235494</v>
      </c>
      <c r="W1096" s="138">
        <f t="shared" si="107"/>
        <v>186291.16666666666</v>
      </c>
      <c r="X1096" t="str">
        <f>IF(DATAPrI[[#This Row],[Verks]]="Programövergripande",DATAPrI[[#This Row],[Verks]],CONCATENATE(DATAPrI[[#This Row],[PN/Pri kod]],TEXT(DATAPrI[[#This Row],[Verks]],9900000),1))</f>
        <v>H999001381</v>
      </c>
      <c r="Y1096" t="str">
        <f>IF(DATAPrI[[#This Row],[Verks]]="Programövergripande",DATAPrI[[#This Row],[Verks]],CONCATENATE(DATAPrI[[#This Row],[Kursansvarig inst]],TEXT(DATAPrI[[#This Row],[Verks]],9900000),1))</f>
        <v>H999001381</v>
      </c>
      <c r="Z10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Row],[Anslag/studieavgifter]]="Studieavgifter"),3093,"")))</f>
        <v>3093</v>
      </c>
      <c r="AA1096">
        <f>IF(DATAPrI[[#This Row],[Rubrik, budgetblad]]="Programövergripande",DATAPrI[[#This Row],[Rubrik, budgetblad]],IF(DATAPrI[[#This Row],[Program]]="Kompletterande utbildning",3564,IF(OR(DATAPrI[[#This Row],[Anslag/studieavgifter]]="Anslag",DATAPrI[[#This Row],[Anslag/studieavgifter]]="Studieavgifter"),3094,"")))</f>
        <v>3094</v>
      </c>
      <c r="AF1096">
        <f>IF(A1096="Programövergripande","Programövergripande",VLOOKUP(C1096,Verks!A:B,2,0))</f>
        <v>138</v>
      </c>
      <c r="AH1096">
        <v>2023</v>
      </c>
      <c r="AL1096" t="str">
        <f>VLOOKUP(B1096,Inst!A:B,2,0)</f>
        <v>H9</v>
      </c>
    </row>
  </sheetData>
  <hyperlinks>
    <hyperlink ref="H11" r:id="rId1" display="https://utbildning.ki.se/student/oral-halsa-tobaksprevention-och-tobaksavvanjning/1oh003" xr:uid="{8077DFFD-1431-43EE-9813-16F8E39B3785}"/>
  </hyperlinks>
  <pageMargins left="0.7" right="0.7" top="0.75" bottom="0.75" header="0.3" footer="0.3"/>
  <pageSetup paperSize="9" orientation="portrait" r:id="rId2"/>
  <legacyDrawing r:id="rId3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E242-1FED-42DE-9392-08544927B12E}">
  <sheetPr>
    <tabColor rgb="FF92D050"/>
  </sheetPr>
  <dimension ref="A1:P1550"/>
  <sheetViews>
    <sheetView view="pageBreakPreview" zoomScaleNormal="100" zoomScaleSheetLayoutView="100" workbookViewId="0">
      <selection activeCell="H23" sqref="H23"/>
    </sheetView>
  </sheetViews>
  <sheetFormatPr defaultRowHeight="14.5" x14ac:dyDescent="0.35"/>
  <cols>
    <col min="1" max="1" width="13.81640625" style="6" customWidth="1"/>
    <col min="2" max="2" width="18.26953125" style="22" customWidth="1"/>
    <col min="3" max="3" width="13.54296875" style="22" customWidth="1"/>
    <col min="4" max="4" width="9.81640625" style="22" customWidth="1"/>
    <col min="5" max="5" width="8.81640625" style="30" customWidth="1"/>
    <col min="6" max="6" width="25.81640625" style="6" customWidth="1"/>
    <col min="7" max="7" width="8.81640625" style="6" customWidth="1"/>
    <col min="8" max="8" width="10.81640625" style="6" customWidth="1"/>
    <col min="9" max="9" width="15.1796875" style="6" customWidth="1"/>
    <col min="10" max="10" width="8.81640625" style="6" customWidth="1"/>
    <col min="11" max="11" width="9.1796875" style="6"/>
    <col min="12" max="12" width="6.81640625" style="6" customWidth="1"/>
    <col min="13" max="13" width="5.81640625" style="6" customWidth="1"/>
    <col min="14" max="14" width="9.54296875" style="6" customWidth="1"/>
    <col min="15" max="15" width="13.1796875" style="6" customWidth="1"/>
  </cols>
  <sheetData>
    <row r="1" spans="1:16" ht="15.5" x14ac:dyDescent="0.35">
      <c r="A1" s="185" t="s">
        <v>936</v>
      </c>
      <c r="B1" s="185"/>
      <c r="C1" s="185"/>
      <c r="D1" s="185"/>
      <c r="E1" s="185"/>
      <c r="F1" s="185"/>
      <c r="G1" s="185"/>
      <c r="H1" s="185"/>
      <c r="I1" s="185"/>
    </row>
    <row r="2" spans="1:16" ht="15.5" x14ac:dyDescent="0.35">
      <c r="A2" s="36"/>
      <c r="C2" s="6"/>
      <c r="D2" s="6"/>
      <c r="E2" s="22"/>
    </row>
    <row r="3" spans="1:16" x14ac:dyDescent="0.35">
      <c r="C3" s="41"/>
      <c r="D3" s="6"/>
      <c r="E3" s="22"/>
      <c r="F3" s="41"/>
      <c r="G3" s="22"/>
      <c r="H3" s="22"/>
      <c r="I3" s="22"/>
    </row>
    <row r="4" spans="1:16" x14ac:dyDescent="0.35">
      <c r="A4" s="37" t="s">
        <v>937</v>
      </c>
      <c r="C4" s="6"/>
      <c r="D4" s="6"/>
      <c r="E4" s="37" t="s">
        <v>887</v>
      </c>
      <c r="F4" s="37"/>
      <c r="G4" s="37"/>
      <c r="H4" s="22"/>
      <c r="I4" s="22"/>
    </row>
    <row r="5" spans="1:16" x14ac:dyDescent="0.35">
      <c r="A5" s="6" t="s">
        <v>520</v>
      </c>
      <c r="C5" s="40">
        <v>40</v>
      </c>
      <c r="D5" s="22" t="s">
        <v>250</v>
      </c>
      <c r="E5" s="6" t="s">
        <v>520</v>
      </c>
      <c r="H5" s="6">
        <v>38.5</v>
      </c>
      <c r="I5" s="22" t="s">
        <v>250</v>
      </c>
    </row>
    <row r="6" spans="1:16" x14ac:dyDescent="0.35">
      <c r="A6" s="6" t="s">
        <v>521</v>
      </c>
      <c r="C6" s="40">
        <v>24</v>
      </c>
      <c r="D6" s="22" t="s">
        <v>250</v>
      </c>
      <c r="E6" s="6" t="s">
        <v>521</v>
      </c>
      <c r="H6" s="6">
        <v>28.5</v>
      </c>
      <c r="I6" s="22" t="s">
        <v>250</v>
      </c>
      <c r="P6" s="59"/>
    </row>
    <row r="7" spans="1:16" x14ac:dyDescent="0.35">
      <c r="A7" s="6" t="s">
        <v>251</v>
      </c>
      <c r="C7" s="41">
        <v>5844.723</v>
      </c>
      <c r="D7" s="22" t="s">
        <v>252</v>
      </c>
      <c r="E7" s="6" t="s">
        <v>251</v>
      </c>
      <c r="G7" s="41"/>
      <c r="H7" s="41">
        <v>5432.2510000000002</v>
      </c>
      <c r="I7" s="6" t="s">
        <v>252</v>
      </c>
      <c r="P7" s="59"/>
    </row>
    <row r="8" spans="1:16" x14ac:dyDescent="0.35">
      <c r="P8" s="59"/>
    </row>
    <row r="9" spans="1:16" x14ac:dyDescent="0.35">
      <c r="C9" s="41"/>
      <c r="E9" s="22"/>
      <c r="F9" s="41"/>
    </row>
    <row r="10" spans="1:16" x14ac:dyDescent="0.35">
      <c r="A10" s="37" t="s">
        <v>938</v>
      </c>
      <c r="B10" s="37"/>
      <c r="E10" s="37" t="s">
        <v>248</v>
      </c>
    </row>
    <row r="11" spans="1:16" x14ac:dyDescent="0.35">
      <c r="A11" s="6" t="s">
        <v>520</v>
      </c>
      <c r="B11" s="6"/>
      <c r="C11" s="40">
        <v>32</v>
      </c>
      <c r="D11" s="22" t="s">
        <v>250</v>
      </c>
      <c r="E11"/>
      <c r="F11"/>
      <c r="G11"/>
      <c r="H11"/>
      <c r="I11"/>
    </row>
    <row r="12" spans="1:16" x14ac:dyDescent="0.35">
      <c r="A12" s="6" t="s">
        <v>521</v>
      </c>
      <c r="B12" s="6"/>
      <c r="C12" s="40">
        <v>19.125</v>
      </c>
      <c r="D12" s="22" t="s">
        <v>250</v>
      </c>
      <c r="E12" s="6" t="s">
        <v>939</v>
      </c>
      <c r="I12" s="56">
        <f>C7-GETPIVOTDATA(" Total ers tkr",$A$18,"Program","Master, bioentreprenörskap")</f>
        <v>-0.64100000000053114</v>
      </c>
    </row>
    <row r="13" spans="1:16" x14ac:dyDescent="0.35">
      <c r="A13" s="6" t="s">
        <v>251</v>
      </c>
      <c r="B13" s="6"/>
      <c r="C13" s="41">
        <v>5086.3410000000003</v>
      </c>
      <c r="D13" s="6" t="s">
        <v>252</v>
      </c>
      <c r="E13" s="6" t="s">
        <v>940</v>
      </c>
      <c r="I13" s="56">
        <f>H7-GETPIVOTDATA(" Total ers tkr",$A$18,"Program","Master, hälsoekonomi, policy och management")</f>
        <v>0.12400000000252476</v>
      </c>
    </row>
    <row r="14" spans="1:16" x14ac:dyDescent="0.35">
      <c r="E14" s="6" t="s">
        <v>941</v>
      </c>
      <c r="I14" s="56">
        <f>C13-GETPIVOTDATA(" Total ers tkr",$A$18,"Program","Master, hälsoinformatik")</f>
        <v>-0.79133333333356859</v>
      </c>
      <c r="K14"/>
    </row>
    <row r="15" spans="1:16" x14ac:dyDescent="0.35">
      <c r="E15" s="6"/>
      <c r="I15"/>
    </row>
    <row r="16" spans="1:16" x14ac:dyDescent="0.35">
      <c r="A16" s="27" t="s">
        <v>1</v>
      </c>
      <c r="B16" s="6" t="s">
        <v>699</v>
      </c>
      <c r="E16" s="6"/>
      <c r="I16"/>
    </row>
    <row r="18" spans="1:15" x14ac:dyDescent="0.35">
      <c r="B18" s="6"/>
      <c r="C18" s="6"/>
      <c r="D18" s="6"/>
      <c r="E18" s="6"/>
      <c r="G18" s="27" t="s">
        <v>253</v>
      </c>
      <c r="J18"/>
      <c r="K18"/>
    </row>
    <row r="19" spans="1:15" ht="39.5" x14ac:dyDescent="0.35">
      <c r="A19" s="31" t="s">
        <v>2</v>
      </c>
      <c r="B19" s="27" t="s">
        <v>0</v>
      </c>
      <c r="C19" s="27" t="s">
        <v>4</v>
      </c>
      <c r="D19" s="31" t="s">
        <v>254</v>
      </c>
      <c r="E19" s="32" t="s">
        <v>8</v>
      </c>
      <c r="F19" s="31" t="s">
        <v>7</v>
      </c>
      <c r="G19" s="22" t="s">
        <v>255</v>
      </c>
      <c r="H19" s="6" t="s">
        <v>256</v>
      </c>
      <c r="I19" s="6" t="s">
        <v>496</v>
      </c>
      <c r="J19"/>
      <c r="K19"/>
      <c r="L19" s="22"/>
      <c r="M19" s="22"/>
      <c r="N19" s="22"/>
      <c r="O19" s="22"/>
    </row>
    <row r="20" spans="1:15" ht="39.5" x14ac:dyDescent="0.35">
      <c r="A20" s="9" t="s">
        <v>290</v>
      </c>
      <c r="B20" s="22" t="s">
        <v>38</v>
      </c>
      <c r="C20" s="6" t="s">
        <v>42</v>
      </c>
      <c r="D20" s="6" t="s">
        <v>142</v>
      </c>
      <c r="E20" s="8" t="s">
        <v>42</v>
      </c>
      <c r="F20" s="9" t="s">
        <v>55</v>
      </c>
      <c r="G20" s="28">
        <v>0</v>
      </c>
      <c r="H20" s="28">
        <v>0</v>
      </c>
      <c r="I20" s="29">
        <v>11.15</v>
      </c>
      <c r="J20"/>
      <c r="K20"/>
    </row>
    <row r="21" spans="1:15" x14ac:dyDescent="0.35">
      <c r="A21" s="9"/>
      <c r="C21" s="6"/>
      <c r="D21" s="6"/>
      <c r="E21" s="8"/>
      <c r="F21" s="9" t="s">
        <v>44</v>
      </c>
      <c r="G21" s="28">
        <v>0</v>
      </c>
      <c r="H21" s="28">
        <v>0</v>
      </c>
      <c r="I21" s="29">
        <v>186.95099999999999</v>
      </c>
      <c r="J21"/>
      <c r="K21"/>
    </row>
    <row r="22" spans="1:15" ht="26.5" x14ac:dyDescent="0.35">
      <c r="A22" s="9"/>
      <c r="C22" s="6"/>
      <c r="D22" s="6"/>
      <c r="E22" s="8"/>
      <c r="F22" s="9" t="s">
        <v>858</v>
      </c>
      <c r="G22" s="28">
        <v>0</v>
      </c>
      <c r="H22" s="28">
        <v>0</v>
      </c>
      <c r="I22" s="29">
        <v>381.70600000000002</v>
      </c>
      <c r="J22"/>
      <c r="K22"/>
    </row>
    <row r="23" spans="1:15" ht="26.5" x14ac:dyDescent="0.35">
      <c r="A23" s="9"/>
      <c r="C23" s="6"/>
      <c r="D23" s="6"/>
      <c r="E23" s="8"/>
      <c r="F23" s="9" t="s">
        <v>52</v>
      </c>
      <c r="G23" s="28">
        <v>0</v>
      </c>
      <c r="H23" s="28">
        <v>0</v>
      </c>
      <c r="I23" s="29">
        <v>182.733</v>
      </c>
      <c r="J23"/>
      <c r="K23"/>
    </row>
    <row r="24" spans="1:15" x14ac:dyDescent="0.35">
      <c r="A24" s="9"/>
      <c r="C24" s="6"/>
      <c r="D24" s="6"/>
      <c r="E24" s="8"/>
      <c r="F24" s="9" t="s">
        <v>859</v>
      </c>
      <c r="G24" s="28">
        <v>0</v>
      </c>
      <c r="H24" s="28">
        <v>0</v>
      </c>
      <c r="I24" s="29">
        <v>37.43</v>
      </c>
      <c r="J24"/>
      <c r="K24"/>
    </row>
    <row r="25" spans="1:15" x14ac:dyDescent="0.35">
      <c r="A25" s="9"/>
      <c r="C25" s="6"/>
      <c r="D25" s="6" t="s">
        <v>271</v>
      </c>
      <c r="E25" s="6"/>
      <c r="G25" s="28">
        <v>0</v>
      </c>
      <c r="H25" s="28">
        <v>0</v>
      </c>
      <c r="I25" s="29">
        <v>799.96999999999991</v>
      </c>
      <c r="J25"/>
      <c r="K25"/>
    </row>
    <row r="26" spans="1:15" x14ac:dyDescent="0.35">
      <c r="A26" s="9"/>
      <c r="C26" s="6" t="s">
        <v>526</v>
      </c>
      <c r="D26" s="6"/>
      <c r="E26" s="6"/>
      <c r="G26" s="28">
        <v>0</v>
      </c>
      <c r="H26" s="28">
        <v>0</v>
      </c>
      <c r="I26" s="29">
        <v>799.96999999999991</v>
      </c>
      <c r="J26"/>
      <c r="K26"/>
    </row>
    <row r="27" spans="1:15" x14ac:dyDescent="0.35">
      <c r="A27" s="9"/>
      <c r="B27" s="6" t="s">
        <v>265</v>
      </c>
      <c r="C27" s="6"/>
      <c r="D27" s="6"/>
      <c r="E27" s="6"/>
      <c r="G27" s="28">
        <v>0</v>
      </c>
      <c r="H27" s="28">
        <v>0</v>
      </c>
      <c r="I27" s="29">
        <v>799.96999999999991</v>
      </c>
      <c r="J27"/>
      <c r="K27"/>
    </row>
    <row r="28" spans="1:15" x14ac:dyDescent="0.35">
      <c r="A28" s="9"/>
      <c r="B28" s="22" t="s">
        <v>47</v>
      </c>
      <c r="C28" s="6" t="s">
        <v>48</v>
      </c>
      <c r="D28" s="6" t="s">
        <v>142</v>
      </c>
      <c r="E28" s="8" t="s">
        <v>42</v>
      </c>
      <c r="F28" s="9" t="s">
        <v>65</v>
      </c>
      <c r="G28" s="28">
        <v>0</v>
      </c>
      <c r="H28" s="28">
        <v>13.39</v>
      </c>
      <c r="I28" s="29">
        <v>0</v>
      </c>
      <c r="J28"/>
      <c r="K28"/>
    </row>
    <row r="29" spans="1:15" x14ac:dyDescent="0.35">
      <c r="A29" s="9"/>
      <c r="C29" s="6"/>
      <c r="D29" s="6"/>
      <c r="E29" s="8"/>
      <c r="F29" s="9" t="s">
        <v>349</v>
      </c>
      <c r="G29" s="28">
        <v>2.5</v>
      </c>
      <c r="H29" s="28">
        <v>84.932000000000002</v>
      </c>
      <c r="I29" s="29">
        <v>212.33</v>
      </c>
      <c r="J29"/>
      <c r="K29"/>
    </row>
    <row r="30" spans="1:15" x14ac:dyDescent="0.35">
      <c r="A30" s="9"/>
      <c r="C30" s="6"/>
      <c r="D30" s="6"/>
      <c r="E30" s="8" t="s">
        <v>861</v>
      </c>
      <c r="F30" s="9" t="s">
        <v>860</v>
      </c>
      <c r="G30" s="28">
        <v>1.3333333333333333</v>
      </c>
      <c r="H30" s="28">
        <v>80</v>
      </c>
      <c r="I30" s="29">
        <v>106.66666666666666</v>
      </c>
      <c r="J30"/>
      <c r="K30"/>
    </row>
    <row r="31" spans="1:15" x14ac:dyDescent="0.35">
      <c r="A31" s="9"/>
      <c r="C31" s="6"/>
      <c r="D31" s="6"/>
      <c r="E31" s="8" t="s">
        <v>863</v>
      </c>
      <c r="F31" s="9" t="s">
        <v>862</v>
      </c>
      <c r="G31" s="28">
        <v>2</v>
      </c>
      <c r="H31" s="28">
        <v>63</v>
      </c>
      <c r="I31" s="29">
        <v>126</v>
      </c>
      <c r="J31"/>
      <c r="K31"/>
    </row>
    <row r="32" spans="1:15" ht="26.5" x14ac:dyDescent="0.35">
      <c r="A32" s="9"/>
      <c r="C32" s="6"/>
      <c r="D32" s="6"/>
      <c r="E32" s="8" t="s">
        <v>865</v>
      </c>
      <c r="F32" s="9" t="s">
        <v>864</v>
      </c>
      <c r="G32" s="28">
        <v>1</v>
      </c>
      <c r="H32" s="28">
        <v>80</v>
      </c>
      <c r="I32" s="29">
        <v>80</v>
      </c>
      <c r="J32"/>
      <c r="K32"/>
    </row>
    <row r="33" spans="1:11" x14ac:dyDescent="0.35">
      <c r="A33" s="9"/>
      <c r="C33" s="6"/>
      <c r="D33" s="6"/>
      <c r="E33" s="8" t="s">
        <v>867</v>
      </c>
      <c r="F33" s="9" t="s">
        <v>866</v>
      </c>
      <c r="G33" s="28">
        <v>1</v>
      </c>
      <c r="H33" s="28">
        <v>80</v>
      </c>
      <c r="I33" s="29">
        <v>80</v>
      </c>
      <c r="J33"/>
      <c r="K33"/>
    </row>
    <row r="34" spans="1:11" x14ac:dyDescent="0.35">
      <c r="A34" s="9"/>
      <c r="C34" s="6"/>
      <c r="D34" s="6"/>
      <c r="E34" s="8" t="s">
        <v>869</v>
      </c>
      <c r="F34" s="9" t="s">
        <v>868</v>
      </c>
      <c r="G34" s="28">
        <v>2.6666666666666665</v>
      </c>
      <c r="H34" s="28">
        <v>80</v>
      </c>
      <c r="I34" s="29">
        <v>213.33333333333331</v>
      </c>
      <c r="J34"/>
      <c r="K34"/>
    </row>
    <row r="35" spans="1:11" x14ac:dyDescent="0.35">
      <c r="A35" s="9"/>
      <c r="C35" s="6"/>
      <c r="D35" s="6"/>
      <c r="E35" s="8" t="s">
        <v>871</v>
      </c>
      <c r="F35" s="9" t="s">
        <v>870</v>
      </c>
      <c r="G35" s="28">
        <v>2</v>
      </c>
      <c r="H35" s="28">
        <v>63</v>
      </c>
      <c r="I35" s="29">
        <v>126</v>
      </c>
      <c r="J35"/>
      <c r="K35"/>
    </row>
    <row r="36" spans="1:11" ht="26.5" x14ac:dyDescent="0.35">
      <c r="A36" s="9"/>
      <c r="C36" s="6"/>
      <c r="D36" s="6"/>
      <c r="E36" s="8" t="s">
        <v>877</v>
      </c>
      <c r="F36" s="9" t="s">
        <v>876</v>
      </c>
      <c r="G36" s="28">
        <v>3.6666666666666665</v>
      </c>
      <c r="H36" s="28">
        <v>80</v>
      </c>
      <c r="I36" s="29">
        <v>293.33333333333331</v>
      </c>
      <c r="J36"/>
      <c r="K36"/>
    </row>
    <row r="37" spans="1:11" ht="26.5" x14ac:dyDescent="0.35">
      <c r="A37" s="9"/>
      <c r="C37" s="6"/>
      <c r="D37" s="6"/>
      <c r="E37" s="8" t="s">
        <v>873</v>
      </c>
      <c r="F37" s="9" t="s">
        <v>872</v>
      </c>
      <c r="G37" s="28">
        <v>0.83333333333333337</v>
      </c>
      <c r="H37" s="28">
        <v>80</v>
      </c>
      <c r="I37" s="29">
        <v>66.666666666666671</v>
      </c>
      <c r="J37"/>
      <c r="K37"/>
    </row>
    <row r="38" spans="1:11" ht="26.5" x14ac:dyDescent="0.35">
      <c r="A38" s="9"/>
      <c r="C38" s="6"/>
      <c r="D38" s="6"/>
      <c r="E38" s="8" t="s">
        <v>881</v>
      </c>
      <c r="F38" s="9" t="s">
        <v>880</v>
      </c>
      <c r="G38" s="28">
        <v>2</v>
      </c>
      <c r="H38" s="28">
        <v>80</v>
      </c>
      <c r="I38" s="29">
        <v>160</v>
      </c>
      <c r="J38"/>
      <c r="K38"/>
    </row>
    <row r="39" spans="1:11" x14ac:dyDescent="0.35">
      <c r="A39" s="9"/>
      <c r="C39" s="6"/>
      <c r="D39" s="6"/>
      <c r="E39" s="8" t="s">
        <v>879</v>
      </c>
      <c r="F39" s="9" t="s">
        <v>878</v>
      </c>
      <c r="G39" s="28">
        <v>2</v>
      </c>
      <c r="H39" s="28">
        <v>80</v>
      </c>
      <c r="I39" s="29">
        <v>160</v>
      </c>
      <c r="J39"/>
      <c r="K39"/>
    </row>
    <row r="40" spans="1:11" x14ac:dyDescent="0.35">
      <c r="A40" s="9"/>
      <c r="C40" s="6"/>
      <c r="D40" s="6"/>
      <c r="E40" s="8" t="s">
        <v>883</v>
      </c>
      <c r="F40" s="9" t="s">
        <v>882</v>
      </c>
      <c r="G40" s="28">
        <v>6</v>
      </c>
      <c r="H40" s="28">
        <v>80</v>
      </c>
      <c r="I40" s="29">
        <v>480</v>
      </c>
      <c r="J40"/>
      <c r="K40"/>
    </row>
    <row r="41" spans="1:11" ht="26.5" x14ac:dyDescent="0.35">
      <c r="A41" s="9"/>
      <c r="C41" s="6"/>
      <c r="D41" s="6"/>
      <c r="E41" s="8" t="s">
        <v>885</v>
      </c>
      <c r="F41" s="9" t="s">
        <v>884</v>
      </c>
      <c r="G41" s="28">
        <v>10</v>
      </c>
      <c r="H41" s="28">
        <v>81</v>
      </c>
      <c r="I41" s="29">
        <v>810</v>
      </c>
      <c r="J41"/>
      <c r="K41"/>
    </row>
    <row r="42" spans="1:11" x14ac:dyDescent="0.35">
      <c r="A42" s="9"/>
      <c r="C42" s="6"/>
      <c r="D42" s="6"/>
      <c r="E42" s="8" t="s">
        <v>875</v>
      </c>
      <c r="F42" s="9" t="s">
        <v>874</v>
      </c>
      <c r="G42" s="28">
        <v>3</v>
      </c>
      <c r="H42" s="28">
        <v>80</v>
      </c>
      <c r="I42" s="29">
        <v>240</v>
      </c>
      <c r="J42"/>
      <c r="K42"/>
    </row>
    <row r="43" spans="1:11" x14ac:dyDescent="0.35">
      <c r="A43" s="9"/>
      <c r="C43" s="6"/>
      <c r="D43" s="6" t="s">
        <v>271</v>
      </c>
      <c r="E43" s="6"/>
      <c r="G43" s="28">
        <v>40</v>
      </c>
      <c r="H43" s="28">
        <v>73.68813333333334</v>
      </c>
      <c r="I43" s="29">
        <v>3154.33</v>
      </c>
      <c r="J43"/>
      <c r="K43"/>
    </row>
    <row r="44" spans="1:11" x14ac:dyDescent="0.35">
      <c r="A44" s="9"/>
      <c r="C44" s="6" t="s">
        <v>528</v>
      </c>
      <c r="D44" s="6"/>
      <c r="E44" s="6"/>
      <c r="G44" s="28">
        <v>40</v>
      </c>
      <c r="H44" s="28">
        <v>73.68813333333334</v>
      </c>
      <c r="I44" s="29">
        <v>3154.33</v>
      </c>
      <c r="J44"/>
      <c r="K44"/>
    </row>
    <row r="45" spans="1:11" ht="26.5" x14ac:dyDescent="0.35">
      <c r="A45" s="9"/>
      <c r="C45" s="6" t="s">
        <v>505</v>
      </c>
      <c r="D45" s="6" t="s">
        <v>142</v>
      </c>
      <c r="E45" s="8" t="s">
        <v>42</v>
      </c>
      <c r="F45" s="9" t="s">
        <v>886</v>
      </c>
      <c r="G45" s="28">
        <v>0</v>
      </c>
      <c r="H45" s="28">
        <v>0</v>
      </c>
      <c r="I45" s="29">
        <v>0</v>
      </c>
      <c r="J45"/>
      <c r="K45"/>
    </row>
    <row r="46" spans="1:11" x14ac:dyDescent="0.35">
      <c r="A46" s="9"/>
      <c r="C46" s="6"/>
      <c r="D46" s="6"/>
      <c r="E46" s="8"/>
      <c r="F46" s="9" t="s">
        <v>349</v>
      </c>
      <c r="G46" s="28">
        <v>2</v>
      </c>
      <c r="H46" s="28">
        <v>84.932000000000002</v>
      </c>
      <c r="I46" s="29">
        <v>169.864</v>
      </c>
      <c r="J46"/>
      <c r="K46"/>
    </row>
    <row r="47" spans="1:11" x14ac:dyDescent="0.35">
      <c r="A47" s="9"/>
      <c r="C47" s="6"/>
      <c r="D47" s="6"/>
      <c r="E47" s="8" t="s">
        <v>861</v>
      </c>
      <c r="F47" s="9" t="s">
        <v>860</v>
      </c>
      <c r="G47" s="28">
        <v>0.8</v>
      </c>
      <c r="H47" s="28">
        <v>80</v>
      </c>
      <c r="I47" s="29">
        <v>64</v>
      </c>
      <c r="J47"/>
      <c r="K47"/>
    </row>
    <row r="48" spans="1:11" x14ac:dyDescent="0.35">
      <c r="A48" s="9"/>
      <c r="C48" s="6"/>
      <c r="D48" s="6"/>
      <c r="E48" s="8" t="s">
        <v>863</v>
      </c>
      <c r="F48" s="9" t="s">
        <v>862</v>
      </c>
      <c r="G48" s="28">
        <v>1.2</v>
      </c>
      <c r="H48" s="28">
        <v>63</v>
      </c>
      <c r="I48" s="29">
        <v>75.599999999999994</v>
      </c>
      <c r="J48"/>
      <c r="K48"/>
    </row>
    <row r="49" spans="1:11" ht="26.5" x14ac:dyDescent="0.35">
      <c r="A49" s="9"/>
      <c r="C49" s="6"/>
      <c r="D49" s="6"/>
      <c r="E49" s="8" t="s">
        <v>865</v>
      </c>
      <c r="F49" s="9" t="s">
        <v>864</v>
      </c>
      <c r="G49" s="28">
        <v>0.6</v>
      </c>
      <c r="H49" s="28">
        <v>80</v>
      </c>
      <c r="I49" s="29">
        <v>48</v>
      </c>
      <c r="J49"/>
      <c r="K49"/>
    </row>
    <row r="50" spans="1:11" x14ac:dyDescent="0.35">
      <c r="A50" s="9"/>
      <c r="C50" s="6"/>
      <c r="D50" s="6"/>
      <c r="E50" s="8" t="s">
        <v>867</v>
      </c>
      <c r="F50" s="9" t="s">
        <v>866</v>
      </c>
      <c r="G50" s="28">
        <v>0.6</v>
      </c>
      <c r="H50" s="28">
        <v>80</v>
      </c>
      <c r="I50" s="29">
        <v>48</v>
      </c>
      <c r="J50"/>
      <c r="K50"/>
    </row>
    <row r="51" spans="1:11" x14ac:dyDescent="0.35">
      <c r="A51" s="9"/>
      <c r="C51" s="6"/>
      <c r="D51" s="6"/>
      <c r="E51" s="8" t="s">
        <v>869</v>
      </c>
      <c r="F51" s="9" t="s">
        <v>868</v>
      </c>
      <c r="G51" s="28">
        <v>1.6</v>
      </c>
      <c r="H51" s="28">
        <v>80</v>
      </c>
      <c r="I51" s="29">
        <v>128</v>
      </c>
      <c r="J51"/>
      <c r="K51"/>
    </row>
    <row r="52" spans="1:11" x14ac:dyDescent="0.35">
      <c r="A52" s="9"/>
      <c r="C52" s="6"/>
      <c r="D52" s="6"/>
      <c r="E52" s="8" t="s">
        <v>871</v>
      </c>
      <c r="F52" s="9" t="s">
        <v>870</v>
      </c>
      <c r="G52" s="28">
        <v>1.2</v>
      </c>
      <c r="H52" s="28">
        <v>63</v>
      </c>
      <c r="I52" s="29">
        <v>75.599999999999994</v>
      </c>
      <c r="J52"/>
      <c r="K52"/>
    </row>
    <row r="53" spans="1:11" ht="26.5" x14ac:dyDescent="0.35">
      <c r="A53" s="9"/>
      <c r="C53" s="6"/>
      <c r="D53" s="6"/>
      <c r="E53" s="8" t="s">
        <v>877</v>
      </c>
      <c r="F53" s="9" t="s">
        <v>876</v>
      </c>
      <c r="G53" s="28">
        <v>2.9333333333333331</v>
      </c>
      <c r="H53" s="28">
        <v>80</v>
      </c>
      <c r="I53" s="29">
        <v>234.66666666666666</v>
      </c>
      <c r="J53"/>
      <c r="K53"/>
    </row>
    <row r="54" spans="1:11" ht="26.5" x14ac:dyDescent="0.35">
      <c r="A54" s="9"/>
      <c r="C54" s="6"/>
      <c r="D54" s="6"/>
      <c r="E54" s="8" t="s">
        <v>873</v>
      </c>
      <c r="F54" s="9" t="s">
        <v>872</v>
      </c>
      <c r="G54" s="28">
        <v>0.66666666666666663</v>
      </c>
      <c r="H54" s="28">
        <v>80</v>
      </c>
      <c r="I54" s="29">
        <v>53.333333333333329</v>
      </c>
      <c r="J54"/>
      <c r="K54"/>
    </row>
    <row r="55" spans="1:11" ht="26.5" x14ac:dyDescent="0.35">
      <c r="A55" s="9"/>
      <c r="C55" s="6"/>
      <c r="D55" s="6"/>
      <c r="E55" s="8" t="s">
        <v>881</v>
      </c>
      <c r="F55" s="9" t="s">
        <v>880</v>
      </c>
      <c r="G55" s="28">
        <v>1.6</v>
      </c>
      <c r="H55" s="28">
        <v>80</v>
      </c>
      <c r="I55" s="29">
        <v>128</v>
      </c>
      <c r="J55"/>
      <c r="K55"/>
    </row>
    <row r="56" spans="1:11" x14ac:dyDescent="0.35">
      <c r="A56" s="9"/>
      <c r="C56" s="6"/>
      <c r="D56" s="6"/>
      <c r="E56" s="8" t="s">
        <v>879</v>
      </c>
      <c r="F56" s="9" t="s">
        <v>878</v>
      </c>
      <c r="G56" s="28">
        <v>1.6</v>
      </c>
      <c r="H56" s="28">
        <v>80</v>
      </c>
      <c r="I56" s="29">
        <v>128</v>
      </c>
      <c r="J56"/>
      <c r="K56"/>
    </row>
    <row r="57" spans="1:11" x14ac:dyDescent="0.35">
      <c r="A57" s="9"/>
      <c r="C57" s="6"/>
      <c r="D57" s="6"/>
      <c r="E57" s="8" t="s">
        <v>883</v>
      </c>
      <c r="F57" s="9" t="s">
        <v>882</v>
      </c>
      <c r="G57" s="28">
        <v>4.8</v>
      </c>
      <c r="H57" s="28">
        <v>80</v>
      </c>
      <c r="I57" s="29">
        <v>384</v>
      </c>
      <c r="J57"/>
      <c r="K57"/>
    </row>
    <row r="58" spans="1:11" ht="26.5" x14ac:dyDescent="0.35">
      <c r="A58" s="9"/>
      <c r="C58" s="6"/>
      <c r="D58" s="6"/>
      <c r="E58" s="8" t="s">
        <v>885</v>
      </c>
      <c r="F58" s="9" t="s">
        <v>884</v>
      </c>
      <c r="G58" s="28">
        <v>2</v>
      </c>
      <c r="H58" s="28">
        <v>81</v>
      </c>
      <c r="I58" s="29">
        <v>162</v>
      </c>
      <c r="J58"/>
      <c r="K58"/>
    </row>
    <row r="59" spans="1:11" x14ac:dyDescent="0.35">
      <c r="A59" s="9"/>
      <c r="C59" s="6"/>
      <c r="D59" s="6"/>
      <c r="E59" s="8" t="s">
        <v>875</v>
      </c>
      <c r="F59" s="9" t="s">
        <v>874</v>
      </c>
      <c r="G59" s="28">
        <v>2.4</v>
      </c>
      <c r="H59" s="28">
        <v>80</v>
      </c>
      <c r="I59" s="29">
        <v>192</v>
      </c>
      <c r="J59"/>
      <c r="K59"/>
    </row>
    <row r="60" spans="1:11" x14ac:dyDescent="0.35">
      <c r="A60" s="9"/>
      <c r="C60" s="6"/>
      <c r="D60" s="6" t="s">
        <v>271</v>
      </c>
      <c r="E60" s="6"/>
      <c r="G60" s="28">
        <v>23.999999999999996</v>
      </c>
      <c r="H60" s="28">
        <v>77.995142857142852</v>
      </c>
      <c r="I60" s="29">
        <v>1891.0639999999999</v>
      </c>
      <c r="J60"/>
      <c r="K60"/>
    </row>
    <row r="61" spans="1:11" x14ac:dyDescent="0.35">
      <c r="A61" s="9"/>
      <c r="C61" s="6" t="s">
        <v>529</v>
      </c>
      <c r="D61" s="6"/>
      <c r="E61" s="6"/>
      <c r="G61" s="28">
        <v>23.999999999999996</v>
      </c>
      <c r="H61" s="28">
        <v>77.995142857142852</v>
      </c>
      <c r="I61" s="29">
        <v>1891.0639999999999</v>
      </c>
      <c r="J61"/>
      <c r="K61"/>
    </row>
    <row r="62" spans="1:11" x14ac:dyDescent="0.35">
      <c r="A62" s="9"/>
      <c r="B62" s="6" t="s">
        <v>266</v>
      </c>
      <c r="C62" s="6"/>
      <c r="D62" s="6"/>
      <c r="E62" s="6"/>
      <c r="G62" s="28">
        <v>64</v>
      </c>
      <c r="H62" s="28">
        <v>75.767379310344822</v>
      </c>
      <c r="I62" s="29">
        <v>5045.3940000000002</v>
      </c>
      <c r="J62"/>
      <c r="K62"/>
    </row>
    <row r="63" spans="1:11" x14ac:dyDescent="0.35">
      <c r="A63" s="6" t="s">
        <v>942</v>
      </c>
      <c r="B63" s="6"/>
      <c r="C63" s="6"/>
      <c r="D63" s="6"/>
      <c r="E63" s="6"/>
      <c r="G63" s="28">
        <v>64</v>
      </c>
      <c r="H63" s="28">
        <v>66.583454545454543</v>
      </c>
      <c r="I63" s="29">
        <v>5845.3640000000005</v>
      </c>
      <c r="J63"/>
      <c r="K63"/>
    </row>
    <row r="64" spans="1:11" ht="52.5" x14ac:dyDescent="0.35">
      <c r="A64" s="9" t="s">
        <v>293</v>
      </c>
      <c r="B64" s="22" t="s">
        <v>38</v>
      </c>
      <c r="C64" s="6" t="s">
        <v>42</v>
      </c>
      <c r="D64" s="6" t="s">
        <v>142</v>
      </c>
      <c r="E64" s="8" t="s">
        <v>42</v>
      </c>
      <c r="F64" s="9" t="s">
        <v>55</v>
      </c>
      <c r="G64" s="28">
        <v>0</v>
      </c>
      <c r="H64" s="28">
        <v>0</v>
      </c>
      <c r="I64" s="29">
        <v>11.15</v>
      </c>
      <c r="J64"/>
      <c r="K64"/>
    </row>
    <row r="65" spans="1:11" x14ac:dyDescent="0.35">
      <c r="A65" s="9"/>
      <c r="C65" s="6"/>
      <c r="D65" s="6"/>
      <c r="E65" s="8"/>
      <c r="F65" s="9" t="s">
        <v>44</v>
      </c>
      <c r="G65" s="28">
        <v>0</v>
      </c>
      <c r="H65" s="28">
        <v>0</v>
      </c>
      <c r="I65" s="29">
        <v>98.317999999999998</v>
      </c>
      <c r="J65"/>
      <c r="K65"/>
    </row>
    <row r="66" spans="1:11" ht="26.5" x14ac:dyDescent="0.35">
      <c r="A66" s="9"/>
      <c r="C66" s="6"/>
      <c r="D66" s="6"/>
      <c r="E66" s="8"/>
      <c r="F66" s="9" t="s">
        <v>54</v>
      </c>
      <c r="G66" s="28">
        <v>0</v>
      </c>
      <c r="H66" s="28">
        <v>0</v>
      </c>
      <c r="I66" s="29">
        <v>507.18299999999999</v>
      </c>
      <c r="J66"/>
      <c r="K66"/>
    </row>
    <row r="67" spans="1:11" ht="26.5" x14ac:dyDescent="0.35">
      <c r="A67" s="9"/>
      <c r="C67" s="6"/>
      <c r="D67" s="6"/>
      <c r="E67" s="8"/>
      <c r="F67" s="9" t="s">
        <v>52</v>
      </c>
      <c r="G67" s="28">
        <v>0</v>
      </c>
      <c r="H67" s="28">
        <v>0</v>
      </c>
      <c r="I67" s="29">
        <v>259.74599999999998</v>
      </c>
      <c r="J67"/>
      <c r="K67"/>
    </row>
    <row r="68" spans="1:11" x14ac:dyDescent="0.35">
      <c r="A68" s="9"/>
      <c r="C68" s="6"/>
      <c r="D68" s="6"/>
      <c r="E68" s="8"/>
      <c r="F68" s="9" t="s">
        <v>859</v>
      </c>
      <c r="G68" s="28">
        <v>0</v>
      </c>
      <c r="H68" s="28">
        <v>0</v>
      </c>
      <c r="I68" s="29">
        <v>37.43</v>
      </c>
      <c r="J68"/>
      <c r="K68"/>
    </row>
    <row r="69" spans="1:11" x14ac:dyDescent="0.35">
      <c r="A69" s="9"/>
      <c r="C69" s="6"/>
      <c r="D69" s="6" t="s">
        <v>271</v>
      </c>
      <c r="E69" s="6"/>
      <c r="G69" s="28">
        <v>0</v>
      </c>
      <c r="H69" s="28">
        <v>0</v>
      </c>
      <c r="I69" s="29">
        <v>913.82699999999988</v>
      </c>
      <c r="J69"/>
      <c r="K69"/>
    </row>
    <row r="70" spans="1:11" x14ac:dyDescent="0.35">
      <c r="A70" s="9"/>
      <c r="C70" s="6" t="s">
        <v>526</v>
      </c>
      <c r="D70" s="6"/>
      <c r="E70" s="6"/>
      <c r="G70" s="28">
        <v>0</v>
      </c>
      <c r="H70" s="28">
        <v>0</v>
      </c>
      <c r="I70" s="29">
        <v>913.82699999999988</v>
      </c>
      <c r="J70"/>
      <c r="K70"/>
    </row>
    <row r="71" spans="1:11" x14ac:dyDescent="0.35">
      <c r="A71" s="9"/>
      <c r="B71" s="6" t="s">
        <v>265</v>
      </c>
      <c r="C71" s="6"/>
      <c r="D71" s="6"/>
      <c r="E71" s="6"/>
      <c r="G71" s="28">
        <v>0</v>
      </c>
      <c r="H71" s="28">
        <v>0</v>
      </c>
      <c r="I71" s="29">
        <v>913.82699999999988</v>
      </c>
      <c r="J71"/>
      <c r="K71"/>
    </row>
    <row r="72" spans="1:11" x14ac:dyDescent="0.35">
      <c r="A72" s="9"/>
      <c r="B72" s="22" t="s">
        <v>47</v>
      </c>
      <c r="C72" s="6" t="s">
        <v>48</v>
      </c>
      <c r="D72" s="6" t="s">
        <v>142</v>
      </c>
      <c r="E72" s="8" t="s">
        <v>42</v>
      </c>
      <c r="F72" s="9" t="s">
        <v>65</v>
      </c>
      <c r="G72" s="28">
        <v>0</v>
      </c>
      <c r="H72" s="28">
        <v>66</v>
      </c>
      <c r="I72" s="29">
        <v>0</v>
      </c>
      <c r="J72"/>
      <c r="K72"/>
    </row>
    <row r="73" spans="1:11" x14ac:dyDescent="0.35">
      <c r="A73" s="9"/>
      <c r="C73" s="6"/>
      <c r="D73" s="6"/>
      <c r="E73" s="8" t="s">
        <v>889</v>
      </c>
      <c r="F73" s="9" t="s">
        <v>888</v>
      </c>
      <c r="G73" s="28">
        <v>2</v>
      </c>
      <c r="H73" s="28">
        <v>65.7</v>
      </c>
      <c r="I73" s="29">
        <v>131.4</v>
      </c>
      <c r="J73"/>
      <c r="K73"/>
    </row>
    <row r="74" spans="1:11" ht="26.5" x14ac:dyDescent="0.35">
      <c r="A74" s="9"/>
      <c r="C74" s="6"/>
      <c r="D74" s="6"/>
      <c r="E74" s="8" t="s">
        <v>891</v>
      </c>
      <c r="F74" s="9" t="s">
        <v>890</v>
      </c>
      <c r="G74" s="28">
        <v>2.6666666666666665</v>
      </c>
      <c r="H74" s="28">
        <v>65.7</v>
      </c>
      <c r="I74" s="29">
        <v>175.2</v>
      </c>
      <c r="J74"/>
      <c r="K74"/>
    </row>
    <row r="75" spans="1:11" x14ac:dyDescent="0.35">
      <c r="A75" s="9"/>
      <c r="C75" s="6"/>
      <c r="D75" s="6"/>
      <c r="E75" s="8" t="s">
        <v>893</v>
      </c>
      <c r="F75" s="9" t="s">
        <v>892</v>
      </c>
      <c r="G75" s="28">
        <v>2.6666666666666665</v>
      </c>
      <c r="H75" s="28">
        <v>65.7</v>
      </c>
      <c r="I75" s="29">
        <v>175.2</v>
      </c>
      <c r="J75"/>
      <c r="K75"/>
    </row>
    <row r="76" spans="1:11" x14ac:dyDescent="0.35">
      <c r="A76" s="9"/>
      <c r="C76" s="6"/>
      <c r="D76" s="6"/>
      <c r="E76" s="8" t="s">
        <v>895</v>
      </c>
      <c r="F76" s="9" t="s">
        <v>894</v>
      </c>
      <c r="G76" s="28">
        <v>0.66666666666666663</v>
      </c>
      <c r="H76" s="28">
        <v>65.7</v>
      </c>
      <c r="I76" s="29">
        <v>43.8</v>
      </c>
      <c r="J76"/>
      <c r="K76"/>
    </row>
    <row r="77" spans="1:11" ht="26.5" x14ac:dyDescent="0.35">
      <c r="A77" s="9"/>
      <c r="C77" s="6"/>
      <c r="D77" s="6"/>
      <c r="E77" s="8" t="s">
        <v>897</v>
      </c>
      <c r="F77" s="9" t="s">
        <v>896</v>
      </c>
      <c r="G77" s="28">
        <v>1.8333333333333333</v>
      </c>
      <c r="H77" s="28">
        <v>65.7</v>
      </c>
      <c r="I77" s="29">
        <v>120.45</v>
      </c>
      <c r="J77"/>
      <c r="K77"/>
    </row>
    <row r="78" spans="1:11" ht="26.5" x14ac:dyDescent="0.35">
      <c r="A78" s="9"/>
      <c r="C78" s="6"/>
      <c r="D78" s="6"/>
      <c r="E78" s="8" t="s">
        <v>899</v>
      </c>
      <c r="F78" s="9" t="s">
        <v>898</v>
      </c>
      <c r="G78" s="28">
        <v>2.75</v>
      </c>
      <c r="H78" s="28">
        <v>65.7</v>
      </c>
      <c r="I78" s="29">
        <v>180.67500000000001</v>
      </c>
      <c r="J78"/>
      <c r="K78"/>
    </row>
    <row r="79" spans="1:11" ht="26.5" x14ac:dyDescent="0.35">
      <c r="A79" s="9"/>
      <c r="C79" s="6"/>
      <c r="D79" s="6"/>
      <c r="E79" s="8" t="s">
        <v>901</v>
      </c>
      <c r="F79" s="9" t="s">
        <v>900</v>
      </c>
      <c r="G79" s="28">
        <v>2.75</v>
      </c>
      <c r="H79" s="28">
        <v>65.7</v>
      </c>
      <c r="I79" s="29">
        <v>180.67500000000001</v>
      </c>
      <c r="J79"/>
      <c r="K79"/>
    </row>
    <row r="80" spans="1:11" x14ac:dyDescent="0.35">
      <c r="A80" s="9"/>
      <c r="C80" s="6"/>
      <c r="D80" s="6"/>
      <c r="E80" s="8" t="s">
        <v>903</v>
      </c>
      <c r="F80" s="9" t="s">
        <v>902</v>
      </c>
      <c r="G80" s="28">
        <v>3.6666666666666665</v>
      </c>
      <c r="H80" s="28">
        <v>65.7</v>
      </c>
      <c r="I80" s="29">
        <v>240.9</v>
      </c>
      <c r="J80"/>
      <c r="K80"/>
    </row>
    <row r="81" spans="1:11" x14ac:dyDescent="0.35">
      <c r="A81" s="9"/>
      <c r="C81" s="6"/>
      <c r="D81" s="6"/>
      <c r="E81" s="8" t="s">
        <v>904</v>
      </c>
      <c r="F81" s="9" t="s">
        <v>397</v>
      </c>
      <c r="G81" s="28">
        <v>1.8333333333333333</v>
      </c>
      <c r="H81" s="28">
        <v>65.7</v>
      </c>
      <c r="I81" s="29">
        <v>120.45</v>
      </c>
      <c r="J81"/>
      <c r="K81"/>
    </row>
    <row r="82" spans="1:11" x14ac:dyDescent="0.35">
      <c r="A82" s="9"/>
      <c r="C82" s="6"/>
      <c r="D82" s="6"/>
      <c r="E82" s="8" t="s">
        <v>906</v>
      </c>
      <c r="F82" s="9" t="s">
        <v>905</v>
      </c>
      <c r="G82" s="28">
        <v>1.8333333333333333</v>
      </c>
      <c r="H82" s="28">
        <v>65.7</v>
      </c>
      <c r="I82" s="29">
        <v>120.45</v>
      </c>
      <c r="J82"/>
      <c r="K82"/>
    </row>
    <row r="83" spans="1:11" ht="26.5" x14ac:dyDescent="0.35">
      <c r="A83" s="9"/>
      <c r="C83" s="6"/>
      <c r="D83" s="6"/>
      <c r="E83" s="8" t="s">
        <v>908</v>
      </c>
      <c r="F83" s="9" t="s">
        <v>907</v>
      </c>
      <c r="G83" s="28">
        <v>1.8333333333333333</v>
      </c>
      <c r="H83" s="28">
        <v>65.7</v>
      </c>
      <c r="I83" s="29">
        <v>120.45</v>
      </c>
      <c r="J83"/>
      <c r="K83"/>
    </row>
    <row r="84" spans="1:11" ht="26.5" x14ac:dyDescent="0.35">
      <c r="A84" s="9"/>
      <c r="C84" s="6"/>
      <c r="D84" s="6"/>
      <c r="E84" s="8" t="s">
        <v>910</v>
      </c>
      <c r="F84" s="9" t="s">
        <v>909</v>
      </c>
      <c r="G84" s="28">
        <v>1.8333333333333333</v>
      </c>
      <c r="H84" s="28">
        <v>65.7</v>
      </c>
      <c r="I84" s="29">
        <v>120.45</v>
      </c>
      <c r="J84"/>
      <c r="K84"/>
    </row>
    <row r="85" spans="1:11" ht="26.5" x14ac:dyDescent="0.35">
      <c r="A85" s="9"/>
      <c r="C85" s="6"/>
      <c r="D85" s="6"/>
      <c r="E85" s="8" t="s">
        <v>912</v>
      </c>
      <c r="F85" s="9" t="s">
        <v>911</v>
      </c>
      <c r="G85" s="28">
        <v>3.6666666666666665</v>
      </c>
      <c r="H85" s="28">
        <v>65.7</v>
      </c>
      <c r="I85" s="29">
        <v>240.9</v>
      </c>
      <c r="J85"/>
      <c r="K85"/>
    </row>
    <row r="86" spans="1:11" ht="26.5" x14ac:dyDescent="0.35">
      <c r="A86" s="9"/>
      <c r="C86" s="6"/>
      <c r="D86" s="6"/>
      <c r="E86" s="8" t="s">
        <v>914</v>
      </c>
      <c r="F86" s="9" t="s">
        <v>913</v>
      </c>
      <c r="G86" s="28">
        <v>8.5</v>
      </c>
      <c r="H86" s="28">
        <v>75.400000000000006</v>
      </c>
      <c r="I86" s="29">
        <v>640.90000000000009</v>
      </c>
      <c r="J86"/>
      <c r="K86"/>
    </row>
    <row r="87" spans="1:11" x14ac:dyDescent="0.35">
      <c r="A87" s="9"/>
      <c r="C87" s="6"/>
      <c r="D87" s="6" t="s">
        <v>271</v>
      </c>
      <c r="E87" s="6"/>
      <c r="G87" s="28">
        <v>38.5</v>
      </c>
      <c r="H87" s="28">
        <v>66.366666666666688</v>
      </c>
      <c r="I87" s="29">
        <v>2611.9000000000005</v>
      </c>
      <c r="J87"/>
      <c r="K87"/>
    </row>
    <row r="88" spans="1:11" x14ac:dyDescent="0.35">
      <c r="A88" s="9"/>
      <c r="C88" s="6" t="s">
        <v>528</v>
      </c>
      <c r="D88" s="6"/>
      <c r="E88" s="6"/>
      <c r="G88" s="28">
        <v>38.5</v>
      </c>
      <c r="H88" s="28">
        <v>66.366666666666688</v>
      </c>
      <c r="I88" s="29">
        <v>2611.9000000000005</v>
      </c>
      <c r="J88"/>
      <c r="K88"/>
    </row>
    <row r="89" spans="1:11" x14ac:dyDescent="0.35">
      <c r="A89" s="9"/>
      <c r="C89" s="6" t="s">
        <v>505</v>
      </c>
      <c r="D89" s="6" t="s">
        <v>142</v>
      </c>
      <c r="E89" s="8" t="s">
        <v>42</v>
      </c>
      <c r="F89" s="9" t="s">
        <v>915</v>
      </c>
      <c r="G89" s="28">
        <v>0</v>
      </c>
      <c r="H89" s="28">
        <v>0</v>
      </c>
      <c r="I89" s="29">
        <v>0</v>
      </c>
      <c r="J89"/>
      <c r="K89"/>
    </row>
    <row r="90" spans="1:11" x14ac:dyDescent="0.35">
      <c r="A90" s="9"/>
      <c r="C90" s="6"/>
      <c r="D90" s="6"/>
      <c r="E90" s="8" t="s">
        <v>889</v>
      </c>
      <c r="F90" s="9" t="s">
        <v>888</v>
      </c>
      <c r="G90" s="28">
        <v>2</v>
      </c>
      <c r="H90" s="28">
        <v>65.7</v>
      </c>
      <c r="I90" s="29">
        <v>131.4</v>
      </c>
      <c r="J90"/>
      <c r="K90"/>
    </row>
    <row r="91" spans="1:11" ht="26.5" x14ac:dyDescent="0.35">
      <c r="A91" s="9"/>
      <c r="C91" s="6"/>
      <c r="D91" s="6"/>
      <c r="E91" s="8" t="s">
        <v>891</v>
      </c>
      <c r="F91" s="9" t="s">
        <v>890</v>
      </c>
      <c r="G91" s="28">
        <v>2.6666666666666665</v>
      </c>
      <c r="H91" s="28">
        <v>65.7</v>
      </c>
      <c r="I91" s="29">
        <v>175.2</v>
      </c>
      <c r="J91"/>
      <c r="K91"/>
    </row>
    <row r="92" spans="1:11" x14ac:dyDescent="0.35">
      <c r="A92" s="9"/>
      <c r="C92" s="6"/>
      <c r="D92" s="6"/>
      <c r="E92" s="8" t="s">
        <v>893</v>
      </c>
      <c r="F92" s="9" t="s">
        <v>892</v>
      </c>
      <c r="G92" s="28">
        <v>2.6666666666666665</v>
      </c>
      <c r="H92" s="28">
        <v>65.7</v>
      </c>
      <c r="I92" s="29">
        <v>175.2</v>
      </c>
      <c r="J92"/>
      <c r="K92"/>
    </row>
    <row r="93" spans="1:11" x14ac:dyDescent="0.35">
      <c r="A93" s="9"/>
      <c r="C93" s="6"/>
      <c r="D93" s="6"/>
      <c r="E93" s="8" t="s">
        <v>895</v>
      </c>
      <c r="F93" s="9" t="s">
        <v>894</v>
      </c>
      <c r="G93" s="28">
        <v>0.66666666666666663</v>
      </c>
      <c r="H93" s="28">
        <v>65.7</v>
      </c>
      <c r="I93" s="29">
        <v>43.8</v>
      </c>
      <c r="J93"/>
      <c r="K93"/>
    </row>
    <row r="94" spans="1:11" ht="26.5" x14ac:dyDescent="0.35">
      <c r="A94" s="9"/>
      <c r="C94" s="6"/>
      <c r="D94" s="6"/>
      <c r="E94" s="8" t="s">
        <v>897</v>
      </c>
      <c r="F94" s="9" t="s">
        <v>896</v>
      </c>
      <c r="G94" s="28">
        <v>1.4166666666666667</v>
      </c>
      <c r="H94" s="28">
        <v>65.7</v>
      </c>
      <c r="I94" s="29">
        <v>93.075000000000003</v>
      </c>
      <c r="J94"/>
      <c r="K94"/>
    </row>
    <row r="95" spans="1:11" ht="26.5" x14ac:dyDescent="0.35">
      <c r="A95" s="9"/>
      <c r="C95" s="6"/>
      <c r="D95" s="6"/>
      <c r="E95" s="8" t="s">
        <v>899</v>
      </c>
      <c r="F95" s="9" t="s">
        <v>898</v>
      </c>
      <c r="G95" s="28">
        <v>2.125</v>
      </c>
      <c r="H95" s="28">
        <v>65.7</v>
      </c>
      <c r="I95" s="29">
        <v>139.61250000000001</v>
      </c>
      <c r="J95"/>
      <c r="K95"/>
    </row>
    <row r="96" spans="1:11" ht="26.5" x14ac:dyDescent="0.35">
      <c r="A96" s="9"/>
      <c r="C96" s="6"/>
      <c r="D96" s="6"/>
      <c r="E96" s="8" t="s">
        <v>901</v>
      </c>
      <c r="F96" s="9" t="s">
        <v>900</v>
      </c>
      <c r="G96" s="28">
        <v>2.125</v>
      </c>
      <c r="H96" s="28">
        <v>65.7</v>
      </c>
      <c r="I96" s="29">
        <v>139.61250000000001</v>
      </c>
      <c r="J96"/>
      <c r="K96"/>
    </row>
    <row r="97" spans="1:11" x14ac:dyDescent="0.35">
      <c r="A97" s="9"/>
      <c r="C97" s="6"/>
      <c r="D97" s="6"/>
      <c r="E97" s="8" t="s">
        <v>903</v>
      </c>
      <c r="F97" s="9" t="s">
        <v>902</v>
      </c>
      <c r="G97" s="28">
        <v>2.8333333333333335</v>
      </c>
      <c r="H97" s="28">
        <v>65.7</v>
      </c>
      <c r="I97" s="29">
        <v>186.15</v>
      </c>
      <c r="J97"/>
      <c r="K97"/>
    </row>
    <row r="98" spans="1:11" x14ac:dyDescent="0.35">
      <c r="A98" s="9"/>
      <c r="C98" s="6"/>
      <c r="D98" s="6"/>
      <c r="E98" s="8" t="s">
        <v>904</v>
      </c>
      <c r="F98" s="9" t="s">
        <v>397</v>
      </c>
      <c r="G98" s="28">
        <v>1.4166666666666667</v>
      </c>
      <c r="H98" s="28">
        <v>65.7</v>
      </c>
      <c r="I98" s="29">
        <v>93.075000000000003</v>
      </c>
      <c r="J98"/>
      <c r="K98"/>
    </row>
    <row r="99" spans="1:11" x14ac:dyDescent="0.35">
      <c r="A99" s="9"/>
      <c r="C99" s="6"/>
      <c r="D99" s="6"/>
      <c r="E99" s="8" t="s">
        <v>906</v>
      </c>
      <c r="F99" s="9" t="s">
        <v>905</v>
      </c>
      <c r="G99" s="28">
        <v>1.4166666666666667</v>
      </c>
      <c r="H99" s="28">
        <v>65.7</v>
      </c>
      <c r="I99" s="29">
        <v>93.075000000000003</v>
      </c>
      <c r="J99"/>
      <c r="K99"/>
    </row>
    <row r="100" spans="1:11" ht="26.5" x14ac:dyDescent="0.35">
      <c r="A100" s="9"/>
      <c r="C100" s="6"/>
      <c r="D100" s="6"/>
      <c r="E100" s="8" t="s">
        <v>908</v>
      </c>
      <c r="F100" s="9" t="s">
        <v>907</v>
      </c>
      <c r="G100" s="28">
        <v>1.4166666666666667</v>
      </c>
      <c r="H100" s="28">
        <v>65.7</v>
      </c>
      <c r="I100" s="29">
        <v>93.075000000000003</v>
      </c>
      <c r="J100"/>
      <c r="K100"/>
    </row>
    <row r="101" spans="1:11" ht="26.5" x14ac:dyDescent="0.35">
      <c r="A101" s="9"/>
      <c r="C101" s="6"/>
      <c r="D101" s="6"/>
      <c r="E101" s="8" t="s">
        <v>910</v>
      </c>
      <c r="F101" s="9" t="s">
        <v>909</v>
      </c>
      <c r="G101" s="28">
        <v>1.4166666666666667</v>
      </c>
      <c r="H101" s="28">
        <v>65.7</v>
      </c>
      <c r="I101" s="29">
        <v>93.075000000000003</v>
      </c>
      <c r="J101"/>
      <c r="K101"/>
    </row>
    <row r="102" spans="1:11" ht="26.5" x14ac:dyDescent="0.35">
      <c r="A102" s="9"/>
      <c r="C102" s="6"/>
      <c r="D102" s="6"/>
      <c r="E102" s="8" t="s">
        <v>912</v>
      </c>
      <c r="F102" s="9" t="s">
        <v>911</v>
      </c>
      <c r="G102" s="28">
        <v>2.8333333333333335</v>
      </c>
      <c r="H102" s="28">
        <v>65.7</v>
      </c>
      <c r="I102" s="29">
        <v>186.15</v>
      </c>
      <c r="J102"/>
      <c r="K102"/>
    </row>
    <row r="103" spans="1:11" ht="26.5" x14ac:dyDescent="0.35">
      <c r="A103" s="9"/>
      <c r="C103" s="6"/>
      <c r="D103" s="6"/>
      <c r="E103" s="8" t="s">
        <v>914</v>
      </c>
      <c r="F103" s="9" t="s">
        <v>913</v>
      </c>
      <c r="G103" s="28">
        <v>3.5</v>
      </c>
      <c r="H103" s="28">
        <v>75.400000000000006</v>
      </c>
      <c r="I103" s="29">
        <v>263.90000000000003</v>
      </c>
      <c r="J103"/>
      <c r="K103"/>
    </row>
    <row r="104" spans="1:11" x14ac:dyDescent="0.35">
      <c r="A104" s="9"/>
      <c r="C104" s="6"/>
      <c r="D104" s="6" t="s">
        <v>271</v>
      </c>
      <c r="E104" s="6"/>
      <c r="G104" s="28">
        <v>28.500000000000004</v>
      </c>
      <c r="H104" s="28">
        <v>66.392857142857153</v>
      </c>
      <c r="I104" s="29">
        <v>1906.4000000000005</v>
      </c>
      <c r="J104"/>
      <c r="K104"/>
    </row>
    <row r="105" spans="1:11" x14ac:dyDescent="0.35">
      <c r="A105" s="9"/>
      <c r="C105" s="6" t="s">
        <v>529</v>
      </c>
      <c r="D105" s="6"/>
      <c r="E105" s="6"/>
      <c r="G105" s="28">
        <v>28.500000000000004</v>
      </c>
      <c r="H105" s="28">
        <v>66.392857142857153</v>
      </c>
      <c r="I105" s="29">
        <v>1906.4000000000005</v>
      </c>
      <c r="J105"/>
      <c r="K105"/>
    </row>
    <row r="106" spans="1:11" x14ac:dyDescent="0.35">
      <c r="A106" s="9"/>
      <c r="B106" s="6" t="s">
        <v>266</v>
      </c>
      <c r="C106" s="6"/>
      <c r="D106" s="6"/>
      <c r="E106" s="6"/>
      <c r="G106" s="28">
        <v>66.999999999999986</v>
      </c>
      <c r="H106" s="28">
        <v>66.379310344827616</v>
      </c>
      <c r="I106" s="29">
        <v>4518.2999999999993</v>
      </c>
      <c r="J106"/>
      <c r="K106"/>
    </row>
    <row r="107" spans="1:11" x14ac:dyDescent="0.35">
      <c r="A107" s="6" t="s">
        <v>943</v>
      </c>
      <c r="B107" s="6"/>
      <c r="C107" s="6"/>
      <c r="D107" s="6"/>
      <c r="E107" s="6"/>
      <c r="G107" s="28">
        <v>66.999999999999986</v>
      </c>
      <c r="H107" s="28">
        <v>66.379310344827616</v>
      </c>
      <c r="I107" s="29">
        <v>5432.1269999999977</v>
      </c>
      <c r="J107"/>
      <c r="K107"/>
    </row>
    <row r="108" spans="1:11" ht="26.5" x14ac:dyDescent="0.35">
      <c r="A108" s="9" t="s">
        <v>294</v>
      </c>
      <c r="B108" s="22" t="s">
        <v>38</v>
      </c>
      <c r="C108" s="6" t="s">
        <v>42</v>
      </c>
      <c r="D108" s="6" t="s">
        <v>142</v>
      </c>
      <c r="E108" s="8" t="s">
        <v>42</v>
      </c>
      <c r="F108" s="9" t="s">
        <v>55</v>
      </c>
      <c r="G108" s="28">
        <v>0</v>
      </c>
      <c r="H108" s="28">
        <v>0</v>
      </c>
      <c r="I108" s="29">
        <v>11.15</v>
      </c>
      <c r="J108"/>
      <c r="K108"/>
    </row>
    <row r="109" spans="1:11" ht="26.5" x14ac:dyDescent="0.35">
      <c r="A109" s="9"/>
      <c r="C109" s="6"/>
      <c r="D109" s="6"/>
      <c r="E109" s="8"/>
      <c r="F109" s="9" t="s">
        <v>54</v>
      </c>
      <c r="G109" s="28">
        <v>0</v>
      </c>
      <c r="H109" s="28">
        <v>0</v>
      </c>
      <c r="I109" s="29">
        <v>380.88099999999997</v>
      </c>
      <c r="J109"/>
      <c r="K109"/>
    </row>
    <row r="110" spans="1:11" ht="26.5" x14ac:dyDescent="0.35">
      <c r="A110" s="9"/>
      <c r="C110" s="6"/>
      <c r="D110" s="6"/>
      <c r="E110" s="8"/>
      <c r="F110" s="9" t="s">
        <v>52</v>
      </c>
      <c r="G110" s="28">
        <v>0</v>
      </c>
      <c r="H110" s="28">
        <v>0</v>
      </c>
      <c r="I110" s="29">
        <v>216.41200000000001</v>
      </c>
      <c r="J110"/>
      <c r="K110"/>
    </row>
    <row r="111" spans="1:11" x14ac:dyDescent="0.35">
      <c r="A111" s="9"/>
      <c r="C111" s="6"/>
      <c r="D111" s="6"/>
      <c r="E111" s="8"/>
      <c r="F111" s="9" t="s">
        <v>859</v>
      </c>
      <c r="G111" s="28">
        <v>0</v>
      </c>
      <c r="H111" s="28">
        <v>0</v>
      </c>
      <c r="I111" s="29">
        <v>37.43</v>
      </c>
      <c r="J111"/>
      <c r="K111"/>
    </row>
    <row r="112" spans="1:11" x14ac:dyDescent="0.35">
      <c r="A112" s="9"/>
      <c r="C112" s="6"/>
      <c r="D112" s="6"/>
      <c r="E112" s="8" t="s">
        <v>527</v>
      </c>
      <c r="F112" s="9" t="s">
        <v>44</v>
      </c>
      <c r="G112" s="28">
        <v>0</v>
      </c>
      <c r="H112" s="28">
        <v>0</v>
      </c>
      <c r="I112" s="29">
        <v>134.17599999999999</v>
      </c>
      <c r="J112"/>
      <c r="K112"/>
    </row>
    <row r="113" spans="1:11" x14ac:dyDescent="0.35">
      <c r="A113" s="9"/>
      <c r="C113" s="6"/>
      <c r="D113" s="6" t="s">
        <v>271</v>
      </c>
      <c r="E113" s="6"/>
      <c r="G113" s="28">
        <v>0</v>
      </c>
      <c r="H113" s="28">
        <v>0</v>
      </c>
      <c r="I113" s="29">
        <v>780.04899999999998</v>
      </c>
      <c r="J113"/>
      <c r="K113"/>
    </row>
    <row r="114" spans="1:11" x14ac:dyDescent="0.35">
      <c r="A114" s="9"/>
      <c r="C114" s="6" t="s">
        <v>526</v>
      </c>
      <c r="D114" s="6"/>
      <c r="E114" s="6"/>
      <c r="G114" s="28">
        <v>0</v>
      </c>
      <c r="H114" s="28">
        <v>0</v>
      </c>
      <c r="I114" s="29">
        <v>780.04899999999998</v>
      </c>
      <c r="J114"/>
      <c r="K114"/>
    </row>
    <row r="115" spans="1:11" x14ac:dyDescent="0.35">
      <c r="A115" s="9"/>
      <c r="B115" s="6" t="s">
        <v>265</v>
      </c>
      <c r="C115" s="6"/>
      <c r="D115" s="6"/>
      <c r="E115" s="6"/>
      <c r="G115" s="28">
        <v>0</v>
      </c>
      <c r="H115" s="28">
        <v>0</v>
      </c>
      <c r="I115" s="29">
        <v>780.04899999999998</v>
      </c>
      <c r="J115"/>
      <c r="K115"/>
    </row>
    <row r="116" spans="1:11" x14ac:dyDescent="0.35">
      <c r="A116" s="9"/>
      <c r="B116" s="22" t="s">
        <v>47</v>
      </c>
      <c r="C116" s="6" t="s">
        <v>48</v>
      </c>
      <c r="D116" s="6" t="s">
        <v>142</v>
      </c>
      <c r="E116" s="8" t="s">
        <v>42</v>
      </c>
      <c r="F116" s="9" t="s">
        <v>65</v>
      </c>
      <c r="G116" s="28">
        <v>0</v>
      </c>
      <c r="H116" s="28">
        <v>82</v>
      </c>
      <c r="I116" s="29">
        <v>0</v>
      </c>
      <c r="J116"/>
      <c r="K116"/>
    </row>
    <row r="117" spans="1:11" ht="26.5" x14ac:dyDescent="0.35">
      <c r="A117" s="9"/>
      <c r="C117" s="6"/>
      <c r="D117" s="6"/>
      <c r="E117" s="8" t="s">
        <v>917</v>
      </c>
      <c r="F117" s="9" t="s">
        <v>916</v>
      </c>
      <c r="G117" s="28">
        <v>2.1666666666666665</v>
      </c>
      <c r="H117" s="28">
        <v>83</v>
      </c>
      <c r="I117" s="29">
        <v>179.83333333333331</v>
      </c>
      <c r="J117"/>
      <c r="K117"/>
    </row>
    <row r="118" spans="1:11" ht="26.5" x14ac:dyDescent="0.35">
      <c r="A118" s="9"/>
      <c r="C118" s="6"/>
      <c r="D118" s="6"/>
      <c r="E118" s="8" t="s">
        <v>919</v>
      </c>
      <c r="F118" s="9" t="s">
        <v>918</v>
      </c>
      <c r="G118" s="28">
        <v>4.333333333333333</v>
      </c>
      <c r="H118" s="28">
        <v>80</v>
      </c>
      <c r="I118" s="29">
        <v>346.66666666666663</v>
      </c>
      <c r="J118"/>
      <c r="K118"/>
    </row>
    <row r="119" spans="1:11" ht="26.5" x14ac:dyDescent="0.35">
      <c r="A119" s="9"/>
      <c r="C119" s="6"/>
      <c r="D119" s="6"/>
      <c r="E119" s="8" t="s">
        <v>924</v>
      </c>
      <c r="F119" s="9" t="s">
        <v>923</v>
      </c>
      <c r="G119" s="28">
        <v>1.625</v>
      </c>
      <c r="H119" s="28">
        <v>80</v>
      </c>
      <c r="I119" s="29">
        <v>130</v>
      </c>
      <c r="J119"/>
      <c r="K119"/>
    </row>
    <row r="120" spans="1:11" ht="26.5" x14ac:dyDescent="0.35">
      <c r="A120" s="9"/>
      <c r="C120" s="6"/>
      <c r="D120" s="6"/>
      <c r="E120" s="8" t="s">
        <v>934</v>
      </c>
      <c r="F120" s="9" t="s">
        <v>933</v>
      </c>
      <c r="G120" s="28">
        <v>6</v>
      </c>
      <c r="H120" s="28">
        <v>90</v>
      </c>
      <c r="I120" s="29">
        <v>540</v>
      </c>
      <c r="J120"/>
      <c r="K120"/>
    </row>
    <row r="121" spans="1:11" ht="39.5" x14ac:dyDescent="0.35">
      <c r="A121" s="9"/>
      <c r="C121" s="6"/>
      <c r="D121" s="6"/>
      <c r="E121" s="8" t="s">
        <v>926</v>
      </c>
      <c r="F121" s="9" t="s">
        <v>925</v>
      </c>
      <c r="G121" s="28">
        <v>4.333333333333333</v>
      </c>
      <c r="H121" s="28">
        <v>80</v>
      </c>
      <c r="I121" s="29">
        <v>346.66666666666663</v>
      </c>
      <c r="J121"/>
      <c r="K121"/>
    </row>
    <row r="122" spans="1:11" ht="26.5" x14ac:dyDescent="0.35">
      <c r="A122" s="9"/>
      <c r="C122" s="6"/>
      <c r="D122" s="6"/>
      <c r="E122" s="8" t="s">
        <v>928</v>
      </c>
      <c r="F122" s="9" t="s">
        <v>927</v>
      </c>
      <c r="G122" s="28">
        <v>2.1666666666666665</v>
      </c>
      <c r="H122" s="28">
        <v>90</v>
      </c>
      <c r="I122" s="29">
        <v>195</v>
      </c>
      <c r="J122"/>
      <c r="K122"/>
    </row>
    <row r="123" spans="1:11" ht="26.5" x14ac:dyDescent="0.35">
      <c r="A123" s="9"/>
      <c r="C123" s="6"/>
      <c r="D123" s="6"/>
      <c r="E123" s="8" t="s">
        <v>932</v>
      </c>
      <c r="F123" s="9" t="s">
        <v>931</v>
      </c>
      <c r="G123" s="28">
        <v>6.5</v>
      </c>
      <c r="H123" s="28">
        <v>85</v>
      </c>
      <c r="I123" s="29">
        <v>552.5</v>
      </c>
      <c r="J123"/>
      <c r="K123"/>
    </row>
    <row r="124" spans="1:11" x14ac:dyDescent="0.35">
      <c r="A124" s="9"/>
      <c r="C124" s="6"/>
      <c r="D124" s="6"/>
      <c r="E124" s="8" t="s">
        <v>930</v>
      </c>
      <c r="F124" s="9" t="s">
        <v>929</v>
      </c>
      <c r="G124" s="28">
        <v>3.25</v>
      </c>
      <c r="H124" s="28">
        <v>80</v>
      </c>
      <c r="I124" s="29">
        <v>260</v>
      </c>
      <c r="J124"/>
      <c r="K124"/>
    </row>
    <row r="125" spans="1:11" x14ac:dyDescent="0.35">
      <c r="A125" s="9"/>
      <c r="C125" s="6"/>
      <c r="D125" s="6" t="s">
        <v>271</v>
      </c>
      <c r="E125" s="6"/>
      <c r="G125" s="28">
        <v>30.375</v>
      </c>
      <c r="H125" s="28">
        <v>83.333333333333329</v>
      </c>
      <c r="I125" s="29">
        <v>2550.6666666666665</v>
      </c>
      <c r="J125"/>
      <c r="K125"/>
    </row>
    <row r="126" spans="1:11" ht="26.5" x14ac:dyDescent="0.35">
      <c r="A126" s="9"/>
      <c r="C126" s="6"/>
      <c r="D126" s="6" t="s">
        <v>130</v>
      </c>
      <c r="E126" s="8" t="s">
        <v>921</v>
      </c>
      <c r="F126" s="9" t="s">
        <v>920</v>
      </c>
      <c r="G126" s="28">
        <v>1.625</v>
      </c>
      <c r="H126" s="28">
        <v>80</v>
      </c>
      <c r="I126" s="29">
        <v>130</v>
      </c>
      <c r="J126"/>
      <c r="K126"/>
    </row>
    <row r="127" spans="1:11" x14ac:dyDescent="0.35">
      <c r="A127" s="9"/>
      <c r="C127" s="6"/>
      <c r="D127" s="6" t="s">
        <v>269</v>
      </c>
      <c r="E127" s="6"/>
      <c r="G127" s="28">
        <v>1.625</v>
      </c>
      <c r="H127" s="28">
        <v>80</v>
      </c>
      <c r="I127" s="29">
        <v>130</v>
      </c>
      <c r="J127"/>
      <c r="K127"/>
    </row>
    <row r="128" spans="1:11" x14ac:dyDescent="0.35">
      <c r="A128" s="9"/>
      <c r="C128" s="6" t="s">
        <v>528</v>
      </c>
      <c r="D128" s="6"/>
      <c r="E128" s="6"/>
      <c r="G128" s="28">
        <v>32</v>
      </c>
      <c r="H128" s="28">
        <v>83</v>
      </c>
      <c r="I128" s="29">
        <v>2680.6666666666665</v>
      </c>
      <c r="J128"/>
      <c r="K128"/>
    </row>
    <row r="129" spans="1:11" ht="26.5" x14ac:dyDescent="0.35">
      <c r="A129" s="9"/>
      <c r="C129" s="6" t="s">
        <v>505</v>
      </c>
      <c r="D129" s="6" t="s">
        <v>142</v>
      </c>
      <c r="E129" s="8" t="s">
        <v>42</v>
      </c>
      <c r="F129" s="9" t="s">
        <v>935</v>
      </c>
      <c r="G129" s="28">
        <v>0</v>
      </c>
      <c r="H129" s="28">
        <v>0</v>
      </c>
      <c r="I129" s="29">
        <v>0</v>
      </c>
      <c r="J129"/>
      <c r="K129"/>
    </row>
    <row r="130" spans="1:11" ht="26.5" x14ac:dyDescent="0.35">
      <c r="A130" s="9"/>
      <c r="C130" s="6"/>
      <c r="D130" s="6"/>
      <c r="E130" s="8" t="s">
        <v>917</v>
      </c>
      <c r="F130" s="9" t="s">
        <v>916</v>
      </c>
      <c r="G130" s="28">
        <v>1.1666666666666667</v>
      </c>
      <c r="H130" s="28">
        <v>83</v>
      </c>
      <c r="I130" s="29">
        <v>96.833333333333343</v>
      </c>
      <c r="J130"/>
      <c r="K130"/>
    </row>
    <row r="131" spans="1:11" ht="26.5" x14ac:dyDescent="0.35">
      <c r="A131" s="9"/>
      <c r="C131" s="6"/>
      <c r="D131" s="6"/>
      <c r="E131" s="8" t="s">
        <v>919</v>
      </c>
      <c r="F131" s="9" t="s">
        <v>918</v>
      </c>
      <c r="G131" s="28">
        <v>2.3333333333333335</v>
      </c>
      <c r="H131" s="28">
        <v>80</v>
      </c>
      <c r="I131" s="29">
        <v>186.66666666666669</v>
      </c>
      <c r="J131"/>
      <c r="K131"/>
    </row>
    <row r="132" spans="1:11" ht="26.5" x14ac:dyDescent="0.35">
      <c r="A132" s="9"/>
      <c r="C132" s="6"/>
      <c r="D132" s="6"/>
      <c r="E132" s="8" t="s">
        <v>924</v>
      </c>
      <c r="F132" s="9" t="s">
        <v>923</v>
      </c>
      <c r="G132" s="28">
        <v>0.875</v>
      </c>
      <c r="H132" s="28">
        <v>80</v>
      </c>
      <c r="I132" s="29">
        <v>70</v>
      </c>
      <c r="J132"/>
      <c r="K132"/>
    </row>
    <row r="133" spans="1:11" ht="26.5" x14ac:dyDescent="0.35">
      <c r="A133" s="9"/>
      <c r="C133" s="6"/>
      <c r="D133" s="6"/>
      <c r="E133" s="8" t="s">
        <v>934</v>
      </c>
      <c r="F133" s="9" t="s">
        <v>933</v>
      </c>
      <c r="G133" s="28">
        <v>7</v>
      </c>
      <c r="H133" s="28">
        <v>90</v>
      </c>
      <c r="I133" s="29">
        <v>630</v>
      </c>
      <c r="J133"/>
      <c r="K133"/>
    </row>
    <row r="134" spans="1:11" ht="39.5" x14ac:dyDescent="0.35">
      <c r="A134" s="9"/>
      <c r="C134" s="6"/>
      <c r="D134" s="6"/>
      <c r="E134" s="8" t="s">
        <v>926</v>
      </c>
      <c r="F134" s="9" t="s">
        <v>925</v>
      </c>
      <c r="G134" s="28">
        <v>1.8333333333333333</v>
      </c>
      <c r="H134" s="28">
        <v>80</v>
      </c>
      <c r="I134" s="29">
        <v>146.66666666666666</v>
      </c>
      <c r="J134"/>
      <c r="K134"/>
    </row>
    <row r="135" spans="1:11" ht="26.5" x14ac:dyDescent="0.35">
      <c r="A135" s="9"/>
      <c r="C135" s="6"/>
      <c r="D135" s="6"/>
      <c r="E135" s="8" t="s">
        <v>928</v>
      </c>
      <c r="F135" s="9" t="s">
        <v>927</v>
      </c>
      <c r="G135" s="28">
        <v>0.91666666666666663</v>
      </c>
      <c r="H135" s="28">
        <v>90</v>
      </c>
      <c r="I135" s="29">
        <v>82.5</v>
      </c>
      <c r="J135"/>
      <c r="K135"/>
    </row>
    <row r="136" spans="1:11" ht="26.5" x14ac:dyDescent="0.35">
      <c r="A136" s="9"/>
      <c r="C136" s="6"/>
      <c r="D136" s="6"/>
      <c r="E136" s="8" t="s">
        <v>932</v>
      </c>
      <c r="F136" s="9" t="s">
        <v>931</v>
      </c>
      <c r="G136" s="28">
        <v>2.75</v>
      </c>
      <c r="H136" s="28">
        <v>85</v>
      </c>
      <c r="I136" s="29">
        <v>233.75</v>
      </c>
      <c r="J136"/>
      <c r="K136"/>
    </row>
    <row r="137" spans="1:11" x14ac:dyDescent="0.35">
      <c r="A137" s="9"/>
      <c r="C137" s="6"/>
      <c r="D137" s="6"/>
      <c r="E137" s="8" t="s">
        <v>930</v>
      </c>
      <c r="F137" s="9" t="s">
        <v>929</v>
      </c>
      <c r="G137" s="28">
        <v>1.375</v>
      </c>
      <c r="H137" s="28">
        <v>80</v>
      </c>
      <c r="I137" s="29">
        <v>110</v>
      </c>
      <c r="J137"/>
      <c r="K137"/>
    </row>
    <row r="138" spans="1:11" x14ac:dyDescent="0.35">
      <c r="A138" s="9"/>
      <c r="C138" s="6"/>
      <c r="D138" s="6" t="s">
        <v>271</v>
      </c>
      <c r="E138" s="6"/>
      <c r="G138" s="28">
        <v>18.25</v>
      </c>
      <c r="H138" s="28">
        <v>83.5</v>
      </c>
      <c r="I138" s="29">
        <v>1556.4166666666667</v>
      </c>
      <c r="J138"/>
      <c r="K138"/>
    </row>
    <row r="139" spans="1:11" ht="26.5" x14ac:dyDescent="0.35">
      <c r="A139" s="9"/>
      <c r="C139" s="6"/>
      <c r="D139" s="6" t="s">
        <v>130</v>
      </c>
      <c r="E139" s="8" t="s">
        <v>921</v>
      </c>
      <c r="F139" s="9" t="s">
        <v>920</v>
      </c>
      <c r="G139" s="28">
        <v>0.875</v>
      </c>
      <c r="H139" s="28">
        <v>80</v>
      </c>
      <c r="I139" s="29">
        <v>70</v>
      </c>
      <c r="J139"/>
      <c r="K139"/>
    </row>
    <row r="140" spans="1:11" x14ac:dyDescent="0.35">
      <c r="A140" s="9"/>
      <c r="C140" s="6"/>
      <c r="D140" s="6" t="s">
        <v>269</v>
      </c>
      <c r="E140" s="6"/>
      <c r="G140" s="28">
        <v>0.875</v>
      </c>
      <c r="H140" s="28">
        <v>80</v>
      </c>
      <c r="I140" s="29">
        <v>70</v>
      </c>
      <c r="J140"/>
      <c r="K140"/>
    </row>
    <row r="141" spans="1:11" x14ac:dyDescent="0.35">
      <c r="A141" s="9"/>
      <c r="C141" s="6" t="s">
        <v>529</v>
      </c>
      <c r="D141" s="6"/>
      <c r="E141" s="6"/>
      <c r="G141" s="28">
        <v>19.125</v>
      </c>
      <c r="H141" s="28">
        <v>83.111111111111114</v>
      </c>
      <c r="I141" s="29">
        <v>1626.4166666666667</v>
      </c>
      <c r="J141"/>
      <c r="K141"/>
    </row>
    <row r="142" spans="1:11" x14ac:dyDescent="0.35">
      <c r="A142" s="9"/>
      <c r="B142" s="6" t="s">
        <v>266</v>
      </c>
      <c r="C142" s="6"/>
      <c r="D142" s="6"/>
      <c r="E142" s="6"/>
      <c r="G142" s="28">
        <v>51.125</v>
      </c>
      <c r="H142" s="28">
        <v>83.05263157894737</v>
      </c>
      <c r="I142" s="29">
        <v>4307.083333333333</v>
      </c>
      <c r="J142"/>
      <c r="K142"/>
    </row>
    <row r="143" spans="1:11" x14ac:dyDescent="0.35">
      <c r="A143" s="6" t="s">
        <v>944</v>
      </c>
      <c r="B143" s="6"/>
      <c r="C143" s="6"/>
      <c r="D143" s="6"/>
      <c r="E143" s="6"/>
      <c r="G143" s="28">
        <v>51.125</v>
      </c>
      <c r="H143" s="28">
        <v>68.608695652173907</v>
      </c>
      <c r="I143" s="29">
        <v>5087.1323333333339</v>
      </c>
      <c r="J143"/>
      <c r="K143"/>
    </row>
    <row r="144" spans="1:11" x14ac:dyDescent="0.35">
      <c r="A144" s="30" t="s">
        <v>259</v>
      </c>
      <c r="B144" s="30"/>
      <c r="C144" s="30"/>
      <c r="D144" s="30"/>
      <c r="F144" s="30"/>
      <c r="G144" s="28">
        <v>182.12500000000003</v>
      </c>
      <c r="H144" s="28">
        <v>67.061811764705823</v>
      </c>
      <c r="I144" s="29">
        <v>16364.623333333333</v>
      </c>
      <c r="J144"/>
      <c r="K144"/>
    </row>
    <row r="145" spans="1:11" x14ac:dyDescent="0.35">
      <c r="A145"/>
      <c r="B145"/>
      <c r="C145"/>
      <c r="D145"/>
      <c r="E145"/>
      <c r="F145"/>
      <c r="G145"/>
      <c r="H145"/>
      <c r="I145"/>
      <c r="J145"/>
      <c r="K145"/>
    </row>
    <row r="146" spans="1:11" x14ac:dyDescent="0.35">
      <c r="A146"/>
      <c r="B146"/>
      <c r="C146"/>
      <c r="D146"/>
      <c r="E146"/>
      <c r="F146"/>
      <c r="G146"/>
      <c r="H146"/>
      <c r="I146"/>
      <c r="J146"/>
      <c r="K146"/>
    </row>
    <row r="147" spans="1:11" x14ac:dyDescent="0.35">
      <c r="A147"/>
      <c r="B147"/>
      <c r="C147"/>
      <c r="D147"/>
      <c r="E147"/>
      <c r="F147"/>
      <c r="G147"/>
      <c r="H147"/>
      <c r="I147"/>
      <c r="J147"/>
      <c r="K147"/>
    </row>
    <row r="148" spans="1:11" x14ac:dyDescent="0.35">
      <c r="A148"/>
      <c r="B148"/>
      <c r="C148"/>
      <c r="D148"/>
      <c r="E148"/>
      <c r="F148"/>
      <c r="G148"/>
      <c r="H148"/>
      <c r="I148"/>
      <c r="J148"/>
      <c r="K148"/>
    </row>
    <row r="149" spans="1:11" x14ac:dyDescent="0.35">
      <c r="A149"/>
      <c r="B149"/>
      <c r="C149"/>
      <c r="D149"/>
      <c r="E149"/>
      <c r="F149"/>
      <c r="G149"/>
      <c r="H149"/>
      <c r="I149"/>
      <c r="J149"/>
      <c r="K149"/>
    </row>
    <row r="150" spans="1:11" x14ac:dyDescent="0.35">
      <c r="A150"/>
      <c r="B150"/>
      <c r="C150"/>
      <c r="D150"/>
      <c r="E150"/>
      <c r="F150"/>
      <c r="G150"/>
      <c r="H150"/>
      <c r="I150"/>
      <c r="J150"/>
      <c r="K150"/>
    </row>
    <row r="151" spans="1:11" x14ac:dyDescent="0.35">
      <c r="A151"/>
      <c r="B151"/>
      <c r="C151"/>
      <c r="D151"/>
      <c r="E151"/>
      <c r="F151"/>
      <c r="G151"/>
      <c r="H151"/>
      <c r="I151"/>
      <c r="J151"/>
      <c r="K151"/>
    </row>
    <row r="152" spans="1:11" x14ac:dyDescent="0.35">
      <c r="A152"/>
      <c r="B152"/>
      <c r="C152"/>
      <c r="D152"/>
      <c r="E152"/>
      <c r="F152"/>
      <c r="G152"/>
      <c r="H152"/>
      <c r="I152"/>
      <c r="J152"/>
      <c r="K152"/>
    </row>
    <row r="153" spans="1:11" x14ac:dyDescent="0.35">
      <c r="A153"/>
      <c r="B153"/>
      <c r="C153"/>
      <c r="D153"/>
      <c r="E153"/>
      <c r="F153"/>
      <c r="G153"/>
      <c r="H153"/>
      <c r="I153"/>
      <c r="J153"/>
      <c r="K153"/>
    </row>
    <row r="154" spans="1:11" x14ac:dyDescent="0.35">
      <c r="A154"/>
      <c r="B154"/>
      <c r="C154"/>
      <c r="D154"/>
      <c r="E154"/>
      <c r="F154"/>
      <c r="G154"/>
      <c r="H154"/>
      <c r="I154"/>
      <c r="J154"/>
      <c r="K154"/>
    </row>
    <row r="155" spans="1:11" x14ac:dyDescent="0.35">
      <c r="A155"/>
      <c r="B155"/>
      <c r="C155"/>
      <c r="D155"/>
      <c r="E155"/>
      <c r="F155"/>
      <c r="G155"/>
      <c r="H155"/>
      <c r="I155"/>
      <c r="J155"/>
      <c r="K155"/>
    </row>
    <row r="156" spans="1:11" x14ac:dyDescent="0.35">
      <c r="A156"/>
      <c r="B156"/>
      <c r="C156"/>
      <c r="D156"/>
      <c r="E156"/>
      <c r="F156"/>
      <c r="G156"/>
      <c r="H156"/>
      <c r="I156"/>
      <c r="J156"/>
      <c r="K156"/>
    </row>
    <row r="157" spans="1:11" x14ac:dyDescent="0.35">
      <c r="A157"/>
      <c r="B157"/>
      <c r="C157"/>
      <c r="D157"/>
      <c r="E157"/>
      <c r="F157"/>
      <c r="G157"/>
      <c r="H157"/>
      <c r="I157"/>
      <c r="J157"/>
      <c r="K157"/>
    </row>
    <row r="158" spans="1:11" x14ac:dyDescent="0.35">
      <c r="A158"/>
      <c r="B158"/>
      <c r="C158"/>
      <c r="D158"/>
      <c r="E158"/>
      <c r="F158"/>
      <c r="G158"/>
      <c r="H158"/>
      <c r="I158"/>
      <c r="J158"/>
      <c r="K158"/>
    </row>
    <row r="159" spans="1:11" x14ac:dyDescent="0.35">
      <c r="A159"/>
      <c r="B159"/>
      <c r="C159"/>
      <c r="D159"/>
      <c r="E159"/>
      <c r="F159"/>
      <c r="G159"/>
      <c r="H159"/>
      <c r="I159"/>
      <c r="J159"/>
      <c r="K159"/>
    </row>
    <row r="160" spans="1:11" x14ac:dyDescent="0.35">
      <c r="A160"/>
      <c r="B160"/>
      <c r="C160"/>
      <c r="D160"/>
      <c r="E160"/>
      <c r="F160"/>
      <c r="G160"/>
      <c r="H160"/>
      <c r="I160"/>
      <c r="J160"/>
      <c r="K160"/>
    </row>
    <row r="161" spans="1:11" x14ac:dyDescent="0.35">
      <c r="A161"/>
      <c r="B161"/>
      <c r="C161"/>
      <c r="D161"/>
      <c r="E161"/>
      <c r="F161"/>
      <c r="G161"/>
      <c r="H161"/>
      <c r="I161"/>
      <c r="J161"/>
      <c r="K161"/>
    </row>
    <row r="162" spans="1:11" x14ac:dyDescent="0.35">
      <c r="A162"/>
      <c r="B162"/>
      <c r="C162"/>
      <c r="D162"/>
      <c r="E162"/>
      <c r="F162"/>
      <c r="G162"/>
      <c r="H162"/>
      <c r="I162"/>
      <c r="J162"/>
      <c r="K162"/>
    </row>
    <row r="163" spans="1:11" x14ac:dyDescent="0.35">
      <c r="A163"/>
      <c r="B163"/>
      <c r="C163"/>
      <c r="D163"/>
      <c r="E163"/>
      <c r="F163"/>
      <c r="G163"/>
      <c r="H163"/>
      <c r="I163"/>
      <c r="J163"/>
      <c r="K163"/>
    </row>
    <row r="164" spans="1:11" x14ac:dyDescent="0.35">
      <c r="A164"/>
      <c r="B164"/>
      <c r="C164"/>
      <c r="D164"/>
      <c r="E164"/>
      <c r="F164"/>
      <c r="G164"/>
      <c r="H164"/>
      <c r="I164"/>
      <c r="J164"/>
      <c r="K164"/>
    </row>
    <row r="165" spans="1:11" x14ac:dyDescent="0.35">
      <c r="A165"/>
      <c r="B165"/>
      <c r="C165"/>
      <c r="D165"/>
      <c r="E165"/>
      <c r="F165"/>
      <c r="G165"/>
      <c r="H165"/>
      <c r="I165"/>
      <c r="J165"/>
      <c r="K165"/>
    </row>
    <row r="166" spans="1:11" x14ac:dyDescent="0.35">
      <c r="A166"/>
      <c r="B166"/>
      <c r="C166"/>
      <c r="D166"/>
      <c r="E166"/>
      <c r="F166"/>
      <c r="G166"/>
      <c r="H166"/>
      <c r="I166"/>
      <c r="J166"/>
      <c r="K166"/>
    </row>
    <row r="167" spans="1:11" x14ac:dyDescent="0.35">
      <c r="A167"/>
      <c r="B167"/>
      <c r="C167"/>
      <c r="D167"/>
      <c r="E167"/>
      <c r="F167"/>
      <c r="G167"/>
      <c r="H167"/>
      <c r="I167"/>
      <c r="J167"/>
      <c r="K167"/>
    </row>
    <row r="168" spans="1:11" x14ac:dyDescent="0.35">
      <c r="A168"/>
      <c r="B168"/>
      <c r="C168"/>
      <c r="D168"/>
      <c r="E168"/>
      <c r="F168"/>
      <c r="G168"/>
      <c r="H168"/>
      <c r="I168"/>
      <c r="J168"/>
      <c r="K168"/>
    </row>
    <row r="169" spans="1:11" x14ac:dyDescent="0.35">
      <c r="A169"/>
      <c r="B169"/>
      <c r="C169"/>
      <c r="D169"/>
      <c r="E169"/>
      <c r="F169"/>
      <c r="G169"/>
      <c r="H169"/>
      <c r="I169"/>
      <c r="J169"/>
      <c r="K169"/>
    </row>
    <row r="170" spans="1:11" x14ac:dyDescent="0.35">
      <c r="A170"/>
      <c r="B170"/>
      <c r="C170"/>
      <c r="D170"/>
      <c r="E170"/>
      <c r="F170"/>
      <c r="G170"/>
      <c r="H170"/>
      <c r="I170"/>
      <c r="J170"/>
      <c r="K170"/>
    </row>
    <row r="171" spans="1:11" x14ac:dyDescent="0.35">
      <c r="A171"/>
      <c r="B171"/>
      <c r="C171"/>
      <c r="D171"/>
      <c r="E171"/>
      <c r="F171"/>
      <c r="G171"/>
      <c r="H171"/>
      <c r="I171"/>
      <c r="J171"/>
      <c r="K171"/>
    </row>
    <row r="172" spans="1:11" x14ac:dyDescent="0.35">
      <c r="A172"/>
      <c r="B172"/>
      <c r="C172"/>
      <c r="D172"/>
      <c r="E172"/>
      <c r="F172"/>
      <c r="G172"/>
      <c r="H172"/>
      <c r="I172"/>
      <c r="J172"/>
      <c r="K172"/>
    </row>
    <row r="173" spans="1:11" x14ac:dyDescent="0.35">
      <c r="A173"/>
      <c r="B173"/>
      <c r="C173"/>
      <c r="D173"/>
      <c r="E173"/>
      <c r="F173"/>
      <c r="G173"/>
      <c r="H173"/>
      <c r="I173"/>
      <c r="J173"/>
      <c r="K173"/>
    </row>
    <row r="174" spans="1:11" x14ac:dyDescent="0.3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3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3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3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3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3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3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3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3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3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3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3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3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3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3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3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3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3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3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3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3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3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3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3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3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3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3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3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3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3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3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3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3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3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</sheetData>
  <mergeCells count="1">
    <mergeCell ref="A1:I1"/>
  </mergeCells>
  <pageMargins left="0.7" right="0.7" top="0.75" bottom="0.75" header="0.3" footer="0.3"/>
  <pageSetup scale="24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E068-D23E-4A93-82D1-44702CC98B1F}">
  <sheetPr>
    <tabColor rgb="FF92D050"/>
    <pageSetUpPr fitToPage="1"/>
  </sheetPr>
  <dimension ref="A1:O1304"/>
  <sheetViews>
    <sheetView view="pageBreakPreview" topLeftCell="A9" zoomScaleNormal="90" zoomScaleSheetLayoutView="100" workbookViewId="0">
      <selection activeCell="F12" sqref="F12"/>
    </sheetView>
  </sheetViews>
  <sheetFormatPr defaultRowHeight="14.5" x14ac:dyDescent="0.35"/>
  <cols>
    <col min="1" max="1" width="13.81640625" style="6" customWidth="1"/>
    <col min="2" max="2" width="17.453125" style="22" customWidth="1"/>
    <col min="3" max="4" width="8.81640625" style="22" customWidth="1"/>
    <col min="5" max="5" width="32.1796875" style="30" customWidth="1"/>
    <col min="6" max="6" width="8.81640625" style="6" customWidth="1"/>
    <col min="7" max="7" width="11.54296875" style="28" customWidth="1"/>
    <col min="8" max="8" width="17.1796875" style="6" customWidth="1"/>
    <col min="9" max="10" width="8.81640625" style="6" customWidth="1"/>
    <col min="11" max="11" width="9.1796875" style="6"/>
    <col min="12" max="12" width="6.81640625" style="6" customWidth="1"/>
    <col min="13" max="13" width="10.1796875" style="6" customWidth="1"/>
    <col min="14" max="14" width="10.81640625" style="6" customWidth="1"/>
    <col min="15" max="15" width="16.81640625" style="6" customWidth="1"/>
  </cols>
  <sheetData>
    <row r="1" spans="1:15" ht="15.5" x14ac:dyDescent="0.35">
      <c r="A1" s="185" t="s">
        <v>1396</v>
      </c>
      <c r="B1" s="185"/>
      <c r="C1" s="185"/>
      <c r="D1" s="185"/>
      <c r="E1" s="185"/>
      <c r="F1" s="185"/>
      <c r="G1" s="185"/>
    </row>
    <row r="2" spans="1:15" ht="15.5" x14ac:dyDescent="0.35">
      <c r="A2" s="36"/>
      <c r="C2" s="6"/>
      <c r="E2" s="55"/>
    </row>
    <row r="3" spans="1:15" x14ac:dyDescent="0.35">
      <c r="A3" s="37" t="s">
        <v>1397</v>
      </c>
      <c r="B3" s="6"/>
      <c r="C3" s="30"/>
      <c r="E3" s="37" t="s">
        <v>1398</v>
      </c>
      <c r="G3" s="60"/>
      <c r="H3" s="22"/>
    </row>
    <row r="4" spans="1:15" x14ac:dyDescent="0.35">
      <c r="A4" s="6" t="s">
        <v>249</v>
      </c>
      <c r="B4" s="6"/>
      <c r="C4" s="29">
        <v>226</v>
      </c>
      <c r="D4" s="8" t="s">
        <v>250</v>
      </c>
      <c r="E4" s="6" t="s">
        <v>249</v>
      </c>
      <c r="G4" s="29">
        <v>358</v>
      </c>
      <c r="H4" s="22" t="s">
        <v>250</v>
      </c>
    </row>
    <row r="5" spans="1:15" x14ac:dyDescent="0.35">
      <c r="A5" s="6" t="s">
        <v>251</v>
      </c>
      <c r="B5" s="6"/>
      <c r="C5" s="29">
        <v>23570.106</v>
      </c>
      <c r="D5" s="8" t="s">
        <v>252</v>
      </c>
      <c r="E5" s="6" t="s">
        <v>251</v>
      </c>
      <c r="G5" s="29">
        <v>41322.038999999997</v>
      </c>
      <c r="H5" s="22" t="s">
        <v>252</v>
      </c>
    </row>
    <row r="6" spans="1:15" x14ac:dyDescent="0.35">
      <c r="A6" s="6" t="s">
        <v>1399</v>
      </c>
      <c r="C6" s="72">
        <f>C5/C4</f>
        <v>104.29250442477876</v>
      </c>
      <c r="E6" s="6" t="s">
        <v>1399</v>
      </c>
      <c r="G6" s="72">
        <f>G5/G4</f>
        <v>115.42468994413407</v>
      </c>
    </row>
    <row r="7" spans="1:15" x14ac:dyDescent="0.35">
      <c r="B7" s="6"/>
      <c r="C7" s="29"/>
      <c r="D7" s="8"/>
      <c r="E7" s="6"/>
      <c r="H7" s="22"/>
    </row>
    <row r="8" spans="1:15" x14ac:dyDescent="0.35">
      <c r="A8" s="37" t="s">
        <v>1400</v>
      </c>
      <c r="C8" s="29"/>
      <c r="D8" s="9"/>
      <c r="E8" s="37" t="s">
        <v>248</v>
      </c>
      <c r="G8" s="6"/>
    </row>
    <row r="9" spans="1:15" x14ac:dyDescent="0.35">
      <c r="A9" s="6" t="s">
        <v>249</v>
      </c>
      <c r="B9" s="6"/>
      <c r="C9" s="29">
        <v>839</v>
      </c>
      <c r="D9" s="22" t="s">
        <v>250</v>
      </c>
      <c r="E9" s="6" t="s">
        <v>1397</v>
      </c>
      <c r="G9" s="6"/>
      <c r="H9" s="56">
        <f>C5-GETPIVOTDATA(" Total ers tkr",$A$15,"Program","Arbetsterapeut")</f>
        <v>6.2500010244548321E-5</v>
      </c>
    </row>
    <row r="10" spans="1:15" x14ac:dyDescent="0.35">
      <c r="A10" s="6" t="s">
        <v>251</v>
      </c>
      <c r="B10" s="6"/>
      <c r="C10" s="29">
        <v>91785.607999999993</v>
      </c>
      <c r="D10" s="22" t="s">
        <v>252</v>
      </c>
      <c r="E10" s="6" t="s">
        <v>1398</v>
      </c>
      <c r="G10" s="6"/>
      <c r="H10" s="56">
        <f>G5-GETPIVOTDATA(" Total ers tkr",$A$15,"Program","Fysioterapeut")</f>
        <v>2.7911200595553964E-4</v>
      </c>
    </row>
    <row r="11" spans="1:15" x14ac:dyDescent="0.35">
      <c r="A11" s="6" t="s">
        <v>1399</v>
      </c>
      <c r="C11" s="72">
        <f>C10/C9</f>
        <v>109.39881764004767</v>
      </c>
      <c r="E11" s="6" t="s">
        <v>1400</v>
      </c>
      <c r="G11" s="6"/>
      <c r="H11" s="56">
        <f>C10-GETPIVOTDATA(" Total ers tkr",$A$15,"Program","Sjuksköterske")</f>
        <v>4.0000001899898052E-4</v>
      </c>
    </row>
    <row r="12" spans="1:15" x14ac:dyDescent="0.35">
      <c r="B12" s="6"/>
      <c r="C12" s="6"/>
      <c r="D12" s="6"/>
      <c r="K12" s="41"/>
    </row>
    <row r="13" spans="1:15" x14ac:dyDescent="0.35">
      <c r="A13" s="27" t="s">
        <v>1</v>
      </c>
      <c r="B13" s="6" t="s">
        <v>700</v>
      </c>
      <c r="C13" s="6"/>
      <c r="D13" s="6"/>
      <c r="E13" s="55"/>
      <c r="F13" s="41"/>
      <c r="K13" s="41"/>
    </row>
    <row r="15" spans="1:15" x14ac:dyDescent="0.35">
      <c r="B15" s="6"/>
      <c r="C15" s="6"/>
      <c r="D15" s="6"/>
      <c r="E15" s="6"/>
      <c r="F15" s="27" t="s">
        <v>253</v>
      </c>
      <c r="H15" s="28"/>
      <c r="I15"/>
      <c r="J15"/>
      <c r="K15"/>
    </row>
    <row r="16" spans="1:15" ht="39.5" x14ac:dyDescent="0.35">
      <c r="A16" s="31" t="s">
        <v>2</v>
      </c>
      <c r="B16" s="27" t="s">
        <v>0</v>
      </c>
      <c r="C16" s="31" t="s">
        <v>254</v>
      </c>
      <c r="D16" s="32" t="s">
        <v>8</v>
      </c>
      <c r="E16" s="31" t="s">
        <v>7</v>
      </c>
      <c r="F16" s="22" t="s">
        <v>255</v>
      </c>
      <c r="G16" s="28" t="s">
        <v>256</v>
      </c>
      <c r="H16" s="6" t="s">
        <v>496</v>
      </c>
      <c r="I16"/>
      <c r="J16"/>
      <c r="K16"/>
      <c r="L16" s="22"/>
      <c r="M16" s="22"/>
      <c r="N16" s="22"/>
      <c r="O16" s="22"/>
    </row>
    <row r="17" spans="1:11" ht="26.5" x14ac:dyDescent="0.35">
      <c r="A17" s="6" t="s">
        <v>276</v>
      </c>
      <c r="B17" s="22" t="s">
        <v>38</v>
      </c>
      <c r="C17" s="6" t="s">
        <v>451</v>
      </c>
      <c r="D17" s="8" t="s">
        <v>42</v>
      </c>
      <c r="E17" s="9" t="s">
        <v>55</v>
      </c>
      <c r="F17" s="49">
        <v>0</v>
      </c>
      <c r="G17" s="28">
        <v>0</v>
      </c>
      <c r="H17" s="29">
        <v>73</v>
      </c>
      <c r="I17"/>
      <c r="J17"/>
      <c r="K17"/>
    </row>
    <row r="18" spans="1:11" x14ac:dyDescent="0.35">
      <c r="C18" s="6"/>
      <c r="D18" s="8"/>
      <c r="E18" s="9" t="s">
        <v>44</v>
      </c>
      <c r="F18" s="49">
        <v>0</v>
      </c>
      <c r="G18" s="28">
        <v>0</v>
      </c>
      <c r="H18" s="29">
        <v>987</v>
      </c>
      <c r="I18"/>
      <c r="J18"/>
      <c r="K18"/>
    </row>
    <row r="19" spans="1:11" ht="26.5" x14ac:dyDescent="0.35">
      <c r="C19" s="6"/>
      <c r="D19" s="8"/>
      <c r="E19" s="9" t="s">
        <v>54</v>
      </c>
      <c r="F19" s="49">
        <v>0</v>
      </c>
      <c r="G19" s="28">
        <v>0</v>
      </c>
      <c r="H19" s="29">
        <v>612</v>
      </c>
      <c r="I19"/>
      <c r="J19"/>
      <c r="K19"/>
    </row>
    <row r="20" spans="1:11" ht="26.5" x14ac:dyDescent="0.35">
      <c r="C20" s="6"/>
      <c r="D20" s="8"/>
      <c r="E20" s="9" t="s">
        <v>52</v>
      </c>
      <c r="F20" s="49">
        <v>0</v>
      </c>
      <c r="G20" s="28">
        <v>0</v>
      </c>
      <c r="H20" s="29">
        <v>1958</v>
      </c>
      <c r="I20"/>
      <c r="J20"/>
      <c r="K20"/>
    </row>
    <row r="21" spans="1:11" x14ac:dyDescent="0.35">
      <c r="C21" s="6"/>
      <c r="D21" s="8"/>
      <c r="E21" s="9" t="s">
        <v>1088</v>
      </c>
      <c r="F21" s="49">
        <v>0</v>
      </c>
      <c r="G21" s="28">
        <v>0</v>
      </c>
      <c r="H21" s="29">
        <v>57</v>
      </c>
      <c r="I21"/>
      <c r="J21"/>
      <c r="K21"/>
    </row>
    <row r="22" spans="1:11" x14ac:dyDescent="0.35">
      <c r="C22" s="6"/>
      <c r="D22" s="8"/>
      <c r="E22" s="9" t="s">
        <v>1087</v>
      </c>
      <c r="F22" s="49">
        <v>0</v>
      </c>
      <c r="G22" s="28">
        <v>0</v>
      </c>
      <c r="H22" s="29">
        <v>178</v>
      </c>
      <c r="I22"/>
      <c r="J22"/>
      <c r="K22"/>
    </row>
    <row r="23" spans="1:11" x14ac:dyDescent="0.35">
      <c r="C23" s="6" t="s">
        <v>499</v>
      </c>
      <c r="D23" s="6"/>
      <c r="E23" s="6"/>
      <c r="F23" s="49">
        <v>0</v>
      </c>
      <c r="G23" s="28">
        <v>0</v>
      </c>
      <c r="H23" s="29">
        <v>3865</v>
      </c>
      <c r="I23"/>
      <c r="J23"/>
      <c r="K23"/>
    </row>
    <row r="24" spans="1:11" x14ac:dyDescent="0.35">
      <c r="B24" s="6" t="s">
        <v>265</v>
      </c>
      <c r="C24" s="6"/>
      <c r="D24" s="6"/>
      <c r="E24" s="6"/>
      <c r="F24" s="49">
        <v>0</v>
      </c>
      <c r="G24" s="28">
        <v>0</v>
      </c>
      <c r="H24" s="29">
        <v>3865</v>
      </c>
      <c r="I24"/>
      <c r="J24"/>
      <c r="K24"/>
    </row>
    <row r="25" spans="1:11" x14ac:dyDescent="0.35">
      <c r="B25" s="22" t="s">
        <v>47</v>
      </c>
      <c r="C25" s="6" t="s">
        <v>451</v>
      </c>
      <c r="D25" s="8" t="s">
        <v>42</v>
      </c>
      <c r="E25" s="9" t="s">
        <v>65</v>
      </c>
      <c r="F25" s="49">
        <v>5</v>
      </c>
      <c r="G25" s="28">
        <v>75.490463700000006</v>
      </c>
      <c r="H25" s="29">
        <v>377.45231850000005</v>
      </c>
      <c r="I25"/>
      <c r="J25"/>
      <c r="K25"/>
    </row>
    <row r="26" spans="1:11" x14ac:dyDescent="0.35">
      <c r="C26" s="6"/>
      <c r="D26" s="8"/>
      <c r="E26" s="9" t="s">
        <v>1091</v>
      </c>
      <c r="F26" s="49">
        <v>7.625</v>
      </c>
      <c r="G26" s="28">
        <v>71.090463700000001</v>
      </c>
      <c r="H26" s="29">
        <v>542.0647857125</v>
      </c>
      <c r="I26"/>
      <c r="J26"/>
      <c r="K26"/>
    </row>
    <row r="27" spans="1:11" x14ac:dyDescent="0.35">
      <c r="C27" s="6"/>
      <c r="D27" s="8"/>
      <c r="E27" s="9" t="s">
        <v>490</v>
      </c>
      <c r="F27" s="49">
        <v>0</v>
      </c>
      <c r="G27" s="28">
        <v>0</v>
      </c>
      <c r="H27" s="29">
        <v>3067</v>
      </c>
      <c r="I27"/>
      <c r="J27"/>
      <c r="K27"/>
    </row>
    <row r="28" spans="1:11" ht="26.5" x14ac:dyDescent="0.35">
      <c r="C28" s="6"/>
      <c r="D28" s="8" t="s">
        <v>1126</v>
      </c>
      <c r="E28" s="9" t="s">
        <v>1125</v>
      </c>
      <c r="F28" s="49">
        <v>24</v>
      </c>
      <c r="G28" s="28">
        <v>75.590463700000001</v>
      </c>
      <c r="H28" s="29">
        <v>1814.1711288000001</v>
      </c>
      <c r="I28"/>
      <c r="J28"/>
      <c r="K28"/>
    </row>
    <row r="29" spans="1:11" x14ac:dyDescent="0.35">
      <c r="C29" s="6"/>
      <c r="D29" s="8" t="s">
        <v>1122</v>
      </c>
      <c r="E29" s="9" t="s">
        <v>1121</v>
      </c>
      <c r="F29" s="49">
        <v>22</v>
      </c>
      <c r="G29" s="28">
        <v>75.090463700000001</v>
      </c>
      <c r="H29" s="29">
        <v>1651.9902013999999</v>
      </c>
      <c r="I29"/>
      <c r="J29"/>
      <c r="K29"/>
    </row>
    <row r="30" spans="1:11" x14ac:dyDescent="0.35">
      <c r="C30" s="6"/>
      <c r="D30" s="8" t="s">
        <v>1110</v>
      </c>
      <c r="E30" s="9" t="s">
        <v>1109</v>
      </c>
      <c r="F30" s="49">
        <v>11</v>
      </c>
      <c r="G30" s="28">
        <v>72.590463700000001</v>
      </c>
      <c r="H30" s="29">
        <v>798.49510069999997</v>
      </c>
      <c r="I30"/>
      <c r="J30"/>
      <c r="K30"/>
    </row>
    <row r="31" spans="1:11" x14ac:dyDescent="0.35">
      <c r="C31" s="6"/>
      <c r="D31" s="8" t="s">
        <v>1090</v>
      </c>
      <c r="E31" s="9" t="s">
        <v>1089</v>
      </c>
      <c r="F31" s="49">
        <v>12</v>
      </c>
      <c r="G31" s="28">
        <v>69.090466399999997</v>
      </c>
      <c r="H31" s="29">
        <v>829.08559679999996</v>
      </c>
      <c r="I31"/>
      <c r="J31"/>
      <c r="K31"/>
    </row>
    <row r="32" spans="1:11" x14ac:dyDescent="0.35">
      <c r="C32" s="6"/>
      <c r="D32" s="8" t="s">
        <v>1093</v>
      </c>
      <c r="E32" s="9" t="s">
        <v>1092</v>
      </c>
      <c r="F32" s="49">
        <v>6</v>
      </c>
      <c r="G32" s="28">
        <v>71.090463700000001</v>
      </c>
      <c r="H32" s="29">
        <v>426.54278220000003</v>
      </c>
      <c r="I32"/>
      <c r="J32"/>
      <c r="K32"/>
    </row>
    <row r="33" spans="3:11" x14ac:dyDescent="0.35">
      <c r="C33" s="6"/>
      <c r="D33" s="8" t="s">
        <v>1095</v>
      </c>
      <c r="E33" s="9" t="s">
        <v>1094</v>
      </c>
      <c r="F33" s="49">
        <v>9</v>
      </c>
      <c r="G33" s="28">
        <v>71.090463700000001</v>
      </c>
      <c r="H33" s="29">
        <v>639.81417329999999</v>
      </c>
      <c r="I33"/>
      <c r="J33"/>
      <c r="K33"/>
    </row>
    <row r="34" spans="3:11" ht="26.5" x14ac:dyDescent="0.35">
      <c r="C34" s="6"/>
      <c r="D34" s="8" t="s">
        <v>1100</v>
      </c>
      <c r="E34" s="9" t="s">
        <v>1099</v>
      </c>
      <c r="F34" s="49">
        <v>7.5</v>
      </c>
      <c r="G34" s="28">
        <v>72.090463700000001</v>
      </c>
      <c r="H34" s="29">
        <v>540.67847774999996</v>
      </c>
      <c r="I34"/>
      <c r="J34"/>
      <c r="K34"/>
    </row>
    <row r="35" spans="3:11" x14ac:dyDescent="0.35">
      <c r="C35" s="6"/>
      <c r="D35" s="8" t="s">
        <v>1102</v>
      </c>
      <c r="E35" s="9" t="s">
        <v>1101</v>
      </c>
      <c r="F35" s="49">
        <v>15</v>
      </c>
      <c r="G35" s="28">
        <v>72.090463700000001</v>
      </c>
      <c r="H35" s="29">
        <v>1081.3569554999999</v>
      </c>
      <c r="I35"/>
      <c r="J35"/>
      <c r="K35"/>
    </row>
    <row r="36" spans="3:11" ht="26.5" x14ac:dyDescent="0.35">
      <c r="C36" s="6"/>
      <c r="D36" s="8" t="s">
        <v>1104</v>
      </c>
      <c r="E36" s="9" t="s">
        <v>1103</v>
      </c>
      <c r="F36" s="49">
        <v>7.5</v>
      </c>
      <c r="G36" s="28">
        <v>72.090463700000001</v>
      </c>
      <c r="H36" s="29">
        <v>540.67847774999996</v>
      </c>
      <c r="I36"/>
      <c r="J36"/>
      <c r="K36"/>
    </row>
    <row r="37" spans="3:11" x14ac:dyDescent="0.35">
      <c r="C37" s="6"/>
      <c r="D37" s="8" t="s">
        <v>1106</v>
      </c>
      <c r="E37" s="9" t="s">
        <v>1105</v>
      </c>
      <c r="F37" s="49">
        <v>7.375</v>
      </c>
      <c r="G37" s="28">
        <v>72.090463700000001</v>
      </c>
      <c r="H37" s="29">
        <v>531.66716978750003</v>
      </c>
      <c r="I37"/>
      <c r="J37"/>
      <c r="K37"/>
    </row>
    <row r="38" spans="3:11" x14ac:dyDescent="0.35">
      <c r="C38" s="6"/>
      <c r="D38" s="8" t="s">
        <v>1118</v>
      </c>
      <c r="E38" s="9" t="s">
        <v>1117</v>
      </c>
      <c r="F38" s="49">
        <v>14.75</v>
      </c>
      <c r="G38" s="28">
        <v>74.090463700000001</v>
      </c>
      <c r="H38" s="29">
        <v>1092.8343395750001</v>
      </c>
      <c r="I38"/>
      <c r="J38"/>
      <c r="K38"/>
    </row>
    <row r="39" spans="3:11" x14ac:dyDescent="0.35">
      <c r="C39" s="6"/>
      <c r="D39" s="8" t="s">
        <v>1120</v>
      </c>
      <c r="E39" s="9" t="s">
        <v>1119</v>
      </c>
      <c r="F39" s="49">
        <v>7.375</v>
      </c>
      <c r="G39" s="28">
        <v>74.090463700000001</v>
      </c>
      <c r="H39" s="29">
        <v>546.41716978750003</v>
      </c>
      <c r="I39"/>
      <c r="J39"/>
      <c r="K39"/>
    </row>
    <row r="40" spans="3:11" x14ac:dyDescent="0.35">
      <c r="C40" s="6"/>
      <c r="D40" s="8" t="s">
        <v>1096</v>
      </c>
      <c r="E40" s="9" t="s">
        <v>113</v>
      </c>
      <c r="F40" s="49">
        <v>4.5749999999999993</v>
      </c>
      <c r="G40" s="28">
        <v>71.090463700000001</v>
      </c>
      <c r="H40" s="29">
        <v>325.23887142749999</v>
      </c>
      <c r="I40"/>
      <c r="J40"/>
      <c r="K40"/>
    </row>
    <row r="41" spans="3:11" ht="26.5" x14ac:dyDescent="0.35">
      <c r="C41" s="6"/>
      <c r="D41" s="8" t="s">
        <v>1098</v>
      </c>
      <c r="E41" s="9" t="s">
        <v>1097</v>
      </c>
      <c r="F41" s="49">
        <v>3.05</v>
      </c>
      <c r="G41" s="28">
        <v>71.090463700000001</v>
      </c>
      <c r="H41" s="29">
        <v>216.82591428500001</v>
      </c>
      <c r="I41"/>
      <c r="J41"/>
      <c r="K41"/>
    </row>
    <row r="42" spans="3:11" x14ac:dyDescent="0.35">
      <c r="C42" s="6"/>
      <c r="D42" s="8" t="s">
        <v>1124</v>
      </c>
      <c r="E42" s="9" t="s">
        <v>1123</v>
      </c>
      <c r="F42" s="49">
        <v>15.25</v>
      </c>
      <c r="G42" s="28">
        <v>75.340463700000001</v>
      </c>
      <c r="H42" s="29">
        <v>1148.942071425</v>
      </c>
      <c r="I42"/>
      <c r="J42"/>
      <c r="K42"/>
    </row>
    <row r="43" spans="3:11" x14ac:dyDescent="0.35">
      <c r="C43" s="6"/>
      <c r="D43" s="8" t="s">
        <v>1108</v>
      </c>
      <c r="E43" s="9" t="s">
        <v>1107</v>
      </c>
      <c r="F43" s="49">
        <v>9</v>
      </c>
      <c r="G43" s="28">
        <v>72.090463700000001</v>
      </c>
      <c r="H43" s="29">
        <v>648.81417329999999</v>
      </c>
      <c r="I43"/>
      <c r="J43"/>
      <c r="K43"/>
    </row>
    <row r="44" spans="3:11" x14ac:dyDescent="0.35">
      <c r="C44" s="6"/>
      <c r="D44" s="8" t="s">
        <v>527</v>
      </c>
      <c r="E44" s="9" t="s">
        <v>365</v>
      </c>
      <c r="F44" s="49">
        <v>3</v>
      </c>
      <c r="G44" s="28">
        <v>104.29</v>
      </c>
      <c r="H44" s="29">
        <v>312.87</v>
      </c>
      <c r="I44"/>
      <c r="J44"/>
      <c r="K44"/>
    </row>
    <row r="45" spans="3:11" x14ac:dyDescent="0.35">
      <c r="C45" s="6" t="s">
        <v>499</v>
      </c>
      <c r="D45" s="6"/>
      <c r="E45" s="6"/>
      <c r="F45" s="49">
        <v>191</v>
      </c>
      <c r="G45" s="28">
        <v>71.442060402702708</v>
      </c>
      <c r="H45" s="29">
        <v>17132.939707999998</v>
      </c>
      <c r="I45"/>
      <c r="J45"/>
      <c r="K45"/>
    </row>
    <row r="46" spans="3:11" x14ac:dyDescent="0.35">
      <c r="C46" s="6" t="s">
        <v>122</v>
      </c>
      <c r="D46" s="8" t="s">
        <v>1112</v>
      </c>
      <c r="E46" s="9" t="s">
        <v>1111</v>
      </c>
      <c r="F46" s="49">
        <v>24</v>
      </c>
      <c r="G46" s="28">
        <v>73.490463700000006</v>
      </c>
      <c r="H46" s="29">
        <v>1763.7711288</v>
      </c>
      <c r="I46"/>
      <c r="J46"/>
      <c r="K46"/>
    </row>
    <row r="47" spans="3:11" x14ac:dyDescent="0.35">
      <c r="C47" s="6" t="s">
        <v>272</v>
      </c>
      <c r="D47" s="6"/>
      <c r="E47" s="6"/>
      <c r="F47" s="49">
        <v>24</v>
      </c>
      <c r="G47" s="28">
        <v>73.490463700000006</v>
      </c>
      <c r="H47" s="29">
        <v>1763.7711288</v>
      </c>
      <c r="I47"/>
      <c r="J47"/>
      <c r="K47"/>
    </row>
    <row r="48" spans="3:11" x14ac:dyDescent="0.35">
      <c r="C48" s="6" t="s">
        <v>705</v>
      </c>
      <c r="D48" s="8" t="s">
        <v>1115</v>
      </c>
      <c r="E48" s="9" t="s">
        <v>311</v>
      </c>
      <c r="F48" s="49">
        <v>11</v>
      </c>
      <c r="G48" s="28">
        <v>73.490463700000006</v>
      </c>
      <c r="H48" s="29">
        <v>808.39510070000006</v>
      </c>
      <c r="I48"/>
      <c r="J48"/>
      <c r="K48"/>
    </row>
    <row r="49" spans="1:11" x14ac:dyDescent="0.35">
      <c r="C49" s="6" t="s">
        <v>1080</v>
      </c>
      <c r="D49" s="6"/>
      <c r="E49" s="6"/>
      <c r="F49" s="49">
        <v>11</v>
      </c>
      <c r="G49" s="28">
        <v>73.490463700000006</v>
      </c>
      <c r="H49" s="29">
        <v>808.39510070000006</v>
      </c>
      <c r="I49"/>
      <c r="J49"/>
      <c r="K49"/>
    </row>
    <row r="50" spans="1:11" x14ac:dyDescent="0.35">
      <c r="B50" s="6" t="s">
        <v>266</v>
      </c>
      <c r="C50" s="6"/>
      <c r="D50" s="6"/>
      <c r="E50" s="6"/>
      <c r="F50" s="49">
        <v>226</v>
      </c>
      <c r="G50" s="28">
        <v>71.641904626829273</v>
      </c>
      <c r="H50" s="29">
        <v>19705.105937499997</v>
      </c>
      <c r="I50"/>
      <c r="J50"/>
      <c r="K50"/>
    </row>
    <row r="51" spans="1:11" x14ac:dyDescent="0.35">
      <c r="A51" s="6" t="s">
        <v>1401</v>
      </c>
      <c r="B51" s="6"/>
      <c r="C51" s="6"/>
      <c r="D51" s="6"/>
      <c r="E51" s="6"/>
      <c r="F51" s="49">
        <v>226</v>
      </c>
      <c r="G51" s="28">
        <v>65.273735326666667</v>
      </c>
      <c r="H51" s="29">
        <v>23570.10593749999</v>
      </c>
      <c r="I51"/>
      <c r="J51"/>
      <c r="K51"/>
    </row>
    <row r="52" spans="1:11" ht="26.5" x14ac:dyDescent="0.35">
      <c r="A52" s="6" t="s">
        <v>280</v>
      </c>
      <c r="B52" s="22" t="s">
        <v>38</v>
      </c>
      <c r="C52" s="6" t="s">
        <v>451</v>
      </c>
      <c r="D52" s="8" t="s">
        <v>42</v>
      </c>
      <c r="E52" s="9" t="s">
        <v>55</v>
      </c>
      <c r="F52" s="49">
        <v>0</v>
      </c>
      <c r="G52" s="28">
        <v>0</v>
      </c>
      <c r="H52" s="29">
        <v>124</v>
      </c>
      <c r="I52"/>
      <c r="J52"/>
      <c r="K52"/>
    </row>
    <row r="53" spans="1:11" x14ac:dyDescent="0.35">
      <c r="C53" s="6"/>
      <c r="D53" s="8"/>
      <c r="E53" s="9" t="s">
        <v>44</v>
      </c>
      <c r="F53" s="49">
        <v>0</v>
      </c>
      <c r="G53" s="28">
        <v>0</v>
      </c>
      <c r="H53" s="29">
        <v>1318.1210000000001</v>
      </c>
      <c r="I53"/>
      <c r="J53"/>
      <c r="K53"/>
    </row>
    <row r="54" spans="1:11" ht="26.5" x14ac:dyDescent="0.35">
      <c r="C54" s="6"/>
      <c r="D54" s="8"/>
      <c r="E54" s="9" t="s">
        <v>54</v>
      </c>
      <c r="F54" s="49">
        <v>0</v>
      </c>
      <c r="G54" s="28">
        <v>0</v>
      </c>
      <c r="H54" s="29">
        <v>666</v>
      </c>
      <c r="I54"/>
      <c r="J54"/>
      <c r="K54"/>
    </row>
    <row r="55" spans="1:11" ht="26.5" x14ac:dyDescent="0.35">
      <c r="C55" s="6"/>
      <c r="D55" s="8"/>
      <c r="E55" s="9" t="s">
        <v>52</v>
      </c>
      <c r="F55" s="49">
        <v>0</v>
      </c>
      <c r="G55" s="28">
        <v>0</v>
      </c>
      <c r="H55" s="29">
        <v>1439</v>
      </c>
      <c r="I55"/>
      <c r="J55"/>
      <c r="K55"/>
    </row>
    <row r="56" spans="1:11" x14ac:dyDescent="0.35">
      <c r="C56" s="6"/>
      <c r="D56" s="8"/>
      <c r="E56" s="9" t="s">
        <v>1088</v>
      </c>
      <c r="F56" s="49">
        <v>0</v>
      </c>
      <c r="G56" s="28">
        <v>0</v>
      </c>
      <c r="H56" s="29">
        <v>58</v>
      </c>
      <c r="I56"/>
      <c r="J56"/>
      <c r="K56"/>
    </row>
    <row r="57" spans="1:11" x14ac:dyDescent="0.35">
      <c r="C57" s="6"/>
      <c r="D57" s="8"/>
      <c r="E57" s="9" t="s">
        <v>1087</v>
      </c>
      <c r="F57" s="49">
        <v>0</v>
      </c>
      <c r="G57" s="28">
        <v>0</v>
      </c>
      <c r="H57" s="29">
        <v>733</v>
      </c>
      <c r="I57"/>
      <c r="J57"/>
      <c r="K57"/>
    </row>
    <row r="58" spans="1:11" x14ac:dyDescent="0.35">
      <c r="C58" s="6" t="s">
        <v>499</v>
      </c>
      <c r="D58" s="6"/>
      <c r="E58" s="6"/>
      <c r="F58" s="49">
        <v>0</v>
      </c>
      <c r="G58" s="28">
        <v>0</v>
      </c>
      <c r="H58" s="29">
        <v>4338.1210000000001</v>
      </c>
      <c r="I58"/>
      <c r="J58"/>
    </row>
    <row r="59" spans="1:11" x14ac:dyDescent="0.35">
      <c r="B59" s="6" t="s">
        <v>265</v>
      </c>
      <c r="C59" s="6"/>
      <c r="D59" s="6"/>
      <c r="E59" s="6"/>
      <c r="F59" s="49">
        <v>0</v>
      </c>
      <c r="G59" s="28">
        <v>0</v>
      </c>
      <c r="H59" s="29">
        <v>4338.1210000000001</v>
      </c>
      <c r="I59"/>
      <c r="J59"/>
    </row>
    <row r="60" spans="1:11" x14ac:dyDescent="0.35">
      <c r="B60" s="22" t="s">
        <v>47</v>
      </c>
      <c r="C60" s="6" t="s">
        <v>130</v>
      </c>
      <c r="D60" s="8" t="s">
        <v>1141</v>
      </c>
      <c r="E60" s="9" t="s">
        <v>1140</v>
      </c>
      <c r="F60" s="49">
        <v>18</v>
      </c>
      <c r="G60" s="28">
        <v>91.211274860000003</v>
      </c>
      <c r="H60" s="29">
        <v>1641.8029474800001</v>
      </c>
      <c r="I60"/>
      <c r="J60"/>
    </row>
    <row r="61" spans="1:11" ht="17.5" customHeight="1" x14ac:dyDescent="0.35">
      <c r="C61" s="6"/>
      <c r="D61" s="8" t="s">
        <v>1147</v>
      </c>
      <c r="E61" s="8" t="s">
        <v>1146</v>
      </c>
      <c r="F61" s="49">
        <v>6.6</v>
      </c>
      <c r="G61" s="28">
        <v>91.211274860000003</v>
      </c>
      <c r="H61" s="29">
        <v>601.994414076</v>
      </c>
      <c r="I61"/>
      <c r="J61"/>
    </row>
    <row r="62" spans="1:11" x14ac:dyDescent="0.35">
      <c r="C62" s="6"/>
      <c r="D62" s="8" t="s">
        <v>1181</v>
      </c>
      <c r="E62" s="9" t="s">
        <v>1180</v>
      </c>
      <c r="F62" s="49">
        <v>7.2</v>
      </c>
      <c r="G62" s="28">
        <v>0</v>
      </c>
      <c r="H62" s="29">
        <v>0</v>
      </c>
      <c r="I62"/>
      <c r="J62"/>
    </row>
    <row r="63" spans="1:11" x14ac:dyDescent="0.35">
      <c r="C63" s="6" t="s">
        <v>269</v>
      </c>
      <c r="D63" s="6"/>
      <c r="E63" s="6"/>
      <c r="F63" s="49">
        <v>31.800000000000004</v>
      </c>
      <c r="G63" s="28">
        <v>91.211274860000003</v>
      </c>
      <c r="H63" s="29">
        <v>2243.7973615559999</v>
      </c>
      <c r="I63"/>
      <c r="J63"/>
    </row>
    <row r="64" spans="1:11" x14ac:dyDescent="0.35">
      <c r="C64" s="6" t="s">
        <v>125</v>
      </c>
      <c r="D64" s="8" t="s">
        <v>1144</v>
      </c>
      <c r="E64" s="9" t="s">
        <v>1143</v>
      </c>
      <c r="F64" s="49">
        <v>18</v>
      </c>
      <c r="G64" s="28">
        <v>91.211274860000003</v>
      </c>
      <c r="H64" s="29">
        <v>1641.8029474800001</v>
      </c>
      <c r="I64"/>
      <c r="J64"/>
    </row>
    <row r="65" spans="3:10" x14ac:dyDescent="0.35">
      <c r="C65" s="6" t="s">
        <v>270</v>
      </c>
      <c r="D65" s="6"/>
      <c r="E65" s="6"/>
      <c r="F65" s="49">
        <v>18</v>
      </c>
      <c r="G65" s="28">
        <v>91.211274860000003</v>
      </c>
      <c r="H65" s="29">
        <v>1641.8029474800001</v>
      </c>
      <c r="I65"/>
      <c r="J65"/>
    </row>
    <row r="66" spans="3:10" ht="26.5" x14ac:dyDescent="0.35">
      <c r="C66" s="6" t="s">
        <v>1132</v>
      </c>
      <c r="D66" s="8" t="s">
        <v>1134</v>
      </c>
      <c r="E66" s="9" t="s">
        <v>1133</v>
      </c>
      <c r="F66" s="49">
        <v>12.75</v>
      </c>
      <c r="G66" s="28">
        <v>90.561274859999997</v>
      </c>
      <c r="H66" s="29">
        <v>1154.6562544650001</v>
      </c>
      <c r="I66"/>
      <c r="J66"/>
    </row>
    <row r="67" spans="3:10" x14ac:dyDescent="0.35">
      <c r="C67" s="6" t="s">
        <v>1402</v>
      </c>
      <c r="D67" s="6"/>
      <c r="E67" s="6"/>
      <c r="F67" s="49">
        <v>12.75</v>
      </c>
      <c r="G67" s="28">
        <v>90.561274859999997</v>
      </c>
      <c r="H67" s="29">
        <v>1154.6562544650001</v>
      </c>
      <c r="I67"/>
      <c r="J67"/>
    </row>
    <row r="68" spans="3:10" x14ac:dyDescent="0.35">
      <c r="C68" s="6" t="s">
        <v>451</v>
      </c>
      <c r="D68" s="8" t="s">
        <v>42</v>
      </c>
      <c r="E68" s="9" t="s">
        <v>65</v>
      </c>
      <c r="F68" s="49">
        <v>3</v>
      </c>
      <c r="G68" s="28">
        <v>90.711274860000003</v>
      </c>
      <c r="H68" s="29">
        <v>272.13382458000001</v>
      </c>
      <c r="I68"/>
      <c r="J68"/>
    </row>
    <row r="69" spans="3:10" x14ac:dyDescent="0.35">
      <c r="C69" s="6"/>
      <c r="D69" s="8"/>
      <c r="E69" s="9" t="s">
        <v>365</v>
      </c>
      <c r="F69" s="49">
        <v>0</v>
      </c>
      <c r="G69" s="28">
        <v>114.96</v>
      </c>
      <c r="H69" s="29">
        <v>0</v>
      </c>
      <c r="I69"/>
      <c r="J69"/>
    </row>
    <row r="70" spans="3:10" x14ac:dyDescent="0.35">
      <c r="C70" s="6"/>
      <c r="D70" s="8"/>
      <c r="E70" s="9" t="s">
        <v>490</v>
      </c>
      <c r="F70" s="49">
        <v>0</v>
      </c>
      <c r="G70" s="28">
        <v>0</v>
      </c>
      <c r="H70" s="29">
        <v>4904</v>
      </c>
      <c r="I70"/>
      <c r="J70"/>
    </row>
    <row r="71" spans="3:10" ht="26.5" x14ac:dyDescent="0.35">
      <c r="C71" s="6"/>
      <c r="D71" s="8" t="s">
        <v>1167</v>
      </c>
      <c r="E71" s="9" t="s">
        <v>1166</v>
      </c>
      <c r="F71" s="49">
        <v>7.2</v>
      </c>
      <c r="G71" s="28">
        <v>91.51127486</v>
      </c>
      <c r="H71" s="29">
        <v>658.88117899200006</v>
      </c>
      <c r="I71"/>
      <c r="J71"/>
    </row>
    <row r="72" spans="3:10" x14ac:dyDescent="0.35">
      <c r="C72" s="6"/>
      <c r="D72" s="8" t="s">
        <v>1179</v>
      </c>
      <c r="E72" s="9" t="s">
        <v>1178</v>
      </c>
      <c r="F72" s="49">
        <v>21.6</v>
      </c>
      <c r="G72" s="28">
        <v>92.211274860000003</v>
      </c>
      <c r="H72" s="29">
        <v>1991.7635369760003</v>
      </c>
      <c r="I72"/>
      <c r="J72"/>
    </row>
    <row r="73" spans="3:10" x14ac:dyDescent="0.35">
      <c r="C73" s="6"/>
      <c r="D73" s="8" t="s">
        <v>1149</v>
      </c>
      <c r="E73" s="9" t="s">
        <v>1148</v>
      </c>
      <c r="F73" s="49">
        <v>33</v>
      </c>
      <c r="G73" s="28">
        <v>91.211274860000003</v>
      </c>
      <c r="H73" s="29">
        <v>3009.9720703800003</v>
      </c>
      <c r="I73"/>
      <c r="J73"/>
    </row>
    <row r="74" spans="3:10" x14ac:dyDescent="0.35">
      <c r="C74" s="6"/>
      <c r="D74" s="8" t="s">
        <v>1169</v>
      </c>
      <c r="E74" s="9" t="s">
        <v>1168</v>
      </c>
      <c r="F74" s="49">
        <v>14.25</v>
      </c>
      <c r="G74" s="28">
        <v>92.111274860000009</v>
      </c>
      <c r="H74" s="29">
        <v>1312.5856667550001</v>
      </c>
      <c r="I74"/>
      <c r="J74"/>
    </row>
    <row r="75" spans="3:10" ht="26.5" x14ac:dyDescent="0.35">
      <c r="C75" s="6"/>
      <c r="D75" s="8" t="s">
        <v>1171</v>
      </c>
      <c r="E75" s="9" t="s">
        <v>1170</v>
      </c>
      <c r="F75" s="49">
        <v>28.5</v>
      </c>
      <c r="G75" s="28">
        <v>92.111274860000009</v>
      </c>
      <c r="H75" s="29">
        <v>2625.1713335100003</v>
      </c>
      <c r="I75"/>
      <c r="J75"/>
    </row>
    <row r="76" spans="3:10" ht="26.5" x14ac:dyDescent="0.35">
      <c r="C76" s="6"/>
      <c r="D76" s="8" t="s">
        <v>1157</v>
      </c>
      <c r="E76" s="9" t="s">
        <v>1156</v>
      </c>
      <c r="F76" s="49">
        <v>12.75</v>
      </c>
      <c r="G76" s="28">
        <v>91.211274860000003</v>
      </c>
      <c r="H76" s="29">
        <v>1162.943754465</v>
      </c>
      <c r="I76"/>
      <c r="J76"/>
    </row>
    <row r="77" spans="3:10" x14ac:dyDescent="0.35">
      <c r="C77" s="6"/>
      <c r="D77" s="8" t="s">
        <v>1173</v>
      </c>
      <c r="E77" s="9" t="s">
        <v>1172</v>
      </c>
      <c r="F77" s="49">
        <v>7.65</v>
      </c>
      <c r="G77" s="28">
        <v>92.111274860000009</v>
      </c>
      <c r="H77" s="29">
        <v>704.65125267899998</v>
      </c>
      <c r="I77"/>
      <c r="J77"/>
    </row>
    <row r="78" spans="3:10" ht="26.5" x14ac:dyDescent="0.35">
      <c r="C78" s="6"/>
      <c r="D78" s="8" t="s">
        <v>1175</v>
      </c>
      <c r="E78" s="9" t="s">
        <v>1174</v>
      </c>
      <c r="F78" s="49">
        <v>17.850000000000001</v>
      </c>
      <c r="G78" s="28">
        <v>92.111274860000009</v>
      </c>
      <c r="H78" s="29">
        <v>1644.186256251</v>
      </c>
      <c r="I78"/>
      <c r="J78"/>
    </row>
    <row r="79" spans="3:10" ht="39.5" x14ac:dyDescent="0.35">
      <c r="C79" s="6"/>
      <c r="D79" s="8" t="s">
        <v>1137</v>
      </c>
      <c r="E79" s="9" t="s">
        <v>1136</v>
      </c>
      <c r="F79" s="49">
        <v>5.55</v>
      </c>
      <c r="G79" s="28">
        <v>90.561274859999997</v>
      </c>
      <c r="H79" s="29">
        <v>502.61507547299993</v>
      </c>
      <c r="I79"/>
      <c r="J79"/>
    </row>
    <row r="80" spans="3:10" ht="26.5" x14ac:dyDescent="0.35">
      <c r="C80" s="6"/>
      <c r="D80" s="8" t="s">
        <v>1177</v>
      </c>
      <c r="E80" s="9" t="s">
        <v>1176</v>
      </c>
      <c r="F80" s="49">
        <v>34.774999999999999</v>
      </c>
      <c r="G80" s="28">
        <v>92.111274860000009</v>
      </c>
      <c r="H80" s="29">
        <v>3203.1695832565001</v>
      </c>
      <c r="I80"/>
      <c r="J80"/>
    </row>
    <row r="81" spans="1:10" x14ac:dyDescent="0.35">
      <c r="C81" s="6"/>
      <c r="D81" s="8" t="s">
        <v>1161</v>
      </c>
      <c r="E81" s="9" t="s">
        <v>1160</v>
      </c>
      <c r="F81" s="49">
        <v>5.35</v>
      </c>
      <c r="G81" s="28">
        <v>91.211274860000003</v>
      </c>
      <c r="H81" s="29">
        <v>487.98032050100005</v>
      </c>
      <c r="I81"/>
      <c r="J81"/>
    </row>
    <row r="82" spans="1:10" ht="26.5" x14ac:dyDescent="0.35">
      <c r="C82" s="6"/>
      <c r="D82" s="8" t="s">
        <v>1139</v>
      </c>
      <c r="E82" s="9" t="s">
        <v>1138</v>
      </c>
      <c r="F82" s="49">
        <v>16.649999999999999</v>
      </c>
      <c r="G82" s="28">
        <v>90.561274859999997</v>
      </c>
      <c r="H82" s="29">
        <v>1507.845226419</v>
      </c>
      <c r="I82"/>
      <c r="J82"/>
    </row>
    <row r="83" spans="1:10" ht="26.5" x14ac:dyDescent="0.35">
      <c r="C83" s="6"/>
      <c r="D83" s="8" t="s">
        <v>1163</v>
      </c>
      <c r="E83" s="9" t="s">
        <v>1162</v>
      </c>
      <c r="F83" s="49">
        <v>27.75</v>
      </c>
      <c r="G83" s="28">
        <v>91.211274860000003</v>
      </c>
      <c r="H83" s="29">
        <v>2531.1128773649998</v>
      </c>
      <c r="I83"/>
      <c r="J83"/>
    </row>
    <row r="84" spans="1:10" ht="26.5" x14ac:dyDescent="0.35">
      <c r="C84" s="6"/>
      <c r="D84" s="8" t="s">
        <v>1165</v>
      </c>
      <c r="E84" s="9" t="s">
        <v>1164</v>
      </c>
      <c r="F84" s="49">
        <v>5.55</v>
      </c>
      <c r="G84" s="28">
        <v>91.211274860000003</v>
      </c>
      <c r="H84" s="29">
        <v>506.22257547300001</v>
      </c>
      <c r="I84"/>
      <c r="J84"/>
    </row>
    <row r="85" spans="1:10" x14ac:dyDescent="0.35">
      <c r="C85" s="6" t="s">
        <v>499</v>
      </c>
      <c r="D85" s="6"/>
      <c r="E85" s="6"/>
      <c r="F85" s="49">
        <v>241.42500000000001</v>
      </c>
      <c r="G85" s="28">
        <v>92.286232364666745</v>
      </c>
      <c r="H85" s="29">
        <v>27025.234533075512</v>
      </c>
      <c r="I85"/>
      <c r="J85"/>
    </row>
    <row r="86" spans="1:10" ht="16" customHeight="1" x14ac:dyDescent="0.35">
      <c r="C86" s="6" t="s">
        <v>122</v>
      </c>
      <c r="D86" s="8" t="s">
        <v>1154</v>
      </c>
      <c r="E86" s="8" t="s">
        <v>1153</v>
      </c>
      <c r="F86" s="49">
        <v>9.9</v>
      </c>
      <c r="G86" s="28">
        <v>91.211274860000003</v>
      </c>
      <c r="H86" s="29">
        <v>902.99162111400005</v>
      </c>
      <c r="I86"/>
      <c r="J86"/>
    </row>
    <row r="87" spans="1:10" x14ac:dyDescent="0.35">
      <c r="C87" s="6" t="s">
        <v>272</v>
      </c>
      <c r="D87" s="6"/>
      <c r="E87" s="6"/>
      <c r="F87" s="49">
        <v>9.9</v>
      </c>
      <c r="G87" s="28">
        <v>91.211274860000003</v>
      </c>
      <c r="H87" s="29">
        <v>902.99162111400005</v>
      </c>
      <c r="I87"/>
      <c r="J87"/>
    </row>
    <row r="88" spans="1:10" ht="26.5" x14ac:dyDescent="0.35">
      <c r="C88" s="6" t="s">
        <v>1127</v>
      </c>
      <c r="D88" s="8" t="s">
        <v>1129</v>
      </c>
      <c r="E88" s="9" t="s">
        <v>1128</v>
      </c>
      <c r="F88" s="49">
        <v>14.25</v>
      </c>
      <c r="G88" s="28">
        <v>90.561274859999997</v>
      </c>
      <c r="H88" s="29">
        <v>1290.4981667550001</v>
      </c>
      <c r="I88"/>
      <c r="J88"/>
    </row>
    <row r="89" spans="1:10" x14ac:dyDescent="0.35">
      <c r="C89" s="6" t="s">
        <v>1403</v>
      </c>
      <c r="D89" s="6"/>
      <c r="E89" s="6"/>
      <c r="F89" s="49">
        <v>14.25</v>
      </c>
      <c r="G89" s="28">
        <v>90.561274859999997</v>
      </c>
      <c r="H89" s="29">
        <v>1290.4981667550001</v>
      </c>
      <c r="I89"/>
      <c r="J89"/>
    </row>
    <row r="90" spans="1:10" x14ac:dyDescent="0.35">
      <c r="C90" s="6" t="s">
        <v>705</v>
      </c>
      <c r="D90" s="8" t="s">
        <v>1151</v>
      </c>
      <c r="E90" s="9" t="s">
        <v>1150</v>
      </c>
      <c r="F90" s="49">
        <v>16.5</v>
      </c>
      <c r="G90" s="28">
        <v>91.211274860000003</v>
      </c>
      <c r="H90" s="29">
        <v>1504.9860351900002</v>
      </c>
      <c r="I90"/>
      <c r="J90"/>
    </row>
    <row r="91" spans="1:10" ht="26.5" x14ac:dyDescent="0.35">
      <c r="C91" s="6"/>
      <c r="D91" s="8" t="s">
        <v>1159</v>
      </c>
      <c r="E91" s="9" t="s">
        <v>1158</v>
      </c>
      <c r="F91" s="49">
        <v>13.375</v>
      </c>
      <c r="G91" s="28">
        <v>91.211274860000003</v>
      </c>
      <c r="H91" s="29">
        <v>1219.9508012525002</v>
      </c>
      <c r="I91"/>
      <c r="J91"/>
    </row>
    <row r="92" spans="1:10" x14ac:dyDescent="0.35">
      <c r="C92" s="6" t="s">
        <v>1080</v>
      </c>
      <c r="D92" s="6"/>
      <c r="E92" s="6"/>
      <c r="F92" s="49">
        <v>29.875</v>
      </c>
      <c r="G92" s="28">
        <v>91.211274860000003</v>
      </c>
      <c r="H92" s="29">
        <v>2724.9368364425004</v>
      </c>
      <c r="I92"/>
      <c r="J92"/>
    </row>
    <row r="93" spans="1:10" x14ac:dyDescent="0.35">
      <c r="B93" s="6" t="s">
        <v>266</v>
      </c>
      <c r="C93" s="6"/>
      <c r="D93" s="6"/>
      <c r="E93" s="6"/>
      <c r="F93" s="49">
        <v>358</v>
      </c>
      <c r="G93" s="28">
        <v>91.85581236304354</v>
      </c>
      <c r="H93" s="29">
        <v>36983.917720887999</v>
      </c>
      <c r="I93"/>
      <c r="J93"/>
    </row>
    <row r="94" spans="1:10" x14ac:dyDescent="0.35">
      <c r="A94" s="6" t="s">
        <v>1404</v>
      </c>
      <c r="B94" s="6"/>
      <c r="C94" s="6"/>
      <c r="D94" s="6"/>
      <c r="E94" s="6"/>
      <c r="F94" s="49">
        <v>358</v>
      </c>
      <c r="G94" s="28">
        <v>81.257064782692368</v>
      </c>
      <c r="H94" s="29">
        <v>41322.038720887991</v>
      </c>
      <c r="I94"/>
      <c r="J94"/>
    </row>
    <row r="95" spans="1:10" ht="26.5" x14ac:dyDescent="0.35">
      <c r="A95" s="6" t="s">
        <v>304</v>
      </c>
      <c r="B95" s="22" t="s">
        <v>38</v>
      </c>
      <c r="C95" s="6" t="s">
        <v>451</v>
      </c>
      <c r="D95" s="8" t="s">
        <v>42</v>
      </c>
      <c r="E95" s="9" t="s">
        <v>55</v>
      </c>
      <c r="F95" s="49">
        <v>0</v>
      </c>
      <c r="G95" s="28">
        <v>0</v>
      </c>
      <c r="H95" s="29">
        <v>284.61099999999999</v>
      </c>
      <c r="I95"/>
      <c r="J95"/>
    </row>
    <row r="96" spans="1:10" x14ac:dyDescent="0.35">
      <c r="C96" s="6"/>
      <c r="D96" s="8"/>
      <c r="E96" s="9" t="s">
        <v>44</v>
      </c>
      <c r="F96" s="49">
        <v>0</v>
      </c>
      <c r="G96" s="28">
        <v>0</v>
      </c>
      <c r="H96" s="29">
        <v>1683.22</v>
      </c>
      <c r="I96"/>
      <c r="J96"/>
    </row>
    <row r="97" spans="2:10" ht="26.5" x14ac:dyDescent="0.35">
      <c r="C97" s="6"/>
      <c r="D97" s="8"/>
      <c r="E97" s="9" t="s">
        <v>54</v>
      </c>
      <c r="F97" s="49">
        <v>0</v>
      </c>
      <c r="G97" s="28">
        <v>0</v>
      </c>
      <c r="H97" s="29">
        <v>864</v>
      </c>
      <c r="I97"/>
      <c r="J97"/>
    </row>
    <row r="98" spans="2:10" ht="26.5" x14ac:dyDescent="0.35">
      <c r="C98" s="6"/>
      <c r="D98" s="8"/>
      <c r="E98" s="9" t="s">
        <v>52</v>
      </c>
      <c r="F98" s="49">
        <v>0</v>
      </c>
      <c r="G98" s="28">
        <v>0</v>
      </c>
      <c r="H98" s="29">
        <v>5927</v>
      </c>
      <c r="I98"/>
      <c r="J98"/>
    </row>
    <row r="99" spans="2:10" x14ac:dyDescent="0.35">
      <c r="C99" s="6"/>
      <c r="D99" s="8"/>
      <c r="E99" s="9" t="s">
        <v>1088</v>
      </c>
      <c r="F99" s="49">
        <v>0</v>
      </c>
      <c r="G99" s="28">
        <v>0</v>
      </c>
      <c r="H99" s="29">
        <v>84</v>
      </c>
      <c r="I99"/>
      <c r="J99"/>
    </row>
    <row r="100" spans="2:10" x14ac:dyDescent="0.35">
      <c r="C100" s="6"/>
      <c r="D100" s="8"/>
      <c r="E100" s="9" t="s">
        <v>1087</v>
      </c>
      <c r="F100" s="49">
        <v>0</v>
      </c>
      <c r="G100" s="28">
        <v>0</v>
      </c>
      <c r="H100" s="29">
        <v>1772</v>
      </c>
      <c r="I100"/>
      <c r="J100"/>
    </row>
    <row r="101" spans="2:10" x14ac:dyDescent="0.35">
      <c r="C101" s="6" t="s">
        <v>499</v>
      </c>
      <c r="D101" s="6"/>
      <c r="E101" s="6"/>
      <c r="F101" s="49">
        <v>0</v>
      </c>
      <c r="G101" s="28">
        <v>0</v>
      </c>
      <c r="H101" s="29">
        <v>10614.831</v>
      </c>
      <c r="I101"/>
      <c r="J101"/>
    </row>
    <row r="102" spans="2:10" x14ac:dyDescent="0.35">
      <c r="B102" s="6" t="s">
        <v>265</v>
      </c>
      <c r="C102" s="6"/>
      <c r="D102" s="6"/>
      <c r="E102" s="6"/>
      <c r="F102" s="49">
        <v>0</v>
      </c>
      <c r="G102" s="28">
        <v>0</v>
      </c>
      <c r="H102" s="29">
        <v>10614.831</v>
      </c>
      <c r="I102"/>
      <c r="J102"/>
    </row>
    <row r="103" spans="2:10" x14ac:dyDescent="0.35">
      <c r="B103" s="22" t="s">
        <v>47</v>
      </c>
      <c r="C103" s="6" t="s">
        <v>142</v>
      </c>
      <c r="D103" s="8" t="s">
        <v>1228</v>
      </c>
      <c r="E103" s="9" t="s">
        <v>1227</v>
      </c>
      <c r="F103" s="49">
        <v>18.975000000000001</v>
      </c>
      <c r="G103" s="28">
        <v>78.070000000000007</v>
      </c>
      <c r="H103" s="29">
        <v>1481.3782500000002</v>
      </c>
      <c r="I103"/>
      <c r="J103"/>
    </row>
    <row r="104" spans="2:10" x14ac:dyDescent="0.35">
      <c r="C104" s="6" t="s">
        <v>271</v>
      </c>
      <c r="D104" s="6"/>
      <c r="E104" s="6"/>
      <c r="F104" s="49">
        <v>18.975000000000001</v>
      </c>
      <c r="G104" s="28">
        <v>78.070000000000007</v>
      </c>
      <c r="H104" s="29">
        <v>1481.3782500000002</v>
      </c>
      <c r="I104"/>
      <c r="J104"/>
    </row>
    <row r="105" spans="2:10" x14ac:dyDescent="0.35">
      <c r="C105" s="6" t="s">
        <v>451</v>
      </c>
      <c r="D105" s="8" t="s">
        <v>42</v>
      </c>
      <c r="E105" s="9" t="s">
        <v>65</v>
      </c>
      <c r="F105" s="49">
        <v>5</v>
      </c>
      <c r="G105" s="28">
        <v>75.47157</v>
      </c>
      <c r="H105" s="29">
        <v>377.35784999999998</v>
      </c>
      <c r="I105"/>
      <c r="J105"/>
    </row>
    <row r="106" spans="2:10" x14ac:dyDescent="0.35">
      <c r="C106" s="6"/>
      <c r="D106" s="8"/>
      <c r="E106" s="9" t="s">
        <v>738</v>
      </c>
      <c r="F106" s="49">
        <v>0</v>
      </c>
      <c r="G106" s="28">
        <v>113.53</v>
      </c>
      <c r="H106" s="29">
        <v>0</v>
      </c>
      <c r="I106"/>
      <c r="J106"/>
    </row>
    <row r="107" spans="2:10" x14ac:dyDescent="0.35">
      <c r="C107" s="6"/>
      <c r="D107" s="8"/>
      <c r="E107" s="9" t="s">
        <v>1210</v>
      </c>
      <c r="F107" s="49">
        <v>31.875</v>
      </c>
      <c r="G107" s="28">
        <v>75.62</v>
      </c>
      <c r="H107" s="29">
        <v>2410.3875000000003</v>
      </c>
      <c r="I107"/>
      <c r="J107"/>
    </row>
    <row r="108" spans="2:10" x14ac:dyDescent="0.35">
      <c r="C108" s="6"/>
      <c r="D108" s="8"/>
      <c r="E108" s="9" t="s">
        <v>490</v>
      </c>
      <c r="F108" s="49">
        <v>0</v>
      </c>
      <c r="G108" s="28">
        <v>0</v>
      </c>
      <c r="H108" s="29">
        <v>17341</v>
      </c>
      <c r="I108"/>
      <c r="J108"/>
    </row>
    <row r="109" spans="2:10" ht="26.5" x14ac:dyDescent="0.35">
      <c r="C109" s="6"/>
      <c r="D109" s="8" t="s">
        <v>1213</v>
      </c>
      <c r="E109" s="9" t="s">
        <v>1212</v>
      </c>
      <c r="F109" s="49">
        <v>93.5</v>
      </c>
      <c r="G109" s="28">
        <v>75.62</v>
      </c>
      <c r="H109" s="29">
        <v>7070.4700000000012</v>
      </c>
      <c r="I109"/>
      <c r="J109"/>
    </row>
    <row r="110" spans="2:10" x14ac:dyDescent="0.35">
      <c r="C110" s="6"/>
      <c r="D110" s="8" t="s">
        <v>1217</v>
      </c>
      <c r="E110" s="9" t="s">
        <v>425</v>
      </c>
      <c r="F110" s="49">
        <v>30.6</v>
      </c>
      <c r="G110" s="28">
        <v>75.62</v>
      </c>
      <c r="H110" s="29">
        <v>2313.9720000000002</v>
      </c>
      <c r="I110"/>
      <c r="J110"/>
    </row>
    <row r="111" spans="2:10" x14ac:dyDescent="0.35">
      <c r="C111" s="6"/>
      <c r="D111" s="8" t="s">
        <v>1219</v>
      </c>
      <c r="E111" s="9" t="s">
        <v>1218</v>
      </c>
      <c r="F111" s="49">
        <v>122.4</v>
      </c>
      <c r="G111" s="28">
        <v>75.62</v>
      </c>
      <c r="H111" s="29">
        <v>9255.8880000000008</v>
      </c>
      <c r="I111"/>
      <c r="J111"/>
    </row>
    <row r="112" spans="2:10" x14ac:dyDescent="0.35">
      <c r="C112" s="6"/>
      <c r="D112" s="8" t="s">
        <v>1221</v>
      </c>
      <c r="E112" s="9" t="s">
        <v>1220</v>
      </c>
      <c r="F112" s="49">
        <v>135.5</v>
      </c>
      <c r="G112" s="28">
        <v>75.62</v>
      </c>
      <c r="H112" s="29">
        <v>10246.51</v>
      </c>
      <c r="I112"/>
      <c r="J112"/>
    </row>
    <row r="113" spans="1:10" ht="26.5" x14ac:dyDescent="0.35">
      <c r="C113" s="6"/>
      <c r="D113" s="8" t="s">
        <v>1223</v>
      </c>
      <c r="E113" s="9" t="s">
        <v>1222</v>
      </c>
      <c r="F113" s="49">
        <v>50.6</v>
      </c>
      <c r="G113" s="28">
        <v>75.62</v>
      </c>
      <c r="H113" s="29">
        <v>3826.3720000000003</v>
      </c>
      <c r="I113"/>
      <c r="J113"/>
    </row>
    <row r="114" spans="1:10" ht="26.5" x14ac:dyDescent="0.35">
      <c r="C114" s="6"/>
      <c r="D114" s="8" t="s">
        <v>1225</v>
      </c>
      <c r="E114" s="9" t="s">
        <v>1224</v>
      </c>
      <c r="F114" s="49">
        <v>35.549999999999997</v>
      </c>
      <c r="G114" s="28">
        <v>75.62</v>
      </c>
      <c r="H114" s="29">
        <v>2688.2910000000002</v>
      </c>
      <c r="I114"/>
      <c r="J114"/>
    </row>
    <row r="115" spans="1:10" ht="26.5" x14ac:dyDescent="0.35">
      <c r="C115" s="6"/>
      <c r="D115" s="8"/>
      <c r="E115" s="9" t="s">
        <v>1226</v>
      </c>
      <c r="F115" s="49">
        <v>21.375</v>
      </c>
      <c r="G115" s="28">
        <v>75.62</v>
      </c>
      <c r="H115" s="29">
        <v>1616.3775000000001</v>
      </c>
      <c r="I115"/>
      <c r="J115"/>
    </row>
    <row r="116" spans="1:10" x14ac:dyDescent="0.35">
      <c r="C116" s="6"/>
      <c r="D116" s="8" t="s">
        <v>1231</v>
      </c>
      <c r="E116" s="9" t="s">
        <v>1230</v>
      </c>
      <c r="F116" s="49">
        <v>70.125</v>
      </c>
      <c r="G116" s="28">
        <v>75.62</v>
      </c>
      <c r="H116" s="29">
        <v>5302.8525000000009</v>
      </c>
      <c r="I116"/>
      <c r="J116"/>
    </row>
    <row r="117" spans="1:10" ht="26.5" x14ac:dyDescent="0.35">
      <c r="C117" s="6"/>
      <c r="D117" s="8" t="s">
        <v>1233</v>
      </c>
      <c r="E117" s="9" t="s">
        <v>1232</v>
      </c>
      <c r="F117" s="49">
        <v>25.5</v>
      </c>
      <c r="G117" s="28">
        <v>75.62</v>
      </c>
      <c r="H117" s="29">
        <v>1928.31</v>
      </c>
      <c r="I117"/>
      <c r="J117"/>
    </row>
    <row r="118" spans="1:10" ht="26.5" x14ac:dyDescent="0.35">
      <c r="C118" s="6"/>
      <c r="D118" s="8" t="s">
        <v>1235</v>
      </c>
      <c r="E118" s="9" t="s">
        <v>1234</v>
      </c>
      <c r="F118" s="49">
        <v>48.599999999999994</v>
      </c>
      <c r="G118" s="28">
        <v>75.62</v>
      </c>
      <c r="H118" s="29">
        <v>3675.1320000000001</v>
      </c>
      <c r="I118"/>
      <c r="J118"/>
    </row>
    <row r="119" spans="1:10" ht="26.5" x14ac:dyDescent="0.35">
      <c r="C119" s="6"/>
      <c r="D119" s="8" t="s">
        <v>1237</v>
      </c>
      <c r="E119" s="9" t="s">
        <v>1236</v>
      </c>
      <c r="F119" s="49">
        <v>12.149999999999999</v>
      </c>
      <c r="G119" s="28">
        <v>84.62</v>
      </c>
      <c r="H119" s="29">
        <v>1028.133</v>
      </c>
      <c r="I119"/>
      <c r="J119"/>
    </row>
    <row r="120" spans="1:10" x14ac:dyDescent="0.35">
      <c r="C120" s="6"/>
      <c r="D120" s="8" t="s">
        <v>1239</v>
      </c>
      <c r="E120" s="9" t="s">
        <v>1238</v>
      </c>
      <c r="F120" s="49">
        <v>60.75</v>
      </c>
      <c r="G120" s="28">
        <v>75.62</v>
      </c>
      <c r="H120" s="29">
        <v>4593.9150000000009</v>
      </c>
      <c r="I120"/>
      <c r="J120"/>
    </row>
    <row r="121" spans="1:10" x14ac:dyDescent="0.35">
      <c r="C121" s="6" t="s">
        <v>499</v>
      </c>
      <c r="D121" s="6"/>
      <c r="E121" s="6"/>
      <c r="F121" s="49">
        <v>743.52500000000009</v>
      </c>
      <c r="G121" s="28">
        <v>77.095231399999918</v>
      </c>
      <c r="H121" s="29">
        <v>73674.968349999981</v>
      </c>
      <c r="I121"/>
      <c r="J121"/>
    </row>
    <row r="122" spans="1:10" x14ac:dyDescent="0.35">
      <c r="C122" s="6" t="s">
        <v>122</v>
      </c>
      <c r="D122" s="8" t="s">
        <v>1214</v>
      </c>
      <c r="E122" s="9" t="s">
        <v>1111</v>
      </c>
      <c r="F122" s="49">
        <v>76.5</v>
      </c>
      <c r="G122" s="28">
        <v>78.62</v>
      </c>
      <c r="H122" s="29">
        <v>6014.43</v>
      </c>
      <c r="I122"/>
      <c r="J122"/>
    </row>
    <row r="123" spans="1:10" x14ac:dyDescent="0.35">
      <c r="C123" s="6" t="s">
        <v>272</v>
      </c>
      <c r="D123" s="6"/>
      <c r="E123" s="6"/>
      <c r="F123" s="49">
        <v>76.5</v>
      </c>
      <c r="G123" s="28">
        <v>78.62</v>
      </c>
      <c r="H123" s="29">
        <v>6014.43</v>
      </c>
      <c r="I123"/>
      <c r="J123"/>
    </row>
    <row r="124" spans="1:10" x14ac:dyDescent="0.35">
      <c r="B124" s="6" t="s">
        <v>266</v>
      </c>
      <c r="C124" s="6"/>
      <c r="D124" s="6"/>
      <c r="E124" s="6"/>
      <c r="F124" s="49">
        <v>839.00000000000011</v>
      </c>
      <c r="G124" s="28">
        <v>77.26761327586199</v>
      </c>
      <c r="H124" s="29">
        <v>81170.776599999997</v>
      </c>
      <c r="I124"/>
      <c r="J124"/>
    </row>
    <row r="125" spans="1:10" x14ac:dyDescent="0.35">
      <c r="A125" s="6" t="s">
        <v>1405</v>
      </c>
      <c r="B125" s="6"/>
      <c r="C125" s="6"/>
      <c r="D125" s="6"/>
      <c r="E125" s="6"/>
      <c r="F125" s="49">
        <v>839.00000000000011</v>
      </c>
      <c r="G125" s="28">
        <v>72.282605967741858</v>
      </c>
      <c r="H125" s="29">
        <v>91785.607599999974</v>
      </c>
      <c r="I125"/>
      <c r="J125"/>
    </row>
    <row r="126" spans="1:10" x14ac:dyDescent="0.35">
      <c r="A126" s="30" t="s">
        <v>259</v>
      </c>
      <c r="B126" s="30"/>
      <c r="C126" s="30"/>
      <c r="D126" s="30"/>
      <c r="F126" s="49">
        <v>1423</v>
      </c>
      <c r="G126" s="28">
        <v>73.234006467924758</v>
      </c>
      <c r="H126" s="29">
        <v>156677.75225838795</v>
      </c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 s="48"/>
      <c r="H140"/>
      <c r="I140"/>
      <c r="J140"/>
    </row>
    <row r="141" spans="1:10" x14ac:dyDescent="0.35">
      <c r="A141"/>
      <c r="B141"/>
      <c r="C141"/>
      <c r="D141"/>
      <c r="E141"/>
      <c r="F141"/>
      <c r="G141" s="48"/>
      <c r="H141"/>
      <c r="I141"/>
      <c r="J141"/>
    </row>
    <row r="142" spans="1:10" x14ac:dyDescent="0.35">
      <c r="A142"/>
      <c r="B142"/>
      <c r="C142"/>
      <c r="D142"/>
      <c r="E142"/>
      <c r="F142"/>
      <c r="G142" s="48"/>
      <c r="H142"/>
      <c r="I142"/>
      <c r="J142"/>
    </row>
    <row r="143" spans="1:10" x14ac:dyDescent="0.35">
      <c r="A143"/>
      <c r="B143"/>
      <c r="C143"/>
      <c r="D143"/>
      <c r="E143"/>
      <c r="F143"/>
      <c r="G143" s="48"/>
      <c r="H143"/>
      <c r="I143"/>
      <c r="J143"/>
    </row>
    <row r="144" spans="1:10" x14ac:dyDescent="0.35">
      <c r="A144"/>
      <c r="B144"/>
      <c r="C144"/>
      <c r="D144"/>
      <c r="E144"/>
      <c r="F144"/>
      <c r="G144" s="48"/>
      <c r="H144"/>
      <c r="I144"/>
      <c r="J144"/>
    </row>
    <row r="145" spans="1:10" x14ac:dyDescent="0.35">
      <c r="A145"/>
      <c r="B145"/>
      <c r="C145"/>
      <c r="D145"/>
      <c r="E145"/>
      <c r="F145"/>
      <c r="G145" s="48"/>
      <c r="H145"/>
      <c r="I145"/>
      <c r="J145"/>
    </row>
    <row r="146" spans="1:10" x14ac:dyDescent="0.35">
      <c r="A146"/>
      <c r="B146"/>
      <c r="C146"/>
      <c r="D146"/>
      <c r="E146"/>
      <c r="F146"/>
      <c r="G146" s="48"/>
      <c r="H146"/>
      <c r="I146"/>
      <c r="J146"/>
    </row>
    <row r="147" spans="1:10" x14ac:dyDescent="0.35">
      <c r="A147"/>
      <c r="B147"/>
      <c r="C147"/>
      <c r="D147"/>
      <c r="E147"/>
      <c r="F147"/>
      <c r="G147" s="48"/>
      <c r="H147"/>
      <c r="I147"/>
      <c r="J147"/>
    </row>
    <row r="148" spans="1:10" x14ac:dyDescent="0.35">
      <c r="A148"/>
      <c r="B148"/>
      <c r="C148"/>
      <c r="D148"/>
      <c r="E148"/>
      <c r="F148"/>
      <c r="G148" s="48"/>
      <c r="H148"/>
      <c r="I148"/>
      <c r="J148"/>
    </row>
    <row r="149" spans="1:10" x14ac:dyDescent="0.35">
      <c r="A149"/>
      <c r="B149"/>
      <c r="C149"/>
      <c r="D149"/>
      <c r="E149"/>
      <c r="F149"/>
      <c r="G149" s="48"/>
      <c r="H149"/>
      <c r="I149"/>
      <c r="J149"/>
    </row>
    <row r="150" spans="1:10" x14ac:dyDescent="0.35">
      <c r="A150"/>
      <c r="B150"/>
      <c r="C150"/>
      <c r="D150"/>
      <c r="E150"/>
      <c r="F150"/>
      <c r="G150" s="48"/>
      <c r="H150"/>
      <c r="I150"/>
      <c r="J150"/>
    </row>
    <row r="151" spans="1:10" x14ac:dyDescent="0.35">
      <c r="A151"/>
      <c r="B151"/>
      <c r="C151"/>
      <c r="D151"/>
      <c r="E151"/>
      <c r="F151"/>
      <c r="G151" s="48"/>
      <c r="H151"/>
      <c r="I151"/>
      <c r="J151"/>
    </row>
    <row r="152" spans="1:10" x14ac:dyDescent="0.35">
      <c r="A152"/>
      <c r="B152"/>
      <c r="C152"/>
      <c r="D152"/>
      <c r="E152"/>
      <c r="F152"/>
      <c r="G152" s="48"/>
      <c r="H152"/>
      <c r="I152"/>
      <c r="J152"/>
    </row>
    <row r="153" spans="1:10" x14ac:dyDescent="0.35">
      <c r="A153"/>
      <c r="B153"/>
      <c r="C153"/>
      <c r="D153"/>
      <c r="E153"/>
      <c r="F153"/>
      <c r="G153" s="48"/>
      <c r="H153"/>
      <c r="I153"/>
      <c r="J153"/>
    </row>
    <row r="154" spans="1:10" x14ac:dyDescent="0.35">
      <c r="A154"/>
      <c r="B154"/>
      <c r="C154"/>
      <c r="D154"/>
      <c r="E154"/>
      <c r="F154"/>
      <c r="G154" s="48"/>
      <c r="H154"/>
      <c r="I154"/>
      <c r="J154"/>
    </row>
    <row r="155" spans="1:10" x14ac:dyDescent="0.35">
      <c r="A155"/>
      <c r="B155"/>
      <c r="C155"/>
      <c r="D155"/>
      <c r="E155"/>
      <c r="F155"/>
      <c r="G155" s="48"/>
      <c r="H155"/>
      <c r="I155"/>
      <c r="J155"/>
    </row>
    <row r="156" spans="1:10" x14ac:dyDescent="0.35">
      <c r="A156"/>
      <c r="B156"/>
      <c r="C156"/>
      <c r="D156"/>
      <c r="E156"/>
      <c r="F156"/>
      <c r="G156" s="48"/>
      <c r="H156"/>
      <c r="I156"/>
      <c r="J156"/>
    </row>
    <row r="157" spans="1:10" x14ac:dyDescent="0.35">
      <c r="A157"/>
      <c r="B157"/>
      <c r="C157"/>
      <c r="D157"/>
      <c r="E157"/>
      <c r="F157"/>
      <c r="G157" s="48"/>
      <c r="H157"/>
      <c r="I157"/>
      <c r="J157"/>
    </row>
    <row r="158" spans="1:10" x14ac:dyDescent="0.35">
      <c r="A158"/>
      <c r="B158"/>
      <c r="C158"/>
      <c r="D158"/>
      <c r="E158"/>
      <c r="F158"/>
      <c r="G158" s="48"/>
      <c r="H158"/>
      <c r="I158"/>
      <c r="J158"/>
    </row>
    <row r="159" spans="1:10" x14ac:dyDescent="0.35">
      <c r="A159"/>
      <c r="B159"/>
      <c r="C159"/>
      <c r="D159"/>
      <c r="E159"/>
      <c r="F159"/>
      <c r="G159" s="48"/>
      <c r="H159"/>
      <c r="I159"/>
      <c r="J159"/>
    </row>
    <row r="160" spans="1:10" x14ac:dyDescent="0.35">
      <c r="A160"/>
      <c r="B160"/>
      <c r="C160"/>
      <c r="D160"/>
      <c r="E160"/>
      <c r="F160"/>
      <c r="G160" s="48"/>
      <c r="H160"/>
      <c r="I160"/>
      <c r="J160"/>
    </row>
    <row r="161" spans="1:10" x14ac:dyDescent="0.35">
      <c r="A161"/>
      <c r="B161"/>
      <c r="C161"/>
      <c r="D161"/>
      <c r="E161"/>
      <c r="F161"/>
      <c r="G161" s="48"/>
      <c r="H161"/>
      <c r="I161"/>
      <c r="J161"/>
    </row>
    <row r="162" spans="1:10" x14ac:dyDescent="0.35">
      <c r="A162"/>
      <c r="B162"/>
      <c r="C162"/>
      <c r="D162"/>
      <c r="E162"/>
      <c r="F162"/>
      <c r="G162" s="48"/>
      <c r="H162"/>
      <c r="I162"/>
      <c r="J162"/>
    </row>
    <row r="163" spans="1:10" x14ac:dyDescent="0.35">
      <c r="A163"/>
      <c r="B163"/>
      <c r="C163"/>
      <c r="D163"/>
      <c r="E163"/>
      <c r="F163"/>
      <c r="G163" s="48"/>
      <c r="H163"/>
      <c r="I163"/>
      <c r="J163"/>
    </row>
    <row r="164" spans="1:10" x14ac:dyDescent="0.35">
      <c r="A164"/>
      <c r="B164"/>
      <c r="C164"/>
      <c r="D164"/>
      <c r="E164"/>
      <c r="F164"/>
      <c r="G164" s="48"/>
      <c r="H164"/>
      <c r="I164"/>
      <c r="J164"/>
    </row>
    <row r="165" spans="1:10" x14ac:dyDescent="0.35">
      <c r="A165"/>
      <c r="B165"/>
      <c r="C165"/>
      <c r="D165"/>
      <c r="E165"/>
      <c r="F165"/>
      <c r="G165" s="48"/>
      <c r="H165"/>
      <c r="I165"/>
      <c r="J165"/>
    </row>
    <row r="166" spans="1:10" x14ac:dyDescent="0.35">
      <c r="A166"/>
      <c r="B166"/>
      <c r="C166"/>
      <c r="D166"/>
      <c r="E166"/>
      <c r="F166"/>
      <c r="G166" s="48"/>
      <c r="H166"/>
      <c r="I166"/>
      <c r="J166"/>
    </row>
    <row r="167" spans="1:10" x14ac:dyDescent="0.35">
      <c r="A167"/>
      <c r="B167"/>
      <c r="C167"/>
      <c r="D167"/>
      <c r="E167"/>
      <c r="F167"/>
      <c r="G167" s="48"/>
      <c r="H167"/>
      <c r="I167"/>
      <c r="J167"/>
    </row>
    <row r="168" spans="1:10" x14ac:dyDescent="0.35">
      <c r="A168"/>
      <c r="B168"/>
      <c r="C168"/>
      <c r="D168"/>
      <c r="E168"/>
      <c r="F168"/>
      <c r="G168" s="48"/>
      <c r="H168"/>
      <c r="I168"/>
      <c r="J168"/>
    </row>
    <row r="169" spans="1:10" x14ac:dyDescent="0.35">
      <c r="A169"/>
      <c r="B169"/>
      <c r="C169"/>
      <c r="D169"/>
      <c r="E169"/>
      <c r="F169"/>
      <c r="G169" s="48"/>
      <c r="H169"/>
      <c r="I169"/>
      <c r="J169"/>
    </row>
    <row r="170" spans="1:10" x14ac:dyDescent="0.35">
      <c r="A170"/>
      <c r="B170"/>
      <c r="C170"/>
      <c r="D170"/>
      <c r="E170"/>
      <c r="F170"/>
      <c r="G170" s="48"/>
      <c r="H170"/>
      <c r="I170"/>
      <c r="J170"/>
    </row>
    <row r="171" spans="1:10" x14ac:dyDescent="0.35">
      <c r="A171"/>
      <c r="B171"/>
      <c r="C171"/>
      <c r="D171"/>
      <c r="E171"/>
      <c r="F171"/>
      <c r="G171" s="48"/>
      <c r="H171"/>
      <c r="I171"/>
      <c r="J171"/>
    </row>
    <row r="172" spans="1:10" x14ac:dyDescent="0.35">
      <c r="A172"/>
      <c r="B172"/>
      <c r="C172"/>
      <c r="D172"/>
      <c r="E172"/>
      <c r="F172"/>
      <c r="G172" s="48"/>
      <c r="H172"/>
      <c r="I172"/>
      <c r="J172"/>
    </row>
    <row r="173" spans="1:10" x14ac:dyDescent="0.35">
      <c r="A173"/>
      <c r="B173"/>
      <c r="C173"/>
      <c r="D173"/>
      <c r="E173"/>
      <c r="F173"/>
      <c r="G173" s="48"/>
      <c r="H173"/>
      <c r="I173"/>
      <c r="J173"/>
    </row>
    <row r="174" spans="1:10" x14ac:dyDescent="0.35">
      <c r="A174"/>
      <c r="B174"/>
      <c r="C174"/>
      <c r="D174"/>
      <c r="E174"/>
      <c r="F174"/>
      <c r="G174" s="48"/>
      <c r="H174"/>
      <c r="I174"/>
      <c r="J174"/>
    </row>
    <row r="175" spans="1:10" x14ac:dyDescent="0.35">
      <c r="A175"/>
      <c r="B175"/>
      <c r="C175"/>
      <c r="D175"/>
      <c r="E175"/>
      <c r="F175"/>
      <c r="G175" s="48"/>
      <c r="H175"/>
      <c r="I175"/>
      <c r="J175"/>
    </row>
    <row r="176" spans="1:10" x14ac:dyDescent="0.35">
      <c r="A176"/>
      <c r="B176"/>
      <c r="C176"/>
      <c r="D176"/>
      <c r="E176"/>
      <c r="F176"/>
      <c r="G176" s="48"/>
      <c r="H176"/>
      <c r="I176"/>
      <c r="J176"/>
    </row>
    <row r="177" spans="1:10" x14ac:dyDescent="0.35">
      <c r="A177"/>
      <c r="B177"/>
      <c r="C177"/>
      <c r="D177"/>
      <c r="E177"/>
      <c r="F177"/>
      <c r="G177" s="48"/>
      <c r="H177"/>
      <c r="I177"/>
      <c r="J177"/>
    </row>
    <row r="178" spans="1:10" x14ac:dyDescent="0.35">
      <c r="A178"/>
      <c r="B178"/>
      <c r="C178"/>
      <c r="D178"/>
      <c r="E178"/>
      <c r="F178"/>
      <c r="G178" s="48"/>
      <c r="H178"/>
      <c r="I178"/>
      <c r="J178"/>
    </row>
    <row r="179" spans="1:10" x14ac:dyDescent="0.35">
      <c r="A179"/>
      <c r="B179"/>
      <c r="C179"/>
      <c r="D179"/>
      <c r="E179"/>
      <c r="F179"/>
      <c r="G179" s="48"/>
      <c r="H179"/>
      <c r="I179"/>
      <c r="J179"/>
    </row>
    <row r="180" spans="1:10" x14ac:dyDescent="0.35">
      <c r="A180"/>
      <c r="B180"/>
      <c r="C180"/>
      <c r="D180"/>
      <c r="E180"/>
      <c r="F180"/>
      <c r="G180" s="48"/>
      <c r="H180"/>
      <c r="I180"/>
      <c r="J180"/>
    </row>
    <row r="181" spans="1:10" x14ac:dyDescent="0.35">
      <c r="A181"/>
      <c r="B181"/>
      <c r="C181"/>
      <c r="D181"/>
      <c r="E181"/>
      <c r="F181"/>
      <c r="G181" s="48"/>
      <c r="H181"/>
      <c r="I181"/>
      <c r="J181"/>
    </row>
    <row r="182" spans="1:10" x14ac:dyDescent="0.35">
      <c r="A182"/>
      <c r="B182"/>
      <c r="C182"/>
      <c r="D182"/>
      <c r="E182"/>
      <c r="F182"/>
      <c r="G182" s="48"/>
      <c r="H182"/>
      <c r="I182"/>
      <c r="J182"/>
    </row>
    <row r="183" spans="1:10" x14ac:dyDescent="0.35">
      <c r="A183"/>
      <c r="B183"/>
      <c r="C183"/>
      <c r="D183"/>
      <c r="E183"/>
      <c r="F183"/>
      <c r="G183" s="48"/>
      <c r="H183"/>
      <c r="I183"/>
      <c r="J183"/>
    </row>
    <row r="184" spans="1:10" x14ac:dyDescent="0.35">
      <c r="A184"/>
      <c r="B184"/>
      <c r="C184"/>
      <c r="D184"/>
      <c r="E184"/>
      <c r="F184"/>
      <c r="G184" s="48"/>
      <c r="H184"/>
      <c r="I184"/>
      <c r="J184"/>
    </row>
    <row r="185" spans="1:10" x14ac:dyDescent="0.35">
      <c r="A185"/>
      <c r="B185"/>
      <c r="C185"/>
      <c r="D185"/>
      <c r="E185"/>
      <c r="F185"/>
      <c r="G185" s="48"/>
      <c r="H185"/>
      <c r="I185"/>
      <c r="J185"/>
    </row>
    <row r="186" spans="1:10" x14ac:dyDescent="0.35">
      <c r="A186"/>
      <c r="B186"/>
      <c r="C186"/>
      <c r="D186"/>
      <c r="E186"/>
      <c r="F186"/>
      <c r="G186" s="48"/>
      <c r="H186"/>
      <c r="I186"/>
      <c r="J186"/>
    </row>
    <row r="187" spans="1:10" x14ac:dyDescent="0.35">
      <c r="A187"/>
      <c r="B187"/>
      <c r="C187"/>
      <c r="D187"/>
      <c r="E187"/>
      <c r="F187"/>
      <c r="G187" s="48"/>
      <c r="H187"/>
      <c r="I187"/>
      <c r="J187"/>
    </row>
    <row r="188" spans="1:10" x14ac:dyDescent="0.35">
      <c r="A188"/>
      <c r="B188"/>
      <c r="C188"/>
      <c r="D188"/>
      <c r="E188"/>
      <c r="F188"/>
      <c r="G188" s="48"/>
      <c r="H188"/>
      <c r="I188"/>
      <c r="J188"/>
    </row>
    <row r="189" spans="1:10" x14ac:dyDescent="0.35">
      <c r="A189"/>
      <c r="B189"/>
      <c r="C189"/>
      <c r="D189"/>
      <c r="E189"/>
      <c r="F189"/>
      <c r="G189" s="48"/>
      <c r="H189"/>
      <c r="I189"/>
      <c r="J189"/>
    </row>
    <row r="190" spans="1:10" x14ac:dyDescent="0.35">
      <c r="A190"/>
      <c r="B190"/>
      <c r="C190"/>
      <c r="D190"/>
      <c r="E190"/>
      <c r="F190"/>
      <c r="G190" s="48"/>
      <c r="H190"/>
      <c r="I190"/>
      <c r="J190"/>
    </row>
    <row r="191" spans="1:10" x14ac:dyDescent="0.35">
      <c r="A191"/>
      <c r="B191"/>
      <c r="C191"/>
      <c r="D191"/>
      <c r="E191"/>
      <c r="F191"/>
      <c r="G191" s="48"/>
      <c r="H191"/>
      <c r="I191"/>
      <c r="J191"/>
    </row>
    <row r="192" spans="1:10" x14ac:dyDescent="0.35">
      <c r="A192"/>
      <c r="B192"/>
      <c r="C192"/>
      <c r="D192"/>
      <c r="E192"/>
      <c r="F192"/>
      <c r="G192" s="48"/>
      <c r="H192"/>
      <c r="I192"/>
      <c r="J192"/>
    </row>
    <row r="193" spans="1:10" x14ac:dyDescent="0.35">
      <c r="A193"/>
      <c r="B193"/>
      <c r="C193"/>
      <c r="D193"/>
      <c r="E193"/>
      <c r="F193"/>
      <c r="G193" s="48"/>
      <c r="H193"/>
      <c r="I193"/>
      <c r="J193"/>
    </row>
    <row r="194" spans="1:10" x14ac:dyDescent="0.35">
      <c r="A194"/>
      <c r="B194"/>
      <c r="C194"/>
      <c r="D194"/>
      <c r="E194"/>
      <c r="F194"/>
      <c r="G194" s="48"/>
      <c r="H194"/>
      <c r="I194"/>
      <c r="J194"/>
    </row>
    <row r="195" spans="1:10" x14ac:dyDescent="0.35">
      <c r="A195"/>
      <c r="B195"/>
      <c r="C195"/>
      <c r="D195"/>
      <c r="E195"/>
      <c r="F195"/>
      <c r="G195" s="48"/>
      <c r="H195"/>
      <c r="I195"/>
      <c r="J195"/>
    </row>
    <row r="196" spans="1:10" x14ac:dyDescent="0.35">
      <c r="A196"/>
      <c r="B196"/>
      <c r="C196"/>
      <c r="D196"/>
      <c r="E196"/>
      <c r="F196"/>
      <c r="G196" s="48"/>
      <c r="H196"/>
      <c r="I196"/>
      <c r="J196"/>
    </row>
    <row r="197" spans="1:10" x14ac:dyDescent="0.35">
      <c r="A197"/>
      <c r="B197"/>
      <c r="C197"/>
      <c r="D197"/>
      <c r="E197"/>
      <c r="F197"/>
      <c r="G197" s="48"/>
      <c r="H197"/>
      <c r="I197"/>
      <c r="J197"/>
    </row>
    <row r="198" spans="1:10" x14ac:dyDescent="0.35">
      <c r="A198"/>
      <c r="B198"/>
      <c r="C198"/>
      <c r="D198"/>
      <c r="E198"/>
      <c r="F198"/>
      <c r="G198" s="48"/>
      <c r="H198"/>
      <c r="I198"/>
      <c r="J198"/>
    </row>
    <row r="199" spans="1:10" x14ac:dyDescent="0.35">
      <c r="A199"/>
      <c r="B199"/>
      <c r="C199"/>
      <c r="D199"/>
      <c r="E199"/>
      <c r="F199"/>
      <c r="G199" s="48"/>
      <c r="H199"/>
      <c r="I199"/>
      <c r="J199"/>
    </row>
    <row r="200" spans="1:10" x14ac:dyDescent="0.35">
      <c r="A200"/>
      <c r="B200"/>
      <c r="C200"/>
      <c r="D200"/>
      <c r="E200"/>
      <c r="F200"/>
      <c r="G200" s="48"/>
      <c r="H200"/>
      <c r="I200"/>
      <c r="J200"/>
    </row>
    <row r="201" spans="1:10" x14ac:dyDescent="0.35">
      <c r="A201"/>
      <c r="B201"/>
      <c r="C201"/>
      <c r="D201"/>
      <c r="E201"/>
      <c r="F201"/>
      <c r="G201" s="48"/>
      <c r="H201"/>
      <c r="I201"/>
      <c r="J201"/>
    </row>
    <row r="202" spans="1:10" x14ac:dyDescent="0.35">
      <c r="A202"/>
      <c r="B202"/>
      <c r="C202"/>
      <c r="D202"/>
      <c r="E202"/>
      <c r="F202"/>
      <c r="G202" s="48"/>
      <c r="H202"/>
      <c r="I202"/>
      <c r="J202"/>
    </row>
    <row r="203" spans="1:10" x14ac:dyDescent="0.35">
      <c r="A203"/>
      <c r="B203"/>
      <c r="C203"/>
      <c r="D203"/>
      <c r="E203"/>
      <c r="F203"/>
      <c r="G203" s="48"/>
      <c r="H203"/>
      <c r="I203"/>
      <c r="J203"/>
    </row>
    <row r="204" spans="1:10" x14ac:dyDescent="0.35">
      <c r="A204"/>
      <c r="B204"/>
      <c r="C204"/>
      <c r="D204"/>
      <c r="E204"/>
      <c r="F204"/>
      <c r="G204" s="48"/>
      <c r="H204"/>
      <c r="I204"/>
      <c r="J204"/>
    </row>
    <row r="205" spans="1:10" x14ac:dyDescent="0.35">
      <c r="A205"/>
      <c r="B205"/>
      <c r="C205"/>
      <c r="D205"/>
      <c r="E205"/>
      <c r="F205"/>
      <c r="G205" s="48"/>
      <c r="H205"/>
      <c r="I205"/>
      <c r="J205"/>
    </row>
    <row r="206" spans="1:10" x14ac:dyDescent="0.35">
      <c r="A206"/>
      <c r="B206"/>
      <c r="C206"/>
      <c r="D206"/>
      <c r="E206"/>
      <c r="F206"/>
      <c r="G206" s="48"/>
      <c r="H206"/>
      <c r="I206"/>
      <c r="J206"/>
    </row>
    <row r="207" spans="1:10" x14ac:dyDescent="0.35">
      <c r="A207"/>
      <c r="B207"/>
      <c r="C207"/>
      <c r="D207"/>
      <c r="E207"/>
      <c r="F207"/>
      <c r="G207" s="48"/>
      <c r="H207"/>
      <c r="I207"/>
      <c r="J207"/>
    </row>
    <row r="208" spans="1:10" x14ac:dyDescent="0.35">
      <c r="A208"/>
      <c r="B208"/>
      <c r="C208"/>
      <c r="D208"/>
      <c r="E208"/>
      <c r="F208"/>
      <c r="G208" s="48"/>
      <c r="H208"/>
      <c r="I208"/>
      <c r="J208"/>
    </row>
    <row r="209" spans="1:10" x14ac:dyDescent="0.35">
      <c r="A209"/>
      <c r="B209"/>
      <c r="C209"/>
      <c r="D209"/>
      <c r="E209"/>
      <c r="F209"/>
      <c r="G209" s="48"/>
      <c r="H209"/>
      <c r="I209"/>
      <c r="J209"/>
    </row>
    <row r="210" spans="1:10" x14ac:dyDescent="0.35">
      <c r="A210"/>
      <c r="B210"/>
      <c r="C210"/>
      <c r="D210"/>
      <c r="E210"/>
      <c r="F210"/>
      <c r="G210" s="48"/>
      <c r="H210"/>
      <c r="I210"/>
      <c r="J210"/>
    </row>
    <row r="211" spans="1:10" x14ac:dyDescent="0.35">
      <c r="A211"/>
      <c r="B211"/>
      <c r="C211"/>
      <c r="D211"/>
      <c r="E211"/>
      <c r="F211"/>
      <c r="G211" s="48"/>
      <c r="H211"/>
      <c r="I211"/>
      <c r="J211"/>
    </row>
    <row r="212" spans="1:10" x14ac:dyDescent="0.35">
      <c r="A212"/>
      <c r="B212"/>
      <c r="C212"/>
      <c r="D212"/>
      <c r="E212"/>
      <c r="F212"/>
      <c r="G212" s="48"/>
      <c r="H212"/>
      <c r="I212"/>
      <c r="J212"/>
    </row>
    <row r="213" spans="1:10" x14ac:dyDescent="0.35">
      <c r="A213"/>
      <c r="B213"/>
      <c r="C213"/>
      <c r="D213"/>
      <c r="E213"/>
      <c r="F213"/>
      <c r="G213" s="48"/>
      <c r="H213"/>
      <c r="I213"/>
      <c r="J213"/>
    </row>
    <row r="214" spans="1:10" x14ac:dyDescent="0.35">
      <c r="A214"/>
      <c r="B214"/>
      <c r="C214"/>
      <c r="D214"/>
      <c r="E214"/>
      <c r="F214"/>
      <c r="G214" s="48"/>
      <c r="H214"/>
      <c r="I214"/>
      <c r="J214"/>
    </row>
    <row r="215" spans="1:10" x14ac:dyDescent="0.35">
      <c r="A215"/>
      <c r="B215"/>
      <c r="C215"/>
      <c r="D215"/>
      <c r="E215"/>
      <c r="F215"/>
      <c r="G215" s="48"/>
      <c r="H215"/>
      <c r="I215"/>
      <c r="J215"/>
    </row>
    <row r="216" spans="1:10" x14ac:dyDescent="0.35">
      <c r="A216"/>
      <c r="B216"/>
      <c r="C216"/>
      <c r="D216"/>
      <c r="E216"/>
      <c r="F216"/>
      <c r="G216" s="48"/>
      <c r="H216"/>
      <c r="I216"/>
      <c r="J216"/>
    </row>
    <row r="217" spans="1:10" x14ac:dyDescent="0.35">
      <c r="A217"/>
      <c r="B217"/>
      <c r="C217"/>
      <c r="D217"/>
      <c r="E217"/>
      <c r="F217"/>
      <c r="G217" s="48"/>
      <c r="H217"/>
      <c r="I217"/>
      <c r="J217"/>
    </row>
    <row r="218" spans="1:10" x14ac:dyDescent="0.35">
      <c r="A218"/>
      <c r="B218"/>
      <c r="C218"/>
      <c r="D218"/>
      <c r="E218"/>
      <c r="F218"/>
      <c r="G218" s="48"/>
      <c r="H218"/>
      <c r="I218"/>
      <c r="J218"/>
    </row>
    <row r="219" spans="1:10" x14ac:dyDescent="0.35">
      <c r="A219"/>
      <c r="B219"/>
      <c r="C219"/>
      <c r="D219"/>
      <c r="E219"/>
      <c r="F219"/>
      <c r="G219" s="48"/>
      <c r="H219"/>
      <c r="I219"/>
      <c r="J219"/>
    </row>
    <row r="220" spans="1:10" x14ac:dyDescent="0.35">
      <c r="A220"/>
      <c r="B220"/>
      <c r="C220"/>
      <c r="D220"/>
      <c r="E220"/>
      <c r="F220"/>
      <c r="G220" s="48"/>
      <c r="H220"/>
      <c r="I220"/>
      <c r="J220"/>
    </row>
    <row r="221" spans="1:10" x14ac:dyDescent="0.35">
      <c r="A221"/>
      <c r="B221"/>
      <c r="C221"/>
      <c r="D221"/>
      <c r="E221"/>
      <c r="F221"/>
      <c r="G221" s="48"/>
      <c r="H221"/>
      <c r="I221"/>
      <c r="J221"/>
    </row>
    <row r="222" spans="1:10" x14ac:dyDescent="0.35">
      <c r="A222"/>
      <c r="B222"/>
      <c r="C222"/>
      <c r="D222"/>
      <c r="E222"/>
      <c r="F222"/>
      <c r="G222" s="48"/>
      <c r="H222"/>
      <c r="I222"/>
      <c r="J222"/>
    </row>
    <row r="223" spans="1:10" x14ac:dyDescent="0.35">
      <c r="A223"/>
      <c r="B223"/>
      <c r="C223"/>
      <c r="D223"/>
      <c r="E223"/>
      <c r="F223"/>
      <c r="G223" s="48"/>
      <c r="H223"/>
      <c r="I223"/>
      <c r="J223"/>
    </row>
    <row r="224" spans="1:10" x14ac:dyDescent="0.35">
      <c r="A224"/>
      <c r="B224"/>
      <c r="C224"/>
      <c r="D224"/>
      <c r="E224"/>
      <c r="F224"/>
      <c r="G224" s="48"/>
      <c r="H224"/>
      <c r="I224"/>
      <c r="J224"/>
    </row>
    <row r="225" spans="1:10" x14ac:dyDescent="0.35">
      <c r="A225"/>
      <c r="B225"/>
      <c r="C225"/>
      <c r="D225"/>
      <c r="E225"/>
      <c r="F225"/>
      <c r="G225" s="48"/>
      <c r="H225"/>
      <c r="I225"/>
      <c r="J225"/>
    </row>
    <row r="226" spans="1:10" x14ac:dyDescent="0.35">
      <c r="A226"/>
      <c r="B226"/>
      <c r="C226"/>
      <c r="D226"/>
      <c r="E226"/>
      <c r="F226"/>
      <c r="G226" s="48"/>
      <c r="H226"/>
      <c r="I226"/>
      <c r="J226"/>
    </row>
    <row r="227" spans="1:10" x14ac:dyDescent="0.35">
      <c r="A227"/>
      <c r="B227"/>
      <c r="C227"/>
      <c r="D227"/>
      <c r="E227"/>
      <c r="F227"/>
      <c r="G227" s="48"/>
      <c r="H227"/>
      <c r="I227"/>
      <c r="J227"/>
    </row>
    <row r="228" spans="1:10" x14ac:dyDescent="0.35">
      <c r="A228"/>
      <c r="B228"/>
      <c r="C228"/>
      <c r="D228"/>
      <c r="E228"/>
      <c r="F228"/>
      <c r="G228" s="48"/>
      <c r="H228"/>
      <c r="I228"/>
      <c r="J228"/>
    </row>
    <row r="229" spans="1:10" x14ac:dyDescent="0.35">
      <c r="A229"/>
      <c r="B229"/>
      <c r="C229"/>
      <c r="D229"/>
      <c r="E229"/>
      <c r="F229"/>
      <c r="G229" s="48"/>
      <c r="H229"/>
      <c r="I229"/>
      <c r="J229"/>
    </row>
    <row r="230" spans="1:10" x14ac:dyDescent="0.35">
      <c r="A230"/>
      <c r="B230"/>
      <c r="C230"/>
      <c r="D230"/>
      <c r="E230"/>
      <c r="F230"/>
      <c r="G230" s="48"/>
      <c r="H230"/>
      <c r="I230"/>
      <c r="J230"/>
    </row>
    <row r="231" spans="1:10" x14ac:dyDescent="0.35">
      <c r="A231"/>
      <c r="B231"/>
      <c r="C231"/>
      <c r="D231"/>
      <c r="E231"/>
      <c r="F231"/>
      <c r="G231" s="48"/>
      <c r="H231"/>
      <c r="I231"/>
      <c r="J231"/>
    </row>
    <row r="232" spans="1:10" x14ac:dyDescent="0.35">
      <c r="A232"/>
      <c r="B232"/>
      <c r="C232"/>
      <c r="D232"/>
      <c r="E232"/>
      <c r="F232"/>
      <c r="G232" s="48"/>
      <c r="H232"/>
      <c r="I232"/>
      <c r="J232"/>
    </row>
    <row r="233" spans="1:10" x14ac:dyDescent="0.35">
      <c r="A233"/>
      <c r="B233"/>
      <c r="C233"/>
      <c r="D233"/>
      <c r="E233"/>
      <c r="F233"/>
      <c r="G233" s="48"/>
      <c r="H233"/>
      <c r="I233"/>
      <c r="J233"/>
    </row>
    <row r="234" spans="1:10" x14ac:dyDescent="0.35">
      <c r="A234"/>
      <c r="B234"/>
      <c r="C234"/>
      <c r="D234"/>
      <c r="E234"/>
      <c r="F234"/>
      <c r="G234" s="48"/>
      <c r="H234"/>
      <c r="I234"/>
      <c r="J234"/>
    </row>
    <row r="235" spans="1:10" x14ac:dyDescent="0.35">
      <c r="A235"/>
      <c r="B235"/>
      <c r="C235"/>
      <c r="D235"/>
      <c r="E235"/>
      <c r="F235"/>
      <c r="G235" s="48"/>
      <c r="H235"/>
      <c r="I235"/>
      <c r="J235"/>
    </row>
    <row r="236" spans="1:10" x14ac:dyDescent="0.35">
      <c r="A236"/>
      <c r="B236"/>
      <c r="C236"/>
      <c r="D236"/>
      <c r="E236"/>
      <c r="F236"/>
      <c r="G236" s="48"/>
      <c r="H236"/>
      <c r="I236"/>
      <c r="J236"/>
    </row>
    <row r="237" spans="1:10" x14ac:dyDescent="0.35">
      <c r="A237"/>
      <c r="B237"/>
      <c r="C237"/>
      <c r="D237"/>
      <c r="E237"/>
      <c r="F237"/>
      <c r="G237" s="48"/>
      <c r="H237"/>
      <c r="I237"/>
      <c r="J237"/>
    </row>
    <row r="238" spans="1:10" x14ac:dyDescent="0.35">
      <c r="A238"/>
      <c r="B238"/>
      <c r="C238"/>
      <c r="D238"/>
      <c r="E238"/>
      <c r="F238"/>
      <c r="G238" s="48"/>
      <c r="H238"/>
      <c r="I238"/>
      <c r="J238"/>
    </row>
    <row r="239" spans="1:10" x14ac:dyDescent="0.35">
      <c r="A239"/>
      <c r="B239"/>
      <c r="C239"/>
      <c r="D239"/>
      <c r="E239"/>
      <c r="F239"/>
      <c r="G239" s="48"/>
      <c r="H239"/>
      <c r="I239"/>
      <c r="J239"/>
    </row>
    <row r="240" spans="1:10" x14ac:dyDescent="0.35">
      <c r="A240"/>
      <c r="B240"/>
      <c r="C240"/>
      <c r="D240"/>
      <c r="E240"/>
      <c r="F240"/>
      <c r="G240" s="48"/>
      <c r="H240"/>
      <c r="I240"/>
      <c r="J240"/>
    </row>
    <row r="241" spans="1:10" x14ac:dyDescent="0.35">
      <c r="A241"/>
      <c r="B241"/>
      <c r="C241"/>
      <c r="D241"/>
      <c r="E241"/>
      <c r="F241"/>
      <c r="G241" s="48"/>
      <c r="H241"/>
      <c r="I241"/>
      <c r="J241"/>
    </row>
    <row r="242" spans="1:10" x14ac:dyDescent="0.35">
      <c r="A242"/>
      <c r="B242"/>
      <c r="C242"/>
      <c r="D242"/>
      <c r="E242"/>
      <c r="F242"/>
      <c r="G242" s="48"/>
      <c r="H242"/>
      <c r="I242"/>
      <c r="J242"/>
    </row>
    <row r="243" spans="1:10" x14ac:dyDescent="0.35">
      <c r="A243"/>
      <c r="B243"/>
      <c r="C243"/>
      <c r="D243"/>
      <c r="E243"/>
      <c r="F243"/>
      <c r="G243" s="48"/>
      <c r="H243"/>
      <c r="I243"/>
      <c r="J243"/>
    </row>
    <row r="244" spans="1:10" x14ac:dyDescent="0.35">
      <c r="A244"/>
      <c r="B244"/>
      <c r="C244"/>
      <c r="D244"/>
      <c r="E244"/>
      <c r="F244"/>
      <c r="G244" s="48"/>
      <c r="H244"/>
      <c r="I244"/>
      <c r="J244"/>
    </row>
    <row r="245" spans="1:10" x14ac:dyDescent="0.35">
      <c r="A245"/>
      <c r="B245"/>
      <c r="C245"/>
      <c r="D245"/>
      <c r="E245"/>
      <c r="F245"/>
      <c r="G245" s="48"/>
      <c r="H245"/>
      <c r="I245"/>
      <c r="J245"/>
    </row>
    <row r="246" spans="1:10" x14ac:dyDescent="0.35">
      <c r="A246"/>
      <c r="B246"/>
      <c r="C246"/>
      <c r="D246"/>
      <c r="E246"/>
      <c r="F246"/>
      <c r="G246" s="48"/>
      <c r="H246"/>
      <c r="I246"/>
      <c r="J246"/>
    </row>
    <row r="247" spans="1:10" x14ac:dyDescent="0.35">
      <c r="A247"/>
      <c r="B247"/>
      <c r="C247"/>
      <c r="D247"/>
      <c r="E247"/>
      <c r="F247"/>
      <c r="G247" s="48"/>
      <c r="H247"/>
      <c r="I247"/>
      <c r="J247"/>
    </row>
    <row r="248" spans="1:10" x14ac:dyDescent="0.35">
      <c r="A248"/>
      <c r="B248"/>
      <c r="C248"/>
      <c r="D248"/>
      <c r="E248"/>
      <c r="F248"/>
      <c r="G248" s="48"/>
      <c r="H248"/>
      <c r="I248"/>
      <c r="J248"/>
    </row>
    <row r="249" spans="1:10" x14ac:dyDescent="0.35">
      <c r="A249"/>
      <c r="B249"/>
      <c r="C249"/>
      <c r="D249"/>
      <c r="E249"/>
      <c r="F249"/>
      <c r="G249" s="48"/>
      <c r="H249"/>
      <c r="I249"/>
      <c r="J249"/>
    </row>
    <row r="250" spans="1:10" x14ac:dyDescent="0.35">
      <c r="A250"/>
      <c r="B250"/>
      <c r="C250"/>
      <c r="D250"/>
      <c r="E250"/>
      <c r="F250"/>
      <c r="G250" s="48"/>
      <c r="H250"/>
      <c r="I250"/>
      <c r="J250"/>
    </row>
    <row r="251" spans="1:10" x14ac:dyDescent="0.35">
      <c r="A251"/>
      <c r="B251"/>
      <c r="C251"/>
      <c r="D251"/>
      <c r="E251"/>
      <c r="F251"/>
      <c r="G251" s="48"/>
      <c r="H251"/>
      <c r="I251"/>
      <c r="J251"/>
    </row>
    <row r="252" spans="1:10" x14ac:dyDescent="0.35">
      <c r="A252"/>
      <c r="B252"/>
      <c r="C252"/>
      <c r="D252"/>
      <c r="E252"/>
      <c r="F252"/>
      <c r="G252" s="48"/>
      <c r="H252"/>
      <c r="I252"/>
      <c r="J252"/>
    </row>
    <row r="253" spans="1:10" x14ac:dyDescent="0.35">
      <c r="A253"/>
      <c r="B253"/>
      <c r="C253"/>
      <c r="D253"/>
      <c r="E253"/>
      <c r="F253"/>
      <c r="G253" s="48"/>
      <c r="H253"/>
      <c r="I253"/>
      <c r="J253"/>
    </row>
    <row r="254" spans="1:10" x14ac:dyDescent="0.35">
      <c r="A254"/>
      <c r="B254"/>
      <c r="C254"/>
      <c r="D254"/>
      <c r="E254"/>
      <c r="F254"/>
      <c r="G254" s="48"/>
      <c r="H254"/>
      <c r="I254"/>
      <c r="J254"/>
    </row>
    <row r="255" spans="1:10" x14ac:dyDescent="0.35">
      <c r="A255"/>
      <c r="B255"/>
      <c r="C255"/>
      <c r="D255"/>
      <c r="E255"/>
      <c r="F255"/>
      <c r="G255" s="48"/>
      <c r="H255"/>
      <c r="I255"/>
      <c r="J255"/>
    </row>
    <row r="256" spans="1:10" x14ac:dyDescent="0.35">
      <c r="A256"/>
      <c r="B256"/>
      <c r="C256"/>
      <c r="D256"/>
      <c r="E256"/>
      <c r="F256"/>
      <c r="G256" s="48"/>
      <c r="H256"/>
      <c r="I256"/>
      <c r="J256"/>
    </row>
    <row r="257" spans="1:10" x14ac:dyDescent="0.35">
      <c r="A257"/>
      <c r="B257"/>
      <c r="C257"/>
      <c r="D257"/>
      <c r="E257"/>
      <c r="F257"/>
      <c r="G257" s="48"/>
      <c r="H257"/>
      <c r="I257"/>
      <c r="J257"/>
    </row>
    <row r="258" spans="1:10" x14ac:dyDescent="0.35">
      <c r="A258"/>
      <c r="B258"/>
      <c r="C258"/>
      <c r="D258"/>
      <c r="E258"/>
      <c r="F258"/>
      <c r="G258" s="48"/>
      <c r="H258"/>
      <c r="I258"/>
      <c r="J258"/>
    </row>
    <row r="259" spans="1:10" x14ac:dyDescent="0.35">
      <c r="A259"/>
      <c r="B259"/>
      <c r="C259"/>
      <c r="D259"/>
      <c r="E259"/>
      <c r="F259"/>
      <c r="G259" s="48"/>
      <c r="H259"/>
      <c r="I259"/>
      <c r="J259"/>
    </row>
    <row r="260" spans="1:10" x14ac:dyDescent="0.35">
      <c r="A260"/>
      <c r="B260"/>
      <c r="C260"/>
      <c r="D260"/>
      <c r="E260"/>
      <c r="F260"/>
      <c r="G260" s="48"/>
      <c r="H260"/>
      <c r="I260"/>
      <c r="J260"/>
    </row>
    <row r="261" spans="1:10" x14ac:dyDescent="0.35">
      <c r="A261"/>
      <c r="B261"/>
      <c r="C261"/>
      <c r="D261"/>
      <c r="E261"/>
      <c r="F261"/>
      <c r="G261" s="48"/>
      <c r="H261"/>
      <c r="I261"/>
      <c r="J261"/>
    </row>
    <row r="262" spans="1:10" x14ac:dyDescent="0.35">
      <c r="A262"/>
      <c r="B262"/>
      <c r="C262"/>
      <c r="D262"/>
      <c r="E262"/>
      <c r="F262"/>
      <c r="G262" s="48"/>
      <c r="H262"/>
      <c r="I262"/>
      <c r="J262"/>
    </row>
    <row r="263" spans="1:10" x14ac:dyDescent="0.35">
      <c r="A263"/>
      <c r="B263"/>
      <c r="C263"/>
      <c r="D263"/>
      <c r="E263"/>
      <c r="F263"/>
      <c r="G263" s="48"/>
      <c r="H263"/>
      <c r="I263"/>
      <c r="J263"/>
    </row>
    <row r="264" spans="1:10" x14ac:dyDescent="0.35">
      <c r="A264"/>
      <c r="B264"/>
      <c r="C264"/>
      <c r="D264"/>
      <c r="E264"/>
      <c r="F264"/>
      <c r="G264" s="48"/>
      <c r="H264"/>
      <c r="I264"/>
      <c r="J264"/>
    </row>
    <row r="265" spans="1:10" x14ac:dyDescent="0.35">
      <c r="A265"/>
      <c r="B265"/>
      <c r="C265"/>
      <c r="D265"/>
      <c r="E265"/>
      <c r="F265"/>
      <c r="G265" s="48"/>
      <c r="H265"/>
      <c r="I265"/>
      <c r="J265"/>
    </row>
    <row r="266" spans="1:10" x14ac:dyDescent="0.35">
      <c r="A266"/>
      <c r="B266"/>
      <c r="C266"/>
      <c r="D266"/>
      <c r="E266"/>
      <c r="F266"/>
      <c r="G266" s="48"/>
      <c r="H266"/>
      <c r="I266"/>
      <c r="J266"/>
    </row>
    <row r="267" spans="1:10" x14ac:dyDescent="0.35">
      <c r="A267"/>
      <c r="B267"/>
      <c r="C267"/>
      <c r="D267"/>
      <c r="E267"/>
      <c r="F267"/>
      <c r="G267" s="48"/>
      <c r="H267"/>
      <c r="I267"/>
      <c r="J267"/>
    </row>
    <row r="268" spans="1:10" x14ac:dyDescent="0.35">
      <c r="A268"/>
      <c r="B268"/>
      <c r="C268"/>
      <c r="D268"/>
      <c r="E268"/>
      <c r="F268"/>
      <c r="G268" s="48"/>
      <c r="H268"/>
      <c r="I268"/>
      <c r="J268"/>
    </row>
    <row r="269" spans="1:10" x14ac:dyDescent="0.35">
      <c r="A269"/>
      <c r="B269"/>
      <c r="C269"/>
      <c r="D269"/>
      <c r="E269"/>
      <c r="F269"/>
      <c r="G269" s="48"/>
      <c r="H269"/>
      <c r="I269"/>
      <c r="J269"/>
    </row>
    <row r="270" spans="1:10" x14ac:dyDescent="0.35">
      <c r="A270"/>
      <c r="B270"/>
      <c r="C270"/>
      <c r="D270"/>
      <c r="E270"/>
      <c r="F270"/>
      <c r="G270" s="48"/>
      <c r="H270"/>
      <c r="I270"/>
      <c r="J270"/>
    </row>
    <row r="271" spans="1:10" x14ac:dyDescent="0.35">
      <c r="A271"/>
      <c r="B271"/>
      <c r="C271"/>
      <c r="D271"/>
      <c r="E271"/>
      <c r="F271"/>
      <c r="G271" s="48"/>
      <c r="H271"/>
      <c r="I271"/>
      <c r="J271"/>
    </row>
    <row r="272" spans="1:10" x14ac:dyDescent="0.35">
      <c r="A272"/>
      <c r="B272"/>
      <c r="C272"/>
      <c r="D272"/>
      <c r="E272"/>
      <c r="F272"/>
      <c r="G272" s="48"/>
      <c r="H272"/>
      <c r="I272"/>
      <c r="J272"/>
    </row>
    <row r="273" spans="1:10" x14ac:dyDescent="0.35">
      <c r="A273"/>
      <c r="B273"/>
      <c r="C273"/>
      <c r="D273"/>
      <c r="E273"/>
      <c r="F273"/>
      <c r="G273" s="48"/>
      <c r="H273"/>
      <c r="I273"/>
      <c r="J273"/>
    </row>
    <row r="274" spans="1:10" x14ac:dyDescent="0.35">
      <c r="A274"/>
      <c r="B274"/>
      <c r="C274"/>
      <c r="D274"/>
      <c r="E274"/>
      <c r="F274"/>
      <c r="G274" s="48"/>
      <c r="H274"/>
      <c r="I274"/>
      <c r="J274"/>
    </row>
    <row r="275" spans="1:10" x14ac:dyDescent="0.35">
      <c r="A275"/>
      <c r="B275"/>
      <c r="C275"/>
      <c r="D275"/>
      <c r="E275"/>
      <c r="F275"/>
      <c r="G275" s="48"/>
      <c r="H275"/>
      <c r="I275"/>
      <c r="J275"/>
    </row>
    <row r="276" spans="1:10" x14ac:dyDescent="0.35">
      <c r="A276"/>
      <c r="B276"/>
      <c r="C276"/>
      <c r="D276"/>
      <c r="E276"/>
      <c r="F276"/>
      <c r="G276" s="48"/>
      <c r="H276"/>
      <c r="I276"/>
      <c r="J276"/>
    </row>
    <row r="277" spans="1:10" x14ac:dyDescent="0.35">
      <c r="A277"/>
      <c r="B277"/>
      <c r="C277"/>
      <c r="D277"/>
      <c r="E277"/>
      <c r="F277"/>
      <c r="G277" s="48"/>
      <c r="H277"/>
      <c r="I277"/>
      <c r="J277"/>
    </row>
    <row r="278" spans="1:10" x14ac:dyDescent="0.35">
      <c r="A278"/>
      <c r="B278"/>
      <c r="C278"/>
      <c r="D278"/>
      <c r="E278"/>
      <c r="F278"/>
      <c r="G278" s="48"/>
      <c r="H278"/>
      <c r="I278"/>
      <c r="J278"/>
    </row>
    <row r="279" spans="1:10" x14ac:dyDescent="0.35">
      <c r="A279"/>
      <c r="B279"/>
      <c r="C279"/>
      <c r="D279"/>
      <c r="E279"/>
      <c r="F279"/>
      <c r="G279" s="48"/>
      <c r="H279"/>
      <c r="I279"/>
      <c r="J279"/>
    </row>
    <row r="280" spans="1:10" x14ac:dyDescent="0.35">
      <c r="A280"/>
      <c r="B280"/>
      <c r="C280"/>
      <c r="D280"/>
      <c r="E280"/>
      <c r="F280"/>
      <c r="G280" s="48"/>
      <c r="H280"/>
      <c r="I280"/>
      <c r="J280"/>
    </row>
    <row r="281" spans="1:10" x14ac:dyDescent="0.35">
      <c r="A281"/>
      <c r="B281"/>
      <c r="C281"/>
      <c r="D281"/>
      <c r="E281"/>
      <c r="F281"/>
      <c r="G281" s="48"/>
      <c r="H281"/>
      <c r="I281"/>
      <c r="J281"/>
    </row>
    <row r="282" spans="1:10" x14ac:dyDescent="0.35">
      <c r="A282"/>
      <c r="B282"/>
      <c r="C282"/>
      <c r="D282"/>
      <c r="E282"/>
      <c r="F282"/>
      <c r="G282" s="48"/>
      <c r="H282"/>
      <c r="I282"/>
      <c r="J282"/>
    </row>
    <row r="283" spans="1:10" x14ac:dyDescent="0.35">
      <c r="A283"/>
      <c r="B283"/>
      <c r="C283"/>
      <c r="D283"/>
      <c r="E283"/>
      <c r="F283"/>
      <c r="G283" s="48"/>
      <c r="H283"/>
      <c r="I283"/>
      <c r="J283"/>
    </row>
    <row r="284" spans="1:10" x14ac:dyDescent="0.35">
      <c r="A284"/>
      <c r="B284"/>
      <c r="C284"/>
      <c r="D284"/>
      <c r="E284"/>
      <c r="F284"/>
      <c r="G284" s="48"/>
      <c r="H284"/>
      <c r="I284"/>
      <c r="J284"/>
    </row>
    <row r="285" spans="1:10" x14ac:dyDescent="0.35">
      <c r="A285"/>
      <c r="B285"/>
      <c r="C285"/>
      <c r="D285"/>
      <c r="E285"/>
      <c r="F285"/>
      <c r="G285" s="48"/>
      <c r="H285"/>
      <c r="I285"/>
      <c r="J285"/>
    </row>
    <row r="286" spans="1:10" x14ac:dyDescent="0.35">
      <c r="A286"/>
      <c r="B286"/>
      <c r="C286"/>
      <c r="D286"/>
      <c r="E286"/>
      <c r="F286"/>
      <c r="G286" s="48"/>
      <c r="H286"/>
      <c r="I286"/>
      <c r="J286"/>
    </row>
    <row r="287" spans="1:10" x14ac:dyDescent="0.35">
      <c r="A287"/>
      <c r="B287"/>
      <c r="C287"/>
      <c r="D287"/>
      <c r="E287"/>
      <c r="F287"/>
      <c r="G287" s="48"/>
      <c r="H287"/>
      <c r="I287"/>
      <c r="J287"/>
    </row>
    <row r="288" spans="1:10" x14ac:dyDescent="0.35">
      <c r="A288"/>
      <c r="B288"/>
      <c r="C288"/>
      <c r="D288"/>
      <c r="E288"/>
      <c r="F288"/>
      <c r="G288" s="48"/>
      <c r="H288"/>
      <c r="I288"/>
      <c r="J288"/>
    </row>
    <row r="289" spans="1:10" x14ac:dyDescent="0.35">
      <c r="A289"/>
      <c r="B289"/>
      <c r="C289"/>
      <c r="D289"/>
      <c r="E289"/>
      <c r="F289"/>
      <c r="G289" s="48"/>
      <c r="H289"/>
      <c r="I289"/>
      <c r="J289"/>
    </row>
    <row r="290" spans="1:10" x14ac:dyDescent="0.35">
      <c r="A290"/>
      <c r="B290"/>
      <c r="C290"/>
      <c r="D290"/>
      <c r="E290"/>
      <c r="F290"/>
      <c r="G290" s="48"/>
      <c r="H290"/>
      <c r="I290"/>
      <c r="J290"/>
    </row>
    <row r="291" spans="1:10" x14ac:dyDescent="0.35">
      <c r="A291"/>
      <c r="B291"/>
      <c r="C291"/>
      <c r="D291"/>
      <c r="E291"/>
      <c r="F291"/>
      <c r="G291" s="48"/>
      <c r="H291"/>
      <c r="I291"/>
      <c r="J291"/>
    </row>
    <row r="292" spans="1:10" x14ac:dyDescent="0.35">
      <c r="A292"/>
      <c r="B292"/>
      <c r="C292"/>
      <c r="D292"/>
      <c r="E292"/>
      <c r="F292"/>
      <c r="G292" s="48"/>
      <c r="H292"/>
      <c r="I292"/>
      <c r="J292"/>
    </row>
    <row r="293" spans="1:10" x14ac:dyDescent="0.35">
      <c r="A293"/>
      <c r="B293"/>
      <c r="C293"/>
      <c r="D293"/>
      <c r="E293"/>
      <c r="F293"/>
      <c r="G293" s="48"/>
      <c r="H293"/>
      <c r="I293"/>
      <c r="J293"/>
    </row>
    <row r="294" spans="1:10" x14ac:dyDescent="0.35">
      <c r="A294"/>
      <c r="B294"/>
      <c r="C294"/>
      <c r="D294"/>
      <c r="E294"/>
      <c r="F294"/>
      <c r="G294" s="48"/>
      <c r="H294"/>
      <c r="I294"/>
      <c r="J294"/>
    </row>
    <row r="295" spans="1:10" x14ac:dyDescent="0.35">
      <c r="A295"/>
      <c r="B295"/>
      <c r="C295"/>
      <c r="D295"/>
      <c r="E295"/>
      <c r="F295"/>
      <c r="G295" s="48"/>
      <c r="H295"/>
      <c r="I295"/>
      <c r="J295"/>
    </row>
    <row r="296" spans="1:10" x14ac:dyDescent="0.35">
      <c r="A296"/>
      <c r="B296"/>
      <c r="C296"/>
      <c r="D296"/>
      <c r="E296"/>
      <c r="F296"/>
      <c r="G296" s="48"/>
      <c r="H296"/>
      <c r="I296"/>
      <c r="J296"/>
    </row>
    <row r="297" spans="1:10" x14ac:dyDescent="0.35">
      <c r="A297"/>
      <c r="B297"/>
      <c r="C297"/>
      <c r="D297"/>
      <c r="E297"/>
      <c r="F297"/>
      <c r="G297" s="48"/>
      <c r="H297"/>
      <c r="I297"/>
      <c r="J297"/>
    </row>
    <row r="298" spans="1:10" x14ac:dyDescent="0.35">
      <c r="A298"/>
      <c r="B298"/>
      <c r="C298"/>
      <c r="D298"/>
      <c r="E298"/>
      <c r="F298"/>
      <c r="G298" s="48"/>
      <c r="H298"/>
      <c r="I298"/>
      <c r="J298"/>
    </row>
    <row r="299" spans="1:10" x14ac:dyDescent="0.35">
      <c r="A299"/>
      <c r="B299"/>
      <c r="C299"/>
      <c r="D299"/>
      <c r="E299"/>
      <c r="F299"/>
      <c r="G299" s="48"/>
      <c r="H299"/>
      <c r="I299"/>
      <c r="J299"/>
    </row>
    <row r="300" spans="1:10" x14ac:dyDescent="0.35">
      <c r="A300"/>
      <c r="B300"/>
      <c r="C300"/>
      <c r="D300"/>
      <c r="E300"/>
      <c r="F300"/>
      <c r="G300" s="48"/>
      <c r="H300"/>
      <c r="I300"/>
      <c r="J300"/>
    </row>
    <row r="301" spans="1:10" x14ac:dyDescent="0.35">
      <c r="A301"/>
      <c r="B301"/>
      <c r="C301"/>
      <c r="D301"/>
      <c r="E301"/>
      <c r="F301"/>
      <c r="G301" s="48"/>
      <c r="H301"/>
      <c r="I301"/>
      <c r="J301"/>
    </row>
    <row r="302" spans="1:10" x14ac:dyDescent="0.35">
      <c r="A302"/>
      <c r="B302"/>
      <c r="C302"/>
      <c r="D302"/>
      <c r="E302"/>
      <c r="F302"/>
      <c r="G302" s="48"/>
      <c r="H302"/>
      <c r="I302"/>
      <c r="J302"/>
    </row>
    <row r="303" spans="1:10" x14ac:dyDescent="0.35">
      <c r="A303"/>
      <c r="B303"/>
      <c r="C303"/>
      <c r="D303"/>
      <c r="E303"/>
      <c r="F303"/>
      <c r="G303" s="48"/>
      <c r="H303"/>
      <c r="I303"/>
      <c r="J303"/>
    </row>
    <row r="304" spans="1:10" x14ac:dyDescent="0.35">
      <c r="A304"/>
      <c r="B304"/>
      <c r="C304"/>
      <c r="D304"/>
      <c r="E304"/>
      <c r="F304"/>
      <c r="G304" s="48"/>
      <c r="H304"/>
      <c r="I304"/>
      <c r="J304"/>
    </row>
    <row r="305" spans="1:10" x14ac:dyDescent="0.35">
      <c r="A305"/>
      <c r="B305"/>
      <c r="C305"/>
      <c r="D305"/>
      <c r="E305"/>
      <c r="F305"/>
      <c r="G305" s="48"/>
      <c r="H305"/>
      <c r="I305"/>
      <c r="J305"/>
    </row>
    <row r="306" spans="1:10" x14ac:dyDescent="0.35">
      <c r="A306"/>
      <c r="B306"/>
      <c r="C306"/>
      <c r="D306"/>
      <c r="E306"/>
      <c r="F306"/>
      <c r="G306" s="48"/>
      <c r="H306"/>
      <c r="I306"/>
      <c r="J306"/>
    </row>
    <row r="307" spans="1:10" x14ac:dyDescent="0.35">
      <c r="A307"/>
      <c r="B307"/>
      <c r="C307"/>
      <c r="D307"/>
      <c r="E307"/>
      <c r="F307"/>
      <c r="G307" s="48"/>
      <c r="H307"/>
      <c r="I307"/>
      <c r="J307"/>
    </row>
    <row r="308" spans="1:10" x14ac:dyDescent="0.35">
      <c r="A308"/>
      <c r="B308"/>
      <c r="C308"/>
      <c r="D308"/>
      <c r="E308"/>
      <c r="F308"/>
      <c r="G308" s="48"/>
      <c r="H308"/>
      <c r="I308"/>
      <c r="J308"/>
    </row>
    <row r="309" spans="1:10" x14ac:dyDescent="0.35">
      <c r="A309"/>
      <c r="B309"/>
      <c r="C309"/>
      <c r="D309"/>
      <c r="E309"/>
      <c r="F309"/>
      <c r="G309" s="48"/>
      <c r="H309"/>
      <c r="I309"/>
      <c r="J309"/>
    </row>
    <row r="310" spans="1:10" x14ac:dyDescent="0.35">
      <c r="A310"/>
      <c r="B310"/>
      <c r="C310"/>
      <c r="D310"/>
      <c r="E310"/>
      <c r="F310"/>
      <c r="G310" s="48"/>
      <c r="H310"/>
      <c r="I310"/>
      <c r="J310"/>
    </row>
    <row r="311" spans="1:10" x14ac:dyDescent="0.35">
      <c r="A311"/>
      <c r="B311"/>
      <c r="C311"/>
      <c r="D311"/>
      <c r="E311"/>
      <c r="F311"/>
      <c r="G311" s="48"/>
      <c r="H311"/>
      <c r="I311"/>
      <c r="J311"/>
    </row>
    <row r="312" spans="1:10" x14ac:dyDescent="0.35">
      <c r="A312"/>
      <c r="B312"/>
      <c r="C312"/>
      <c r="D312"/>
      <c r="E312"/>
      <c r="F312"/>
      <c r="G312" s="48"/>
      <c r="H312"/>
      <c r="I312"/>
      <c r="J312"/>
    </row>
    <row r="313" spans="1:10" x14ac:dyDescent="0.35">
      <c r="A313"/>
      <c r="B313"/>
      <c r="C313"/>
      <c r="D313"/>
      <c r="E313"/>
      <c r="F313"/>
      <c r="G313" s="48"/>
      <c r="H313"/>
      <c r="I313"/>
      <c r="J313"/>
    </row>
    <row r="314" spans="1:10" x14ac:dyDescent="0.35">
      <c r="A314"/>
      <c r="B314"/>
      <c r="C314"/>
      <c r="D314"/>
      <c r="E314"/>
      <c r="F314"/>
      <c r="G314" s="48"/>
      <c r="H314"/>
      <c r="I314"/>
      <c r="J314"/>
    </row>
    <row r="315" spans="1:10" x14ac:dyDescent="0.35">
      <c r="A315"/>
      <c r="B315"/>
      <c r="C315"/>
      <c r="D315"/>
      <c r="E315"/>
      <c r="F315"/>
      <c r="G315" s="48"/>
      <c r="H315"/>
      <c r="I315"/>
      <c r="J315"/>
    </row>
    <row r="316" spans="1:10" x14ac:dyDescent="0.35">
      <c r="A316"/>
      <c r="B316"/>
      <c r="C316"/>
      <c r="D316"/>
      <c r="E316"/>
      <c r="F316"/>
      <c r="G316" s="48"/>
      <c r="H316"/>
      <c r="I316"/>
      <c r="J316"/>
    </row>
    <row r="317" spans="1:10" x14ac:dyDescent="0.35">
      <c r="A317"/>
      <c r="B317"/>
      <c r="C317"/>
      <c r="D317"/>
      <c r="E317"/>
      <c r="F317"/>
      <c r="G317" s="48"/>
      <c r="H317"/>
      <c r="I317"/>
      <c r="J317"/>
    </row>
    <row r="318" spans="1:10" x14ac:dyDescent="0.35">
      <c r="A318"/>
      <c r="B318"/>
      <c r="C318"/>
      <c r="D318"/>
      <c r="E318"/>
      <c r="F318"/>
      <c r="G318" s="48"/>
      <c r="H318"/>
      <c r="I318"/>
      <c r="J318"/>
    </row>
    <row r="319" spans="1:10" x14ac:dyDescent="0.35">
      <c r="A319"/>
      <c r="B319"/>
      <c r="C319"/>
      <c r="D319"/>
      <c r="E319"/>
      <c r="F319"/>
      <c r="G319" s="48"/>
      <c r="H319"/>
      <c r="I319"/>
      <c r="J319"/>
    </row>
    <row r="320" spans="1:10" x14ac:dyDescent="0.35">
      <c r="A320"/>
      <c r="B320"/>
      <c r="C320"/>
      <c r="D320"/>
      <c r="E320"/>
      <c r="F320"/>
      <c r="G320" s="48"/>
      <c r="H320"/>
      <c r="I320"/>
      <c r="J320"/>
    </row>
    <row r="321" spans="1:10" x14ac:dyDescent="0.35">
      <c r="A321"/>
      <c r="B321"/>
      <c r="C321"/>
      <c r="D321"/>
      <c r="E321"/>
      <c r="F321"/>
      <c r="G321" s="48"/>
      <c r="H321"/>
      <c r="I321"/>
      <c r="J321"/>
    </row>
    <row r="322" spans="1:10" x14ac:dyDescent="0.35">
      <c r="A322"/>
      <c r="B322"/>
      <c r="C322"/>
      <c r="D322"/>
      <c r="E322"/>
      <c r="F322"/>
      <c r="G322" s="48"/>
      <c r="H322"/>
      <c r="I322"/>
      <c r="J322"/>
    </row>
    <row r="323" spans="1:10" x14ac:dyDescent="0.35">
      <c r="A323"/>
      <c r="B323"/>
      <c r="C323"/>
      <c r="D323"/>
      <c r="E323"/>
      <c r="F323"/>
      <c r="G323" s="48"/>
      <c r="H323"/>
      <c r="I323"/>
      <c r="J323"/>
    </row>
    <row r="324" spans="1:10" x14ac:dyDescent="0.35">
      <c r="A324"/>
      <c r="B324"/>
      <c r="C324"/>
      <c r="D324"/>
      <c r="E324"/>
      <c r="F324"/>
      <c r="G324" s="48"/>
      <c r="H324"/>
      <c r="I324"/>
      <c r="J324"/>
    </row>
    <row r="325" spans="1:10" x14ac:dyDescent="0.35">
      <c r="A325"/>
      <c r="B325"/>
      <c r="C325"/>
      <c r="D325"/>
      <c r="E325"/>
      <c r="F325"/>
      <c r="G325" s="48"/>
      <c r="H325"/>
      <c r="I325"/>
      <c r="J325"/>
    </row>
    <row r="326" spans="1:10" x14ac:dyDescent="0.35">
      <c r="A326"/>
      <c r="B326"/>
      <c r="C326"/>
      <c r="D326"/>
      <c r="E326"/>
      <c r="F326"/>
      <c r="G326" s="48"/>
      <c r="H326"/>
      <c r="I326"/>
      <c r="J326"/>
    </row>
    <row r="327" spans="1:10" x14ac:dyDescent="0.35">
      <c r="A327"/>
      <c r="B327"/>
      <c r="C327"/>
      <c r="D327"/>
      <c r="E327"/>
      <c r="F327"/>
      <c r="G327" s="48"/>
      <c r="H327"/>
      <c r="I327"/>
      <c r="J327"/>
    </row>
    <row r="328" spans="1:10" x14ac:dyDescent="0.35">
      <c r="A328"/>
      <c r="B328"/>
      <c r="C328"/>
      <c r="D328"/>
      <c r="E328"/>
      <c r="F328"/>
      <c r="G328" s="48"/>
      <c r="H328"/>
      <c r="I328"/>
      <c r="J328"/>
    </row>
    <row r="329" spans="1:10" x14ac:dyDescent="0.35">
      <c r="A329"/>
      <c r="B329"/>
      <c r="C329"/>
      <c r="D329"/>
      <c r="E329"/>
      <c r="F329"/>
      <c r="G329" s="48"/>
      <c r="H329"/>
      <c r="I329"/>
      <c r="J329"/>
    </row>
    <row r="330" spans="1:10" x14ac:dyDescent="0.35">
      <c r="A330"/>
      <c r="B330"/>
      <c r="C330"/>
      <c r="D330"/>
      <c r="E330"/>
      <c r="F330"/>
      <c r="G330" s="48"/>
      <c r="H330"/>
      <c r="I330"/>
      <c r="J330"/>
    </row>
    <row r="331" spans="1:10" x14ac:dyDescent="0.35">
      <c r="A331"/>
      <c r="B331"/>
      <c r="C331"/>
      <c r="D331"/>
      <c r="E331"/>
      <c r="F331"/>
      <c r="G331" s="48"/>
      <c r="H331"/>
      <c r="I331"/>
      <c r="J331"/>
    </row>
    <row r="332" spans="1:10" x14ac:dyDescent="0.35">
      <c r="A332"/>
      <c r="B332"/>
      <c r="C332"/>
      <c r="D332"/>
      <c r="E332"/>
      <c r="F332"/>
      <c r="G332" s="48"/>
      <c r="H332"/>
      <c r="I332"/>
      <c r="J332"/>
    </row>
    <row r="333" spans="1:10" x14ac:dyDescent="0.35">
      <c r="A333"/>
      <c r="B333"/>
      <c r="C333"/>
      <c r="D333"/>
      <c r="E333"/>
      <c r="F333"/>
      <c r="G333" s="48"/>
      <c r="H333"/>
      <c r="I333"/>
      <c r="J333"/>
    </row>
    <row r="334" spans="1:10" x14ac:dyDescent="0.35">
      <c r="A334"/>
      <c r="B334"/>
      <c r="C334"/>
      <c r="D334"/>
      <c r="E334"/>
      <c r="F334"/>
      <c r="G334" s="48"/>
      <c r="H334"/>
      <c r="I334"/>
      <c r="J334"/>
    </row>
    <row r="335" spans="1:10" x14ac:dyDescent="0.35">
      <c r="A335"/>
      <c r="B335"/>
      <c r="C335"/>
      <c r="D335"/>
      <c r="E335"/>
      <c r="F335"/>
      <c r="G335" s="48"/>
      <c r="H335"/>
      <c r="I335"/>
      <c r="J335"/>
    </row>
    <row r="336" spans="1:10" x14ac:dyDescent="0.35">
      <c r="A336"/>
      <c r="B336"/>
      <c r="C336"/>
      <c r="D336"/>
      <c r="E336"/>
      <c r="F336"/>
      <c r="G336" s="48"/>
      <c r="H336"/>
      <c r="I336"/>
      <c r="J336"/>
    </row>
    <row r="337" spans="1:10" x14ac:dyDescent="0.35">
      <c r="A337"/>
      <c r="B337"/>
      <c r="C337"/>
      <c r="D337"/>
      <c r="E337"/>
      <c r="F337"/>
      <c r="G337" s="48"/>
      <c r="H337"/>
      <c r="I337"/>
      <c r="J337"/>
    </row>
    <row r="338" spans="1:10" x14ac:dyDescent="0.35">
      <c r="A338"/>
      <c r="B338"/>
      <c r="C338"/>
      <c r="D338"/>
      <c r="E338"/>
      <c r="F338"/>
      <c r="G338" s="48"/>
      <c r="H338"/>
      <c r="I338"/>
      <c r="J338"/>
    </row>
    <row r="339" spans="1:10" x14ac:dyDescent="0.35">
      <c r="A339"/>
      <c r="B339"/>
      <c r="C339"/>
      <c r="D339"/>
      <c r="E339"/>
      <c r="F339"/>
      <c r="G339" s="48"/>
      <c r="H339"/>
      <c r="I339"/>
      <c r="J339"/>
    </row>
    <row r="340" spans="1:10" x14ac:dyDescent="0.35">
      <c r="A340"/>
      <c r="B340"/>
      <c r="C340"/>
      <c r="D340"/>
      <c r="E340"/>
      <c r="F340"/>
      <c r="G340" s="48"/>
      <c r="H340"/>
      <c r="I340"/>
      <c r="J340"/>
    </row>
    <row r="341" spans="1:10" x14ac:dyDescent="0.35">
      <c r="A341"/>
      <c r="B341"/>
      <c r="C341"/>
      <c r="D341"/>
      <c r="E341"/>
      <c r="F341"/>
      <c r="G341" s="48"/>
      <c r="H341"/>
      <c r="I341"/>
      <c r="J341"/>
    </row>
    <row r="342" spans="1:10" x14ac:dyDescent="0.35">
      <c r="A342"/>
      <c r="B342"/>
      <c r="C342"/>
      <c r="D342"/>
      <c r="E342"/>
      <c r="F342"/>
      <c r="G342" s="48"/>
      <c r="H342"/>
      <c r="I342"/>
      <c r="J342"/>
    </row>
    <row r="343" spans="1:10" x14ac:dyDescent="0.35">
      <c r="A343"/>
      <c r="B343"/>
      <c r="C343"/>
      <c r="D343"/>
      <c r="E343"/>
      <c r="F343"/>
      <c r="G343" s="48"/>
      <c r="H343"/>
      <c r="I343"/>
      <c r="J343"/>
    </row>
    <row r="344" spans="1:10" x14ac:dyDescent="0.35">
      <c r="A344"/>
      <c r="B344"/>
      <c r="C344"/>
      <c r="D344"/>
      <c r="E344"/>
      <c r="F344"/>
      <c r="G344" s="48"/>
      <c r="H344"/>
      <c r="I344"/>
      <c r="J344"/>
    </row>
    <row r="345" spans="1:10" x14ac:dyDescent="0.35">
      <c r="A345"/>
      <c r="B345"/>
      <c r="C345"/>
      <c r="D345"/>
      <c r="E345"/>
      <c r="F345"/>
      <c r="G345" s="48"/>
      <c r="H345"/>
      <c r="I345"/>
      <c r="J345"/>
    </row>
    <row r="346" spans="1:10" x14ac:dyDescent="0.35">
      <c r="A346"/>
      <c r="B346"/>
      <c r="C346"/>
      <c r="D346"/>
      <c r="E346"/>
      <c r="F346"/>
      <c r="G346" s="48"/>
      <c r="H346"/>
      <c r="I346"/>
      <c r="J346"/>
    </row>
    <row r="347" spans="1:10" x14ac:dyDescent="0.35">
      <c r="A347"/>
      <c r="B347"/>
      <c r="C347"/>
      <c r="D347"/>
      <c r="E347"/>
      <c r="F347"/>
      <c r="G347" s="48"/>
      <c r="H347"/>
      <c r="I347"/>
      <c r="J347"/>
    </row>
    <row r="348" spans="1:10" x14ac:dyDescent="0.35">
      <c r="A348"/>
      <c r="B348"/>
      <c r="C348"/>
      <c r="D348"/>
      <c r="E348"/>
      <c r="F348"/>
      <c r="G348" s="48"/>
      <c r="H348"/>
      <c r="I348"/>
      <c r="J348"/>
    </row>
    <row r="349" spans="1:10" x14ac:dyDescent="0.35">
      <c r="A349"/>
      <c r="B349"/>
      <c r="C349"/>
      <c r="D349"/>
      <c r="E349"/>
      <c r="F349"/>
      <c r="G349" s="48"/>
      <c r="H349"/>
      <c r="I349"/>
      <c r="J349"/>
    </row>
    <row r="350" spans="1:10" x14ac:dyDescent="0.35">
      <c r="A350"/>
      <c r="B350"/>
      <c r="C350"/>
      <c r="D350"/>
      <c r="E350"/>
      <c r="F350"/>
      <c r="G350" s="48"/>
      <c r="H350"/>
      <c r="I350"/>
      <c r="J350"/>
    </row>
    <row r="351" spans="1:10" x14ac:dyDescent="0.35">
      <c r="A351"/>
      <c r="B351"/>
      <c r="C351"/>
      <c r="D351"/>
      <c r="E351"/>
      <c r="F351"/>
      <c r="G351" s="48"/>
      <c r="H351"/>
      <c r="I351"/>
      <c r="J351"/>
    </row>
    <row r="352" spans="1:10" x14ac:dyDescent="0.35">
      <c r="A352"/>
      <c r="B352"/>
      <c r="C352"/>
      <c r="D352"/>
      <c r="E352"/>
      <c r="F352"/>
      <c r="G352" s="48"/>
      <c r="H352"/>
      <c r="I352"/>
      <c r="J352"/>
    </row>
    <row r="353" spans="1:10" x14ac:dyDescent="0.35">
      <c r="A353"/>
      <c r="B353"/>
      <c r="C353"/>
      <c r="D353"/>
      <c r="E353"/>
      <c r="F353"/>
      <c r="G353" s="48"/>
      <c r="H353"/>
      <c r="I353"/>
      <c r="J353"/>
    </row>
    <row r="354" spans="1:10" x14ac:dyDescent="0.35">
      <c r="A354"/>
      <c r="B354"/>
      <c r="C354"/>
      <c r="D354"/>
      <c r="E354"/>
      <c r="F354"/>
      <c r="G354" s="48"/>
      <c r="H354"/>
      <c r="I354"/>
      <c r="J354"/>
    </row>
    <row r="355" spans="1:10" x14ac:dyDescent="0.35">
      <c r="A355"/>
      <c r="B355"/>
      <c r="C355"/>
      <c r="D355"/>
      <c r="E355"/>
      <c r="F355"/>
      <c r="G355" s="48"/>
      <c r="H355"/>
      <c r="I355"/>
      <c r="J355"/>
    </row>
    <row r="356" spans="1:10" x14ac:dyDescent="0.35">
      <c r="A356"/>
      <c r="B356"/>
      <c r="C356"/>
      <c r="D356"/>
      <c r="E356"/>
      <c r="F356"/>
      <c r="G356" s="48"/>
      <c r="H356"/>
      <c r="I356"/>
      <c r="J356"/>
    </row>
    <row r="357" spans="1:10" x14ac:dyDescent="0.35">
      <c r="A357"/>
      <c r="B357"/>
      <c r="C357"/>
      <c r="D357"/>
      <c r="E357"/>
      <c r="F357"/>
      <c r="G357" s="48"/>
      <c r="H357"/>
      <c r="I357"/>
      <c r="J357"/>
    </row>
    <row r="358" spans="1:10" x14ac:dyDescent="0.35">
      <c r="A358"/>
      <c r="B358"/>
      <c r="C358"/>
      <c r="D358"/>
      <c r="E358"/>
      <c r="F358"/>
      <c r="G358" s="48"/>
      <c r="H358"/>
      <c r="I358"/>
      <c r="J358"/>
    </row>
    <row r="359" spans="1:10" x14ac:dyDescent="0.35">
      <c r="A359"/>
      <c r="B359"/>
      <c r="C359"/>
      <c r="D359"/>
      <c r="E359"/>
      <c r="F359"/>
      <c r="G359" s="48"/>
      <c r="H359"/>
      <c r="I359"/>
      <c r="J359"/>
    </row>
    <row r="360" spans="1:10" x14ac:dyDescent="0.35">
      <c r="A360"/>
      <c r="B360"/>
      <c r="C360"/>
      <c r="D360"/>
      <c r="E360"/>
      <c r="F360"/>
      <c r="G360" s="48"/>
      <c r="H360"/>
      <c r="I360"/>
      <c r="J360"/>
    </row>
    <row r="361" spans="1:10" x14ac:dyDescent="0.35">
      <c r="A361"/>
      <c r="B361"/>
      <c r="C361"/>
      <c r="D361"/>
      <c r="E361"/>
      <c r="F361"/>
      <c r="G361" s="48"/>
      <c r="H361"/>
      <c r="I361"/>
      <c r="J361"/>
    </row>
    <row r="362" spans="1:10" x14ac:dyDescent="0.35">
      <c r="A362"/>
      <c r="B362"/>
      <c r="C362"/>
      <c r="D362"/>
      <c r="E362"/>
      <c r="F362"/>
      <c r="G362" s="48"/>
      <c r="H362"/>
      <c r="I362"/>
      <c r="J362"/>
    </row>
    <row r="363" spans="1:10" x14ac:dyDescent="0.35">
      <c r="A363"/>
      <c r="B363"/>
      <c r="C363"/>
      <c r="D363"/>
      <c r="E363"/>
      <c r="F363"/>
      <c r="G363" s="48"/>
      <c r="H363"/>
      <c r="I363"/>
      <c r="J363"/>
    </row>
    <row r="364" spans="1:10" x14ac:dyDescent="0.35">
      <c r="A364"/>
      <c r="B364"/>
      <c r="C364"/>
      <c r="D364"/>
      <c r="E364"/>
      <c r="F364"/>
      <c r="G364" s="48"/>
      <c r="H364"/>
      <c r="I364"/>
      <c r="J364"/>
    </row>
    <row r="365" spans="1:10" x14ac:dyDescent="0.35">
      <c r="A365"/>
      <c r="B365"/>
      <c r="C365"/>
      <c r="D365"/>
      <c r="E365"/>
      <c r="F365"/>
      <c r="G365" s="48"/>
      <c r="H365"/>
      <c r="I365"/>
      <c r="J365"/>
    </row>
    <row r="366" spans="1:10" x14ac:dyDescent="0.35">
      <c r="A366"/>
      <c r="B366"/>
      <c r="C366"/>
      <c r="D366"/>
      <c r="E366"/>
      <c r="F366"/>
      <c r="G366" s="48"/>
      <c r="H366"/>
      <c r="I366"/>
      <c r="J366"/>
    </row>
    <row r="367" spans="1:10" x14ac:dyDescent="0.35">
      <c r="A367"/>
      <c r="B367"/>
      <c r="C367"/>
      <c r="D367"/>
      <c r="E367"/>
      <c r="F367"/>
      <c r="G367" s="48"/>
      <c r="H367"/>
      <c r="I367"/>
      <c r="J367"/>
    </row>
    <row r="368" spans="1:10" x14ac:dyDescent="0.35">
      <c r="A368"/>
      <c r="B368"/>
      <c r="C368"/>
      <c r="D368"/>
      <c r="E368"/>
      <c r="F368"/>
      <c r="G368" s="48"/>
      <c r="H368"/>
      <c r="I368"/>
      <c r="J368"/>
    </row>
    <row r="369" spans="1:10" x14ac:dyDescent="0.35">
      <c r="A369"/>
      <c r="B369"/>
      <c r="C369"/>
      <c r="D369"/>
      <c r="E369"/>
      <c r="F369"/>
      <c r="G369" s="48"/>
      <c r="H369"/>
      <c r="I369"/>
      <c r="J369"/>
    </row>
    <row r="370" spans="1:10" x14ac:dyDescent="0.35">
      <c r="A370"/>
      <c r="B370"/>
      <c r="C370"/>
      <c r="D370"/>
      <c r="E370"/>
      <c r="F370"/>
      <c r="G370" s="48"/>
      <c r="H370"/>
      <c r="I370"/>
      <c r="J370"/>
    </row>
    <row r="371" spans="1:10" x14ac:dyDescent="0.35">
      <c r="A371"/>
      <c r="B371"/>
      <c r="C371"/>
      <c r="D371"/>
      <c r="E371"/>
      <c r="F371"/>
      <c r="G371" s="48"/>
      <c r="H371"/>
      <c r="I371"/>
      <c r="J371"/>
    </row>
    <row r="372" spans="1:10" x14ac:dyDescent="0.35">
      <c r="A372"/>
      <c r="B372"/>
      <c r="C372"/>
      <c r="D372"/>
      <c r="E372"/>
      <c r="F372"/>
      <c r="G372" s="48"/>
      <c r="H372"/>
      <c r="I372"/>
      <c r="J372"/>
    </row>
    <row r="373" spans="1:10" x14ac:dyDescent="0.35">
      <c r="A373"/>
      <c r="B373"/>
      <c r="C373"/>
      <c r="D373"/>
      <c r="E373"/>
      <c r="F373"/>
      <c r="G373" s="48"/>
      <c r="H373"/>
      <c r="I373"/>
      <c r="J373"/>
    </row>
    <row r="374" spans="1:10" x14ac:dyDescent="0.35">
      <c r="A374"/>
      <c r="B374"/>
      <c r="C374"/>
      <c r="D374"/>
      <c r="E374"/>
      <c r="F374"/>
      <c r="G374" s="48"/>
      <c r="H374"/>
      <c r="I374"/>
      <c r="J374"/>
    </row>
    <row r="375" spans="1:10" x14ac:dyDescent="0.35">
      <c r="A375"/>
      <c r="B375"/>
      <c r="C375"/>
      <c r="D375"/>
      <c r="E375"/>
      <c r="F375"/>
      <c r="G375" s="48"/>
      <c r="H375"/>
      <c r="I375"/>
      <c r="J375"/>
    </row>
    <row r="376" spans="1:10" x14ac:dyDescent="0.35">
      <c r="A376"/>
      <c r="B376"/>
      <c r="C376"/>
      <c r="D376"/>
      <c r="E376"/>
      <c r="F376"/>
      <c r="G376" s="48"/>
      <c r="H376"/>
      <c r="I376"/>
      <c r="J376"/>
    </row>
    <row r="377" spans="1:10" x14ac:dyDescent="0.35">
      <c r="A377"/>
      <c r="B377"/>
      <c r="C377"/>
      <c r="D377"/>
      <c r="E377"/>
      <c r="F377"/>
      <c r="G377" s="48"/>
      <c r="H377"/>
      <c r="I377"/>
      <c r="J377"/>
    </row>
    <row r="378" spans="1:10" x14ac:dyDescent="0.35">
      <c r="A378"/>
      <c r="B378"/>
      <c r="C378"/>
      <c r="D378"/>
      <c r="E378"/>
      <c r="F378"/>
      <c r="G378" s="48"/>
      <c r="H378"/>
      <c r="I378"/>
      <c r="J378"/>
    </row>
    <row r="379" spans="1:10" x14ac:dyDescent="0.35">
      <c r="A379"/>
      <c r="B379"/>
      <c r="C379"/>
      <c r="D379"/>
      <c r="E379"/>
      <c r="F379"/>
      <c r="G379" s="48"/>
      <c r="H379"/>
      <c r="I379"/>
      <c r="J379"/>
    </row>
    <row r="380" spans="1:10" x14ac:dyDescent="0.35">
      <c r="A380"/>
      <c r="B380"/>
      <c r="C380"/>
      <c r="D380"/>
      <c r="E380"/>
      <c r="F380"/>
      <c r="G380" s="48"/>
      <c r="H380"/>
      <c r="I380"/>
      <c r="J380"/>
    </row>
    <row r="381" spans="1:10" x14ac:dyDescent="0.35">
      <c r="A381"/>
      <c r="B381"/>
      <c r="C381"/>
      <c r="D381"/>
      <c r="E381"/>
      <c r="F381"/>
      <c r="G381" s="48"/>
      <c r="H381"/>
      <c r="I381"/>
      <c r="J381"/>
    </row>
    <row r="382" spans="1:10" x14ac:dyDescent="0.35">
      <c r="A382"/>
      <c r="B382"/>
      <c r="C382"/>
      <c r="D382"/>
      <c r="E382"/>
      <c r="F382"/>
      <c r="G382" s="48"/>
      <c r="H382"/>
      <c r="I382"/>
      <c r="J382"/>
    </row>
    <row r="383" spans="1:10" x14ac:dyDescent="0.35">
      <c r="A383"/>
      <c r="B383"/>
      <c r="C383"/>
      <c r="D383"/>
      <c r="E383"/>
      <c r="F383"/>
      <c r="G383" s="48"/>
      <c r="H383"/>
      <c r="I383"/>
      <c r="J383"/>
    </row>
    <row r="384" spans="1:10" x14ac:dyDescent="0.35">
      <c r="A384"/>
      <c r="B384"/>
      <c r="C384"/>
      <c r="D384"/>
      <c r="E384"/>
      <c r="F384"/>
      <c r="G384" s="48"/>
      <c r="H384"/>
      <c r="I384"/>
      <c r="J384"/>
    </row>
    <row r="385" spans="1:10" x14ac:dyDescent="0.35">
      <c r="A385"/>
      <c r="B385"/>
      <c r="C385"/>
      <c r="D385"/>
      <c r="E385"/>
      <c r="F385"/>
      <c r="G385" s="48"/>
      <c r="H385"/>
      <c r="I385"/>
      <c r="J385"/>
    </row>
    <row r="386" spans="1:10" x14ac:dyDescent="0.35">
      <c r="A386"/>
      <c r="B386"/>
      <c r="C386"/>
      <c r="D386"/>
      <c r="E386"/>
      <c r="F386"/>
      <c r="G386" s="48"/>
      <c r="H386"/>
      <c r="I386"/>
      <c r="J386"/>
    </row>
    <row r="387" spans="1:10" x14ac:dyDescent="0.35">
      <c r="A387"/>
      <c r="B387"/>
      <c r="C387"/>
      <c r="D387"/>
      <c r="E387"/>
      <c r="F387"/>
      <c r="G387" s="48"/>
      <c r="H387"/>
      <c r="I387"/>
      <c r="J387"/>
    </row>
    <row r="388" spans="1:10" x14ac:dyDescent="0.35">
      <c r="A388"/>
      <c r="B388"/>
      <c r="C388"/>
      <c r="D388"/>
      <c r="E388"/>
      <c r="F388"/>
      <c r="G388" s="48"/>
      <c r="H388"/>
      <c r="I388"/>
      <c r="J388"/>
    </row>
    <row r="389" spans="1:10" x14ac:dyDescent="0.35">
      <c r="A389"/>
      <c r="B389"/>
      <c r="C389"/>
      <c r="D389"/>
      <c r="E389"/>
      <c r="F389"/>
      <c r="G389" s="48"/>
      <c r="H389"/>
      <c r="I389"/>
      <c r="J389"/>
    </row>
    <row r="390" spans="1:10" x14ac:dyDescent="0.35">
      <c r="A390"/>
      <c r="B390"/>
      <c r="C390"/>
      <c r="D390"/>
      <c r="E390"/>
      <c r="F390"/>
      <c r="G390" s="48"/>
      <c r="H390"/>
      <c r="I390"/>
      <c r="J390"/>
    </row>
    <row r="391" spans="1:10" x14ac:dyDescent="0.35">
      <c r="A391"/>
      <c r="B391"/>
      <c r="C391"/>
      <c r="D391"/>
      <c r="E391"/>
      <c r="F391"/>
      <c r="G391" s="48"/>
      <c r="H391"/>
      <c r="I391"/>
      <c r="J391"/>
    </row>
    <row r="392" spans="1:10" x14ac:dyDescent="0.35">
      <c r="A392"/>
      <c r="B392"/>
      <c r="C392"/>
      <c r="D392"/>
      <c r="E392"/>
      <c r="F392"/>
      <c r="G392" s="48"/>
      <c r="H392"/>
      <c r="I392"/>
      <c r="J392"/>
    </row>
    <row r="393" spans="1:10" x14ac:dyDescent="0.35">
      <c r="A393"/>
      <c r="B393"/>
      <c r="C393"/>
      <c r="D393"/>
      <c r="E393"/>
      <c r="F393"/>
      <c r="G393" s="48"/>
      <c r="H393"/>
      <c r="I393"/>
      <c r="J393"/>
    </row>
    <row r="394" spans="1:10" x14ac:dyDescent="0.35">
      <c r="A394"/>
      <c r="B394"/>
      <c r="C394"/>
      <c r="D394"/>
      <c r="E394"/>
      <c r="F394"/>
      <c r="G394" s="48"/>
      <c r="H394"/>
      <c r="I394"/>
      <c r="J394"/>
    </row>
    <row r="395" spans="1:10" x14ac:dyDescent="0.35">
      <c r="A395"/>
      <c r="B395"/>
      <c r="C395"/>
      <c r="D395"/>
      <c r="E395"/>
      <c r="F395"/>
      <c r="G395" s="48"/>
      <c r="H395"/>
      <c r="I395"/>
      <c r="J395"/>
    </row>
    <row r="396" spans="1:10" x14ac:dyDescent="0.35">
      <c r="A396"/>
      <c r="B396"/>
      <c r="C396"/>
      <c r="D396"/>
      <c r="E396"/>
      <c r="F396"/>
      <c r="G396" s="48"/>
      <c r="H396"/>
      <c r="I396"/>
      <c r="J396"/>
    </row>
    <row r="397" spans="1:10" x14ac:dyDescent="0.35">
      <c r="A397"/>
      <c r="B397"/>
      <c r="C397"/>
      <c r="D397"/>
      <c r="E397"/>
      <c r="F397"/>
      <c r="G397" s="48"/>
      <c r="H397"/>
      <c r="I397"/>
      <c r="J397"/>
    </row>
    <row r="398" spans="1:10" x14ac:dyDescent="0.35">
      <c r="A398"/>
      <c r="B398"/>
      <c r="C398"/>
      <c r="D398"/>
      <c r="E398"/>
      <c r="F398"/>
      <c r="G398" s="48"/>
      <c r="H398"/>
      <c r="I398"/>
      <c r="J398"/>
    </row>
    <row r="399" spans="1:10" x14ac:dyDescent="0.35">
      <c r="A399"/>
      <c r="B399"/>
      <c r="C399"/>
      <c r="D399"/>
      <c r="E399"/>
      <c r="F399"/>
      <c r="G399" s="48"/>
      <c r="H399"/>
      <c r="I399"/>
      <c r="J399"/>
    </row>
    <row r="400" spans="1:10" x14ac:dyDescent="0.35">
      <c r="A400"/>
      <c r="B400"/>
      <c r="C400"/>
      <c r="D400"/>
      <c r="E400"/>
      <c r="F400"/>
      <c r="G400" s="48"/>
      <c r="H400"/>
      <c r="I400"/>
      <c r="J400"/>
    </row>
    <row r="401" spans="1:10" x14ac:dyDescent="0.35">
      <c r="A401"/>
      <c r="B401"/>
      <c r="C401"/>
      <c r="D401"/>
      <c r="E401"/>
      <c r="F401"/>
      <c r="G401" s="48"/>
      <c r="H401"/>
      <c r="I401"/>
      <c r="J401"/>
    </row>
    <row r="402" spans="1:10" x14ac:dyDescent="0.35">
      <c r="A402"/>
      <c r="B402"/>
      <c r="C402"/>
      <c r="D402"/>
      <c r="E402"/>
      <c r="F402"/>
      <c r="G402" s="48"/>
      <c r="H402"/>
      <c r="I402"/>
      <c r="J402"/>
    </row>
    <row r="403" spans="1:10" x14ac:dyDescent="0.35">
      <c r="A403"/>
      <c r="B403"/>
      <c r="C403"/>
      <c r="D403"/>
      <c r="E403"/>
      <c r="F403"/>
      <c r="G403" s="48"/>
      <c r="H403"/>
      <c r="I403"/>
      <c r="J403"/>
    </row>
    <row r="404" spans="1:10" x14ac:dyDescent="0.35">
      <c r="A404"/>
      <c r="B404"/>
      <c r="C404"/>
      <c r="D404"/>
      <c r="E404"/>
      <c r="F404"/>
      <c r="G404" s="48"/>
      <c r="H404"/>
      <c r="I404"/>
      <c r="J404"/>
    </row>
    <row r="405" spans="1:10" x14ac:dyDescent="0.35">
      <c r="A405"/>
      <c r="B405"/>
      <c r="C405"/>
      <c r="D405"/>
      <c r="E405"/>
      <c r="F405"/>
      <c r="G405" s="48"/>
      <c r="H405"/>
      <c r="I405"/>
      <c r="J405"/>
    </row>
    <row r="406" spans="1:10" x14ac:dyDescent="0.35">
      <c r="A406"/>
      <c r="B406"/>
      <c r="C406"/>
      <c r="D406"/>
      <c r="E406"/>
      <c r="F406"/>
      <c r="G406" s="48"/>
      <c r="H406"/>
      <c r="I406"/>
      <c r="J406"/>
    </row>
    <row r="407" spans="1:10" x14ac:dyDescent="0.35">
      <c r="A407"/>
      <c r="B407"/>
      <c r="C407"/>
      <c r="D407"/>
      <c r="E407"/>
      <c r="F407"/>
      <c r="G407" s="48"/>
      <c r="H407"/>
      <c r="I407"/>
      <c r="J407"/>
    </row>
    <row r="408" spans="1:10" x14ac:dyDescent="0.35">
      <c r="A408"/>
      <c r="B408"/>
      <c r="C408"/>
      <c r="D408"/>
      <c r="E408"/>
      <c r="F408"/>
      <c r="G408" s="48"/>
      <c r="H408"/>
      <c r="I408"/>
      <c r="J408"/>
    </row>
    <row r="409" spans="1:10" x14ac:dyDescent="0.35">
      <c r="A409"/>
      <c r="B409"/>
      <c r="C409"/>
      <c r="D409"/>
      <c r="E409"/>
      <c r="F409"/>
      <c r="G409" s="48"/>
      <c r="H409"/>
      <c r="I409"/>
      <c r="J409"/>
    </row>
    <row r="410" spans="1:10" x14ac:dyDescent="0.35">
      <c r="A410"/>
      <c r="B410"/>
      <c r="C410"/>
      <c r="D410"/>
      <c r="E410"/>
      <c r="F410"/>
      <c r="G410" s="48"/>
      <c r="H410"/>
      <c r="I410"/>
      <c r="J410"/>
    </row>
    <row r="411" spans="1:10" x14ac:dyDescent="0.35">
      <c r="A411"/>
      <c r="B411"/>
      <c r="C411"/>
      <c r="D411"/>
      <c r="E411"/>
      <c r="F411"/>
      <c r="G411" s="48"/>
      <c r="H411"/>
      <c r="I411"/>
      <c r="J411"/>
    </row>
    <row r="412" spans="1:10" x14ac:dyDescent="0.35">
      <c r="A412"/>
      <c r="B412"/>
      <c r="C412"/>
      <c r="D412"/>
      <c r="E412"/>
      <c r="F412"/>
      <c r="G412" s="48"/>
      <c r="H412"/>
      <c r="I412"/>
      <c r="J412"/>
    </row>
    <row r="413" spans="1:10" x14ac:dyDescent="0.35">
      <c r="A413"/>
      <c r="B413"/>
      <c r="C413"/>
      <c r="D413"/>
      <c r="E413"/>
      <c r="F413"/>
      <c r="G413" s="48"/>
      <c r="H413"/>
      <c r="I413"/>
      <c r="J413"/>
    </row>
    <row r="414" spans="1:10" x14ac:dyDescent="0.35">
      <c r="A414"/>
      <c r="B414"/>
      <c r="C414"/>
      <c r="D414"/>
      <c r="E414"/>
      <c r="F414"/>
      <c r="G414" s="48"/>
      <c r="H414"/>
      <c r="I414"/>
      <c r="J414"/>
    </row>
    <row r="415" spans="1:10" x14ac:dyDescent="0.35">
      <c r="A415"/>
      <c r="B415"/>
      <c r="C415"/>
      <c r="D415"/>
      <c r="E415"/>
      <c r="F415"/>
      <c r="G415" s="48"/>
      <c r="H415"/>
      <c r="I415"/>
      <c r="J415"/>
    </row>
    <row r="416" spans="1:10" x14ac:dyDescent="0.35">
      <c r="A416"/>
      <c r="B416"/>
      <c r="C416"/>
      <c r="D416"/>
      <c r="E416"/>
      <c r="F416"/>
      <c r="G416" s="48"/>
      <c r="H416"/>
      <c r="I416"/>
      <c r="J416"/>
    </row>
    <row r="417" spans="1:10" x14ac:dyDescent="0.35">
      <c r="A417"/>
      <c r="B417"/>
      <c r="C417"/>
      <c r="D417"/>
      <c r="E417"/>
      <c r="F417"/>
      <c r="G417" s="48"/>
      <c r="H417"/>
      <c r="I417"/>
      <c r="J417"/>
    </row>
    <row r="418" spans="1:10" x14ac:dyDescent="0.35">
      <c r="A418"/>
      <c r="B418"/>
      <c r="C418"/>
      <c r="D418"/>
      <c r="E418"/>
      <c r="F418"/>
      <c r="G418" s="48"/>
      <c r="H418"/>
      <c r="I418"/>
      <c r="J418"/>
    </row>
    <row r="419" spans="1:10" x14ac:dyDescent="0.35">
      <c r="A419"/>
      <c r="B419"/>
      <c r="C419"/>
      <c r="D419"/>
      <c r="E419"/>
      <c r="F419"/>
      <c r="G419" s="48"/>
      <c r="H419"/>
      <c r="I419"/>
      <c r="J419"/>
    </row>
    <row r="420" spans="1:10" x14ac:dyDescent="0.35">
      <c r="A420"/>
      <c r="B420"/>
      <c r="C420"/>
      <c r="D420"/>
      <c r="E420"/>
      <c r="F420"/>
      <c r="G420" s="48"/>
      <c r="H420"/>
      <c r="I420"/>
      <c r="J420"/>
    </row>
    <row r="421" spans="1:10" x14ac:dyDescent="0.35">
      <c r="A421"/>
      <c r="B421"/>
      <c r="C421"/>
      <c r="D421"/>
      <c r="E421"/>
      <c r="F421"/>
      <c r="G421" s="48"/>
      <c r="H421"/>
      <c r="I421"/>
      <c r="J421"/>
    </row>
    <row r="422" spans="1:10" x14ac:dyDescent="0.35">
      <c r="A422"/>
      <c r="B422"/>
      <c r="C422"/>
      <c r="D422"/>
      <c r="E422"/>
      <c r="F422"/>
      <c r="G422" s="48"/>
      <c r="H422"/>
      <c r="I422"/>
      <c r="J422"/>
    </row>
    <row r="423" spans="1:10" x14ac:dyDescent="0.35">
      <c r="A423"/>
      <c r="B423"/>
      <c r="C423"/>
      <c r="D423"/>
      <c r="E423"/>
      <c r="F423"/>
      <c r="G423" s="48"/>
      <c r="H423"/>
      <c r="I423"/>
      <c r="J423"/>
    </row>
    <row r="424" spans="1:10" x14ac:dyDescent="0.35">
      <c r="A424"/>
      <c r="B424"/>
      <c r="C424"/>
      <c r="D424"/>
      <c r="E424"/>
      <c r="F424"/>
      <c r="G424" s="48"/>
      <c r="H424"/>
      <c r="I424"/>
      <c r="J424"/>
    </row>
    <row r="425" spans="1:10" x14ac:dyDescent="0.35">
      <c r="A425"/>
      <c r="B425"/>
      <c r="C425"/>
      <c r="D425"/>
      <c r="E425"/>
      <c r="F425"/>
      <c r="G425" s="48"/>
      <c r="H425"/>
      <c r="I425"/>
      <c r="J425"/>
    </row>
    <row r="426" spans="1:10" x14ac:dyDescent="0.35">
      <c r="A426"/>
      <c r="B426"/>
      <c r="C426"/>
      <c r="D426"/>
      <c r="E426"/>
      <c r="F426"/>
      <c r="G426" s="48"/>
      <c r="H426"/>
      <c r="I426"/>
      <c r="J426"/>
    </row>
    <row r="427" spans="1:10" x14ac:dyDescent="0.35">
      <c r="A427"/>
      <c r="B427"/>
      <c r="C427"/>
      <c r="D427"/>
      <c r="E427"/>
      <c r="F427"/>
      <c r="G427" s="48"/>
      <c r="H427"/>
      <c r="I427"/>
      <c r="J427"/>
    </row>
    <row r="428" spans="1:10" x14ac:dyDescent="0.35">
      <c r="A428"/>
      <c r="B428"/>
      <c r="C428"/>
      <c r="D428"/>
      <c r="E428"/>
      <c r="F428"/>
      <c r="G428" s="48"/>
      <c r="H428"/>
      <c r="I428"/>
      <c r="J428"/>
    </row>
    <row r="429" spans="1:10" x14ac:dyDescent="0.35">
      <c r="A429"/>
      <c r="B429"/>
      <c r="C429"/>
      <c r="D429"/>
      <c r="E429"/>
      <c r="F429"/>
      <c r="G429" s="48"/>
      <c r="H429"/>
      <c r="I429"/>
      <c r="J429"/>
    </row>
    <row r="430" spans="1:10" x14ac:dyDescent="0.35">
      <c r="A430"/>
      <c r="B430"/>
      <c r="C430"/>
      <c r="D430"/>
      <c r="E430"/>
      <c r="F430"/>
      <c r="G430" s="48"/>
      <c r="H430"/>
      <c r="I430"/>
      <c r="J430"/>
    </row>
    <row r="431" spans="1:10" x14ac:dyDescent="0.35">
      <c r="A431"/>
      <c r="B431"/>
      <c r="C431"/>
      <c r="D431"/>
      <c r="E431"/>
      <c r="F431"/>
      <c r="G431" s="48"/>
      <c r="H431"/>
      <c r="I431"/>
      <c r="J431"/>
    </row>
    <row r="432" spans="1:10" x14ac:dyDescent="0.35">
      <c r="A432"/>
      <c r="B432"/>
      <c r="C432"/>
      <c r="D432"/>
      <c r="E432"/>
      <c r="F432"/>
      <c r="G432" s="48"/>
      <c r="H432"/>
      <c r="I432"/>
      <c r="J432"/>
    </row>
    <row r="433" spans="1:10" x14ac:dyDescent="0.35">
      <c r="A433"/>
      <c r="B433"/>
      <c r="C433"/>
      <c r="D433"/>
      <c r="E433"/>
      <c r="F433"/>
      <c r="G433" s="48"/>
      <c r="H433"/>
      <c r="I433"/>
      <c r="J433"/>
    </row>
    <row r="434" spans="1:10" x14ac:dyDescent="0.35">
      <c r="A434"/>
      <c r="B434"/>
      <c r="C434"/>
      <c r="D434"/>
      <c r="E434"/>
      <c r="F434"/>
      <c r="G434" s="48"/>
      <c r="H434"/>
      <c r="I434"/>
      <c r="J434"/>
    </row>
    <row r="435" spans="1:10" x14ac:dyDescent="0.35">
      <c r="A435"/>
      <c r="B435"/>
      <c r="C435"/>
      <c r="D435"/>
      <c r="E435"/>
      <c r="F435"/>
      <c r="G435" s="48"/>
      <c r="H435"/>
      <c r="I435"/>
      <c r="J435"/>
    </row>
    <row r="436" spans="1:10" x14ac:dyDescent="0.35">
      <c r="A436"/>
      <c r="B436"/>
      <c r="C436"/>
      <c r="D436"/>
      <c r="E436"/>
      <c r="F436"/>
      <c r="G436" s="48"/>
      <c r="H436"/>
      <c r="I436"/>
      <c r="J436"/>
    </row>
    <row r="437" spans="1:10" x14ac:dyDescent="0.35">
      <c r="A437"/>
      <c r="B437"/>
      <c r="C437"/>
      <c r="D437"/>
      <c r="E437"/>
      <c r="F437"/>
      <c r="G437" s="48"/>
      <c r="H437"/>
      <c r="I437"/>
      <c r="J437"/>
    </row>
    <row r="438" spans="1:10" x14ac:dyDescent="0.35">
      <c r="A438"/>
      <c r="B438"/>
      <c r="C438"/>
      <c r="D438"/>
      <c r="E438"/>
      <c r="F438"/>
      <c r="G438" s="48"/>
      <c r="H438"/>
      <c r="I438"/>
      <c r="J438"/>
    </row>
    <row r="439" spans="1:10" x14ac:dyDescent="0.35">
      <c r="A439"/>
      <c r="B439"/>
      <c r="C439"/>
      <c r="D439"/>
      <c r="E439"/>
      <c r="F439"/>
      <c r="G439" s="48"/>
      <c r="H439"/>
      <c r="I439"/>
      <c r="J439"/>
    </row>
    <row r="440" spans="1:10" x14ac:dyDescent="0.35">
      <c r="A440"/>
      <c r="B440"/>
      <c r="C440"/>
      <c r="D440"/>
      <c r="E440"/>
      <c r="F440"/>
      <c r="G440" s="48"/>
      <c r="H440"/>
      <c r="I440"/>
      <c r="J440"/>
    </row>
    <row r="441" spans="1:10" x14ac:dyDescent="0.35">
      <c r="A441"/>
      <c r="B441"/>
      <c r="C441"/>
      <c r="D441"/>
      <c r="E441"/>
      <c r="F441"/>
      <c r="G441" s="48"/>
      <c r="H441"/>
      <c r="I441"/>
      <c r="J441"/>
    </row>
    <row r="442" spans="1:10" x14ac:dyDescent="0.35">
      <c r="A442"/>
      <c r="B442"/>
      <c r="C442"/>
      <c r="D442"/>
      <c r="E442"/>
      <c r="F442"/>
      <c r="G442" s="48"/>
      <c r="H442"/>
      <c r="I442"/>
      <c r="J442"/>
    </row>
    <row r="443" spans="1:10" x14ac:dyDescent="0.35">
      <c r="A443"/>
      <c r="B443"/>
      <c r="C443"/>
      <c r="D443"/>
      <c r="E443"/>
      <c r="F443"/>
      <c r="G443" s="48"/>
      <c r="H443"/>
      <c r="I443"/>
      <c r="J443"/>
    </row>
    <row r="444" spans="1:10" x14ac:dyDescent="0.35">
      <c r="A444"/>
      <c r="B444"/>
      <c r="C444"/>
      <c r="D444"/>
      <c r="E444"/>
      <c r="F444"/>
      <c r="G444" s="48"/>
      <c r="H444"/>
      <c r="I444"/>
      <c r="J444"/>
    </row>
    <row r="445" spans="1:10" x14ac:dyDescent="0.35">
      <c r="A445"/>
      <c r="B445"/>
      <c r="C445"/>
      <c r="D445"/>
      <c r="E445"/>
      <c r="F445"/>
      <c r="G445" s="48"/>
      <c r="H445"/>
      <c r="I445"/>
      <c r="J445"/>
    </row>
    <row r="446" spans="1:10" x14ac:dyDescent="0.35">
      <c r="A446"/>
      <c r="B446"/>
      <c r="C446"/>
      <c r="D446"/>
      <c r="E446"/>
      <c r="F446"/>
      <c r="G446" s="48"/>
      <c r="H446"/>
      <c r="I446"/>
      <c r="J446"/>
    </row>
    <row r="447" spans="1:10" x14ac:dyDescent="0.35">
      <c r="A447"/>
      <c r="B447"/>
      <c r="C447"/>
      <c r="D447"/>
      <c r="E447"/>
      <c r="F447"/>
      <c r="G447" s="48"/>
      <c r="H447"/>
      <c r="I447"/>
      <c r="J447"/>
    </row>
    <row r="448" spans="1:10" x14ac:dyDescent="0.35">
      <c r="A448"/>
      <c r="B448"/>
      <c r="C448"/>
      <c r="D448"/>
      <c r="E448"/>
      <c r="F448"/>
      <c r="G448" s="48"/>
      <c r="H448"/>
      <c r="I448"/>
      <c r="J448"/>
    </row>
    <row r="449" spans="1:10" x14ac:dyDescent="0.35">
      <c r="A449"/>
      <c r="B449"/>
      <c r="C449"/>
      <c r="D449"/>
      <c r="E449"/>
      <c r="F449"/>
      <c r="G449" s="48"/>
      <c r="H449"/>
      <c r="I449"/>
      <c r="J449"/>
    </row>
    <row r="450" spans="1:10" x14ac:dyDescent="0.35">
      <c r="A450"/>
      <c r="B450"/>
      <c r="C450"/>
      <c r="D450"/>
      <c r="E450"/>
      <c r="F450"/>
      <c r="G450" s="48"/>
      <c r="H450"/>
      <c r="I450"/>
      <c r="J450"/>
    </row>
    <row r="451" spans="1:10" x14ac:dyDescent="0.35">
      <c r="A451"/>
      <c r="B451"/>
      <c r="C451"/>
      <c r="D451"/>
      <c r="E451"/>
      <c r="F451"/>
      <c r="G451" s="48"/>
      <c r="H451"/>
      <c r="I451"/>
      <c r="J451"/>
    </row>
    <row r="452" spans="1:10" x14ac:dyDescent="0.35">
      <c r="A452"/>
      <c r="B452"/>
      <c r="C452"/>
      <c r="D452"/>
      <c r="E452"/>
      <c r="F452"/>
      <c r="G452" s="48"/>
      <c r="H452"/>
      <c r="I452"/>
      <c r="J452"/>
    </row>
    <row r="453" spans="1:10" x14ac:dyDescent="0.35">
      <c r="A453"/>
      <c r="B453"/>
      <c r="C453"/>
      <c r="D453"/>
      <c r="E453"/>
      <c r="F453"/>
      <c r="G453" s="48"/>
      <c r="H453"/>
      <c r="I453"/>
      <c r="J453"/>
    </row>
    <row r="454" spans="1:10" x14ac:dyDescent="0.35">
      <c r="A454"/>
      <c r="B454"/>
      <c r="C454"/>
      <c r="D454"/>
      <c r="E454"/>
      <c r="F454"/>
      <c r="G454" s="48"/>
      <c r="H454"/>
      <c r="I454"/>
      <c r="J454"/>
    </row>
    <row r="455" spans="1:10" x14ac:dyDescent="0.35">
      <c r="A455"/>
      <c r="B455"/>
      <c r="C455"/>
      <c r="D455"/>
      <c r="E455"/>
      <c r="F455"/>
      <c r="G455" s="48"/>
      <c r="H455"/>
      <c r="I455"/>
      <c r="J455"/>
    </row>
    <row r="456" spans="1:10" x14ac:dyDescent="0.35">
      <c r="A456"/>
      <c r="B456"/>
      <c r="C456"/>
      <c r="D456"/>
      <c r="E456"/>
      <c r="F456"/>
      <c r="G456" s="48"/>
      <c r="H456"/>
      <c r="I456"/>
      <c r="J456"/>
    </row>
    <row r="457" spans="1:10" x14ac:dyDescent="0.35">
      <c r="A457"/>
      <c r="B457"/>
      <c r="C457"/>
      <c r="D457"/>
      <c r="E457"/>
      <c r="F457"/>
      <c r="G457" s="48"/>
      <c r="H457"/>
      <c r="I457"/>
      <c r="J457"/>
    </row>
    <row r="458" spans="1:10" x14ac:dyDescent="0.35">
      <c r="A458"/>
      <c r="B458"/>
      <c r="C458"/>
      <c r="D458"/>
      <c r="E458"/>
      <c r="F458"/>
      <c r="G458" s="48"/>
      <c r="H458"/>
      <c r="I458"/>
      <c r="J458"/>
    </row>
    <row r="459" spans="1:10" x14ac:dyDescent="0.35">
      <c r="A459"/>
      <c r="B459"/>
      <c r="C459"/>
      <c r="D459"/>
      <c r="E459"/>
      <c r="F459"/>
      <c r="G459" s="48"/>
      <c r="H459"/>
      <c r="I459"/>
      <c r="J459"/>
    </row>
    <row r="460" spans="1:10" x14ac:dyDescent="0.35">
      <c r="A460"/>
      <c r="B460"/>
      <c r="C460"/>
      <c r="D460"/>
      <c r="E460"/>
      <c r="F460"/>
      <c r="G460" s="48"/>
      <c r="H460"/>
      <c r="I460"/>
      <c r="J460"/>
    </row>
    <row r="461" spans="1:10" x14ac:dyDescent="0.35">
      <c r="A461"/>
      <c r="B461"/>
      <c r="C461"/>
      <c r="D461"/>
      <c r="E461"/>
      <c r="F461"/>
      <c r="G461" s="48"/>
      <c r="H461"/>
      <c r="I461"/>
      <c r="J461"/>
    </row>
    <row r="462" spans="1:10" x14ac:dyDescent="0.35">
      <c r="A462"/>
      <c r="B462"/>
      <c r="C462"/>
      <c r="D462"/>
      <c r="E462"/>
      <c r="F462"/>
      <c r="G462" s="48"/>
      <c r="H462"/>
      <c r="I462"/>
      <c r="J462"/>
    </row>
    <row r="463" spans="1:10" x14ac:dyDescent="0.35">
      <c r="A463"/>
      <c r="B463"/>
      <c r="C463"/>
      <c r="D463"/>
      <c r="E463"/>
      <c r="F463"/>
      <c r="G463" s="48"/>
      <c r="H463"/>
      <c r="I463"/>
      <c r="J463"/>
    </row>
    <row r="464" spans="1:10" x14ac:dyDescent="0.35">
      <c r="A464"/>
      <c r="B464"/>
      <c r="C464"/>
      <c r="D464"/>
      <c r="E464"/>
      <c r="F464"/>
      <c r="G464" s="48"/>
      <c r="H464"/>
      <c r="I464"/>
      <c r="J464"/>
    </row>
    <row r="465" spans="1:10" x14ac:dyDescent="0.35">
      <c r="A465"/>
      <c r="B465"/>
      <c r="C465"/>
      <c r="D465"/>
      <c r="E465"/>
      <c r="F465"/>
      <c r="G465" s="48"/>
      <c r="H465"/>
      <c r="I465"/>
      <c r="J465"/>
    </row>
    <row r="466" spans="1:10" x14ac:dyDescent="0.35">
      <c r="A466"/>
      <c r="B466"/>
      <c r="C466"/>
      <c r="D466"/>
      <c r="E466"/>
      <c r="F466"/>
      <c r="G466" s="48"/>
      <c r="H466"/>
      <c r="I466"/>
      <c r="J466"/>
    </row>
    <row r="467" spans="1:10" x14ac:dyDescent="0.35">
      <c r="A467"/>
      <c r="B467"/>
      <c r="C467"/>
      <c r="D467"/>
      <c r="E467"/>
      <c r="F467"/>
      <c r="G467" s="48"/>
      <c r="H467"/>
      <c r="I467"/>
      <c r="J467"/>
    </row>
    <row r="468" spans="1:10" x14ac:dyDescent="0.35">
      <c r="A468"/>
      <c r="B468"/>
      <c r="C468"/>
      <c r="D468"/>
      <c r="E468"/>
      <c r="F468"/>
      <c r="G468" s="48"/>
      <c r="H468"/>
      <c r="I468"/>
      <c r="J468"/>
    </row>
    <row r="469" spans="1:10" x14ac:dyDescent="0.35">
      <c r="A469"/>
      <c r="B469"/>
      <c r="C469"/>
      <c r="D469"/>
      <c r="E469"/>
      <c r="F469"/>
      <c r="G469" s="48"/>
      <c r="H469"/>
      <c r="I469"/>
      <c r="J469"/>
    </row>
    <row r="470" spans="1:10" x14ac:dyDescent="0.35">
      <c r="A470"/>
      <c r="B470"/>
      <c r="C470"/>
      <c r="D470"/>
      <c r="E470"/>
      <c r="F470"/>
      <c r="G470" s="48"/>
      <c r="H470"/>
      <c r="I470"/>
      <c r="J470"/>
    </row>
    <row r="471" spans="1:10" x14ac:dyDescent="0.35">
      <c r="A471"/>
      <c r="B471"/>
      <c r="C471"/>
      <c r="D471"/>
      <c r="E471"/>
      <c r="F471"/>
      <c r="G471" s="48"/>
      <c r="H471"/>
      <c r="I471"/>
      <c r="J471"/>
    </row>
    <row r="472" spans="1:10" x14ac:dyDescent="0.35">
      <c r="A472"/>
      <c r="B472"/>
      <c r="C472"/>
      <c r="D472"/>
      <c r="E472"/>
      <c r="F472"/>
      <c r="G472" s="48"/>
      <c r="H472"/>
      <c r="I472"/>
      <c r="J472"/>
    </row>
    <row r="473" spans="1:10" x14ac:dyDescent="0.35">
      <c r="A473"/>
      <c r="B473"/>
      <c r="C473"/>
      <c r="D473"/>
      <c r="E473"/>
      <c r="F473"/>
      <c r="G473" s="48"/>
      <c r="H473"/>
      <c r="I473"/>
      <c r="J473"/>
    </row>
    <row r="474" spans="1:10" x14ac:dyDescent="0.35">
      <c r="A474"/>
      <c r="B474"/>
      <c r="C474"/>
      <c r="D474"/>
      <c r="E474"/>
      <c r="F474"/>
      <c r="G474" s="48"/>
      <c r="H474"/>
      <c r="I474"/>
      <c r="J474"/>
    </row>
    <row r="475" spans="1:10" x14ac:dyDescent="0.35">
      <c r="A475"/>
      <c r="B475"/>
      <c r="C475"/>
      <c r="D475"/>
      <c r="E475"/>
      <c r="F475"/>
      <c r="G475" s="48"/>
      <c r="H475"/>
      <c r="I475"/>
      <c r="J475"/>
    </row>
    <row r="476" spans="1:10" x14ac:dyDescent="0.35">
      <c r="A476"/>
      <c r="B476"/>
      <c r="C476"/>
      <c r="D476"/>
      <c r="E476"/>
      <c r="F476"/>
      <c r="G476" s="48"/>
      <c r="H476"/>
      <c r="I476"/>
      <c r="J476"/>
    </row>
    <row r="477" spans="1:10" x14ac:dyDescent="0.35">
      <c r="A477"/>
      <c r="B477"/>
      <c r="C477"/>
      <c r="D477"/>
      <c r="E477"/>
      <c r="F477"/>
      <c r="G477" s="48"/>
      <c r="H477"/>
      <c r="I477"/>
      <c r="J477"/>
    </row>
    <row r="478" spans="1:10" x14ac:dyDescent="0.35">
      <c r="A478"/>
      <c r="B478"/>
      <c r="C478"/>
      <c r="D478"/>
      <c r="E478"/>
      <c r="F478"/>
      <c r="G478" s="48"/>
      <c r="H478"/>
      <c r="I478"/>
      <c r="J478"/>
    </row>
    <row r="479" spans="1:10" x14ac:dyDescent="0.35">
      <c r="A479"/>
      <c r="B479"/>
      <c r="C479"/>
      <c r="D479"/>
      <c r="E479"/>
      <c r="F479"/>
      <c r="G479" s="48"/>
      <c r="H479"/>
      <c r="I479"/>
      <c r="J479"/>
    </row>
    <row r="480" spans="1:10" x14ac:dyDescent="0.35">
      <c r="A480"/>
      <c r="B480"/>
      <c r="C480"/>
      <c r="D480"/>
      <c r="E480"/>
      <c r="F480"/>
      <c r="G480" s="48"/>
      <c r="H480"/>
      <c r="I480"/>
      <c r="J480"/>
    </row>
    <row r="481" spans="1:10" x14ac:dyDescent="0.35">
      <c r="A481"/>
      <c r="B481"/>
      <c r="C481"/>
      <c r="D481"/>
      <c r="E481"/>
      <c r="F481"/>
      <c r="G481" s="48"/>
      <c r="H481"/>
      <c r="I481"/>
      <c r="J481"/>
    </row>
    <row r="482" spans="1:10" x14ac:dyDescent="0.35">
      <c r="A482"/>
      <c r="B482"/>
      <c r="C482"/>
      <c r="D482"/>
      <c r="E482"/>
      <c r="F482"/>
      <c r="G482" s="48"/>
      <c r="H482"/>
      <c r="I482"/>
      <c r="J482"/>
    </row>
    <row r="483" spans="1:10" x14ac:dyDescent="0.35">
      <c r="A483"/>
      <c r="B483"/>
      <c r="C483"/>
      <c r="D483"/>
      <c r="E483"/>
      <c r="F483"/>
      <c r="G483" s="48"/>
      <c r="H483"/>
      <c r="I483"/>
      <c r="J483"/>
    </row>
    <row r="484" spans="1:10" x14ac:dyDescent="0.35">
      <c r="A484"/>
      <c r="B484"/>
      <c r="C484"/>
      <c r="D484"/>
      <c r="E484"/>
      <c r="F484"/>
      <c r="G484" s="48"/>
      <c r="H484"/>
      <c r="I484"/>
      <c r="J484"/>
    </row>
    <row r="485" spans="1:10" x14ac:dyDescent="0.35">
      <c r="A485"/>
      <c r="B485"/>
      <c r="C485"/>
      <c r="D485"/>
      <c r="E485"/>
      <c r="F485"/>
      <c r="G485" s="48"/>
      <c r="H485"/>
      <c r="I485"/>
      <c r="J485"/>
    </row>
    <row r="486" spans="1:10" x14ac:dyDescent="0.35">
      <c r="A486"/>
      <c r="B486"/>
      <c r="C486"/>
      <c r="D486"/>
      <c r="E486"/>
      <c r="F486"/>
      <c r="G486" s="48"/>
      <c r="H486"/>
      <c r="I486"/>
      <c r="J486"/>
    </row>
    <row r="487" spans="1:10" x14ac:dyDescent="0.35">
      <c r="A487"/>
      <c r="B487"/>
      <c r="C487"/>
      <c r="D487"/>
      <c r="E487"/>
      <c r="F487"/>
      <c r="G487" s="48"/>
      <c r="H487"/>
      <c r="I487"/>
      <c r="J487"/>
    </row>
    <row r="488" spans="1:10" x14ac:dyDescent="0.35">
      <c r="A488"/>
      <c r="B488"/>
      <c r="C488"/>
      <c r="D488"/>
      <c r="E488"/>
      <c r="F488"/>
      <c r="G488" s="48"/>
      <c r="H488"/>
      <c r="I488"/>
      <c r="J488"/>
    </row>
    <row r="489" spans="1:10" x14ac:dyDescent="0.35">
      <c r="A489"/>
      <c r="B489"/>
      <c r="C489"/>
      <c r="D489"/>
      <c r="E489"/>
      <c r="F489"/>
      <c r="G489" s="48"/>
      <c r="H489"/>
      <c r="I489"/>
      <c r="J489"/>
    </row>
    <row r="490" spans="1:10" x14ac:dyDescent="0.35">
      <c r="A490"/>
      <c r="B490"/>
      <c r="C490"/>
      <c r="D490"/>
      <c r="E490"/>
      <c r="F490"/>
      <c r="G490" s="48"/>
      <c r="H490"/>
      <c r="I490"/>
      <c r="J490"/>
    </row>
    <row r="491" spans="1:10" x14ac:dyDescent="0.35">
      <c r="A491"/>
      <c r="B491"/>
      <c r="C491"/>
      <c r="D491"/>
      <c r="E491"/>
      <c r="F491"/>
      <c r="G491" s="48"/>
      <c r="H491"/>
      <c r="I491"/>
      <c r="J491"/>
    </row>
    <row r="492" spans="1:10" x14ac:dyDescent="0.35">
      <c r="A492"/>
      <c r="B492"/>
      <c r="C492"/>
      <c r="D492"/>
      <c r="E492"/>
      <c r="F492"/>
      <c r="G492" s="48"/>
      <c r="H492"/>
      <c r="I492"/>
      <c r="J492"/>
    </row>
    <row r="493" spans="1:10" x14ac:dyDescent="0.35">
      <c r="A493"/>
      <c r="B493"/>
      <c r="C493"/>
      <c r="D493"/>
      <c r="E493"/>
      <c r="F493"/>
      <c r="G493" s="48"/>
      <c r="H493"/>
      <c r="I493"/>
      <c r="J493"/>
    </row>
    <row r="494" spans="1:10" x14ac:dyDescent="0.35">
      <c r="A494"/>
      <c r="B494"/>
      <c r="C494"/>
      <c r="D494"/>
      <c r="E494"/>
      <c r="F494"/>
      <c r="G494" s="48"/>
      <c r="H494"/>
      <c r="I494"/>
      <c r="J494"/>
    </row>
    <row r="495" spans="1:10" x14ac:dyDescent="0.35">
      <c r="A495"/>
      <c r="B495"/>
      <c r="C495"/>
      <c r="D495"/>
      <c r="E495"/>
      <c r="F495"/>
      <c r="G495" s="48"/>
      <c r="H495"/>
      <c r="I495"/>
      <c r="J495"/>
    </row>
    <row r="496" spans="1:10" x14ac:dyDescent="0.35">
      <c r="A496"/>
      <c r="B496"/>
      <c r="C496"/>
      <c r="D496"/>
      <c r="E496"/>
      <c r="F496"/>
      <c r="G496" s="48"/>
      <c r="H496"/>
      <c r="I496"/>
      <c r="J496"/>
    </row>
    <row r="497" spans="1:10" x14ac:dyDescent="0.35">
      <c r="A497"/>
      <c r="B497"/>
      <c r="C497"/>
      <c r="D497"/>
      <c r="E497"/>
      <c r="F497"/>
      <c r="G497" s="48"/>
      <c r="H497"/>
      <c r="I497"/>
      <c r="J497"/>
    </row>
    <row r="498" spans="1:10" x14ac:dyDescent="0.35">
      <c r="A498"/>
      <c r="B498"/>
      <c r="C498"/>
      <c r="D498"/>
      <c r="E498"/>
      <c r="F498"/>
      <c r="G498" s="48"/>
      <c r="H498"/>
      <c r="I498"/>
      <c r="J498"/>
    </row>
    <row r="499" spans="1:10" x14ac:dyDescent="0.35">
      <c r="A499"/>
      <c r="B499"/>
      <c r="C499"/>
      <c r="D499"/>
      <c r="E499"/>
      <c r="F499"/>
      <c r="G499" s="48"/>
      <c r="H499"/>
      <c r="I499"/>
      <c r="J499"/>
    </row>
    <row r="500" spans="1:10" x14ac:dyDescent="0.35">
      <c r="A500"/>
      <c r="B500"/>
      <c r="C500"/>
      <c r="D500"/>
      <c r="E500"/>
      <c r="F500"/>
      <c r="G500" s="48"/>
      <c r="H500"/>
      <c r="I500"/>
      <c r="J500"/>
    </row>
    <row r="501" spans="1:10" x14ac:dyDescent="0.35">
      <c r="A501"/>
      <c r="B501"/>
      <c r="C501"/>
      <c r="D501"/>
      <c r="E501"/>
      <c r="F501"/>
      <c r="G501" s="48"/>
      <c r="H501"/>
      <c r="I501"/>
      <c r="J501"/>
    </row>
    <row r="502" spans="1:10" x14ac:dyDescent="0.35">
      <c r="A502"/>
      <c r="B502"/>
      <c r="C502"/>
      <c r="D502"/>
      <c r="E502"/>
      <c r="F502"/>
      <c r="G502" s="48"/>
      <c r="H502"/>
      <c r="I502"/>
      <c r="J502"/>
    </row>
    <row r="503" spans="1:10" x14ac:dyDescent="0.35">
      <c r="A503"/>
      <c r="B503"/>
      <c r="C503"/>
      <c r="D503"/>
      <c r="E503"/>
      <c r="F503"/>
      <c r="G503" s="48"/>
      <c r="H503"/>
      <c r="I503"/>
      <c r="J503"/>
    </row>
    <row r="504" spans="1:10" x14ac:dyDescent="0.35">
      <c r="A504"/>
      <c r="B504"/>
      <c r="C504"/>
      <c r="D504"/>
      <c r="E504"/>
      <c r="F504"/>
      <c r="G504" s="48"/>
      <c r="H504"/>
      <c r="I504"/>
      <c r="J504"/>
    </row>
    <row r="505" spans="1:10" x14ac:dyDescent="0.35">
      <c r="A505"/>
      <c r="B505"/>
      <c r="C505"/>
      <c r="D505"/>
      <c r="E505"/>
      <c r="F505"/>
      <c r="G505" s="48"/>
      <c r="H505"/>
      <c r="I505"/>
      <c r="J505"/>
    </row>
    <row r="506" spans="1:10" x14ac:dyDescent="0.35">
      <c r="A506"/>
      <c r="B506"/>
      <c r="C506"/>
      <c r="D506"/>
      <c r="E506"/>
      <c r="F506"/>
      <c r="G506" s="48"/>
      <c r="H506"/>
      <c r="I506"/>
      <c r="J506"/>
    </row>
    <row r="507" spans="1:10" x14ac:dyDescent="0.35">
      <c r="A507"/>
      <c r="B507"/>
      <c r="C507"/>
      <c r="D507"/>
      <c r="E507"/>
      <c r="F507"/>
      <c r="G507" s="48"/>
      <c r="H507"/>
      <c r="I507"/>
      <c r="J507"/>
    </row>
    <row r="508" spans="1:10" x14ac:dyDescent="0.35">
      <c r="A508"/>
      <c r="B508"/>
      <c r="C508"/>
      <c r="D508"/>
      <c r="E508"/>
      <c r="F508"/>
      <c r="G508" s="48"/>
      <c r="H508"/>
      <c r="I508"/>
      <c r="J508"/>
    </row>
    <row r="509" spans="1:10" x14ac:dyDescent="0.35">
      <c r="A509"/>
      <c r="B509"/>
      <c r="C509"/>
      <c r="D509"/>
      <c r="E509"/>
      <c r="F509"/>
      <c r="G509" s="48"/>
      <c r="H509"/>
      <c r="I509"/>
      <c r="J509"/>
    </row>
    <row r="510" spans="1:10" x14ac:dyDescent="0.35">
      <c r="A510"/>
      <c r="B510"/>
      <c r="C510"/>
      <c r="D510"/>
      <c r="E510"/>
      <c r="F510"/>
      <c r="G510" s="48"/>
      <c r="H510"/>
      <c r="I510"/>
      <c r="J510"/>
    </row>
    <row r="511" spans="1:10" x14ac:dyDescent="0.35">
      <c r="A511"/>
      <c r="B511"/>
      <c r="C511"/>
      <c r="D511"/>
      <c r="E511"/>
      <c r="F511"/>
      <c r="G511" s="48"/>
      <c r="H511"/>
      <c r="I511"/>
      <c r="J511"/>
    </row>
    <row r="512" spans="1:10" x14ac:dyDescent="0.35">
      <c r="A512"/>
      <c r="B512"/>
      <c r="C512"/>
      <c r="D512"/>
      <c r="E512"/>
      <c r="F512"/>
      <c r="G512" s="48"/>
      <c r="H512"/>
      <c r="I512"/>
      <c r="J512"/>
    </row>
    <row r="513" spans="1:10" x14ac:dyDescent="0.35">
      <c r="A513"/>
      <c r="B513"/>
      <c r="C513"/>
      <c r="D513"/>
      <c r="E513"/>
      <c r="F513"/>
      <c r="G513" s="48"/>
      <c r="H513"/>
      <c r="I513"/>
      <c r="J513"/>
    </row>
    <row r="514" spans="1:10" x14ac:dyDescent="0.35">
      <c r="A514"/>
      <c r="B514"/>
      <c r="C514"/>
      <c r="D514"/>
      <c r="E514"/>
      <c r="F514"/>
      <c r="G514" s="48"/>
      <c r="H514"/>
      <c r="I514"/>
      <c r="J514"/>
    </row>
    <row r="515" spans="1:10" x14ac:dyDescent="0.35">
      <c r="A515"/>
      <c r="B515"/>
      <c r="C515"/>
      <c r="D515"/>
      <c r="E515"/>
      <c r="F515"/>
      <c r="G515" s="48"/>
      <c r="H515"/>
      <c r="I515"/>
      <c r="J515"/>
    </row>
    <row r="516" spans="1:10" x14ac:dyDescent="0.35">
      <c r="A516"/>
      <c r="B516"/>
      <c r="C516"/>
      <c r="D516"/>
      <c r="E516"/>
      <c r="F516"/>
      <c r="G516" s="48"/>
      <c r="H516"/>
      <c r="I516"/>
      <c r="J516"/>
    </row>
    <row r="517" spans="1:10" x14ac:dyDescent="0.35">
      <c r="A517"/>
      <c r="B517"/>
      <c r="C517"/>
      <c r="D517"/>
      <c r="E517"/>
      <c r="F517"/>
      <c r="G517" s="48"/>
      <c r="H517"/>
      <c r="I517"/>
      <c r="J517"/>
    </row>
    <row r="518" spans="1:10" x14ac:dyDescent="0.35">
      <c r="A518"/>
      <c r="B518"/>
      <c r="C518"/>
      <c r="D518"/>
      <c r="E518"/>
      <c r="F518"/>
      <c r="G518" s="48"/>
      <c r="H518"/>
      <c r="I518"/>
      <c r="J518"/>
    </row>
    <row r="519" spans="1:10" x14ac:dyDescent="0.35">
      <c r="A519"/>
      <c r="B519"/>
      <c r="C519"/>
      <c r="D519"/>
      <c r="E519"/>
      <c r="F519"/>
      <c r="G519" s="48"/>
      <c r="H519"/>
      <c r="I519"/>
      <c r="J519"/>
    </row>
    <row r="520" spans="1:10" x14ac:dyDescent="0.35">
      <c r="A520"/>
      <c r="B520"/>
      <c r="C520"/>
      <c r="D520"/>
      <c r="E520"/>
      <c r="F520"/>
      <c r="G520" s="48"/>
      <c r="H520"/>
      <c r="I520"/>
      <c r="J520"/>
    </row>
    <row r="521" spans="1:10" x14ac:dyDescent="0.35">
      <c r="A521"/>
      <c r="B521"/>
      <c r="C521"/>
      <c r="D521"/>
      <c r="E521"/>
      <c r="F521"/>
      <c r="G521" s="48"/>
      <c r="H521"/>
      <c r="I521"/>
      <c r="J521"/>
    </row>
    <row r="522" spans="1:10" x14ac:dyDescent="0.35">
      <c r="A522"/>
      <c r="B522"/>
      <c r="C522"/>
      <c r="D522"/>
      <c r="E522"/>
      <c r="F522"/>
      <c r="G522" s="48"/>
      <c r="H522"/>
      <c r="I522"/>
      <c r="J522"/>
    </row>
    <row r="523" spans="1:10" x14ac:dyDescent="0.35">
      <c r="A523"/>
      <c r="B523"/>
      <c r="C523"/>
      <c r="D523"/>
      <c r="E523"/>
      <c r="F523"/>
      <c r="G523" s="48"/>
      <c r="H523"/>
      <c r="I523"/>
      <c r="J523"/>
    </row>
    <row r="524" spans="1:10" x14ac:dyDescent="0.35">
      <c r="A524"/>
      <c r="B524"/>
      <c r="C524"/>
      <c r="D524"/>
      <c r="E524"/>
      <c r="F524"/>
      <c r="G524" s="48"/>
      <c r="H524"/>
      <c r="I524"/>
      <c r="J524"/>
    </row>
    <row r="525" spans="1:10" x14ac:dyDescent="0.35">
      <c r="A525"/>
      <c r="B525"/>
      <c r="C525"/>
      <c r="D525"/>
      <c r="E525"/>
      <c r="F525"/>
      <c r="G525" s="48"/>
      <c r="H525"/>
      <c r="I525"/>
      <c r="J525"/>
    </row>
    <row r="526" spans="1:10" x14ac:dyDescent="0.35">
      <c r="A526"/>
      <c r="B526"/>
      <c r="C526"/>
      <c r="D526"/>
      <c r="E526"/>
      <c r="F526"/>
      <c r="G526" s="48"/>
      <c r="H526"/>
      <c r="I526"/>
      <c r="J526"/>
    </row>
    <row r="527" spans="1:10" x14ac:dyDescent="0.35">
      <c r="A527"/>
      <c r="B527"/>
      <c r="C527"/>
      <c r="D527"/>
      <c r="E527"/>
      <c r="F527"/>
      <c r="G527" s="48"/>
      <c r="H527"/>
      <c r="I527"/>
      <c r="J527"/>
    </row>
    <row r="528" spans="1:10" x14ac:dyDescent="0.35">
      <c r="A528"/>
      <c r="B528"/>
      <c r="C528"/>
      <c r="D528"/>
      <c r="E528"/>
      <c r="F528"/>
      <c r="G528" s="48"/>
      <c r="H528"/>
      <c r="I528"/>
      <c r="J528"/>
    </row>
    <row r="529" spans="1:10" x14ac:dyDescent="0.35">
      <c r="A529"/>
      <c r="B529"/>
      <c r="C529"/>
      <c r="D529"/>
      <c r="E529"/>
      <c r="F529"/>
      <c r="G529" s="48"/>
      <c r="H529"/>
      <c r="I529"/>
      <c r="J529"/>
    </row>
    <row r="530" spans="1:10" x14ac:dyDescent="0.35">
      <c r="A530"/>
      <c r="B530"/>
      <c r="C530"/>
      <c r="D530"/>
      <c r="E530"/>
      <c r="F530"/>
      <c r="G530" s="48"/>
      <c r="H530"/>
      <c r="I530"/>
      <c r="J530"/>
    </row>
    <row r="531" spans="1:10" x14ac:dyDescent="0.35">
      <c r="A531"/>
      <c r="B531"/>
      <c r="C531"/>
      <c r="D531"/>
      <c r="E531"/>
      <c r="F531"/>
      <c r="G531" s="48"/>
      <c r="H531"/>
      <c r="I531"/>
      <c r="J531"/>
    </row>
    <row r="532" spans="1:10" x14ac:dyDescent="0.35">
      <c r="A532"/>
      <c r="B532"/>
      <c r="C532"/>
      <c r="D532"/>
      <c r="E532"/>
      <c r="F532"/>
      <c r="G532" s="48"/>
      <c r="H532"/>
      <c r="I532"/>
      <c r="J532"/>
    </row>
    <row r="533" spans="1:10" x14ac:dyDescent="0.35">
      <c r="A533"/>
      <c r="B533"/>
      <c r="C533"/>
      <c r="D533"/>
      <c r="E533"/>
      <c r="F533"/>
      <c r="G533" s="48"/>
      <c r="H533"/>
      <c r="I533"/>
      <c r="J533"/>
    </row>
    <row r="534" spans="1:10" x14ac:dyDescent="0.35">
      <c r="A534"/>
      <c r="B534"/>
      <c r="C534"/>
      <c r="D534"/>
      <c r="E534"/>
      <c r="F534"/>
      <c r="G534" s="48"/>
      <c r="H534"/>
      <c r="I534"/>
      <c r="J534"/>
    </row>
    <row r="535" spans="1:10" x14ac:dyDescent="0.35">
      <c r="A535"/>
      <c r="B535"/>
      <c r="C535"/>
      <c r="D535"/>
      <c r="E535"/>
      <c r="F535"/>
      <c r="G535" s="48"/>
      <c r="H535"/>
      <c r="I535"/>
      <c r="J535"/>
    </row>
    <row r="536" spans="1:10" x14ac:dyDescent="0.35">
      <c r="A536"/>
      <c r="B536"/>
      <c r="C536"/>
      <c r="D536"/>
      <c r="E536"/>
      <c r="F536"/>
      <c r="G536" s="48"/>
      <c r="H536"/>
      <c r="I536"/>
      <c r="J536"/>
    </row>
    <row r="537" spans="1:10" x14ac:dyDescent="0.35">
      <c r="A537"/>
      <c r="B537"/>
      <c r="C537"/>
      <c r="D537"/>
      <c r="E537"/>
      <c r="F537"/>
      <c r="G537" s="48"/>
      <c r="H537"/>
      <c r="I537"/>
      <c r="J537"/>
    </row>
    <row r="538" spans="1:10" x14ac:dyDescent="0.35">
      <c r="A538"/>
      <c r="B538"/>
      <c r="C538"/>
      <c r="D538"/>
      <c r="E538"/>
      <c r="F538"/>
      <c r="G538" s="48"/>
      <c r="H538"/>
      <c r="I538"/>
      <c r="J538"/>
    </row>
    <row r="539" spans="1:10" x14ac:dyDescent="0.35">
      <c r="A539"/>
      <c r="B539"/>
      <c r="C539"/>
      <c r="D539"/>
      <c r="E539"/>
      <c r="F539"/>
      <c r="G539" s="48"/>
      <c r="H539"/>
      <c r="I539"/>
      <c r="J539"/>
    </row>
    <row r="540" spans="1:10" x14ac:dyDescent="0.35">
      <c r="A540"/>
      <c r="B540"/>
      <c r="C540"/>
      <c r="D540"/>
      <c r="E540"/>
      <c r="F540"/>
      <c r="G540" s="48"/>
      <c r="H540"/>
      <c r="I540"/>
      <c r="J540"/>
    </row>
    <row r="541" spans="1:10" x14ac:dyDescent="0.35">
      <c r="A541"/>
      <c r="B541"/>
      <c r="C541"/>
      <c r="D541"/>
      <c r="E541"/>
      <c r="F541"/>
      <c r="G541" s="48"/>
      <c r="H541"/>
      <c r="I541"/>
      <c r="J541"/>
    </row>
    <row r="542" spans="1:10" x14ac:dyDescent="0.35">
      <c r="A542"/>
      <c r="B542"/>
      <c r="C542"/>
      <c r="D542"/>
      <c r="E542"/>
      <c r="F542"/>
      <c r="G542" s="48"/>
      <c r="H542"/>
      <c r="I542"/>
      <c r="J542"/>
    </row>
    <row r="543" spans="1:10" x14ac:dyDescent="0.35">
      <c r="A543"/>
      <c r="B543"/>
      <c r="C543"/>
      <c r="D543"/>
      <c r="E543"/>
      <c r="F543"/>
      <c r="G543" s="48"/>
      <c r="H543"/>
      <c r="I543"/>
      <c r="J543"/>
    </row>
    <row r="544" spans="1:10" x14ac:dyDescent="0.35">
      <c r="A544"/>
      <c r="B544"/>
      <c r="C544"/>
      <c r="D544"/>
      <c r="E544"/>
      <c r="F544"/>
      <c r="G544" s="48"/>
      <c r="H544"/>
      <c r="I544"/>
      <c r="J544"/>
    </row>
    <row r="545" spans="1:10" x14ac:dyDescent="0.35">
      <c r="A545"/>
      <c r="B545"/>
      <c r="C545"/>
      <c r="D545"/>
      <c r="E545"/>
      <c r="F545"/>
      <c r="G545" s="48"/>
      <c r="H545"/>
      <c r="I545"/>
      <c r="J545"/>
    </row>
    <row r="546" spans="1:10" x14ac:dyDescent="0.35">
      <c r="A546"/>
      <c r="B546"/>
      <c r="C546"/>
      <c r="D546"/>
      <c r="E546"/>
      <c r="F546"/>
      <c r="G546" s="48"/>
      <c r="H546"/>
      <c r="I546"/>
      <c r="J546"/>
    </row>
    <row r="547" spans="1:10" x14ac:dyDescent="0.35">
      <c r="A547"/>
      <c r="B547"/>
      <c r="C547"/>
      <c r="D547"/>
      <c r="E547"/>
      <c r="F547"/>
      <c r="G547" s="48"/>
      <c r="H547"/>
      <c r="I547"/>
      <c r="J547"/>
    </row>
    <row r="548" spans="1:10" x14ac:dyDescent="0.35">
      <c r="A548"/>
      <c r="B548"/>
      <c r="C548"/>
      <c r="D548"/>
      <c r="E548"/>
      <c r="F548"/>
      <c r="G548" s="48"/>
      <c r="H548"/>
      <c r="I548"/>
      <c r="J548"/>
    </row>
    <row r="549" spans="1:10" x14ac:dyDescent="0.35">
      <c r="A549"/>
      <c r="B549"/>
      <c r="C549"/>
      <c r="D549"/>
      <c r="E549"/>
      <c r="F549"/>
      <c r="G549" s="48"/>
      <c r="H549"/>
      <c r="I549"/>
      <c r="J549"/>
    </row>
    <row r="550" spans="1:10" x14ac:dyDescent="0.35">
      <c r="A550"/>
      <c r="B550"/>
      <c r="C550"/>
      <c r="D550"/>
      <c r="E550"/>
      <c r="F550"/>
      <c r="G550" s="48"/>
      <c r="H550"/>
      <c r="I550"/>
      <c r="J550"/>
    </row>
    <row r="551" spans="1:10" x14ac:dyDescent="0.35">
      <c r="A551"/>
      <c r="B551"/>
      <c r="C551"/>
      <c r="D551"/>
      <c r="E551"/>
      <c r="F551"/>
      <c r="G551" s="48"/>
      <c r="H551"/>
      <c r="I551"/>
      <c r="J551"/>
    </row>
    <row r="552" spans="1:10" x14ac:dyDescent="0.35">
      <c r="A552"/>
      <c r="B552"/>
      <c r="C552"/>
      <c r="D552"/>
      <c r="E552"/>
      <c r="F552"/>
      <c r="G552" s="48"/>
      <c r="H552"/>
      <c r="I552"/>
      <c r="J552"/>
    </row>
    <row r="553" spans="1:10" x14ac:dyDescent="0.35">
      <c r="A553"/>
      <c r="B553"/>
      <c r="C553"/>
      <c r="D553"/>
      <c r="E553"/>
      <c r="F553"/>
      <c r="G553" s="48"/>
      <c r="H553"/>
      <c r="I553"/>
      <c r="J553"/>
    </row>
    <row r="554" spans="1:10" x14ac:dyDescent="0.35">
      <c r="A554"/>
      <c r="B554"/>
      <c r="C554"/>
      <c r="D554"/>
      <c r="E554"/>
      <c r="F554"/>
      <c r="G554" s="48"/>
      <c r="H554"/>
      <c r="I554"/>
      <c r="J554"/>
    </row>
    <row r="555" spans="1:10" x14ac:dyDescent="0.35">
      <c r="A555"/>
      <c r="B555"/>
      <c r="C555"/>
      <c r="D555"/>
      <c r="E555"/>
      <c r="F555"/>
      <c r="G555" s="48"/>
      <c r="H555"/>
      <c r="I555"/>
      <c r="J555"/>
    </row>
    <row r="556" spans="1:10" x14ac:dyDescent="0.35">
      <c r="A556"/>
      <c r="B556"/>
      <c r="C556"/>
      <c r="D556"/>
      <c r="E556"/>
      <c r="F556"/>
      <c r="G556" s="48"/>
      <c r="H556"/>
      <c r="I556"/>
      <c r="J556"/>
    </row>
    <row r="557" spans="1:10" x14ac:dyDescent="0.35">
      <c r="A557"/>
      <c r="B557"/>
      <c r="C557"/>
      <c r="D557"/>
      <c r="E557"/>
      <c r="F557"/>
      <c r="G557" s="48"/>
      <c r="H557"/>
      <c r="I557"/>
      <c r="J557"/>
    </row>
    <row r="558" spans="1:10" x14ac:dyDescent="0.35">
      <c r="A558"/>
      <c r="B558"/>
      <c r="C558"/>
      <c r="D558"/>
      <c r="E558"/>
      <c r="F558"/>
      <c r="G558" s="48"/>
      <c r="H558"/>
      <c r="I558"/>
      <c r="J558"/>
    </row>
    <row r="559" spans="1:10" x14ac:dyDescent="0.35">
      <c r="A559"/>
      <c r="B559"/>
      <c r="C559"/>
      <c r="D559"/>
      <c r="E559"/>
      <c r="F559"/>
      <c r="G559" s="48"/>
      <c r="H559"/>
      <c r="I559"/>
      <c r="J559"/>
    </row>
    <row r="560" spans="1:10" x14ac:dyDescent="0.35">
      <c r="A560"/>
      <c r="B560"/>
      <c r="C560"/>
      <c r="D560"/>
      <c r="E560"/>
      <c r="F560"/>
      <c r="G560" s="48"/>
      <c r="H560"/>
      <c r="I560"/>
      <c r="J560"/>
    </row>
    <row r="561" spans="1:10" x14ac:dyDescent="0.35">
      <c r="A561"/>
      <c r="B561"/>
      <c r="C561"/>
      <c r="D561"/>
      <c r="E561"/>
      <c r="F561"/>
      <c r="G561" s="48"/>
      <c r="H561"/>
      <c r="I561"/>
      <c r="J561"/>
    </row>
    <row r="562" spans="1:10" x14ac:dyDescent="0.35">
      <c r="A562"/>
      <c r="B562"/>
      <c r="C562"/>
      <c r="D562"/>
      <c r="E562"/>
      <c r="F562"/>
      <c r="G562" s="48"/>
      <c r="H562"/>
      <c r="I562"/>
      <c r="J562"/>
    </row>
    <row r="563" spans="1:10" x14ac:dyDescent="0.35">
      <c r="A563"/>
      <c r="B563"/>
      <c r="C563"/>
      <c r="D563"/>
      <c r="E563"/>
      <c r="F563"/>
      <c r="G563" s="48"/>
      <c r="H563"/>
      <c r="I563"/>
      <c r="J563"/>
    </row>
    <row r="564" spans="1:10" x14ac:dyDescent="0.35">
      <c r="A564"/>
      <c r="B564"/>
      <c r="C564"/>
      <c r="D564"/>
      <c r="E564"/>
      <c r="F564"/>
      <c r="G564" s="48"/>
      <c r="H564"/>
      <c r="I564"/>
      <c r="J564"/>
    </row>
    <row r="565" spans="1:10" x14ac:dyDescent="0.35">
      <c r="A565"/>
      <c r="B565"/>
      <c r="C565"/>
      <c r="D565"/>
      <c r="E565"/>
      <c r="F565"/>
      <c r="G565" s="48"/>
      <c r="H565"/>
      <c r="I565"/>
      <c r="J565"/>
    </row>
    <row r="566" spans="1:10" x14ac:dyDescent="0.35">
      <c r="A566"/>
      <c r="B566"/>
      <c r="C566"/>
      <c r="D566"/>
      <c r="E566"/>
      <c r="F566"/>
      <c r="G566" s="48"/>
      <c r="H566"/>
      <c r="I566"/>
      <c r="J566"/>
    </row>
    <row r="567" spans="1:10" x14ac:dyDescent="0.35">
      <c r="A567"/>
      <c r="B567"/>
      <c r="C567"/>
      <c r="D567"/>
      <c r="E567"/>
      <c r="F567"/>
      <c r="G567" s="48"/>
      <c r="H567"/>
      <c r="I567"/>
      <c r="J567"/>
    </row>
    <row r="568" spans="1:10" x14ac:dyDescent="0.35">
      <c r="A568"/>
      <c r="B568"/>
      <c r="C568"/>
      <c r="D568"/>
      <c r="E568"/>
      <c r="F568"/>
      <c r="G568" s="48"/>
      <c r="H568"/>
      <c r="I568"/>
      <c r="J568"/>
    </row>
    <row r="569" spans="1:10" x14ac:dyDescent="0.35">
      <c r="A569"/>
      <c r="B569"/>
      <c r="C569"/>
      <c r="D569"/>
      <c r="E569"/>
      <c r="F569"/>
      <c r="G569" s="48"/>
      <c r="H569"/>
      <c r="I569"/>
      <c r="J569"/>
    </row>
    <row r="570" spans="1:10" x14ac:dyDescent="0.35">
      <c r="A570"/>
      <c r="B570"/>
      <c r="C570"/>
      <c r="D570"/>
      <c r="E570"/>
      <c r="F570"/>
      <c r="G570" s="48"/>
      <c r="H570"/>
      <c r="I570"/>
      <c r="J570"/>
    </row>
    <row r="571" spans="1:10" x14ac:dyDescent="0.35">
      <c r="A571"/>
      <c r="B571"/>
      <c r="C571"/>
      <c r="D571"/>
      <c r="E571"/>
      <c r="F571"/>
      <c r="G571" s="48"/>
      <c r="H571"/>
      <c r="I571"/>
      <c r="J571"/>
    </row>
    <row r="572" spans="1:10" x14ac:dyDescent="0.35">
      <c r="A572"/>
      <c r="B572"/>
      <c r="C572"/>
      <c r="D572"/>
      <c r="E572"/>
      <c r="F572"/>
      <c r="G572" s="48"/>
      <c r="H572"/>
      <c r="I572"/>
      <c r="J572"/>
    </row>
    <row r="573" spans="1:10" x14ac:dyDescent="0.35">
      <c r="A573"/>
      <c r="B573"/>
      <c r="C573"/>
      <c r="D573"/>
      <c r="E573"/>
      <c r="F573"/>
      <c r="G573" s="48"/>
      <c r="H573"/>
      <c r="I573"/>
      <c r="J573"/>
    </row>
    <row r="574" spans="1:10" x14ac:dyDescent="0.35">
      <c r="A574"/>
      <c r="B574"/>
      <c r="C574"/>
      <c r="D574"/>
      <c r="E574"/>
      <c r="F574"/>
      <c r="G574" s="48"/>
      <c r="H574"/>
      <c r="I574"/>
      <c r="J574"/>
    </row>
    <row r="575" spans="1:10" x14ac:dyDescent="0.35">
      <c r="A575"/>
      <c r="B575"/>
      <c r="C575"/>
      <c r="D575"/>
      <c r="E575"/>
      <c r="F575"/>
      <c r="G575" s="48"/>
      <c r="H575"/>
      <c r="I575"/>
      <c r="J575"/>
    </row>
    <row r="576" spans="1:10" x14ac:dyDescent="0.35">
      <c r="A576"/>
      <c r="B576"/>
      <c r="C576"/>
      <c r="D576"/>
      <c r="E576"/>
      <c r="F576"/>
      <c r="G576" s="48"/>
      <c r="H576"/>
      <c r="I576"/>
      <c r="J576"/>
    </row>
    <row r="577" spans="1:10" x14ac:dyDescent="0.35">
      <c r="A577"/>
      <c r="B577"/>
      <c r="C577"/>
      <c r="D577"/>
      <c r="E577"/>
      <c r="F577"/>
      <c r="G577" s="48"/>
      <c r="H577"/>
      <c r="I577"/>
      <c r="J577"/>
    </row>
    <row r="578" spans="1:10" x14ac:dyDescent="0.35">
      <c r="A578"/>
      <c r="B578"/>
      <c r="C578"/>
      <c r="D578"/>
      <c r="E578"/>
      <c r="F578"/>
      <c r="G578" s="48"/>
      <c r="H578"/>
      <c r="I578"/>
      <c r="J578"/>
    </row>
    <row r="579" spans="1:10" x14ac:dyDescent="0.35">
      <c r="A579"/>
      <c r="B579"/>
      <c r="C579"/>
      <c r="D579"/>
      <c r="E579"/>
      <c r="F579"/>
      <c r="G579" s="48"/>
      <c r="H579"/>
      <c r="I579"/>
      <c r="J579"/>
    </row>
    <row r="580" spans="1:10" x14ac:dyDescent="0.35">
      <c r="A580"/>
      <c r="B580"/>
      <c r="C580"/>
      <c r="D580"/>
      <c r="E580"/>
      <c r="F580"/>
      <c r="G580" s="48"/>
      <c r="H580"/>
      <c r="I580"/>
      <c r="J580"/>
    </row>
    <row r="581" spans="1:10" x14ac:dyDescent="0.35">
      <c r="A581"/>
      <c r="B581"/>
      <c r="C581"/>
      <c r="D581"/>
      <c r="E581"/>
      <c r="F581"/>
      <c r="G581" s="48"/>
      <c r="H581"/>
      <c r="I581"/>
      <c r="J581"/>
    </row>
    <row r="582" spans="1:10" x14ac:dyDescent="0.35">
      <c r="A582"/>
      <c r="B582"/>
      <c r="C582"/>
      <c r="D582"/>
      <c r="E582"/>
      <c r="F582"/>
      <c r="G582" s="48"/>
      <c r="H582"/>
      <c r="I582"/>
      <c r="J582"/>
    </row>
    <row r="583" spans="1:10" x14ac:dyDescent="0.35">
      <c r="A583"/>
      <c r="B583"/>
      <c r="C583"/>
      <c r="D583"/>
      <c r="E583"/>
      <c r="F583"/>
      <c r="G583" s="48"/>
      <c r="H583"/>
      <c r="I583"/>
      <c r="J583"/>
    </row>
    <row r="584" spans="1:10" x14ac:dyDescent="0.35">
      <c r="A584"/>
      <c r="B584"/>
      <c r="C584"/>
      <c r="D584"/>
      <c r="E584"/>
      <c r="F584"/>
      <c r="G584" s="48"/>
      <c r="H584"/>
      <c r="I584"/>
      <c r="J584"/>
    </row>
    <row r="585" spans="1:10" x14ac:dyDescent="0.35">
      <c r="A585"/>
      <c r="B585"/>
      <c r="C585"/>
      <c r="D585"/>
      <c r="E585"/>
      <c r="F585"/>
      <c r="G585" s="48"/>
      <c r="H585"/>
      <c r="I585"/>
      <c r="J585"/>
    </row>
    <row r="586" spans="1:10" x14ac:dyDescent="0.35">
      <c r="A586"/>
      <c r="B586"/>
      <c r="C586"/>
      <c r="D586"/>
      <c r="E586"/>
      <c r="F586"/>
      <c r="G586" s="48"/>
      <c r="H586"/>
      <c r="I586"/>
      <c r="J586"/>
    </row>
    <row r="587" spans="1:10" x14ac:dyDescent="0.35">
      <c r="A587"/>
      <c r="B587"/>
      <c r="C587"/>
      <c r="D587"/>
      <c r="E587"/>
      <c r="F587"/>
      <c r="G587" s="48"/>
      <c r="H587"/>
      <c r="I587"/>
      <c r="J587"/>
    </row>
    <row r="588" spans="1:10" x14ac:dyDescent="0.35">
      <c r="A588"/>
      <c r="B588"/>
      <c r="C588"/>
      <c r="D588"/>
      <c r="E588"/>
      <c r="F588"/>
      <c r="G588" s="48"/>
      <c r="H588"/>
      <c r="I588"/>
      <c r="J588"/>
    </row>
    <row r="589" spans="1:10" x14ac:dyDescent="0.35">
      <c r="A589"/>
      <c r="B589"/>
      <c r="C589"/>
      <c r="D589"/>
      <c r="E589"/>
      <c r="F589"/>
      <c r="G589" s="48"/>
      <c r="H589"/>
      <c r="I589"/>
      <c r="J589"/>
    </row>
    <row r="590" spans="1:10" x14ac:dyDescent="0.35">
      <c r="A590"/>
      <c r="B590"/>
      <c r="C590"/>
      <c r="D590"/>
      <c r="E590"/>
      <c r="F590"/>
      <c r="G590" s="48"/>
      <c r="H590"/>
      <c r="I590"/>
      <c r="J590"/>
    </row>
    <row r="591" spans="1:10" x14ac:dyDescent="0.35">
      <c r="A591"/>
      <c r="B591"/>
      <c r="C591"/>
      <c r="D591"/>
      <c r="E591"/>
      <c r="F591"/>
      <c r="G591" s="48"/>
      <c r="H591"/>
      <c r="I591"/>
      <c r="J591"/>
    </row>
    <row r="592" spans="1:10" x14ac:dyDescent="0.35">
      <c r="A592"/>
      <c r="B592"/>
      <c r="C592"/>
      <c r="D592"/>
      <c r="E592"/>
      <c r="F592"/>
      <c r="G592" s="48"/>
      <c r="H592"/>
      <c r="I592"/>
      <c r="J592"/>
    </row>
    <row r="593" spans="1:10" x14ac:dyDescent="0.35">
      <c r="A593"/>
      <c r="B593"/>
      <c r="C593"/>
      <c r="D593"/>
      <c r="E593"/>
      <c r="F593"/>
      <c r="G593" s="48"/>
      <c r="H593"/>
      <c r="I593"/>
      <c r="J593"/>
    </row>
    <row r="594" spans="1:10" x14ac:dyDescent="0.35">
      <c r="A594"/>
      <c r="B594"/>
      <c r="C594"/>
      <c r="D594"/>
      <c r="E594"/>
      <c r="F594"/>
      <c r="G594" s="48"/>
      <c r="H594"/>
      <c r="I594"/>
      <c r="J594"/>
    </row>
    <row r="595" spans="1:10" x14ac:dyDescent="0.35">
      <c r="A595"/>
      <c r="B595"/>
      <c r="C595"/>
      <c r="D595"/>
      <c r="E595"/>
      <c r="F595"/>
      <c r="G595" s="48"/>
      <c r="H595"/>
      <c r="I595"/>
      <c r="J595"/>
    </row>
    <row r="596" spans="1:10" x14ac:dyDescent="0.35">
      <c r="A596"/>
      <c r="B596"/>
      <c r="C596"/>
      <c r="D596"/>
      <c r="E596"/>
      <c r="F596"/>
      <c r="G596" s="48"/>
      <c r="H596"/>
      <c r="I596"/>
      <c r="J596"/>
    </row>
    <row r="597" spans="1:10" x14ac:dyDescent="0.35">
      <c r="A597"/>
      <c r="B597"/>
      <c r="C597"/>
      <c r="D597"/>
      <c r="E597"/>
      <c r="F597"/>
      <c r="G597" s="48"/>
      <c r="H597"/>
      <c r="I597"/>
      <c r="J597"/>
    </row>
    <row r="598" spans="1:10" x14ac:dyDescent="0.35">
      <c r="A598"/>
      <c r="B598"/>
      <c r="C598"/>
      <c r="D598"/>
      <c r="E598"/>
      <c r="F598"/>
      <c r="G598" s="48"/>
      <c r="H598"/>
      <c r="I598"/>
      <c r="J598"/>
    </row>
    <row r="599" spans="1:10" x14ac:dyDescent="0.35">
      <c r="A599"/>
      <c r="B599"/>
      <c r="C599"/>
      <c r="D599"/>
      <c r="E599"/>
      <c r="F599"/>
      <c r="G599" s="48"/>
      <c r="H599"/>
      <c r="I599"/>
      <c r="J599"/>
    </row>
    <row r="600" spans="1:10" x14ac:dyDescent="0.35">
      <c r="A600"/>
      <c r="B600"/>
      <c r="C600"/>
      <c r="D600"/>
      <c r="E600"/>
      <c r="F600"/>
      <c r="G600" s="48"/>
      <c r="H600"/>
      <c r="I600"/>
      <c r="J600"/>
    </row>
    <row r="601" spans="1:10" x14ac:dyDescent="0.35">
      <c r="A601"/>
      <c r="B601"/>
      <c r="C601"/>
      <c r="D601"/>
      <c r="E601"/>
      <c r="F601"/>
      <c r="G601" s="48"/>
      <c r="H601"/>
      <c r="I601"/>
      <c r="J601"/>
    </row>
    <row r="602" spans="1:10" x14ac:dyDescent="0.35">
      <c r="A602"/>
      <c r="B602"/>
      <c r="C602"/>
      <c r="D602"/>
      <c r="E602"/>
      <c r="F602"/>
      <c r="G602" s="48"/>
      <c r="H602"/>
      <c r="I602"/>
      <c r="J602"/>
    </row>
    <row r="603" spans="1:10" x14ac:dyDescent="0.35">
      <c r="A603"/>
      <c r="B603"/>
      <c r="C603"/>
      <c r="D603"/>
      <c r="E603"/>
      <c r="F603"/>
      <c r="G603" s="48"/>
      <c r="H603"/>
      <c r="I603"/>
      <c r="J603"/>
    </row>
    <row r="604" spans="1:10" x14ac:dyDescent="0.35">
      <c r="A604"/>
      <c r="B604"/>
      <c r="C604"/>
      <c r="D604"/>
      <c r="E604"/>
      <c r="F604"/>
      <c r="G604" s="48"/>
      <c r="H604"/>
      <c r="I604"/>
      <c r="J604"/>
    </row>
    <row r="605" spans="1:10" x14ac:dyDescent="0.35">
      <c r="A605"/>
      <c r="B605"/>
      <c r="C605"/>
      <c r="D605"/>
      <c r="E605"/>
      <c r="F605"/>
      <c r="G605" s="48"/>
      <c r="H605"/>
      <c r="I605"/>
      <c r="J605"/>
    </row>
    <row r="606" spans="1:10" x14ac:dyDescent="0.35">
      <c r="A606"/>
      <c r="B606"/>
      <c r="C606"/>
      <c r="D606"/>
      <c r="E606"/>
      <c r="F606"/>
      <c r="G606" s="48"/>
      <c r="H606"/>
      <c r="I606"/>
      <c r="J606"/>
    </row>
    <row r="607" spans="1:10" x14ac:dyDescent="0.35">
      <c r="A607"/>
      <c r="B607"/>
      <c r="C607"/>
      <c r="D607"/>
      <c r="E607"/>
      <c r="F607"/>
      <c r="G607" s="48"/>
      <c r="H607"/>
      <c r="I607"/>
      <c r="J607"/>
    </row>
    <row r="608" spans="1:10" x14ac:dyDescent="0.35">
      <c r="A608"/>
      <c r="B608"/>
      <c r="C608"/>
      <c r="D608"/>
      <c r="E608"/>
      <c r="F608"/>
      <c r="G608" s="48"/>
      <c r="H608"/>
      <c r="I608"/>
      <c r="J608"/>
    </row>
    <row r="609" spans="1:10" x14ac:dyDescent="0.35">
      <c r="A609"/>
      <c r="B609"/>
      <c r="C609"/>
      <c r="D609"/>
      <c r="E609"/>
      <c r="F609"/>
      <c r="G609" s="48"/>
      <c r="H609"/>
      <c r="I609"/>
      <c r="J609"/>
    </row>
    <row r="610" spans="1:10" x14ac:dyDescent="0.35">
      <c r="A610"/>
      <c r="B610"/>
      <c r="C610"/>
      <c r="D610"/>
      <c r="E610"/>
      <c r="F610"/>
      <c r="G610" s="48"/>
      <c r="H610"/>
      <c r="I610"/>
      <c r="J610"/>
    </row>
    <row r="611" spans="1:10" x14ac:dyDescent="0.35">
      <c r="A611"/>
      <c r="B611"/>
      <c r="C611"/>
      <c r="D611"/>
      <c r="E611"/>
      <c r="F611"/>
      <c r="G611" s="48"/>
      <c r="H611"/>
      <c r="I611"/>
      <c r="J611"/>
    </row>
    <row r="612" spans="1:10" x14ac:dyDescent="0.35">
      <c r="A612"/>
      <c r="B612"/>
      <c r="C612"/>
      <c r="D612"/>
      <c r="E612"/>
      <c r="F612"/>
      <c r="G612" s="48"/>
      <c r="H612"/>
      <c r="I612"/>
      <c r="J612"/>
    </row>
    <row r="613" spans="1:10" x14ac:dyDescent="0.35">
      <c r="A613"/>
      <c r="B613"/>
      <c r="C613"/>
      <c r="D613"/>
      <c r="E613"/>
      <c r="F613"/>
      <c r="G613" s="48"/>
      <c r="H613"/>
      <c r="I613"/>
      <c r="J613"/>
    </row>
    <row r="614" spans="1:10" x14ac:dyDescent="0.35">
      <c r="A614"/>
      <c r="B614"/>
      <c r="C614"/>
      <c r="D614"/>
      <c r="E614"/>
      <c r="F614"/>
      <c r="G614" s="48"/>
      <c r="H614"/>
      <c r="I614"/>
      <c r="J614"/>
    </row>
    <row r="615" spans="1:10" x14ac:dyDescent="0.35">
      <c r="A615"/>
      <c r="B615"/>
      <c r="C615"/>
      <c r="D615"/>
      <c r="E615"/>
      <c r="F615"/>
      <c r="G615" s="48"/>
      <c r="H615"/>
      <c r="I615"/>
      <c r="J615"/>
    </row>
    <row r="616" spans="1:10" x14ac:dyDescent="0.35">
      <c r="A616"/>
      <c r="B616"/>
      <c r="C616"/>
      <c r="D616"/>
      <c r="E616"/>
      <c r="F616"/>
      <c r="G616" s="48"/>
      <c r="H616"/>
      <c r="I616"/>
      <c r="J616"/>
    </row>
    <row r="617" spans="1:10" x14ac:dyDescent="0.35">
      <c r="A617"/>
      <c r="B617"/>
      <c r="C617"/>
      <c r="D617"/>
      <c r="E617"/>
      <c r="F617"/>
      <c r="G617" s="48"/>
      <c r="H617"/>
      <c r="I617"/>
      <c r="J617"/>
    </row>
    <row r="618" spans="1:10" x14ac:dyDescent="0.35">
      <c r="A618"/>
      <c r="B618"/>
      <c r="C618"/>
      <c r="D618"/>
      <c r="E618"/>
      <c r="F618"/>
      <c r="G618" s="48"/>
      <c r="H618"/>
      <c r="I618"/>
      <c r="J618"/>
    </row>
    <row r="619" spans="1:10" x14ac:dyDescent="0.35">
      <c r="A619"/>
      <c r="B619"/>
      <c r="C619"/>
      <c r="D619"/>
      <c r="E619"/>
      <c r="F619"/>
      <c r="G619" s="48"/>
      <c r="H619"/>
      <c r="I619"/>
      <c r="J619"/>
    </row>
    <row r="620" spans="1:10" x14ac:dyDescent="0.35">
      <c r="A620"/>
      <c r="B620"/>
      <c r="C620"/>
      <c r="D620"/>
      <c r="E620"/>
      <c r="F620"/>
      <c r="G620" s="48"/>
      <c r="H620"/>
      <c r="I620"/>
      <c r="J620"/>
    </row>
    <row r="621" spans="1:10" x14ac:dyDescent="0.35">
      <c r="A621"/>
      <c r="B621"/>
      <c r="C621"/>
      <c r="D621"/>
      <c r="E621"/>
      <c r="F621"/>
      <c r="G621" s="48"/>
      <c r="H621"/>
      <c r="I621"/>
      <c r="J621"/>
    </row>
    <row r="622" spans="1:10" x14ac:dyDescent="0.35">
      <c r="A622"/>
      <c r="B622"/>
      <c r="C622"/>
      <c r="D622"/>
      <c r="E622"/>
      <c r="F622"/>
      <c r="G622" s="48"/>
      <c r="H622"/>
      <c r="I622"/>
      <c r="J622"/>
    </row>
    <row r="623" spans="1:10" x14ac:dyDescent="0.35">
      <c r="A623"/>
      <c r="B623"/>
      <c r="C623"/>
      <c r="D623"/>
      <c r="E623"/>
      <c r="F623"/>
      <c r="G623" s="48"/>
      <c r="H623"/>
      <c r="I623"/>
      <c r="J623"/>
    </row>
    <row r="624" spans="1:10" x14ac:dyDescent="0.35">
      <c r="A624"/>
      <c r="B624"/>
      <c r="C624"/>
      <c r="D624"/>
      <c r="E624"/>
      <c r="F624"/>
      <c r="G624" s="48"/>
      <c r="H624"/>
      <c r="I624"/>
      <c r="J624"/>
    </row>
    <row r="625" spans="1:10" x14ac:dyDescent="0.35">
      <c r="A625"/>
      <c r="B625"/>
      <c r="C625"/>
      <c r="D625"/>
      <c r="E625"/>
      <c r="F625"/>
      <c r="G625" s="48"/>
      <c r="H625"/>
      <c r="I625"/>
      <c r="J625"/>
    </row>
    <row r="626" spans="1:10" x14ac:dyDescent="0.35">
      <c r="A626"/>
      <c r="B626"/>
      <c r="C626"/>
      <c r="D626"/>
      <c r="E626"/>
      <c r="F626"/>
      <c r="G626" s="48"/>
      <c r="H626"/>
      <c r="I626"/>
      <c r="J626"/>
    </row>
    <row r="627" spans="1:10" x14ac:dyDescent="0.35">
      <c r="A627"/>
      <c r="B627"/>
      <c r="C627"/>
      <c r="D627"/>
      <c r="E627"/>
      <c r="F627"/>
      <c r="G627" s="48"/>
      <c r="H627"/>
      <c r="I627"/>
      <c r="J627"/>
    </row>
    <row r="628" spans="1:10" x14ac:dyDescent="0.35">
      <c r="A628"/>
      <c r="B628"/>
      <c r="C628"/>
      <c r="D628"/>
      <c r="E628"/>
      <c r="F628"/>
      <c r="G628" s="48"/>
      <c r="H628"/>
      <c r="I628"/>
      <c r="J628"/>
    </row>
    <row r="629" spans="1:10" x14ac:dyDescent="0.35">
      <c r="A629"/>
      <c r="B629"/>
      <c r="C629"/>
      <c r="D629"/>
      <c r="E629"/>
      <c r="F629"/>
      <c r="G629" s="48"/>
      <c r="H629"/>
      <c r="I629"/>
      <c r="J629"/>
    </row>
    <row r="630" spans="1:10" x14ac:dyDescent="0.35">
      <c r="A630"/>
      <c r="B630"/>
      <c r="C630"/>
      <c r="D630"/>
      <c r="E630"/>
      <c r="F630"/>
      <c r="G630" s="48"/>
      <c r="H630"/>
      <c r="I630"/>
      <c r="J630"/>
    </row>
    <row r="631" spans="1:10" x14ac:dyDescent="0.35">
      <c r="A631"/>
      <c r="B631"/>
      <c r="C631"/>
      <c r="D631"/>
      <c r="E631"/>
      <c r="F631"/>
      <c r="G631" s="48"/>
      <c r="H631"/>
      <c r="I631"/>
      <c r="J631"/>
    </row>
    <row r="632" spans="1:10" x14ac:dyDescent="0.35">
      <c r="A632"/>
      <c r="B632"/>
      <c r="C632"/>
      <c r="D632"/>
      <c r="E632"/>
      <c r="F632"/>
      <c r="G632" s="48"/>
      <c r="H632"/>
      <c r="I632"/>
      <c r="J632"/>
    </row>
    <row r="633" spans="1:10" x14ac:dyDescent="0.35">
      <c r="A633"/>
      <c r="B633"/>
      <c r="C633"/>
      <c r="D633"/>
      <c r="E633"/>
      <c r="F633"/>
      <c r="G633" s="48"/>
      <c r="H633"/>
      <c r="I633"/>
      <c r="J633"/>
    </row>
    <row r="634" spans="1:10" x14ac:dyDescent="0.35">
      <c r="A634"/>
      <c r="B634"/>
      <c r="C634"/>
      <c r="D634"/>
      <c r="E634"/>
      <c r="F634"/>
      <c r="G634" s="48"/>
      <c r="H634"/>
      <c r="I634"/>
      <c r="J634"/>
    </row>
    <row r="635" spans="1:10" x14ac:dyDescent="0.35">
      <c r="A635"/>
      <c r="B635"/>
      <c r="C635"/>
      <c r="D635"/>
      <c r="E635"/>
      <c r="F635"/>
      <c r="G635" s="48"/>
      <c r="H635"/>
      <c r="I635"/>
      <c r="J635"/>
    </row>
    <row r="636" spans="1:10" x14ac:dyDescent="0.35">
      <c r="A636"/>
      <c r="B636"/>
      <c r="C636"/>
      <c r="D636"/>
      <c r="E636"/>
      <c r="F636"/>
      <c r="G636" s="48"/>
      <c r="H636"/>
      <c r="I636"/>
      <c r="J636"/>
    </row>
    <row r="637" spans="1:10" x14ac:dyDescent="0.35">
      <c r="A637"/>
      <c r="B637"/>
      <c r="C637"/>
      <c r="D637"/>
      <c r="E637"/>
      <c r="F637"/>
      <c r="G637" s="48"/>
      <c r="H637"/>
      <c r="I637"/>
      <c r="J637"/>
    </row>
    <row r="638" spans="1:10" x14ac:dyDescent="0.35">
      <c r="A638"/>
      <c r="B638"/>
      <c r="C638"/>
      <c r="D638"/>
      <c r="E638"/>
      <c r="F638"/>
      <c r="G638" s="48"/>
      <c r="H638"/>
      <c r="I638"/>
      <c r="J638"/>
    </row>
    <row r="639" spans="1:10" x14ac:dyDescent="0.35">
      <c r="A639"/>
      <c r="B639"/>
      <c r="C639"/>
      <c r="D639"/>
      <c r="E639"/>
      <c r="F639"/>
      <c r="G639" s="48"/>
      <c r="H639"/>
      <c r="I639"/>
      <c r="J639"/>
    </row>
    <row r="640" spans="1:10" x14ac:dyDescent="0.35">
      <c r="A640"/>
      <c r="B640"/>
      <c r="C640"/>
      <c r="D640"/>
      <c r="E640"/>
      <c r="F640"/>
      <c r="G640" s="48"/>
      <c r="H640"/>
      <c r="I640"/>
      <c r="J640"/>
    </row>
    <row r="641" spans="1:10" x14ac:dyDescent="0.35">
      <c r="A641"/>
      <c r="B641"/>
      <c r="C641"/>
      <c r="D641"/>
      <c r="E641"/>
      <c r="F641"/>
      <c r="G641" s="48"/>
      <c r="H641"/>
      <c r="I641"/>
      <c r="J641"/>
    </row>
    <row r="642" spans="1:10" x14ac:dyDescent="0.35">
      <c r="A642"/>
      <c r="B642"/>
      <c r="C642"/>
      <c r="D642"/>
      <c r="E642"/>
      <c r="F642"/>
      <c r="G642" s="48"/>
      <c r="H642"/>
      <c r="I642"/>
      <c r="J642"/>
    </row>
    <row r="643" spans="1:10" x14ac:dyDescent="0.35">
      <c r="A643"/>
      <c r="B643"/>
      <c r="C643"/>
      <c r="D643"/>
      <c r="E643"/>
      <c r="F643"/>
      <c r="G643" s="48"/>
      <c r="H643"/>
      <c r="I643"/>
      <c r="J643"/>
    </row>
    <row r="644" spans="1:10" x14ac:dyDescent="0.35">
      <c r="A644"/>
      <c r="B644"/>
      <c r="C644"/>
      <c r="D644"/>
      <c r="E644"/>
      <c r="F644"/>
      <c r="G644" s="48"/>
      <c r="H644"/>
      <c r="I644"/>
      <c r="J644"/>
    </row>
    <row r="645" spans="1:10" x14ac:dyDescent="0.35">
      <c r="A645"/>
      <c r="B645"/>
      <c r="C645"/>
      <c r="D645"/>
      <c r="E645"/>
      <c r="F645"/>
      <c r="G645" s="48"/>
      <c r="H645"/>
      <c r="I645"/>
      <c r="J645"/>
    </row>
    <row r="646" spans="1:10" x14ac:dyDescent="0.35">
      <c r="A646"/>
      <c r="B646"/>
      <c r="C646"/>
      <c r="D646"/>
      <c r="E646"/>
      <c r="F646"/>
      <c r="G646" s="48"/>
      <c r="H646"/>
      <c r="I646"/>
      <c r="J646"/>
    </row>
    <row r="647" spans="1:10" x14ac:dyDescent="0.35">
      <c r="A647"/>
      <c r="B647"/>
      <c r="C647"/>
      <c r="D647"/>
      <c r="E647"/>
      <c r="F647"/>
      <c r="G647" s="48"/>
      <c r="H647"/>
      <c r="I647"/>
      <c r="J647"/>
    </row>
    <row r="648" spans="1:10" x14ac:dyDescent="0.35">
      <c r="A648"/>
      <c r="B648"/>
      <c r="C648"/>
      <c r="D648"/>
      <c r="E648"/>
      <c r="F648"/>
      <c r="G648" s="48"/>
      <c r="H648"/>
      <c r="I648"/>
      <c r="J648"/>
    </row>
    <row r="649" spans="1:10" x14ac:dyDescent="0.35">
      <c r="A649"/>
      <c r="B649"/>
      <c r="C649"/>
      <c r="D649"/>
      <c r="E649"/>
      <c r="F649"/>
      <c r="G649" s="48"/>
      <c r="H649"/>
      <c r="I649"/>
      <c r="J649"/>
    </row>
    <row r="650" spans="1:10" x14ac:dyDescent="0.35">
      <c r="A650"/>
      <c r="B650"/>
      <c r="C650"/>
      <c r="D650"/>
      <c r="E650"/>
      <c r="F650"/>
      <c r="G650" s="48"/>
      <c r="H650"/>
      <c r="I650"/>
      <c r="J650"/>
    </row>
    <row r="651" spans="1:10" x14ac:dyDescent="0.35">
      <c r="A651"/>
      <c r="B651"/>
      <c r="C651"/>
      <c r="D651"/>
      <c r="E651"/>
      <c r="F651"/>
      <c r="G651" s="48"/>
      <c r="H651"/>
      <c r="I651"/>
      <c r="J651"/>
    </row>
    <row r="652" spans="1:10" x14ac:dyDescent="0.35">
      <c r="A652"/>
      <c r="B652"/>
      <c r="C652"/>
      <c r="D652"/>
      <c r="E652"/>
      <c r="F652"/>
      <c r="G652" s="48"/>
      <c r="H652"/>
      <c r="I652"/>
      <c r="J652"/>
    </row>
    <row r="653" spans="1:10" x14ac:dyDescent="0.35">
      <c r="A653"/>
      <c r="B653"/>
      <c r="C653"/>
      <c r="D653"/>
      <c r="E653"/>
      <c r="F653"/>
      <c r="G653" s="48"/>
      <c r="H653"/>
      <c r="I653"/>
      <c r="J653"/>
    </row>
    <row r="654" spans="1:10" x14ac:dyDescent="0.35">
      <c r="A654"/>
      <c r="B654"/>
      <c r="C654"/>
      <c r="D654"/>
      <c r="E654"/>
      <c r="F654"/>
      <c r="G654" s="48"/>
      <c r="H654"/>
      <c r="I654"/>
      <c r="J654"/>
    </row>
    <row r="655" spans="1:10" x14ac:dyDescent="0.35">
      <c r="A655"/>
      <c r="B655"/>
      <c r="C655"/>
      <c r="D655"/>
      <c r="E655"/>
      <c r="F655"/>
      <c r="G655" s="48"/>
      <c r="H655"/>
      <c r="I655"/>
      <c r="J655"/>
    </row>
    <row r="656" spans="1:10" x14ac:dyDescent="0.35">
      <c r="A656"/>
      <c r="B656"/>
      <c r="C656"/>
      <c r="D656"/>
      <c r="E656"/>
      <c r="F656"/>
      <c r="G656" s="48"/>
      <c r="H656"/>
      <c r="I656"/>
      <c r="J656"/>
    </row>
    <row r="657" spans="1:10" x14ac:dyDescent="0.35">
      <c r="A657"/>
      <c r="B657"/>
      <c r="C657"/>
      <c r="D657"/>
      <c r="E657"/>
      <c r="F657"/>
      <c r="G657" s="48"/>
      <c r="H657"/>
      <c r="I657"/>
      <c r="J657"/>
    </row>
    <row r="658" spans="1:10" x14ac:dyDescent="0.35">
      <c r="A658"/>
      <c r="B658"/>
      <c r="C658"/>
      <c r="D658"/>
      <c r="E658"/>
      <c r="F658"/>
      <c r="G658" s="48"/>
      <c r="H658"/>
      <c r="I658"/>
      <c r="J658"/>
    </row>
    <row r="659" spans="1:10" x14ac:dyDescent="0.35">
      <c r="A659"/>
      <c r="B659"/>
      <c r="C659"/>
      <c r="D659"/>
      <c r="E659"/>
      <c r="F659"/>
      <c r="G659" s="48"/>
      <c r="H659"/>
      <c r="I659"/>
      <c r="J659"/>
    </row>
    <row r="660" spans="1:10" x14ac:dyDescent="0.35">
      <c r="A660"/>
      <c r="B660"/>
      <c r="C660"/>
      <c r="D660"/>
      <c r="E660"/>
      <c r="F660"/>
      <c r="G660" s="48"/>
      <c r="H660"/>
      <c r="I660"/>
      <c r="J660"/>
    </row>
    <row r="661" spans="1:10" x14ac:dyDescent="0.35">
      <c r="A661"/>
      <c r="B661"/>
      <c r="C661"/>
      <c r="D661"/>
      <c r="E661"/>
      <c r="F661"/>
      <c r="G661" s="48"/>
      <c r="H661"/>
      <c r="I661"/>
      <c r="J661"/>
    </row>
    <row r="662" spans="1:10" x14ac:dyDescent="0.35">
      <c r="A662"/>
      <c r="B662"/>
      <c r="C662"/>
      <c r="D662"/>
      <c r="E662"/>
      <c r="F662"/>
      <c r="G662" s="48"/>
      <c r="H662"/>
      <c r="I662"/>
      <c r="J662"/>
    </row>
    <row r="663" spans="1:10" x14ac:dyDescent="0.35">
      <c r="A663"/>
      <c r="B663"/>
      <c r="C663"/>
      <c r="D663"/>
      <c r="E663"/>
      <c r="F663"/>
      <c r="G663" s="48"/>
      <c r="H663"/>
      <c r="I663"/>
      <c r="J663"/>
    </row>
    <row r="664" spans="1:10" x14ac:dyDescent="0.35">
      <c r="A664"/>
      <c r="B664"/>
      <c r="C664"/>
      <c r="D664"/>
      <c r="E664"/>
      <c r="F664"/>
      <c r="G664" s="48"/>
      <c r="H664"/>
      <c r="I664"/>
      <c r="J664"/>
    </row>
    <row r="665" spans="1:10" x14ac:dyDescent="0.35">
      <c r="A665"/>
      <c r="B665"/>
      <c r="C665"/>
      <c r="D665"/>
      <c r="E665"/>
      <c r="F665"/>
      <c r="G665" s="48"/>
      <c r="H665"/>
      <c r="I665"/>
      <c r="J665"/>
    </row>
    <row r="666" spans="1:10" x14ac:dyDescent="0.35">
      <c r="A666"/>
      <c r="B666"/>
      <c r="C666"/>
      <c r="D666"/>
      <c r="E666"/>
      <c r="F666"/>
      <c r="G666" s="48"/>
      <c r="H666"/>
      <c r="I666"/>
      <c r="J666"/>
    </row>
    <row r="667" spans="1:10" x14ac:dyDescent="0.35">
      <c r="A667"/>
      <c r="B667"/>
      <c r="C667"/>
      <c r="D667"/>
      <c r="E667"/>
      <c r="F667"/>
      <c r="G667" s="48"/>
      <c r="H667"/>
      <c r="I667"/>
      <c r="J667"/>
    </row>
    <row r="668" spans="1:10" x14ac:dyDescent="0.35">
      <c r="A668"/>
      <c r="B668"/>
      <c r="C668"/>
      <c r="D668"/>
      <c r="E668"/>
      <c r="F668"/>
      <c r="G668" s="48"/>
      <c r="H668"/>
      <c r="I668"/>
      <c r="J668"/>
    </row>
    <row r="669" spans="1:10" x14ac:dyDescent="0.35">
      <c r="A669"/>
      <c r="B669"/>
      <c r="C669"/>
      <c r="D669"/>
      <c r="E669"/>
      <c r="F669"/>
      <c r="G669" s="48"/>
      <c r="H669"/>
      <c r="I669"/>
      <c r="J669"/>
    </row>
    <row r="670" spans="1:10" x14ac:dyDescent="0.35">
      <c r="A670"/>
      <c r="B670"/>
      <c r="C670"/>
      <c r="D670"/>
      <c r="E670"/>
      <c r="F670"/>
      <c r="G670" s="48"/>
      <c r="H670"/>
      <c r="I670"/>
      <c r="J670"/>
    </row>
    <row r="671" spans="1:10" x14ac:dyDescent="0.35">
      <c r="A671"/>
      <c r="B671"/>
      <c r="C671"/>
      <c r="D671"/>
      <c r="E671"/>
      <c r="F671"/>
      <c r="G671" s="48"/>
      <c r="H671"/>
      <c r="I671"/>
      <c r="J671"/>
    </row>
    <row r="672" spans="1:10" x14ac:dyDescent="0.35">
      <c r="A672"/>
      <c r="B672"/>
      <c r="C672"/>
      <c r="D672"/>
      <c r="E672"/>
      <c r="F672"/>
      <c r="G672" s="48"/>
      <c r="H672"/>
      <c r="I672"/>
      <c r="J672"/>
    </row>
    <row r="673" spans="1:10" x14ac:dyDescent="0.35">
      <c r="A673"/>
      <c r="B673"/>
      <c r="C673"/>
      <c r="D673"/>
      <c r="E673"/>
      <c r="F673"/>
      <c r="G673" s="48"/>
      <c r="H673"/>
      <c r="I673"/>
      <c r="J673"/>
    </row>
    <row r="674" spans="1:10" x14ac:dyDescent="0.35">
      <c r="A674"/>
      <c r="B674"/>
      <c r="C674"/>
      <c r="D674"/>
      <c r="E674"/>
      <c r="F674"/>
      <c r="G674" s="48"/>
      <c r="H674"/>
      <c r="I674"/>
      <c r="J674"/>
    </row>
    <row r="675" spans="1:10" x14ac:dyDescent="0.35">
      <c r="A675"/>
      <c r="B675"/>
      <c r="C675"/>
      <c r="D675"/>
      <c r="E675"/>
      <c r="F675"/>
      <c r="G675" s="48"/>
      <c r="H675"/>
      <c r="I675"/>
      <c r="J675"/>
    </row>
    <row r="676" spans="1:10" x14ac:dyDescent="0.35">
      <c r="A676"/>
      <c r="B676"/>
      <c r="C676"/>
      <c r="D676"/>
      <c r="E676"/>
      <c r="F676"/>
      <c r="G676" s="48"/>
      <c r="H676"/>
      <c r="I676"/>
      <c r="J676"/>
    </row>
    <row r="677" spans="1:10" x14ac:dyDescent="0.35">
      <c r="A677"/>
      <c r="B677"/>
      <c r="C677"/>
      <c r="D677"/>
      <c r="E677"/>
      <c r="F677"/>
      <c r="G677" s="48"/>
      <c r="H677"/>
      <c r="I677"/>
      <c r="J677"/>
    </row>
    <row r="678" spans="1:10" x14ac:dyDescent="0.35">
      <c r="A678"/>
      <c r="B678"/>
      <c r="C678"/>
      <c r="D678"/>
      <c r="E678"/>
      <c r="F678"/>
      <c r="G678" s="48"/>
      <c r="H678"/>
      <c r="I678"/>
      <c r="J678"/>
    </row>
    <row r="679" spans="1:10" x14ac:dyDescent="0.35">
      <c r="A679"/>
      <c r="B679"/>
      <c r="C679"/>
      <c r="D679"/>
      <c r="E679"/>
      <c r="F679"/>
      <c r="G679" s="48"/>
      <c r="H679"/>
      <c r="I679"/>
      <c r="J679"/>
    </row>
    <row r="680" spans="1:10" x14ac:dyDescent="0.35">
      <c r="A680"/>
      <c r="B680"/>
      <c r="C680"/>
      <c r="D680"/>
      <c r="E680"/>
      <c r="F680"/>
      <c r="G680" s="48"/>
      <c r="H680"/>
      <c r="I680"/>
      <c r="J680"/>
    </row>
    <row r="681" spans="1:10" x14ac:dyDescent="0.35">
      <c r="A681"/>
      <c r="B681"/>
      <c r="C681"/>
      <c r="D681"/>
      <c r="E681"/>
      <c r="F681"/>
      <c r="G681" s="48"/>
      <c r="H681"/>
      <c r="I681"/>
      <c r="J681"/>
    </row>
    <row r="682" spans="1:10" x14ac:dyDescent="0.35">
      <c r="A682"/>
      <c r="B682"/>
      <c r="C682"/>
      <c r="D682"/>
      <c r="E682"/>
      <c r="F682"/>
      <c r="G682" s="48"/>
      <c r="H682"/>
      <c r="I682"/>
      <c r="J682"/>
    </row>
    <row r="683" spans="1:10" x14ac:dyDescent="0.35">
      <c r="A683"/>
      <c r="B683"/>
      <c r="C683"/>
      <c r="D683"/>
      <c r="E683"/>
      <c r="F683"/>
      <c r="G683" s="48"/>
      <c r="H683"/>
      <c r="I683"/>
      <c r="J683"/>
    </row>
    <row r="684" spans="1:10" x14ac:dyDescent="0.35">
      <c r="A684"/>
      <c r="B684"/>
      <c r="C684"/>
      <c r="D684"/>
      <c r="E684"/>
      <c r="F684"/>
      <c r="G684" s="48"/>
      <c r="H684"/>
      <c r="I684"/>
      <c r="J684"/>
    </row>
    <row r="685" spans="1:10" x14ac:dyDescent="0.35">
      <c r="A685"/>
      <c r="B685"/>
      <c r="C685"/>
      <c r="D685"/>
      <c r="E685"/>
      <c r="F685"/>
      <c r="G685" s="48"/>
      <c r="H685"/>
      <c r="I685"/>
      <c r="J685"/>
    </row>
    <row r="686" spans="1:10" x14ac:dyDescent="0.35">
      <c r="A686"/>
      <c r="B686"/>
      <c r="C686"/>
      <c r="D686"/>
      <c r="E686"/>
      <c r="F686"/>
      <c r="G686" s="48"/>
      <c r="H686"/>
      <c r="I686"/>
      <c r="J686"/>
    </row>
    <row r="687" spans="1:10" x14ac:dyDescent="0.35">
      <c r="A687"/>
      <c r="B687"/>
      <c r="C687"/>
      <c r="D687"/>
      <c r="E687"/>
      <c r="F687"/>
      <c r="G687" s="48"/>
      <c r="H687"/>
      <c r="I687"/>
      <c r="J687"/>
    </row>
    <row r="688" spans="1:10" x14ac:dyDescent="0.35">
      <c r="A688"/>
      <c r="B688"/>
      <c r="C688"/>
      <c r="D688"/>
      <c r="E688"/>
      <c r="F688"/>
      <c r="G688" s="48"/>
      <c r="H688"/>
      <c r="I688"/>
      <c r="J688"/>
    </row>
    <row r="689" spans="1:10" x14ac:dyDescent="0.35">
      <c r="A689"/>
      <c r="B689"/>
      <c r="C689"/>
      <c r="D689"/>
      <c r="E689"/>
      <c r="F689"/>
      <c r="G689" s="48"/>
      <c r="H689"/>
      <c r="I689"/>
      <c r="J689"/>
    </row>
    <row r="690" spans="1:10" x14ac:dyDescent="0.35">
      <c r="A690"/>
      <c r="B690"/>
      <c r="C690"/>
      <c r="D690"/>
      <c r="E690"/>
      <c r="F690"/>
      <c r="G690" s="48"/>
      <c r="H690"/>
      <c r="I690"/>
      <c r="J690"/>
    </row>
    <row r="691" spans="1:10" x14ac:dyDescent="0.35">
      <c r="A691"/>
      <c r="B691"/>
      <c r="C691"/>
      <c r="D691"/>
      <c r="E691"/>
      <c r="F691"/>
      <c r="G691" s="48"/>
      <c r="H691"/>
      <c r="I691"/>
      <c r="J691"/>
    </row>
    <row r="692" spans="1:10" x14ac:dyDescent="0.35">
      <c r="A692"/>
      <c r="B692"/>
      <c r="C692"/>
      <c r="D692"/>
      <c r="E692"/>
      <c r="F692"/>
      <c r="G692" s="48"/>
      <c r="H692"/>
      <c r="I692"/>
      <c r="J692"/>
    </row>
    <row r="693" spans="1:10" x14ac:dyDescent="0.35">
      <c r="A693"/>
      <c r="B693"/>
      <c r="C693"/>
      <c r="D693"/>
      <c r="E693"/>
      <c r="F693"/>
      <c r="G693" s="48"/>
      <c r="H693"/>
      <c r="I693"/>
      <c r="J693"/>
    </row>
    <row r="694" spans="1:10" x14ac:dyDescent="0.35">
      <c r="A694"/>
      <c r="B694"/>
      <c r="C694"/>
      <c r="D694"/>
      <c r="E694"/>
      <c r="F694"/>
      <c r="G694" s="48"/>
      <c r="H694"/>
      <c r="I694"/>
      <c r="J694"/>
    </row>
    <row r="695" spans="1:10" x14ac:dyDescent="0.35">
      <c r="A695"/>
      <c r="B695"/>
      <c r="C695"/>
      <c r="D695"/>
      <c r="E695"/>
      <c r="F695"/>
      <c r="G695" s="48"/>
      <c r="H695"/>
      <c r="I695"/>
      <c r="J695"/>
    </row>
    <row r="696" spans="1:10" x14ac:dyDescent="0.35">
      <c r="A696"/>
      <c r="B696"/>
      <c r="C696"/>
      <c r="D696"/>
      <c r="E696"/>
      <c r="F696"/>
      <c r="G696" s="48"/>
      <c r="H696"/>
      <c r="I696"/>
      <c r="J696"/>
    </row>
    <row r="697" spans="1:10" x14ac:dyDescent="0.35">
      <c r="A697"/>
      <c r="B697"/>
      <c r="C697"/>
      <c r="D697"/>
      <c r="E697"/>
      <c r="F697"/>
      <c r="G697" s="48"/>
      <c r="H697"/>
      <c r="I697"/>
      <c r="J697"/>
    </row>
    <row r="698" spans="1:10" x14ac:dyDescent="0.35">
      <c r="A698"/>
      <c r="B698"/>
      <c r="C698"/>
      <c r="D698"/>
      <c r="E698"/>
      <c r="F698"/>
      <c r="G698" s="48"/>
      <c r="H698"/>
      <c r="I698"/>
      <c r="J698"/>
    </row>
    <row r="699" spans="1:10" x14ac:dyDescent="0.35">
      <c r="A699"/>
      <c r="B699"/>
      <c r="C699"/>
      <c r="D699"/>
      <c r="E699"/>
      <c r="F699"/>
      <c r="G699" s="48"/>
      <c r="H699"/>
      <c r="I699"/>
      <c r="J699"/>
    </row>
    <row r="700" spans="1:10" x14ac:dyDescent="0.35">
      <c r="A700"/>
      <c r="B700"/>
      <c r="C700"/>
      <c r="D700"/>
      <c r="E700"/>
      <c r="F700"/>
      <c r="G700" s="48"/>
      <c r="H700"/>
      <c r="I700"/>
      <c r="J700"/>
    </row>
    <row r="701" spans="1:10" x14ac:dyDescent="0.35">
      <c r="A701"/>
      <c r="B701"/>
      <c r="C701"/>
      <c r="D701"/>
      <c r="E701"/>
      <c r="F701"/>
      <c r="G701" s="48"/>
      <c r="H701"/>
      <c r="I701"/>
      <c r="J701"/>
    </row>
    <row r="702" spans="1:10" x14ac:dyDescent="0.35">
      <c r="A702"/>
      <c r="B702"/>
      <c r="C702"/>
      <c r="D702"/>
      <c r="E702"/>
      <c r="F702"/>
      <c r="G702" s="48"/>
      <c r="H702"/>
      <c r="I702"/>
      <c r="J702"/>
    </row>
    <row r="703" spans="1:10" x14ac:dyDescent="0.35">
      <c r="A703"/>
      <c r="B703"/>
      <c r="C703"/>
      <c r="D703"/>
      <c r="E703"/>
      <c r="F703"/>
      <c r="G703" s="48"/>
      <c r="H703"/>
      <c r="I703"/>
      <c r="J703"/>
    </row>
    <row r="704" spans="1:10" x14ac:dyDescent="0.35">
      <c r="A704"/>
      <c r="B704"/>
      <c r="C704"/>
      <c r="D704"/>
      <c r="E704"/>
      <c r="F704"/>
      <c r="G704" s="48"/>
      <c r="H704"/>
      <c r="I704"/>
      <c r="J704"/>
    </row>
    <row r="705" spans="1:10" x14ac:dyDescent="0.35">
      <c r="A705"/>
      <c r="B705"/>
      <c r="C705"/>
      <c r="D705"/>
      <c r="E705"/>
      <c r="F705"/>
      <c r="G705" s="48"/>
      <c r="H705"/>
      <c r="I705"/>
      <c r="J705"/>
    </row>
    <row r="706" spans="1:10" x14ac:dyDescent="0.35">
      <c r="A706"/>
      <c r="B706"/>
      <c r="C706"/>
      <c r="D706"/>
      <c r="E706"/>
      <c r="F706"/>
      <c r="G706" s="48"/>
      <c r="H706"/>
      <c r="I706"/>
      <c r="J706"/>
    </row>
    <row r="707" spans="1:10" x14ac:dyDescent="0.35">
      <c r="A707"/>
      <c r="B707"/>
      <c r="C707"/>
      <c r="D707"/>
      <c r="E707"/>
      <c r="F707"/>
      <c r="G707" s="48"/>
      <c r="H707"/>
      <c r="I707"/>
      <c r="J707"/>
    </row>
    <row r="708" spans="1:10" x14ac:dyDescent="0.35">
      <c r="A708"/>
      <c r="B708"/>
      <c r="C708"/>
      <c r="D708"/>
      <c r="E708"/>
      <c r="F708"/>
      <c r="G708" s="48"/>
      <c r="H708"/>
      <c r="I708"/>
      <c r="J708"/>
    </row>
    <row r="709" spans="1:10" x14ac:dyDescent="0.35">
      <c r="A709"/>
      <c r="B709"/>
      <c r="C709"/>
      <c r="D709"/>
      <c r="E709"/>
      <c r="F709"/>
      <c r="G709" s="48"/>
      <c r="H709"/>
      <c r="I709"/>
      <c r="J709"/>
    </row>
    <row r="710" spans="1:10" x14ac:dyDescent="0.35">
      <c r="A710"/>
      <c r="B710"/>
      <c r="C710"/>
      <c r="D710"/>
      <c r="E710"/>
      <c r="F710"/>
      <c r="G710" s="48"/>
      <c r="H710"/>
      <c r="I710"/>
      <c r="J710"/>
    </row>
    <row r="711" spans="1:10" x14ac:dyDescent="0.35">
      <c r="A711"/>
      <c r="B711"/>
      <c r="C711"/>
      <c r="D711"/>
      <c r="E711"/>
      <c r="F711"/>
      <c r="G711" s="48"/>
      <c r="H711"/>
      <c r="I711"/>
      <c r="J711"/>
    </row>
    <row r="712" spans="1:10" x14ac:dyDescent="0.35">
      <c r="A712"/>
      <c r="B712"/>
      <c r="C712"/>
      <c r="D712"/>
      <c r="E712"/>
      <c r="F712"/>
      <c r="G712" s="48"/>
      <c r="H712"/>
      <c r="I712"/>
      <c r="J712"/>
    </row>
    <row r="713" spans="1:10" x14ac:dyDescent="0.35">
      <c r="A713"/>
      <c r="B713"/>
      <c r="C713"/>
      <c r="D713"/>
      <c r="E713"/>
      <c r="F713"/>
      <c r="G713" s="48"/>
      <c r="H713"/>
      <c r="I713"/>
      <c r="J713"/>
    </row>
    <row r="714" spans="1:10" x14ac:dyDescent="0.35">
      <c r="A714"/>
      <c r="B714"/>
      <c r="C714"/>
      <c r="D714"/>
      <c r="E714"/>
      <c r="F714"/>
      <c r="G714" s="48"/>
      <c r="H714"/>
      <c r="I714"/>
      <c r="J714"/>
    </row>
    <row r="715" spans="1:10" x14ac:dyDescent="0.35">
      <c r="A715"/>
      <c r="B715"/>
      <c r="C715"/>
      <c r="D715"/>
      <c r="E715"/>
      <c r="F715"/>
      <c r="G715" s="48"/>
      <c r="H715"/>
      <c r="I715"/>
      <c r="J715"/>
    </row>
    <row r="716" spans="1:10" x14ac:dyDescent="0.35">
      <c r="A716"/>
      <c r="B716"/>
      <c r="C716"/>
      <c r="D716"/>
      <c r="E716"/>
      <c r="F716"/>
      <c r="G716" s="48"/>
      <c r="H716"/>
      <c r="I716"/>
      <c r="J716"/>
    </row>
    <row r="717" spans="1:10" x14ac:dyDescent="0.35">
      <c r="A717"/>
      <c r="B717"/>
      <c r="C717"/>
      <c r="D717"/>
      <c r="E717"/>
      <c r="F717"/>
      <c r="G717" s="48"/>
      <c r="H717"/>
      <c r="I717"/>
      <c r="J717"/>
    </row>
    <row r="718" spans="1:10" x14ac:dyDescent="0.35">
      <c r="A718"/>
      <c r="B718"/>
      <c r="C718"/>
      <c r="D718"/>
      <c r="E718"/>
      <c r="F718"/>
      <c r="G718" s="48"/>
      <c r="H718"/>
      <c r="I718"/>
      <c r="J718"/>
    </row>
    <row r="719" spans="1:10" x14ac:dyDescent="0.35">
      <c r="A719"/>
      <c r="B719"/>
      <c r="C719"/>
      <c r="D719"/>
      <c r="E719"/>
      <c r="F719"/>
      <c r="G719" s="48"/>
      <c r="H719"/>
      <c r="I719"/>
      <c r="J719"/>
    </row>
    <row r="720" spans="1:10" x14ac:dyDescent="0.35">
      <c r="A720"/>
      <c r="B720"/>
      <c r="C720"/>
      <c r="D720"/>
      <c r="E720"/>
      <c r="F720"/>
      <c r="G720" s="48"/>
      <c r="H720"/>
      <c r="I720"/>
      <c r="J720"/>
    </row>
    <row r="721" spans="1:10" x14ac:dyDescent="0.35">
      <c r="A721"/>
      <c r="B721"/>
      <c r="C721"/>
      <c r="D721"/>
      <c r="E721"/>
      <c r="F721"/>
      <c r="G721" s="48"/>
      <c r="H721"/>
      <c r="I721"/>
      <c r="J721"/>
    </row>
    <row r="722" spans="1:10" x14ac:dyDescent="0.35">
      <c r="A722"/>
      <c r="B722"/>
      <c r="C722"/>
      <c r="D722"/>
      <c r="E722"/>
      <c r="F722"/>
      <c r="G722" s="48"/>
      <c r="H722"/>
      <c r="I722"/>
      <c r="J722"/>
    </row>
    <row r="723" spans="1:10" x14ac:dyDescent="0.35">
      <c r="A723"/>
      <c r="B723"/>
      <c r="C723"/>
      <c r="D723"/>
      <c r="E723"/>
      <c r="F723"/>
      <c r="G723" s="48"/>
      <c r="H723"/>
      <c r="I723"/>
      <c r="J723"/>
    </row>
    <row r="724" spans="1:10" x14ac:dyDescent="0.35">
      <c r="A724"/>
      <c r="B724"/>
      <c r="C724"/>
      <c r="D724"/>
      <c r="E724"/>
      <c r="F724"/>
      <c r="G724" s="48"/>
      <c r="H724"/>
      <c r="I724"/>
      <c r="J724"/>
    </row>
    <row r="725" spans="1:10" x14ac:dyDescent="0.35">
      <c r="A725"/>
      <c r="B725"/>
      <c r="C725"/>
      <c r="D725"/>
      <c r="E725"/>
      <c r="F725"/>
      <c r="G725" s="48"/>
      <c r="H725"/>
      <c r="I725"/>
      <c r="J725"/>
    </row>
    <row r="726" spans="1:10" x14ac:dyDescent="0.35">
      <c r="A726"/>
      <c r="B726"/>
      <c r="C726"/>
      <c r="D726"/>
      <c r="E726"/>
      <c r="F726"/>
      <c r="G726" s="48"/>
      <c r="H726"/>
      <c r="I726"/>
      <c r="J726"/>
    </row>
    <row r="727" spans="1:10" x14ac:dyDescent="0.35">
      <c r="A727"/>
      <c r="B727"/>
      <c r="C727"/>
      <c r="D727"/>
      <c r="E727"/>
      <c r="F727"/>
      <c r="G727" s="48"/>
      <c r="H727"/>
      <c r="I727"/>
      <c r="J727"/>
    </row>
    <row r="728" spans="1:10" x14ac:dyDescent="0.35">
      <c r="A728"/>
      <c r="B728"/>
      <c r="C728"/>
      <c r="D728"/>
      <c r="E728"/>
      <c r="F728"/>
      <c r="G728" s="48"/>
      <c r="H728"/>
      <c r="I728"/>
      <c r="J728"/>
    </row>
    <row r="729" spans="1:10" x14ac:dyDescent="0.35">
      <c r="A729"/>
      <c r="B729"/>
      <c r="C729"/>
      <c r="D729"/>
      <c r="E729"/>
      <c r="F729"/>
      <c r="G729" s="48"/>
      <c r="H729"/>
      <c r="I729"/>
      <c r="J729"/>
    </row>
    <row r="730" spans="1:10" x14ac:dyDescent="0.35">
      <c r="A730"/>
      <c r="B730"/>
      <c r="C730"/>
      <c r="D730"/>
      <c r="E730"/>
      <c r="F730"/>
      <c r="G730" s="48"/>
      <c r="H730"/>
      <c r="I730"/>
      <c r="J730"/>
    </row>
    <row r="731" spans="1:10" x14ac:dyDescent="0.35">
      <c r="A731"/>
      <c r="B731"/>
      <c r="C731"/>
      <c r="D731"/>
      <c r="E731"/>
      <c r="F731"/>
      <c r="G731" s="48"/>
      <c r="H731"/>
      <c r="I731"/>
      <c r="J731"/>
    </row>
    <row r="732" spans="1:10" x14ac:dyDescent="0.35">
      <c r="A732"/>
      <c r="B732"/>
      <c r="C732"/>
      <c r="D732"/>
      <c r="E732"/>
      <c r="F732"/>
      <c r="G732" s="48"/>
      <c r="H732"/>
      <c r="I732"/>
      <c r="J732"/>
    </row>
    <row r="733" spans="1:10" x14ac:dyDescent="0.35">
      <c r="A733"/>
      <c r="B733"/>
      <c r="C733"/>
      <c r="D733"/>
      <c r="E733"/>
      <c r="F733"/>
      <c r="G733" s="48"/>
      <c r="H733"/>
      <c r="I733"/>
      <c r="J733"/>
    </row>
    <row r="734" spans="1:10" x14ac:dyDescent="0.35">
      <c r="A734"/>
      <c r="B734"/>
      <c r="C734"/>
      <c r="D734"/>
      <c r="E734"/>
      <c r="F734"/>
      <c r="G734" s="48"/>
      <c r="H734"/>
      <c r="I734"/>
      <c r="J734"/>
    </row>
    <row r="735" spans="1:10" x14ac:dyDescent="0.35">
      <c r="A735"/>
      <c r="B735"/>
      <c r="C735"/>
      <c r="D735"/>
      <c r="E735"/>
      <c r="F735"/>
      <c r="G735" s="48"/>
      <c r="H735"/>
      <c r="I735"/>
      <c r="J735"/>
    </row>
    <row r="736" spans="1:10" x14ac:dyDescent="0.35">
      <c r="A736"/>
      <c r="B736"/>
      <c r="C736"/>
      <c r="D736"/>
      <c r="E736"/>
      <c r="F736"/>
      <c r="G736" s="48"/>
      <c r="H736"/>
      <c r="I736"/>
      <c r="J736"/>
    </row>
    <row r="737" spans="1:10" x14ac:dyDescent="0.35">
      <c r="A737"/>
      <c r="B737"/>
      <c r="C737"/>
      <c r="D737"/>
      <c r="E737"/>
      <c r="F737"/>
      <c r="G737" s="48"/>
      <c r="H737"/>
      <c r="I737"/>
      <c r="J737"/>
    </row>
    <row r="738" spans="1:10" x14ac:dyDescent="0.35">
      <c r="A738"/>
      <c r="B738"/>
      <c r="C738"/>
      <c r="D738"/>
      <c r="E738"/>
      <c r="F738"/>
      <c r="G738" s="48"/>
      <c r="H738"/>
      <c r="I738"/>
      <c r="J738"/>
    </row>
    <row r="739" spans="1:10" x14ac:dyDescent="0.35">
      <c r="A739"/>
      <c r="B739"/>
      <c r="C739"/>
      <c r="D739"/>
      <c r="E739"/>
      <c r="F739"/>
      <c r="G739" s="48"/>
      <c r="H739"/>
      <c r="I739"/>
      <c r="J739"/>
    </row>
    <row r="740" spans="1:10" x14ac:dyDescent="0.35">
      <c r="A740"/>
      <c r="B740"/>
      <c r="C740"/>
      <c r="D740"/>
      <c r="E740"/>
      <c r="F740"/>
      <c r="G740" s="48"/>
      <c r="H740"/>
      <c r="I740"/>
      <c r="J740"/>
    </row>
    <row r="741" spans="1:10" x14ac:dyDescent="0.35">
      <c r="A741"/>
      <c r="B741"/>
      <c r="C741"/>
      <c r="D741"/>
      <c r="E741"/>
      <c r="F741"/>
      <c r="G741" s="48"/>
      <c r="H741"/>
      <c r="I741"/>
      <c r="J741"/>
    </row>
    <row r="742" spans="1:10" x14ac:dyDescent="0.35">
      <c r="A742"/>
      <c r="B742"/>
      <c r="C742"/>
      <c r="D742"/>
      <c r="E742"/>
      <c r="F742"/>
      <c r="G742" s="48"/>
      <c r="H742"/>
      <c r="I742"/>
      <c r="J742"/>
    </row>
    <row r="743" spans="1:10" x14ac:dyDescent="0.35">
      <c r="A743"/>
      <c r="B743"/>
      <c r="C743"/>
      <c r="D743"/>
      <c r="E743"/>
      <c r="F743"/>
      <c r="G743" s="48"/>
      <c r="H743"/>
      <c r="I743"/>
      <c r="J743"/>
    </row>
    <row r="744" spans="1:10" x14ac:dyDescent="0.35">
      <c r="A744"/>
      <c r="B744"/>
      <c r="C744"/>
      <c r="D744"/>
      <c r="E744"/>
      <c r="F744"/>
      <c r="G744" s="48"/>
      <c r="H744"/>
      <c r="I744"/>
      <c r="J744"/>
    </row>
    <row r="745" spans="1:10" x14ac:dyDescent="0.35">
      <c r="A745"/>
      <c r="B745"/>
      <c r="C745"/>
      <c r="D745"/>
      <c r="E745"/>
      <c r="F745"/>
      <c r="G745" s="48"/>
      <c r="H745"/>
      <c r="I745"/>
      <c r="J745"/>
    </row>
    <row r="746" spans="1:10" x14ac:dyDescent="0.35">
      <c r="A746"/>
      <c r="B746"/>
      <c r="C746"/>
      <c r="D746"/>
      <c r="E746"/>
      <c r="F746"/>
      <c r="G746" s="48"/>
      <c r="H746"/>
      <c r="I746"/>
      <c r="J746"/>
    </row>
    <row r="747" spans="1:10" x14ac:dyDescent="0.35">
      <c r="A747"/>
      <c r="B747"/>
      <c r="C747"/>
      <c r="D747"/>
      <c r="E747"/>
      <c r="F747"/>
      <c r="G747" s="48"/>
      <c r="H747"/>
      <c r="I747"/>
      <c r="J747"/>
    </row>
    <row r="748" spans="1:10" x14ac:dyDescent="0.35">
      <c r="A748"/>
      <c r="B748"/>
      <c r="C748"/>
      <c r="D748"/>
      <c r="E748"/>
      <c r="F748"/>
      <c r="G748" s="48"/>
      <c r="H748"/>
      <c r="I748"/>
      <c r="J748"/>
    </row>
    <row r="749" spans="1:10" x14ac:dyDescent="0.35">
      <c r="A749"/>
      <c r="B749"/>
      <c r="C749"/>
      <c r="D749"/>
      <c r="E749"/>
      <c r="F749"/>
      <c r="G749" s="48"/>
      <c r="H749"/>
      <c r="I749"/>
      <c r="J749"/>
    </row>
    <row r="750" spans="1:10" x14ac:dyDescent="0.35">
      <c r="A750"/>
      <c r="B750"/>
      <c r="C750"/>
      <c r="D750"/>
      <c r="E750"/>
      <c r="F750"/>
      <c r="G750" s="48"/>
      <c r="H750"/>
      <c r="I750"/>
      <c r="J750"/>
    </row>
    <row r="751" spans="1:10" x14ac:dyDescent="0.35">
      <c r="A751"/>
      <c r="B751"/>
      <c r="C751"/>
      <c r="D751"/>
      <c r="E751"/>
      <c r="F751"/>
      <c r="G751" s="48"/>
      <c r="H751"/>
      <c r="I751"/>
      <c r="J751"/>
    </row>
    <row r="752" spans="1:10" x14ac:dyDescent="0.35">
      <c r="A752"/>
      <c r="B752"/>
      <c r="C752"/>
      <c r="D752"/>
      <c r="E752"/>
      <c r="F752"/>
      <c r="G752" s="48"/>
      <c r="H752"/>
      <c r="I752"/>
      <c r="J752"/>
    </row>
    <row r="753" spans="1:10" x14ac:dyDescent="0.35">
      <c r="A753"/>
      <c r="B753"/>
      <c r="C753"/>
      <c r="D753"/>
      <c r="E753"/>
      <c r="F753"/>
      <c r="G753" s="48"/>
      <c r="H753"/>
      <c r="I753"/>
      <c r="J753"/>
    </row>
    <row r="754" spans="1:10" x14ac:dyDescent="0.35">
      <c r="A754"/>
      <c r="B754"/>
      <c r="C754"/>
      <c r="D754"/>
      <c r="E754"/>
      <c r="F754"/>
      <c r="G754" s="48"/>
      <c r="H754"/>
      <c r="I754"/>
      <c r="J754"/>
    </row>
    <row r="755" spans="1:10" x14ac:dyDescent="0.35">
      <c r="A755"/>
      <c r="B755"/>
      <c r="C755"/>
      <c r="D755"/>
      <c r="E755"/>
      <c r="F755"/>
      <c r="G755" s="48"/>
      <c r="H755"/>
      <c r="I755"/>
      <c r="J755"/>
    </row>
    <row r="756" spans="1:10" x14ac:dyDescent="0.35">
      <c r="A756"/>
      <c r="B756"/>
      <c r="C756"/>
      <c r="D756"/>
      <c r="E756"/>
      <c r="F756"/>
      <c r="G756" s="48"/>
      <c r="H756"/>
      <c r="I756"/>
      <c r="J756"/>
    </row>
    <row r="757" spans="1:10" x14ac:dyDescent="0.35">
      <c r="A757"/>
      <c r="B757"/>
      <c r="C757"/>
      <c r="D757"/>
      <c r="E757"/>
      <c r="F757"/>
      <c r="G757" s="48"/>
      <c r="H757"/>
      <c r="I757"/>
      <c r="J757"/>
    </row>
    <row r="758" spans="1:10" x14ac:dyDescent="0.35">
      <c r="A758"/>
      <c r="B758"/>
      <c r="C758"/>
      <c r="D758"/>
      <c r="E758"/>
      <c r="F758"/>
      <c r="G758" s="48"/>
      <c r="H758"/>
      <c r="I758"/>
      <c r="J758"/>
    </row>
    <row r="759" spans="1:10" x14ac:dyDescent="0.35">
      <c r="A759"/>
      <c r="B759"/>
      <c r="C759"/>
      <c r="D759"/>
      <c r="E759"/>
      <c r="F759"/>
      <c r="G759" s="48"/>
      <c r="H759"/>
      <c r="I759"/>
      <c r="J759"/>
    </row>
    <row r="760" spans="1:10" x14ac:dyDescent="0.35">
      <c r="A760"/>
      <c r="B760"/>
      <c r="C760"/>
      <c r="D760"/>
      <c r="E760"/>
      <c r="F760"/>
      <c r="G760" s="48"/>
      <c r="H760"/>
      <c r="I760"/>
      <c r="J760"/>
    </row>
    <row r="761" spans="1:10" x14ac:dyDescent="0.35">
      <c r="A761"/>
      <c r="B761"/>
      <c r="C761"/>
      <c r="D761"/>
      <c r="E761"/>
      <c r="F761"/>
      <c r="G761" s="48"/>
      <c r="H761"/>
      <c r="I761"/>
      <c r="J761"/>
    </row>
    <row r="762" spans="1:10" x14ac:dyDescent="0.35">
      <c r="A762"/>
      <c r="B762"/>
      <c r="C762"/>
      <c r="D762"/>
      <c r="E762"/>
      <c r="F762"/>
      <c r="G762" s="48"/>
      <c r="H762"/>
      <c r="I762"/>
      <c r="J762"/>
    </row>
    <row r="763" spans="1:10" x14ac:dyDescent="0.35">
      <c r="A763"/>
      <c r="B763"/>
      <c r="C763"/>
      <c r="D763"/>
      <c r="E763"/>
      <c r="F763"/>
      <c r="G763" s="48"/>
      <c r="H763"/>
      <c r="I763"/>
      <c r="J763"/>
    </row>
    <row r="764" spans="1:10" x14ac:dyDescent="0.35">
      <c r="A764"/>
      <c r="B764"/>
      <c r="C764"/>
      <c r="D764"/>
      <c r="E764"/>
      <c r="F764"/>
      <c r="G764" s="48"/>
      <c r="H764"/>
      <c r="I764"/>
      <c r="J764"/>
    </row>
    <row r="765" spans="1:10" x14ac:dyDescent="0.35">
      <c r="A765"/>
      <c r="B765"/>
      <c r="C765"/>
      <c r="D765"/>
      <c r="E765"/>
      <c r="F765"/>
      <c r="G765" s="48"/>
      <c r="H765"/>
      <c r="I765"/>
      <c r="J765"/>
    </row>
    <row r="766" spans="1:10" x14ac:dyDescent="0.35">
      <c r="A766"/>
      <c r="B766"/>
      <c r="C766"/>
      <c r="D766"/>
      <c r="E766"/>
      <c r="F766"/>
      <c r="G766" s="48"/>
      <c r="H766"/>
      <c r="I766"/>
      <c r="J766"/>
    </row>
    <row r="767" spans="1:10" x14ac:dyDescent="0.35">
      <c r="A767"/>
      <c r="B767"/>
      <c r="C767"/>
      <c r="D767"/>
      <c r="E767"/>
      <c r="F767"/>
      <c r="G767" s="48"/>
      <c r="H767"/>
      <c r="I767"/>
      <c r="J767"/>
    </row>
    <row r="768" spans="1:10" x14ac:dyDescent="0.35">
      <c r="A768"/>
      <c r="B768"/>
      <c r="C768"/>
      <c r="D768"/>
      <c r="E768"/>
      <c r="F768"/>
      <c r="G768" s="48"/>
      <c r="H768"/>
      <c r="I768"/>
      <c r="J768"/>
    </row>
    <row r="769" spans="1:10" x14ac:dyDescent="0.35">
      <c r="A769"/>
      <c r="B769"/>
      <c r="C769"/>
      <c r="D769"/>
      <c r="E769"/>
      <c r="F769"/>
      <c r="G769" s="48"/>
      <c r="H769"/>
      <c r="I769"/>
      <c r="J769"/>
    </row>
    <row r="770" spans="1:10" x14ac:dyDescent="0.35">
      <c r="A770"/>
      <c r="B770"/>
      <c r="C770"/>
      <c r="D770"/>
      <c r="E770"/>
      <c r="F770"/>
      <c r="G770" s="48"/>
      <c r="H770"/>
      <c r="I770"/>
      <c r="J770"/>
    </row>
    <row r="771" spans="1:10" x14ac:dyDescent="0.35">
      <c r="A771"/>
      <c r="B771"/>
      <c r="C771"/>
      <c r="D771"/>
      <c r="E771"/>
      <c r="F771"/>
      <c r="G771" s="48"/>
      <c r="H771"/>
      <c r="I771"/>
      <c r="J771"/>
    </row>
    <row r="772" spans="1:10" x14ac:dyDescent="0.35">
      <c r="A772"/>
      <c r="B772"/>
      <c r="C772"/>
      <c r="D772"/>
      <c r="E772"/>
      <c r="F772"/>
      <c r="G772" s="48"/>
      <c r="H772"/>
      <c r="I772"/>
      <c r="J772"/>
    </row>
    <row r="773" spans="1:10" x14ac:dyDescent="0.35">
      <c r="A773"/>
      <c r="B773"/>
      <c r="C773"/>
      <c r="D773"/>
      <c r="E773"/>
      <c r="F773"/>
      <c r="G773" s="48"/>
      <c r="H773"/>
      <c r="I773"/>
      <c r="J773"/>
    </row>
    <row r="774" spans="1:10" x14ac:dyDescent="0.35">
      <c r="A774"/>
      <c r="B774"/>
      <c r="C774"/>
      <c r="D774"/>
      <c r="E774"/>
      <c r="F774"/>
      <c r="G774" s="48"/>
      <c r="H774"/>
      <c r="I774"/>
      <c r="J774"/>
    </row>
    <row r="775" spans="1:10" x14ac:dyDescent="0.35">
      <c r="A775"/>
      <c r="B775"/>
      <c r="C775"/>
      <c r="D775"/>
      <c r="E775"/>
      <c r="F775"/>
      <c r="G775" s="48"/>
      <c r="H775"/>
      <c r="I775"/>
      <c r="J775"/>
    </row>
    <row r="776" spans="1:10" x14ac:dyDescent="0.35">
      <c r="A776"/>
      <c r="B776"/>
      <c r="C776"/>
      <c r="D776"/>
      <c r="E776"/>
      <c r="F776"/>
      <c r="G776" s="48"/>
      <c r="H776"/>
      <c r="I776"/>
      <c r="J776"/>
    </row>
    <row r="777" spans="1:10" x14ac:dyDescent="0.35">
      <c r="A777"/>
      <c r="B777"/>
      <c r="C777"/>
      <c r="D777"/>
      <c r="E777"/>
      <c r="F777"/>
      <c r="G777" s="48"/>
      <c r="H777"/>
      <c r="I777"/>
      <c r="J777"/>
    </row>
    <row r="778" spans="1:10" x14ac:dyDescent="0.35">
      <c r="A778"/>
      <c r="B778"/>
      <c r="C778"/>
      <c r="D778"/>
      <c r="E778"/>
      <c r="F778"/>
      <c r="G778" s="48"/>
      <c r="H778"/>
      <c r="I778"/>
      <c r="J778"/>
    </row>
    <row r="779" spans="1:10" x14ac:dyDescent="0.35">
      <c r="A779"/>
      <c r="B779"/>
      <c r="C779"/>
      <c r="D779"/>
      <c r="E779"/>
      <c r="F779"/>
      <c r="G779" s="48"/>
      <c r="H779"/>
      <c r="I779"/>
      <c r="J779"/>
    </row>
    <row r="780" spans="1:10" x14ac:dyDescent="0.35">
      <c r="A780"/>
      <c r="B780"/>
      <c r="C780"/>
      <c r="D780"/>
      <c r="E780"/>
      <c r="F780"/>
      <c r="G780" s="48"/>
      <c r="H780"/>
      <c r="I780"/>
      <c r="J780"/>
    </row>
    <row r="781" spans="1:10" x14ac:dyDescent="0.35">
      <c r="A781"/>
      <c r="B781"/>
      <c r="C781"/>
      <c r="D781"/>
      <c r="E781"/>
      <c r="F781"/>
      <c r="G781" s="48"/>
      <c r="H781"/>
      <c r="I781"/>
      <c r="J781"/>
    </row>
    <row r="782" spans="1:10" x14ac:dyDescent="0.35">
      <c r="A782"/>
      <c r="B782"/>
      <c r="C782"/>
      <c r="D782"/>
      <c r="E782"/>
      <c r="F782"/>
      <c r="G782" s="48"/>
      <c r="H782"/>
      <c r="I782"/>
      <c r="J782"/>
    </row>
    <row r="783" spans="1:10" x14ac:dyDescent="0.35">
      <c r="A783"/>
      <c r="B783"/>
      <c r="C783"/>
      <c r="D783"/>
      <c r="E783"/>
      <c r="F783"/>
      <c r="G783" s="48"/>
      <c r="H783"/>
      <c r="I783"/>
      <c r="J783"/>
    </row>
    <row r="784" spans="1:10" x14ac:dyDescent="0.35">
      <c r="A784"/>
      <c r="B784"/>
      <c r="C784"/>
      <c r="D784"/>
      <c r="E784"/>
      <c r="F784"/>
      <c r="G784" s="48"/>
      <c r="H784"/>
      <c r="I784"/>
      <c r="J784"/>
    </row>
    <row r="785" spans="1:10" x14ac:dyDescent="0.35">
      <c r="A785"/>
      <c r="B785"/>
      <c r="C785"/>
      <c r="D785"/>
      <c r="E785"/>
      <c r="F785"/>
      <c r="G785" s="48"/>
      <c r="H785"/>
      <c r="I785"/>
      <c r="J785"/>
    </row>
    <row r="786" spans="1:10" x14ac:dyDescent="0.35">
      <c r="A786"/>
      <c r="B786"/>
      <c r="C786"/>
      <c r="D786"/>
      <c r="E786"/>
      <c r="F786"/>
      <c r="G786" s="48"/>
      <c r="H786"/>
      <c r="I786"/>
      <c r="J786"/>
    </row>
    <row r="787" spans="1:10" x14ac:dyDescent="0.35">
      <c r="A787"/>
      <c r="B787"/>
      <c r="C787"/>
      <c r="D787"/>
      <c r="E787"/>
      <c r="F787"/>
      <c r="G787" s="48"/>
      <c r="H787"/>
      <c r="I787"/>
      <c r="J787"/>
    </row>
    <row r="788" spans="1:10" x14ac:dyDescent="0.35">
      <c r="A788"/>
      <c r="B788"/>
      <c r="C788"/>
      <c r="D788"/>
      <c r="E788"/>
      <c r="F788"/>
      <c r="G788" s="48"/>
      <c r="H788"/>
      <c r="I788"/>
      <c r="J788"/>
    </row>
    <row r="789" spans="1:10" x14ac:dyDescent="0.35">
      <c r="A789"/>
      <c r="B789"/>
      <c r="C789"/>
      <c r="D789"/>
      <c r="E789"/>
      <c r="F789"/>
      <c r="G789" s="48"/>
      <c r="H789"/>
      <c r="I789"/>
      <c r="J789"/>
    </row>
    <row r="790" spans="1:10" x14ac:dyDescent="0.35">
      <c r="A790"/>
      <c r="B790"/>
      <c r="C790"/>
      <c r="D790"/>
      <c r="E790"/>
      <c r="F790"/>
      <c r="G790" s="48"/>
      <c r="H790"/>
      <c r="I790"/>
      <c r="J790"/>
    </row>
    <row r="791" spans="1:10" x14ac:dyDescent="0.35">
      <c r="A791"/>
      <c r="B791"/>
      <c r="C791"/>
      <c r="D791"/>
      <c r="E791"/>
      <c r="F791"/>
      <c r="G791" s="48"/>
      <c r="H791"/>
      <c r="I791"/>
      <c r="J791"/>
    </row>
    <row r="792" spans="1:10" x14ac:dyDescent="0.35">
      <c r="A792"/>
      <c r="B792"/>
      <c r="C792"/>
      <c r="D792"/>
      <c r="E792"/>
      <c r="F792"/>
      <c r="G792" s="48"/>
      <c r="H792"/>
      <c r="I792"/>
      <c r="J792"/>
    </row>
    <row r="793" spans="1:10" x14ac:dyDescent="0.35">
      <c r="A793"/>
      <c r="B793"/>
      <c r="C793"/>
      <c r="D793"/>
      <c r="E793"/>
      <c r="F793"/>
      <c r="G793" s="48"/>
      <c r="H793"/>
      <c r="I793"/>
      <c r="J793"/>
    </row>
    <row r="794" spans="1:10" x14ac:dyDescent="0.35">
      <c r="A794"/>
      <c r="B794"/>
      <c r="C794"/>
      <c r="D794"/>
      <c r="E794"/>
      <c r="F794"/>
      <c r="G794" s="48"/>
      <c r="H794"/>
      <c r="I794"/>
      <c r="J794"/>
    </row>
    <row r="795" spans="1:10" x14ac:dyDescent="0.35">
      <c r="A795"/>
      <c r="B795"/>
      <c r="C795"/>
      <c r="D795"/>
      <c r="E795"/>
      <c r="F795"/>
      <c r="G795" s="48"/>
      <c r="H795"/>
      <c r="I795"/>
      <c r="J795"/>
    </row>
    <row r="796" spans="1:10" x14ac:dyDescent="0.35">
      <c r="A796"/>
      <c r="B796"/>
      <c r="C796"/>
      <c r="D796"/>
      <c r="E796"/>
      <c r="F796"/>
      <c r="G796" s="48"/>
      <c r="H796"/>
      <c r="I796"/>
      <c r="J796"/>
    </row>
    <row r="797" spans="1:10" x14ac:dyDescent="0.35">
      <c r="A797"/>
      <c r="B797"/>
      <c r="C797"/>
      <c r="D797"/>
      <c r="E797"/>
      <c r="F797"/>
      <c r="G797" s="48"/>
      <c r="H797"/>
      <c r="I797"/>
      <c r="J797"/>
    </row>
    <row r="798" spans="1:10" x14ac:dyDescent="0.35">
      <c r="A798"/>
      <c r="B798"/>
      <c r="C798"/>
      <c r="D798"/>
      <c r="E798"/>
      <c r="F798"/>
      <c r="G798" s="48"/>
      <c r="H798"/>
      <c r="I798"/>
      <c r="J798"/>
    </row>
    <row r="799" spans="1:10" x14ac:dyDescent="0.35">
      <c r="A799"/>
      <c r="B799"/>
      <c r="C799"/>
      <c r="D799"/>
      <c r="E799"/>
      <c r="F799"/>
      <c r="G799" s="48"/>
      <c r="H799"/>
      <c r="I799"/>
      <c r="J799"/>
    </row>
    <row r="800" spans="1:10" x14ac:dyDescent="0.35">
      <c r="A800"/>
      <c r="B800"/>
      <c r="C800"/>
      <c r="D800"/>
      <c r="E800"/>
      <c r="F800"/>
      <c r="G800" s="48"/>
      <c r="H800"/>
      <c r="I800"/>
      <c r="J800"/>
    </row>
    <row r="801" spans="1:10" x14ac:dyDescent="0.35">
      <c r="A801"/>
      <c r="B801"/>
      <c r="C801"/>
      <c r="D801"/>
      <c r="E801"/>
      <c r="F801"/>
      <c r="G801" s="48"/>
      <c r="H801"/>
      <c r="I801"/>
      <c r="J801"/>
    </row>
    <row r="802" spans="1:10" x14ac:dyDescent="0.35">
      <c r="A802"/>
      <c r="B802"/>
      <c r="C802"/>
      <c r="D802"/>
      <c r="E802"/>
      <c r="F802"/>
      <c r="G802" s="48"/>
      <c r="H802"/>
      <c r="I802"/>
      <c r="J802"/>
    </row>
    <row r="803" spans="1:10" x14ac:dyDescent="0.35">
      <c r="A803"/>
      <c r="B803"/>
      <c r="C803"/>
      <c r="D803"/>
      <c r="E803"/>
      <c r="F803"/>
      <c r="G803" s="48"/>
      <c r="H803"/>
      <c r="I803"/>
      <c r="J803"/>
    </row>
    <row r="804" spans="1:10" x14ac:dyDescent="0.35">
      <c r="A804"/>
      <c r="B804"/>
      <c r="C804"/>
      <c r="D804"/>
      <c r="E804"/>
      <c r="F804"/>
      <c r="G804" s="48"/>
      <c r="H804"/>
      <c r="I804"/>
      <c r="J804"/>
    </row>
    <row r="805" spans="1:10" x14ac:dyDescent="0.35">
      <c r="A805"/>
      <c r="B805"/>
      <c r="C805"/>
      <c r="D805"/>
      <c r="E805"/>
      <c r="F805"/>
      <c r="G805" s="48"/>
      <c r="H805"/>
      <c r="I805"/>
      <c r="J805"/>
    </row>
    <row r="806" spans="1:10" x14ac:dyDescent="0.35">
      <c r="A806"/>
      <c r="B806"/>
      <c r="C806"/>
      <c r="D806"/>
      <c r="E806"/>
      <c r="F806"/>
      <c r="G806" s="48"/>
      <c r="H806"/>
      <c r="I806"/>
      <c r="J806"/>
    </row>
    <row r="807" spans="1:10" x14ac:dyDescent="0.35">
      <c r="A807"/>
      <c r="B807"/>
      <c r="C807"/>
      <c r="D807"/>
      <c r="E807"/>
      <c r="F807"/>
      <c r="G807" s="48"/>
      <c r="H807"/>
      <c r="I807"/>
      <c r="J807"/>
    </row>
    <row r="808" spans="1:10" x14ac:dyDescent="0.35">
      <c r="A808"/>
      <c r="B808"/>
      <c r="C808"/>
      <c r="D808"/>
      <c r="E808"/>
      <c r="F808"/>
      <c r="G808" s="48"/>
      <c r="H808"/>
      <c r="I808"/>
      <c r="J808"/>
    </row>
    <row r="809" spans="1:10" x14ac:dyDescent="0.35">
      <c r="A809"/>
      <c r="B809"/>
      <c r="C809"/>
      <c r="D809"/>
      <c r="E809"/>
      <c r="F809"/>
      <c r="G809" s="48"/>
      <c r="H809"/>
      <c r="I809"/>
      <c r="J809"/>
    </row>
    <row r="810" spans="1:10" x14ac:dyDescent="0.35">
      <c r="A810"/>
      <c r="B810"/>
      <c r="C810"/>
      <c r="D810"/>
      <c r="E810"/>
      <c r="F810"/>
      <c r="G810" s="48"/>
      <c r="H810"/>
      <c r="I810"/>
      <c r="J810"/>
    </row>
    <row r="811" spans="1:10" x14ac:dyDescent="0.35">
      <c r="A811"/>
      <c r="B811"/>
      <c r="C811"/>
      <c r="D811"/>
      <c r="E811"/>
      <c r="F811"/>
      <c r="G811" s="48"/>
      <c r="H811"/>
      <c r="I811"/>
      <c r="J811"/>
    </row>
    <row r="812" spans="1:10" x14ac:dyDescent="0.35">
      <c r="A812"/>
      <c r="B812"/>
      <c r="C812"/>
      <c r="D812"/>
      <c r="E812"/>
      <c r="F812"/>
      <c r="G812" s="48"/>
      <c r="H812"/>
      <c r="I812"/>
      <c r="J812"/>
    </row>
    <row r="813" spans="1:10" x14ac:dyDescent="0.35">
      <c r="A813"/>
      <c r="B813"/>
      <c r="C813"/>
      <c r="D813"/>
      <c r="E813"/>
      <c r="F813"/>
      <c r="G813" s="48"/>
      <c r="H813"/>
      <c r="I813"/>
      <c r="J813"/>
    </row>
    <row r="814" spans="1:10" x14ac:dyDescent="0.35">
      <c r="A814"/>
      <c r="B814"/>
      <c r="C814"/>
      <c r="D814"/>
      <c r="E814"/>
      <c r="F814"/>
      <c r="G814" s="48"/>
      <c r="H814"/>
      <c r="I814"/>
      <c r="J814"/>
    </row>
    <row r="815" spans="1:10" x14ac:dyDescent="0.35">
      <c r="A815"/>
      <c r="B815"/>
      <c r="C815"/>
      <c r="D815"/>
      <c r="E815"/>
      <c r="F815"/>
      <c r="G815" s="48"/>
      <c r="H815"/>
      <c r="I815"/>
      <c r="J815"/>
    </row>
    <row r="816" spans="1:10" x14ac:dyDescent="0.35">
      <c r="A816"/>
      <c r="B816"/>
      <c r="C816"/>
      <c r="D816"/>
      <c r="E816"/>
      <c r="F816"/>
      <c r="G816" s="48"/>
      <c r="H816"/>
      <c r="I816"/>
      <c r="J816"/>
    </row>
    <row r="817" spans="1:10" x14ac:dyDescent="0.35">
      <c r="A817"/>
      <c r="B817"/>
      <c r="C817"/>
      <c r="D817"/>
      <c r="E817"/>
      <c r="F817"/>
      <c r="G817" s="48"/>
      <c r="H817"/>
      <c r="I817"/>
      <c r="J817"/>
    </row>
    <row r="818" spans="1:10" x14ac:dyDescent="0.35">
      <c r="A818"/>
      <c r="B818"/>
      <c r="C818"/>
      <c r="D818"/>
      <c r="E818"/>
      <c r="F818"/>
      <c r="G818" s="48"/>
      <c r="H818"/>
      <c r="I818"/>
      <c r="J818"/>
    </row>
    <row r="819" spans="1:10" x14ac:dyDescent="0.35">
      <c r="A819"/>
      <c r="B819"/>
      <c r="C819"/>
      <c r="D819"/>
      <c r="E819"/>
      <c r="F819"/>
      <c r="G819" s="48"/>
      <c r="H819"/>
      <c r="I819"/>
      <c r="J819"/>
    </row>
    <row r="820" spans="1:10" x14ac:dyDescent="0.35">
      <c r="A820"/>
      <c r="B820"/>
      <c r="C820"/>
      <c r="D820"/>
      <c r="E820"/>
      <c r="F820"/>
      <c r="G820" s="48"/>
      <c r="H820"/>
      <c r="I820"/>
      <c r="J820"/>
    </row>
    <row r="821" spans="1:10" x14ac:dyDescent="0.35">
      <c r="A821"/>
      <c r="B821"/>
      <c r="C821"/>
      <c r="D821"/>
      <c r="E821"/>
      <c r="F821"/>
      <c r="G821" s="48"/>
      <c r="H821"/>
      <c r="I821"/>
      <c r="J821"/>
    </row>
    <row r="822" spans="1:10" x14ac:dyDescent="0.35">
      <c r="A822"/>
      <c r="B822"/>
      <c r="C822"/>
      <c r="D822"/>
      <c r="E822"/>
      <c r="F822"/>
      <c r="G822" s="48"/>
      <c r="H822"/>
      <c r="I822"/>
      <c r="J822"/>
    </row>
    <row r="823" spans="1:10" x14ac:dyDescent="0.35">
      <c r="A823"/>
      <c r="B823"/>
      <c r="C823"/>
      <c r="D823"/>
      <c r="E823"/>
      <c r="F823"/>
      <c r="G823" s="48"/>
      <c r="H823"/>
      <c r="I823"/>
      <c r="J823"/>
    </row>
    <row r="824" spans="1:10" x14ac:dyDescent="0.35">
      <c r="A824"/>
      <c r="B824"/>
      <c r="C824"/>
      <c r="D824"/>
      <c r="E824"/>
      <c r="F824"/>
      <c r="G824" s="48"/>
      <c r="H824"/>
      <c r="I824"/>
      <c r="J824"/>
    </row>
    <row r="825" spans="1:10" x14ac:dyDescent="0.35">
      <c r="A825"/>
      <c r="B825"/>
      <c r="C825"/>
      <c r="D825"/>
      <c r="E825"/>
      <c r="F825"/>
      <c r="G825" s="48"/>
      <c r="H825"/>
      <c r="I825"/>
      <c r="J825"/>
    </row>
    <row r="826" spans="1:10" x14ac:dyDescent="0.35">
      <c r="A826"/>
      <c r="B826"/>
      <c r="C826"/>
      <c r="D826"/>
      <c r="E826"/>
      <c r="F826"/>
      <c r="G826" s="48"/>
      <c r="H826"/>
      <c r="I826"/>
      <c r="J826"/>
    </row>
    <row r="827" spans="1:10" x14ac:dyDescent="0.35">
      <c r="A827"/>
      <c r="B827"/>
      <c r="C827"/>
      <c r="D827"/>
      <c r="E827"/>
      <c r="F827"/>
      <c r="G827" s="48"/>
      <c r="H827"/>
      <c r="I827"/>
      <c r="J827"/>
    </row>
    <row r="828" spans="1:10" x14ac:dyDescent="0.35">
      <c r="A828"/>
      <c r="B828"/>
      <c r="C828"/>
      <c r="D828"/>
      <c r="E828"/>
      <c r="F828"/>
      <c r="G828" s="48"/>
      <c r="H828"/>
      <c r="I828"/>
      <c r="J828"/>
    </row>
    <row r="829" spans="1:10" x14ac:dyDescent="0.35">
      <c r="A829"/>
      <c r="B829"/>
      <c r="C829"/>
      <c r="D829"/>
      <c r="E829"/>
      <c r="F829"/>
      <c r="G829" s="48"/>
      <c r="H829"/>
      <c r="I829"/>
      <c r="J829"/>
    </row>
    <row r="830" spans="1:10" x14ac:dyDescent="0.35">
      <c r="A830"/>
      <c r="B830"/>
      <c r="C830"/>
      <c r="D830"/>
      <c r="E830"/>
      <c r="F830"/>
      <c r="G830" s="48"/>
      <c r="H830"/>
      <c r="I830"/>
      <c r="J830"/>
    </row>
    <row r="831" spans="1:10" x14ac:dyDescent="0.35">
      <c r="A831"/>
      <c r="B831"/>
      <c r="C831"/>
      <c r="D831"/>
      <c r="E831"/>
      <c r="F831"/>
      <c r="G831" s="48"/>
      <c r="H831"/>
      <c r="I831"/>
      <c r="J831"/>
    </row>
    <row r="832" spans="1:10" x14ac:dyDescent="0.35">
      <c r="A832"/>
      <c r="B832"/>
      <c r="C832"/>
      <c r="D832"/>
      <c r="E832"/>
      <c r="F832"/>
      <c r="G832" s="48"/>
      <c r="H832"/>
      <c r="I832"/>
      <c r="J832"/>
    </row>
    <row r="833" spans="1:10" x14ac:dyDescent="0.35">
      <c r="A833"/>
      <c r="B833"/>
      <c r="C833"/>
      <c r="D833"/>
      <c r="E833"/>
      <c r="F833"/>
      <c r="G833" s="48"/>
      <c r="H833"/>
      <c r="I833"/>
      <c r="J833"/>
    </row>
    <row r="834" spans="1:10" x14ac:dyDescent="0.35">
      <c r="A834"/>
      <c r="B834"/>
      <c r="C834"/>
      <c r="D834"/>
      <c r="E834"/>
      <c r="F834"/>
      <c r="G834" s="48"/>
      <c r="H834"/>
      <c r="I834"/>
      <c r="J834"/>
    </row>
    <row r="835" spans="1:10" x14ac:dyDescent="0.35">
      <c r="A835"/>
      <c r="B835"/>
      <c r="C835"/>
      <c r="D835"/>
      <c r="E835"/>
      <c r="F835"/>
      <c r="G835" s="48"/>
      <c r="H835"/>
      <c r="I835"/>
      <c r="J835"/>
    </row>
    <row r="836" spans="1:10" x14ac:dyDescent="0.35">
      <c r="A836"/>
      <c r="B836"/>
      <c r="C836"/>
      <c r="D836"/>
      <c r="E836"/>
      <c r="F836"/>
      <c r="G836" s="48"/>
      <c r="H836"/>
      <c r="I836"/>
      <c r="J836"/>
    </row>
    <row r="837" spans="1:10" x14ac:dyDescent="0.35">
      <c r="A837"/>
      <c r="B837"/>
      <c r="C837"/>
      <c r="D837"/>
      <c r="E837"/>
      <c r="F837"/>
      <c r="G837" s="48"/>
      <c r="H837"/>
      <c r="I837"/>
      <c r="J837"/>
    </row>
    <row r="838" spans="1:10" x14ac:dyDescent="0.35">
      <c r="A838"/>
      <c r="B838"/>
      <c r="C838"/>
      <c r="D838"/>
      <c r="E838"/>
      <c r="F838"/>
      <c r="G838" s="48"/>
      <c r="H838"/>
      <c r="I838"/>
      <c r="J838"/>
    </row>
    <row r="839" spans="1:10" x14ac:dyDescent="0.35">
      <c r="A839"/>
      <c r="B839"/>
      <c r="C839"/>
      <c r="D839"/>
      <c r="E839"/>
      <c r="F839"/>
      <c r="G839" s="48"/>
      <c r="H839"/>
      <c r="I839"/>
      <c r="J839"/>
    </row>
    <row r="840" spans="1:10" x14ac:dyDescent="0.35">
      <c r="A840"/>
      <c r="B840"/>
      <c r="C840"/>
      <c r="D840"/>
      <c r="E840"/>
      <c r="F840"/>
      <c r="G840" s="48"/>
      <c r="H840"/>
      <c r="I840"/>
      <c r="J840"/>
    </row>
    <row r="841" spans="1:10" x14ac:dyDescent="0.35">
      <c r="A841"/>
      <c r="B841"/>
      <c r="C841"/>
      <c r="D841"/>
      <c r="E841"/>
      <c r="F841"/>
      <c r="G841" s="48"/>
      <c r="H841"/>
      <c r="I841"/>
      <c r="J841"/>
    </row>
    <row r="842" spans="1:10" x14ac:dyDescent="0.35">
      <c r="A842"/>
      <c r="B842"/>
      <c r="C842"/>
      <c r="D842"/>
      <c r="E842"/>
      <c r="F842"/>
      <c r="G842" s="48"/>
      <c r="H842"/>
      <c r="I842"/>
      <c r="J842"/>
    </row>
    <row r="843" spans="1:10" x14ac:dyDescent="0.35">
      <c r="A843"/>
      <c r="B843"/>
      <c r="C843"/>
      <c r="D843"/>
      <c r="E843"/>
      <c r="F843"/>
      <c r="G843" s="48"/>
      <c r="H843"/>
      <c r="I843"/>
      <c r="J843"/>
    </row>
    <row r="844" spans="1:10" x14ac:dyDescent="0.35">
      <c r="A844"/>
      <c r="B844"/>
      <c r="C844"/>
      <c r="D844"/>
      <c r="E844"/>
      <c r="F844"/>
      <c r="G844" s="48"/>
      <c r="H844"/>
      <c r="I844"/>
      <c r="J844"/>
    </row>
    <row r="845" spans="1:10" x14ac:dyDescent="0.35">
      <c r="A845"/>
      <c r="B845"/>
      <c r="C845"/>
      <c r="D845"/>
      <c r="E845"/>
      <c r="F845"/>
      <c r="G845" s="48"/>
      <c r="H845"/>
      <c r="I845"/>
      <c r="J845"/>
    </row>
    <row r="846" spans="1:10" x14ac:dyDescent="0.35">
      <c r="A846"/>
      <c r="B846"/>
      <c r="C846"/>
      <c r="D846"/>
      <c r="E846"/>
      <c r="F846"/>
      <c r="G846" s="48"/>
      <c r="H846"/>
      <c r="I846"/>
      <c r="J846"/>
    </row>
    <row r="847" spans="1:10" x14ac:dyDescent="0.35">
      <c r="A847"/>
      <c r="B847"/>
      <c r="C847"/>
      <c r="D847"/>
      <c r="E847"/>
      <c r="F847"/>
      <c r="G847" s="48"/>
      <c r="H847"/>
      <c r="I847"/>
      <c r="J847"/>
    </row>
    <row r="848" spans="1:10" x14ac:dyDescent="0.35">
      <c r="A848"/>
      <c r="B848"/>
      <c r="C848"/>
      <c r="D848"/>
      <c r="E848"/>
      <c r="F848"/>
      <c r="G848" s="48"/>
      <c r="H848"/>
      <c r="I848"/>
      <c r="J848"/>
    </row>
    <row r="849" spans="1:10" x14ac:dyDescent="0.35">
      <c r="A849"/>
      <c r="B849"/>
      <c r="C849"/>
      <c r="D849"/>
      <c r="E849"/>
      <c r="F849"/>
      <c r="G849" s="48"/>
      <c r="H849"/>
      <c r="I849"/>
      <c r="J849"/>
    </row>
    <row r="850" spans="1:10" x14ac:dyDescent="0.35">
      <c r="A850"/>
      <c r="B850"/>
      <c r="C850"/>
      <c r="D850"/>
      <c r="E850"/>
      <c r="F850"/>
      <c r="G850" s="48"/>
      <c r="H850"/>
      <c r="I850"/>
      <c r="J850"/>
    </row>
    <row r="851" spans="1:10" x14ac:dyDescent="0.35">
      <c r="A851"/>
      <c r="B851"/>
      <c r="C851"/>
      <c r="D851"/>
      <c r="E851"/>
      <c r="F851"/>
      <c r="G851" s="48"/>
      <c r="H851"/>
      <c r="I851"/>
      <c r="J851"/>
    </row>
    <row r="852" spans="1:10" x14ac:dyDescent="0.35">
      <c r="A852"/>
      <c r="B852"/>
      <c r="C852"/>
      <c r="D852"/>
      <c r="E852"/>
      <c r="F852"/>
      <c r="G852" s="48"/>
      <c r="H852"/>
      <c r="I852"/>
      <c r="J852"/>
    </row>
    <row r="853" spans="1:10" x14ac:dyDescent="0.35">
      <c r="A853"/>
      <c r="B853"/>
      <c r="C853"/>
      <c r="D853"/>
      <c r="E853"/>
      <c r="F853"/>
      <c r="G853" s="48"/>
      <c r="H853"/>
      <c r="I853"/>
      <c r="J853"/>
    </row>
    <row r="854" spans="1:10" x14ac:dyDescent="0.35">
      <c r="A854"/>
      <c r="B854"/>
      <c r="C854"/>
      <c r="D854"/>
      <c r="E854"/>
      <c r="F854"/>
      <c r="G854" s="48"/>
      <c r="H854"/>
      <c r="I854"/>
      <c r="J854"/>
    </row>
    <row r="855" spans="1:10" x14ac:dyDescent="0.35">
      <c r="A855"/>
      <c r="B855"/>
      <c r="C855"/>
      <c r="D855"/>
      <c r="E855"/>
      <c r="F855"/>
      <c r="G855" s="48"/>
      <c r="H855"/>
      <c r="I855"/>
      <c r="J855"/>
    </row>
    <row r="856" spans="1:10" x14ac:dyDescent="0.35">
      <c r="A856"/>
      <c r="B856"/>
      <c r="C856"/>
      <c r="D856"/>
      <c r="E856"/>
      <c r="F856"/>
      <c r="G856" s="48"/>
      <c r="H856"/>
      <c r="I856"/>
      <c r="J856"/>
    </row>
    <row r="857" spans="1:10" x14ac:dyDescent="0.35">
      <c r="A857"/>
      <c r="B857"/>
      <c r="C857"/>
      <c r="D857"/>
      <c r="E857"/>
      <c r="F857"/>
      <c r="G857" s="48"/>
      <c r="H857"/>
      <c r="I857"/>
      <c r="J857"/>
    </row>
    <row r="858" spans="1:10" x14ac:dyDescent="0.35">
      <c r="A858"/>
      <c r="B858"/>
      <c r="C858"/>
      <c r="D858"/>
      <c r="E858"/>
      <c r="F858"/>
      <c r="G858" s="48"/>
      <c r="H858"/>
      <c r="I858"/>
      <c r="J858"/>
    </row>
    <row r="859" spans="1:10" x14ac:dyDescent="0.35">
      <c r="A859"/>
      <c r="B859"/>
      <c r="C859"/>
      <c r="D859"/>
      <c r="E859"/>
      <c r="F859"/>
      <c r="G859" s="48"/>
      <c r="H859"/>
      <c r="I859"/>
      <c r="J859"/>
    </row>
    <row r="860" spans="1:10" x14ac:dyDescent="0.35">
      <c r="A860"/>
      <c r="B860"/>
      <c r="C860"/>
      <c r="D860"/>
      <c r="E860"/>
      <c r="F860"/>
      <c r="G860" s="48"/>
      <c r="H860"/>
      <c r="I860"/>
      <c r="J860"/>
    </row>
    <row r="861" spans="1:10" x14ac:dyDescent="0.35">
      <c r="A861"/>
      <c r="B861"/>
      <c r="C861"/>
      <c r="D861"/>
      <c r="E861"/>
      <c r="F861"/>
      <c r="G861" s="48"/>
      <c r="H861"/>
      <c r="I861"/>
      <c r="J861"/>
    </row>
    <row r="862" spans="1:10" x14ac:dyDescent="0.35">
      <c r="A862"/>
      <c r="B862"/>
      <c r="C862"/>
      <c r="D862"/>
      <c r="E862"/>
      <c r="F862"/>
      <c r="G862" s="48"/>
      <c r="H862"/>
      <c r="I862"/>
      <c r="J862"/>
    </row>
    <row r="863" spans="1:10" x14ac:dyDescent="0.35">
      <c r="A863"/>
      <c r="B863"/>
      <c r="C863"/>
      <c r="D863"/>
      <c r="E863"/>
      <c r="F863"/>
      <c r="G863" s="48"/>
      <c r="H863"/>
      <c r="I863"/>
      <c r="J863"/>
    </row>
    <row r="864" spans="1:10" x14ac:dyDescent="0.35">
      <c r="A864"/>
      <c r="B864"/>
      <c r="C864"/>
      <c r="D864"/>
      <c r="E864"/>
      <c r="F864"/>
      <c r="G864" s="48"/>
      <c r="H864"/>
      <c r="I864"/>
      <c r="J864"/>
    </row>
    <row r="865" spans="1:10" x14ac:dyDescent="0.35">
      <c r="A865"/>
      <c r="B865"/>
      <c r="C865"/>
      <c r="D865"/>
      <c r="E865"/>
      <c r="F865"/>
      <c r="G865" s="48"/>
      <c r="H865"/>
      <c r="I865"/>
      <c r="J865"/>
    </row>
    <row r="866" spans="1:10" x14ac:dyDescent="0.35">
      <c r="A866"/>
      <c r="B866"/>
      <c r="C866"/>
      <c r="D866"/>
      <c r="E866"/>
      <c r="F866"/>
      <c r="G866" s="48"/>
      <c r="H866"/>
      <c r="I866"/>
      <c r="J866"/>
    </row>
    <row r="867" spans="1:10" x14ac:dyDescent="0.35">
      <c r="A867"/>
      <c r="B867"/>
      <c r="C867"/>
      <c r="D867"/>
      <c r="E867"/>
      <c r="F867"/>
      <c r="G867" s="48"/>
      <c r="H867"/>
      <c r="I867"/>
      <c r="J867"/>
    </row>
    <row r="868" spans="1:10" x14ac:dyDescent="0.35">
      <c r="A868"/>
      <c r="B868"/>
      <c r="C868"/>
      <c r="D868"/>
      <c r="E868"/>
      <c r="F868"/>
      <c r="G868" s="48"/>
      <c r="H868"/>
      <c r="I868"/>
      <c r="J868"/>
    </row>
    <row r="869" spans="1:10" x14ac:dyDescent="0.35">
      <c r="A869"/>
      <c r="B869"/>
      <c r="C869"/>
      <c r="D869"/>
      <c r="E869"/>
      <c r="F869"/>
      <c r="G869" s="48"/>
      <c r="H869"/>
      <c r="I869"/>
      <c r="J869"/>
    </row>
    <row r="870" spans="1:10" x14ac:dyDescent="0.35">
      <c r="A870"/>
      <c r="B870"/>
      <c r="C870"/>
      <c r="D870"/>
      <c r="E870"/>
      <c r="F870"/>
      <c r="G870" s="48"/>
      <c r="H870"/>
      <c r="I870"/>
      <c r="J870"/>
    </row>
    <row r="871" spans="1:10" x14ac:dyDescent="0.35">
      <c r="A871"/>
      <c r="B871"/>
      <c r="C871"/>
      <c r="D871"/>
      <c r="E871"/>
      <c r="F871"/>
      <c r="G871" s="48"/>
      <c r="H871"/>
      <c r="I871"/>
      <c r="J871"/>
    </row>
    <row r="872" spans="1:10" x14ac:dyDescent="0.35">
      <c r="A872"/>
      <c r="B872"/>
      <c r="C872"/>
      <c r="D872"/>
      <c r="E872"/>
      <c r="F872"/>
      <c r="G872" s="48"/>
      <c r="H872"/>
      <c r="I872"/>
      <c r="J872"/>
    </row>
    <row r="873" spans="1:10" x14ac:dyDescent="0.35">
      <c r="A873"/>
      <c r="B873"/>
      <c r="C873"/>
      <c r="D873"/>
      <c r="E873"/>
      <c r="F873"/>
      <c r="G873" s="48"/>
      <c r="H873"/>
      <c r="I873"/>
      <c r="J873"/>
    </row>
    <row r="874" spans="1:10" x14ac:dyDescent="0.35">
      <c r="A874"/>
      <c r="B874"/>
      <c r="C874"/>
      <c r="D874"/>
      <c r="E874"/>
      <c r="F874"/>
      <c r="G874" s="48"/>
      <c r="H874"/>
      <c r="I874"/>
      <c r="J874"/>
    </row>
    <row r="875" spans="1:10" x14ac:dyDescent="0.35">
      <c r="A875"/>
      <c r="B875"/>
      <c r="C875"/>
      <c r="D875"/>
      <c r="E875"/>
      <c r="F875"/>
      <c r="G875" s="48"/>
      <c r="H875"/>
      <c r="I875"/>
      <c r="J875"/>
    </row>
    <row r="876" spans="1:10" x14ac:dyDescent="0.35">
      <c r="A876"/>
      <c r="B876"/>
      <c r="C876"/>
      <c r="D876"/>
      <c r="E876"/>
      <c r="F876"/>
      <c r="G876" s="48"/>
      <c r="H876"/>
      <c r="I876"/>
      <c r="J876"/>
    </row>
    <row r="877" spans="1:10" x14ac:dyDescent="0.35">
      <c r="A877"/>
      <c r="B877"/>
      <c r="C877"/>
      <c r="D877"/>
      <c r="E877"/>
      <c r="F877"/>
      <c r="G877" s="48"/>
      <c r="H877"/>
      <c r="I877"/>
      <c r="J877"/>
    </row>
    <row r="878" spans="1:10" x14ac:dyDescent="0.35">
      <c r="A878"/>
      <c r="B878"/>
      <c r="C878"/>
      <c r="D878"/>
      <c r="E878"/>
      <c r="F878"/>
      <c r="G878" s="48"/>
      <c r="H878"/>
      <c r="I878"/>
      <c r="J878"/>
    </row>
    <row r="879" spans="1:10" x14ac:dyDescent="0.35">
      <c r="A879"/>
      <c r="B879"/>
      <c r="C879"/>
      <c r="D879"/>
      <c r="E879"/>
      <c r="F879"/>
      <c r="G879" s="48"/>
      <c r="H879"/>
      <c r="I879"/>
      <c r="J879"/>
    </row>
    <row r="880" spans="1:10" x14ac:dyDescent="0.35">
      <c r="A880"/>
      <c r="B880"/>
      <c r="C880"/>
      <c r="D880"/>
      <c r="E880"/>
      <c r="F880"/>
      <c r="G880" s="48"/>
      <c r="H880"/>
      <c r="I880"/>
      <c r="J880"/>
    </row>
    <row r="881" spans="1:10" x14ac:dyDescent="0.35">
      <c r="A881"/>
      <c r="B881"/>
      <c r="C881"/>
      <c r="D881"/>
      <c r="E881"/>
      <c r="F881"/>
      <c r="G881" s="48"/>
      <c r="H881"/>
      <c r="I881"/>
      <c r="J881"/>
    </row>
    <row r="882" spans="1:10" x14ac:dyDescent="0.35">
      <c r="A882"/>
      <c r="B882"/>
      <c r="C882"/>
      <c r="D882"/>
      <c r="E882"/>
      <c r="F882"/>
      <c r="G882" s="48"/>
      <c r="H882"/>
      <c r="I882"/>
      <c r="J882"/>
    </row>
    <row r="883" spans="1:10" x14ac:dyDescent="0.35">
      <c r="A883"/>
      <c r="B883"/>
      <c r="C883"/>
      <c r="D883"/>
      <c r="E883"/>
      <c r="F883"/>
      <c r="G883" s="48"/>
      <c r="H883"/>
      <c r="I883"/>
      <c r="J883"/>
    </row>
    <row r="884" spans="1:10" x14ac:dyDescent="0.35">
      <c r="A884"/>
      <c r="B884"/>
      <c r="C884"/>
      <c r="D884"/>
      <c r="E884"/>
      <c r="F884"/>
      <c r="G884" s="48"/>
      <c r="H884"/>
      <c r="I884"/>
      <c r="J884"/>
    </row>
    <row r="885" spans="1:10" x14ac:dyDescent="0.35">
      <c r="A885"/>
      <c r="B885"/>
      <c r="C885"/>
      <c r="D885"/>
      <c r="E885"/>
      <c r="F885"/>
      <c r="G885" s="48"/>
      <c r="H885"/>
      <c r="I885"/>
      <c r="J885"/>
    </row>
    <row r="886" spans="1:10" x14ac:dyDescent="0.35">
      <c r="A886"/>
      <c r="B886"/>
      <c r="C886"/>
      <c r="D886"/>
      <c r="E886"/>
      <c r="F886"/>
      <c r="G886" s="48"/>
      <c r="H886"/>
      <c r="I886"/>
      <c r="J886"/>
    </row>
    <row r="887" spans="1:10" x14ac:dyDescent="0.35">
      <c r="A887"/>
      <c r="B887"/>
      <c r="C887"/>
      <c r="D887"/>
      <c r="E887"/>
      <c r="F887"/>
      <c r="G887" s="48"/>
      <c r="H887"/>
      <c r="I887"/>
      <c r="J887"/>
    </row>
    <row r="888" spans="1:10" x14ac:dyDescent="0.35">
      <c r="A888"/>
      <c r="B888"/>
      <c r="C888"/>
      <c r="D888"/>
      <c r="E888"/>
      <c r="F888"/>
      <c r="G888" s="48"/>
      <c r="H888"/>
      <c r="I888"/>
      <c r="J888"/>
    </row>
    <row r="889" spans="1:10" x14ac:dyDescent="0.35">
      <c r="A889"/>
      <c r="B889"/>
      <c r="C889"/>
      <c r="D889"/>
      <c r="E889"/>
      <c r="F889"/>
      <c r="G889" s="48"/>
      <c r="H889"/>
      <c r="I889"/>
      <c r="J889"/>
    </row>
    <row r="890" spans="1:10" x14ac:dyDescent="0.35">
      <c r="A890"/>
      <c r="B890"/>
      <c r="C890"/>
      <c r="D890"/>
      <c r="E890"/>
      <c r="F890"/>
      <c r="G890" s="48"/>
      <c r="H890"/>
      <c r="I890"/>
      <c r="J890"/>
    </row>
    <row r="891" spans="1:10" x14ac:dyDescent="0.35">
      <c r="A891"/>
      <c r="B891"/>
      <c r="C891"/>
      <c r="D891"/>
      <c r="E891"/>
      <c r="F891"/>
      <c r="G891" s="48"/>
      <c r="H891"/>
      <c r="I891"/>
      <c r="J891"/>
    </row>
    <row r="892" spans="1:10" x14ac:dyDescent="0.35">
      <c r="A892"/>
      <c r="B892"/>
      <c r="C892"/>
      <c r="D892"/>
      <c r="E892"/>
      <c r="F892"/>
      <c r="G892" s="48"/>
      <c r="H892"/>
      <c r="I892"/>
      <c r="J892"/>
    </row>
    <row r="893" spans="1:10" x14ac:dyDescent="0.35">
      <c r="A893"/>
      <c r="B893"/>
      <c r="C893"/>
      <c r="D893"/>
      <c r="E893"/>
      <c r="F893"/>
      <c r="G893" s="48"/>
      <c r="H893"/>
      <c r="I893"/>
      <c r="J893"/>
    </row>
    <row r="894" spans="1:10" x14ac:dyDescent="0.35">
      <c r="A894"/>
      <c r="B894"/>
      <c r="C894"/>
      <c r="D894"/>
      <c r="E894"/>
      <c r="F894"/>
      <c r="G894" s="48"/>
      <c r="H894"/>
      <c r="I894"/>
      <c r="J894"/>
    </row>
    <row r="895" spans="1:10" x14ac:dyDescent="0.35">
      <c r="A895"/>
      <c r="B895"/>
      <c r="C895"/>
      <c r="D895"/>
      <c r="E895"/>
      <c r="F895"/>
      <c r="G895" s="48"/>
      <c r="H895"/>
      <c r="I895"/>
      <c r="J895"/>
    </row>
    <row r="896" spans="1:10" x14ac:dyDescent="0.35">
      <c r="A896"/>
      <c r="B896"/>
      <c r="C896"/>
      <c r="D896"/>
      <c r="E896"/>
      <c r="F896"/>
      <c r="G896" s="48"/>
      <c r="H896"/>
      <c r="I896"/>
      <c r="J896"/>
    </row>
    <row r="897" spans="1:10" x14ac:dyDescent="0.35">
      <c r="A897"/>
      <c r="B897"/>
      <c r="C897"/>
      <c r="D897"/>
      <c r="E897"/>
      <c r="F897"/>
      <c r="G897" s="48"/>
      <c r="H897"/>
      <c r="I897"/>
      <c r="J897"/>
    </row>
    <row r="898" spans="1:10" x14ac:dyDescent="0.35">
      <c r="A898"/>
      <c r="B898"/>
      <c r="C898"/>
      <c r="D898"/>
      <c r="E898"/>
      <c r="F898"/>
      <c r="G898" s="48"/>
      <c r="H898"/>
      <c r="I898"/>
      <c r="J898"/>
    </row>
    <row r="899" spans="1:10" x14ac:dyDescent="0.35">
      <c r="A899"/>
      <c r="B899"/>
      <c r="C899"/>
      <c r="D899"/>
      <c r="E899"/>
      <c r="F899"/>
      <c r="G899" s="48"/>
      <c r="H899"/>
      <c r="I899"/>
      <c r="J899"/>
    </row>
    <row r="900" spans="1:10" x14ac:dyDescent="0.35">
      <c r="A900"/>
      <c r="B900"/>
      <c r="C900"/>
      <c r="D900"/>
      <c r="E900"/>
      <c r="F900"/>
      <c r="G900" s="48"/>
      <c r="H900"/>
      <c r="I900"/>
      <c r="J900"/>
    </row>
    <row r="901" spans="1:10" x14ac:dyDescent="0.35">
      <c r="A901"/>
      <c r="B901"/>
      <c r="C901"/>
      <c r="D901"/>
      <c r="E901"/>
      <c r="F901"/>
      <c r="G901" s="48"/>
      <c r="H901"/>
      <c r="I901"/>
      <c r="J901"/>
    </row>
    <row r="902" spans="1:10" x14ac:dyDescent="0.35">
      <c r="A902"/>
      <c r="B902"/>
      <c r="C902"/>
      <c r="D902"/>
      <c r="E902"/>
      <c r="F902"/>
      <c r="G902" s="48"/>
      <c r="H902"/>
      <c r="I902"/>
      <c r="J902"/>
    </row>
    <row r="903" spans="1:10" x14ac:dyDescent="0.35">
      <c r="A903"/>
      <c r="B903"/>
      <c r="C903"/>
      <c r="D903"/>
      <c r="E903"/>
      <c r="F903"/>
      <c r="G903" s="48"/>
      <c r="H903"/>
      <c r="I903"/>
      <c r="J903"/>
    </row>
    <row r="904" spans="1:10" x14ac:dyDescent="0.35">
      <c r="A904"/>
      <c r="B904"/>
      <c r="C904"/>
      <c r="D904"/>
      <c r="E904"/>
      <c r="F904"/>
      <c r="G904" s="48"/>
      <c r="H904"/>
      <c r="I904"/>
      <c r="J904"/>
    </row>
    <row r="905" spans="1:10" x14ac:dyDescent="0.35">
      <c r="A905"/>
      <c r="B905"/>
      <c r="C905"/>
      <c r="D905"/>
      <c r="E905"/>
      <c r="F905"/>
      <c r="G905" s="48"/>
      <c r="H905"/>
      <c r="I905"/>
      <c r="J905"/>
    </row>
    <row r="906" spans="1:10" x14ac:dyDescent="0.35">
      <c r="A906"/>
      <c r="B906"/>
      <c r="C906"/>
      <c r="D906"/>
      <c r="E906"/>
      <c r="F906"/>
      <c r="G906" s="48"/>
      <c r="H906"/>
      <c r="I906"/>
      <c r="J906"/>
    </row>
    <row r="907" spans="1:10" x14ac:dyDescent="0.35">
      <c r="A907"/>
      <c r="B907"/>
      <c r="C907"/>
      <c r="D907"/>
      <c r="E907"/>
      <c r="F907"/>
      <c r="G907" s="48"/>
      <c r="H907"/>
      <c r="I907"/>
      <c r="J907"/>
    </row>
    <row r="908" spans="1:10" x14ac:dyDescent="0.35">
      <c r="A908"/>
      <c r="B908"/>
      <c r="C908"/>
      <c r="D908"/>
      <c r="E908"/>
      <c r="F908"/>
      <c r="G908" s="48"/>
      <c r="H908"/>
      <c r="I908"/>
      <c r="J908"/>
    </row>
    <row r="909" spans="1:10" x14ac:dyDescent="0.35">
      <c r="A909"/>
      <c r="B909"/>
      <c r="C909"/>
      <c r="D909"/>
      <c r="E909"/>
      <c r="F909"/>
      <c r="G909" s="48"/>
      <c r="H909"/>
      <c r="I909"/>
      <c r="J909"/>
    </row>
    <row r="910" spans="1:10" x14ac:dyDescent="0.35">
      <c r="A910"/>
      <c r="B910"/>
      <c r="C910"/>
      <c r="D910"/>
      <c r="E910"/>
      <c r="F910"/>
      <c r="G910" s="48"/>
      <c r="H910"/>
      <c r="I910"/>
      <c r="J910"/>
    </row>
    <row r="911" spans="1:10" x14ac:dyDescent="0.35">
      <c r="A911"/>
      <c r="B911"/>
      <c r="C911"/>
      <c r="D911"/>
      <c r="E911"/>
      <c r="F911"/>
      <c r="G911" s="48"/>
      <c r="H911"/>
      <c r="I911"/>
      <c r="J911"/>
    </row>
    <row r="912" spans="1:10" x14ac:dyDescent="0.35">
      <c r="A912"/>
      <c r="B912"/>
      <c r="C912"/>
      <c r="D912"/>
      <c r="E912"/>
      <c r="F912"/>
      <c r="G912" s="48"/>
      <c r="H912"/>
      <c r="I912"/>
      <c r="J912"/>
    </row>
    <row r="913" spans="1:10" x14ac:dyDescent="0.35">
      <c r="A913"/>
      <c r="B913"/>
      <c r="C913"/>
      <c r="D913"/>
      <c r="E913"/>
      <c r="F913"/>
      <c r="G913" s="48"/>
      <c r="H913"/>
      <c r="I913"/>
      <c r="J913"/>
    </row>
    <row r="914" spans="1:10" x14ac:dyDescent="0.35">
      <c r="A914"/>
      <c r="B914"/>
      <c r="C914"/>
      <c r="D914"/>
      <c r="E914"/>
      <c r="F914"/>
      <c r="G914" s="48"/>
      <c r="H914"/>
      <c r="I914"/>
      <c r="J914"/>
    </row>
    <row r="915" spans="1:10" x14ac:dyDescent="0.35">
      <c r="A915"/>
      <c r="B915"/>
      <c r="C915"/>
      <c r="D915"/>
      <c r="E915"/>
      <c r="F915"/>
      <c r="G915" s="48"/>
      <c r="H915"/>
      <c r="I915"/>
      <c r="J915"/>
    </row>
    <row r="916" spans="1:10" x14ac:dyDescent="0.35">
      <c r="A916"/>
      <c r="B916"/>
      <c r="C916"/>
      <c r="D916"/>
      <c r="E916"/>
      <c r="F916"/>
      <c r="G916" s="48"/>
      <c r="H916"/>
      <c r="I916"/>
      <c r="J916"/>
    </row>
    <row r="917" spans="1:10" x14ac:dyDescent="0.35">
      <c r="A917"/>
      <c r="B917"/>
      <c r="C917"/>
      <c r="D917"/>
      <c r="E917"/>
      <c r="F917"/>
      <c r="G917" s="48"/>
      <c r="H917"/>
      <c r="I917"/>
      <c r="J917"/>
    </row>
    <row r="918" spans="1:10" x14ac:dyDescent="0.35">
      <c r="A918"/>
      <c r="B918"/>
      <c r="C918"/>
      <c r="D918"/>
      <c r="E918"/>
      <c r="F918"/>
      <c r="G918" s="48"/>
      <c r="H918"/>
      <c r="I918"/>
      <c r="J918"/>
    </row>
    <row r="919" spans="1:10" x14ac:dyDescent="0.35">
      <c r="A919"/>
      <c r="B919"/>
      <c r="C919"/>
      <c r="D919"/>
      <c r="E919"/>
      <c r="F919"/>
      <c r="G919" s="48"/>
      <c r="H919"/>
      <c r="I919"/>
      <c r="J919"/>
    </row>
    <row r="920" spans="1:10" x14ac:dyDescent="0.35">
      <c r="A920"/>
      <c r="B920"/>
      <c r="C920"/>
      <c r="D920"/>
      <c r="E920"/>
      <c r="F920"/>
      <c r="G920" s="48"/>
      <c r="H920"/>
      <c r="I920"/>
      <c r="J920"/>
    </row>
    <row r="921" spans="1:10" x14ac:dyDescent="0.35">
      <c r="A921"/>
      <c r="B921"/>
      <c r="C921"/>
      <c r="D921"/>
      <c r="E921"/>
      <c r="F921"/>
      <c r="G921" s="48"/>
      <c r="H921"/>
      <c r="I921"/>
      <c r="J921"/>
    </row>
    <row r="922" spans="1:10" x14ac:dyDescent="0.35">
      <c r="A922"/>
      <c r="B922"/>
      <c r="C922"/>
      <c r="D922"/>
      <c r="E922"/>
      <c r="F922"/>
      <c r="G922" s="48"/>
      <c r="H922"/>
      <c r="I922"/>
      <c r="J922"/>
    </row>
    <row r="923" spans="1:10" x14ac:dyDescent="0.35">
      <c r="A923"/>
      <c r="B923"/>
      <c r="C923"/>
      <c r="D923"/>
      <c r="E923"/>
      <c r="F923"/>
      <c r="G923" s="48"/>
      <c r="H923"/>
      <c r="I923"/>
      <c r="J923"/>
    </row>
    <row r="924" spans="1:10" x14ac:dyDescent="0.35">
      <c r="A924"/>
      <c r="B924"/>
      <c r="C924"/>
      <c r="D924"/>
      <c r="E924"/>
      <c r="F924"/>
      <c r="G924" s="48"/>
      <c r="H924"/>
      <c r="I924"/>
      <c r="J924"/>
    </row>
    <row r="925" spans="1:10" x14ac:dyDescent="0.35">
      <c r="A925"/>
      <c r="B925"/>
      <c r="C925"/>
      <c r="D925"/>
      <c r="E925"/>
      <c r="F925"/>
      <c r="G925" s="48"/>
      <c r="H925"/>
      <c r="I925"/>
      <c r="J925"/>
    </row>
    <row r="926" spans="1:10" x14ac:dyDescent="0.35">
      <c r="A926"/>
      <c r="B926"/>
      <c r="C926"/>
      <c r="D926"/>
      <c r="E926"/>
      <c r="F926"/>
      <c r="G926" s="48"/>
      <c r="H926"/>
      <c r="I926"/>
      <c r="J926"/>
    </row>
    <row r="927" spans="1:10" x14ac:dyDescent="0.35">
      <c r="A927"/>
      <c r="B927"/>
      <c r="C927"/>
      <c r="D927"/>
      <c r="E927"/>
      <c r="F927"/>
      <c r="G927" s="48"/>
      <c r="H927"/>
      <c r="I927"/>
      <c r="J927"/>
    </row>
    <row r="928" spans="1:10" x14ac:dyDescent="0.35">
      <c r="A928"/>
      <c r="B928"/>
      <c r="C928"/>
      <c r="D928"/>
      <c r="E928"/>
      <c r="F928"/>
      <c r="G928" s="48"/>
      <c r="H928"/>
      <c r="I928"/>
      <c r="J928"/>
    </row>
    <row r="929" spans="1:10" x14ac:dyDescent="0.35">
      <c r="A929"/>
      <c r="B929"/>
      <c r="C929"/>
      <c r="D929"/>
      <c r="E929"/>
      <c r="F929"/>
      <c r="G929" s="48"/>
      <c r="H929"/>
      <c r="I929"/>
      <c r="J929"/>
    </row>
    <row r="930" spans="1:10" x14ac:dyDescent="0.35">
      <c r="A930"/>
      <c r="B930"/>
      <c r="C930"/>
      <c r="D930"/>
      <c r="E930"/>
      <c r="F930"/>
      <c r="G930" s="48"/>
      <c r="H930"/>
      <c r="I930"/>
      <c r="J930"/>
    </row>
    <row r="931" spans="1:10" x14ac:dyDescent="0.35">
      <c r="A931"/>
      <c r="B931"/>
      <c r="C931"/>
      <c r="D931"/>
      <c r="E931"/>
      <c r="F931"/>
      <c r="G931" s="48"/>
      <c r="H931"/>
      <c r="I931"/>
      <c r="J931"/>
    </row>
    <row r="932" spans="1:10" x14ac:dyDescent="0.35">
      <c r="A932"/>
      <c r="B932"/>
      <c r="C932"/>
      <c r="D932"/>
      <c r="E932"/>
      <c r="F932"/>
      <c r="G932" s="48"/>
      <c r="H932"/>
      <c r="I932"/>
      <c r="J932"/>
    </row>
    <row r="933" spans="1:10" x14ac:dyDescent="0.35">
      <c r="A933"/>
      <c r="B933"/>
      <c r="C933"/>
      <c r="D933"/>
      <c r="E933"/>
      <c r="F933"/>
      <c r="G933" s="48"/>
      <c r="H933"/>
      <c r="I933"/>
      <c r="J933"/>
    </row>
    <row r="934" spans="1:10" x14ac:dyDescent="0.35">
      <c r="A934"/>
      <c r="B934"/>
      <c r="C934"/>
      <c r="D934"/>
      <c r="E934"/>
      <c r="F934"/>
      <c r="G934" s="48"/>
      <c r="H934"/>
      <c r="I934"/>
      <c r="J934"/>
    </row>
    <row r="935" spans="1:10" x14ac:dyDescent="0.35">
      <c r="A935"/>
      <c r="B935"/>
      <c r="C935"/>
      <c r="D935"/>
      <c r="E935"/>
      <c r="F935"/>
      <c r="G935" s="48"/>
      <c r="H935"/>
      <c r="I935"/>
      <c r="J935"/>
    </row>
    <row r="936" spans="1:10" x14ac:dyDescent="0.35">
      <c r="A936"/>
      <c r="B936"/>
      <c r="C936"/>
      <c r="D936"/>
      <c r="E936"/>
      <c r="F936"/>
      <c r="G936" s="48"/>
      <c r="H936"/>
      <c r="I936"/>
      <c r="J936"/>
    </row>
    <row r="937" spans="1:10" x14ac:dyDescent="0.35">
      <c r="A937"/>
      <c r="B937"/>
      <c r="C937"/>
      <c r="D937"/>
      <c r="E937"/>
      <c r="F937"/>
      <c r="G937" s="48"/>
      <c r="H937"/>
      <c r="I937"/>
      <c r="J937"/>
    </row>
    <row r="938" spans="1:10" x14ac:dyDescent="0.35">
      <c r="A938"/>
      <c r="B938"/>
      <c r="C938"/>
      <c r="D938"/>
      <c r="E938"/>
      <c r="F938"/>
      <c r="G938" s="48"/>
      <c r="H938"/>
      <c r="I938"/>
      <c r="J938"/>
    </row>
    <row r="939" spans="1:10" x14ac:dyDescent="0.35">
      <c r="A939"/>
      <c r="B939"/>
      <c r="C939"/>
      <c r="D939"/>
      <c r="E939"/>
      <c r="F939"/>
      <c r="G939" s="48"/>
      <c r="H939"/>
      <c r="I939"/>
      <c r="J939"/>
    </row>
    <row r="940" spans="1:10" x14ac:dyDescent="0.35">
      <c r="A940"/>
      <c r="B940"/>
      <c r="C940"/>
      <c r="D940"/>
      <c r="E940"/>
      <c r="F940"/>
      <c r="G940" s="48"/>
      <c r="H940"/>
      <c r="I940"/>
      <c r="J940"/>
    </row>
    <row r="941" spans="1:10" x14ac:dyDescent="0.35">
      <c r="A941"/>
      <c r="B941"/>
      <c r="C941"/>
      <c r="D941"/>
      <c r="E941"/>
      <c r="F941"/>
      <c r="G941" s="48"/>
      <c r="H941"/>
      <c r="I941"/>
      <c r="J941"/>
    </row>
    <row r="942" spans="1:10" x14ac:dyDescent="0.35">
      <c r="A942"/>
      <c r="B942"/>
      <c r="C942"/>
      <c r="D942"/>
      <c r="E942"/>
      <c r="F942"/>
      <c r="G942" s="48"/>
      <c r="H942"/>
      <c r="I942"/>
      <c r="J942"/>
    </row>
    <row r="943" spans="1:10" x14ac:dyDescent="0.35">
      <c r="A943"/>
      <c r="B943"/>
      <c r="C943"/>
      <c r="D943"/>
      <c r="E943"/>
      <c r="F943"/>
      <c r="G943" s="48"/>
      <c r="H943"/>
      <c r="I943"/>
      <c r="J943"/>
    </row>
    <row r="944" spans="1:10" x14ac:dyDescent="0.35">
      <c r="A944"/>
      <c r="B944"/>
      <c r="C944"/>
      <c r="D944"/>
      <c r="E944"/>
      <c r="F944"/>
      <c r="G944" s="48"/>
      <c r="H944"/>
      <c r="I944"/>
      <c r="J944"/>
    </row>
    <row r="945" spans="1:10" x14ac:dyDescent="0.35">
      <c r="A945"/>
      <c r="B945"/>
      <c r="C945"/>
      <c r="D945"/>
      <c r="E945"/>
      <c r="F945"/>
      <c r="G945" s="48"/>
      <c r="H945"/>
      <c r="I945"/>
      <c r="J945"/>
    </row>
    <row r="946" spans="1:10" x14ac:dyDescent="0.35">
      <c r="A946"/>
      <c r="B946"/>
      <c r="C946"/>
      <c r="D946"/>
      <c r="E946"/>
      <c r="F946"/>
      <c r="G946" s="48"/>
      <c r="H946"/>
      <c r="I946"/>
      <c r="J946"/>
    </row>
    <row r="947" spans="1:10" x14ac:dyDescent="0.35">
      <c r="A947"/>
      <c r="B947"/>
      <c r="C947"/>
      <c r="D947"/>
      <c r="E947"/>
      <c r="F947"/>
      <c r="G947" s="48"/>
      <c r="H947"/>
      <c r="I947"/>
      <c r="J947"/>
    </row>
    <row r="948" spans="1:10" x14ac:dyDescent="0.35">
      <c r="A948"/>
      <c r="B948"/>
      <c r="C948"/>
      <c r="D948"/>
      <c r="E948"/>
      <c r="F948"/>
      <c r="G948" s="48"/>
      <c r="H948"/>
      <c r="I948"/>
      <c r="J948"/>
    </row>
    <row r="949" spans="1:10" x14ac:dyDescent="0.35">
      <c r="A949"/>
      <c r="B949"/>
      <c r="C949"/>
      <c r="D949"/>
      <c r="E949"/>
      <c r="F949"/>
      <c r="G949" s="48"/>
      <c r="H949"/>
      <c r="I949"/>
      <c r="J949"/>
    </row>
    <row r="950" spans="1:10" x14ac:dyDescent="0.35">
      <c r="A950"/>
      <c r="B950"/>
      <c r="C950"/>
      <c r="D950"/>
      <c r="E950"/>
      <c r="F950"/>
      <c r="G950" s="48"/>
      <c r="H950"/>
      <c r="I950"/>
      <c r="J950"/>
    </row>
    <row r="951" spans="1:10" x14ac:dyDescent="0.35">
      <c r="A951"/>
      <c r="B951"/>
      <c r="C951"/>
      <c r="D951"/>
      <c r="E951"/>
      <c r="F951"/>
      <c r="G951" s="48"/>
      <c r="H951"/>
      <c r="I951"/>
      <c r="J951"/>
    </row>
    <row r="952" spans="1:10" x14ac:dyDescent="0.35">
      <c r="A952"/>
      <c r="B952"/>
      <c r="C952"/>
      <c r="D952"/>
      <c r="E952"/>
      <c r="F952"/>
      <c r="G952" s="48"/>
      <c r="H952"/>
      <c r="I952"/>
      <c r="J952"/>
    </row>
    <row r="953" spans="1:10" x14ac:dyDescent="0.35">
      <c r="A953"/>
      <c r="B953"/>
      <c r="C953"/>
      <c r="D953"/>
      <c r="E953"/>
      <c r="F953"/>
      <c r="G953" s="48"/>
      <c r="H953"/>
      <c r="I953"/>
      <c r="J953"/>
    </row>
    <row r="954" spans="1:10" x14ac:dyDescent="0.35">
      <c r="A954"/>
      <c r="B954"/>
      <c r="C954"/>
      <c r="D954"/>
      <c r="E954"/>
      <c r="F954"/>
      <c r="G954" s="48"/>
      <c r="H954"/>
      <c r="I954"/>
      <c r="J954"/>
    </row>
    <row r="955" spans="1:10" x14ac:dyDescent="0.35">
      <c r="A955"/>
      <c r="B955"/>
      <c r="C955"/>
      <c r="D955"/>
      <c r="E955"/>
      <c r="F955"/>
      <c r="G955" s="48"/>
      <c r="H955"/>
      <c r="I955"/>
      <c r="J955"/>
    </row>
    <row r="956" spans="1:10" x14ac:dyDescent="0.35">
      <c r="A956"/>
      <c r="B956"/>
      <c r="C956"/>
      <c r="D956"/>
      <c r="E956"/>
      <c r="F956"/>
      <c r="G956" s="48"/>
      <c r="H956"/>
      <c r="I956"/>
      <c r="J956"/>
    </row>
    <row r="957" spans="1:10" x14ac:dyDescent="0.35">
      <c r="A957"/>
      <c r="B957"/>
      <c r="C957"/>
      <c r="D957"/>
      <c r="E957"/>
      <c r="F957"/>
      <c r="G957" s="48"/>
      <c r="H957"/>
      <c r="I957"/>
      <c r="J957"/>
    </row>
    <row r="958" spans="1:10" x14ac:dyDescent="0.35">
      <c r="A958"/>
      <c r="B958"/>
      <c r="C958"/>
      <c r="D958"/>
      <c r="E958"/>
      <c r="F958"/>
      <c r="G958" s="48"/>
      <c r="H958"/>
      <c r="I958"/>
      <c r="J958"/>
    </row>
    <row r="959" spans="1:10" x14ac:dyDescent="0.35">
      <c r="A959"/>
      <c r="B959"/>
      <c r="C959"/>
      <c r="D959"/>
      <c r="E959"/>
      <c r="F959"/>
      <c r="G959" s="48"/>
      <c r="H959"/>
      <c r="I959"/>
      <c r="J959"/>
    </row>
    <row r="960" spans="1:10" x14ac:dyDescent="0.35">
      <c r="A960"/>
      <c r="B960"/>
      <c r="C960"/>
      <c r="D960"/>
      <c r="E960"/>
      <c r="F960"/>
      <c r="G960" s="48"/>
      <c r="H960"/>
      <c r="I960"/>
      <c r="J960"/>
    </row>
    <row r="961" spans="1:10" x14ac:dyDescent="0.35">
      <c r="A961"/>
      <c r="B961"/>
      <c r="C961"/>
      <c r="D961"/>
      <c r="E961"/>
      <c r="F961"/>
      <c r="G961" s="48"/>
      <c r="H961"/>
      <c r="I961"/>
      <c r="J961"/>
    </row>
    <row r="962" spans="1:10" x14ac:dyDescent="0.35">
      <c r="A962"/>
      <c r="B962"/>
      <c r="C962"/>
      <c r="D962"/>
      <c r="E962"/>
      <c r="F962"/>
      <c r="G962" s="48"/>
      <c r="H962"/>
      <c r="I962"/>
      <c r="J962"/>
    </row>
    <row r="963" spans="1:10" x14ac:dyDescent="0.35">
      <c r="A963"/>
      <c r="B963"/>
      <c r="C963"/>
      <c r="D963"/>
      <c r="E963"/>
      <c r="F963"/>
      <c r="G963" s="48"/>
      <c r="H963"/>
      <c r="I963"/>
      <c r="J963"/>
    </row>
    <row r="964" spans="1:10" x14ac:dyDescent="0.35">
      <c r="A964"/>
      <c r="B964"/>
      <c r="C964"/>
      <c r="D964"/>
      <c r="E964"/>
      <c r="F964"/>
      <c r="G964" s="48"/>
      <c r="H964"/>
      <c r="I964"/>
      <c r="J964"/>
    </row>
    <row r="965" spans="1:10" x14ac:dyDescent="0.35">
      <c r="A965"/>
      <c r="B965"/>
      <c r="C965"/>
      <c r="D965"/>
      <c r="E965"/>
      <c r="F965"/>
      <c r="G965" s="48"/>
      <c r="H965"/>
      <c r="I965"/>
      <c r="J965"/>
    </row>
    <row r="966" spans="1:10" x14ac:dyDescent="0.35">
      <c r="A966"/>
      <c r="B966"/>
      <c r="C966"/>
      <c r="D966"/>
      <c r="E966"/>
      <c r="F966"/>
      <c r="G966" s="48"/>
      <c r="H966"/>
      <c r="I966"/>
      <c r="J966"/>
    </row>
    <row r="967" spans="1:10" x14ac:dyDescent="0.35">
      <c r="A967"/>
      <c r="B967"/>
      <c r="C967"/>
      <c r="D967"/>
      <c r="E967"/>
      <c r="F967"/>
      <c r="G967" s="48"/>
      <c r="H967"/>
      <c r="I967"/>
      <c r="J967"/>
    </row>
    <row r="968" spans="1:10" x14ac:dyDescent="0.35">
      <c r="A968"/>
      <c r="B968"/>
      <c r="C968"/>
      <c r="D968"/>
      <c r="E968"/>
      <c r="F968"/>
      <c r="G968" s="48"/>
      <c r="H968"/>
      <c r="I968"/>
      <c r="J968"/>
    </row>
    <row r="969" spans="1:10" x14ac:dyDescent="0.35">
      <c r="A969"/>
      <c r="B969"/>
      <c r="C969"/>
      <c r="D969"/>
      <c r="E969"/>
      <c r="F969"/>
      <c r="G969" s="48"/>
      <c r="H969"/>
      <c r="I969"/>
      <c r="J969"/>
    </row>
    <row r="970" spans="1:10" x14ac:dyDescent="0.35">
      <c r="A970"/>
      <c r="B970"/>
      <c r="C970"/>
      <c r="D970"/>
      <c r="E970"/>
      <c r="F970"/>
      <c r="G970" s="48"/>
      <c r="H970"/>
      <c r="I970"/>
      <c r="J970"/>
    </row>
    <row r="971" spans="1:10" x14ac:dyDescent="0.35">
      <c r="A971"/>
      <c r="B971"/>
      <c r="C971"/>
      <c r="D971"/>
      <c r="E971"/>
      <c r="F971"/>
      <c r="G971" s="48"/>
      <c r="H971"/>
      <c r="I971"/>
      <c r="J971"/>
    </row>
    <row r="972" spans="1:10" x14ac:dyDescent="0.35">
      <c r="A972"/>
      <c r="B972"/>
      <c r="C972"/>
      <c r="D972"/>
      <c r="E972"/>
      <c r="F972"/>
      <c r="G972" s="48"/>
      <c r="H972"/>
      <c r="I972"/>
      <c r="J972"/>
    </row>
    <row r="973" spans="1:10" x14ac:dyDescent="0.35">
      <c r="A973"/>
      <c r="B973"/>
      <c r="C973"/>
      <c r="D973"/>
      <c r="E973"/>
      <c r="F973"/>
      <c r="G973" s="48"/>
      <c r="H973"/>
      <c r="I973"/>
      <c r="J973"/>
    </row>
    <row r="974" spans="1:10" x14ac:dyDescent="0.35">
      <c r="A974"/>
      <c r="B974"/>
      <c r="C974"/>
      <c r="D974"/>
      <c r="E974"/>
      <c r="F974"/>
      <c r="G974" s="48"/>
      <c r="H974"/>
      <c r="I974"/>
      <c r="J974"/>
    </row>
    <row r="975" spans="1:10" x14ac:dyDescent="0.35">
      <c r="A975"/>
      <c r="B975"/>
      <c r="C975"/>
      <c r="D975"/>
      <c r="E975"/>
      <c r="F975"/>
      <c r="G975" s="48"/>
      <c r="H975"/>
      <c r="I975"/>
      <c r="J975"/>
    </row>
    <row r="976" spans="1:10" x14ac:dyDescent="0.35">
      <c r="A976"/>
      <c r="B976"/>
      <c r="C976"/>
      <c r="D976"/>
      <c r="E976"/>
      <c r="F976"/>
      <c r="G976" s="48"/>
      <c r="H976"/>
      <c r="I976"/>
      <c r="J976"/>
    </row>
    <row r="977" spans="1:10" x14ac:dyDescent="0.35">
      <c r="A977"/>
      <c r="B977"/>
      <c r="C977"/>
      <c r="D977"/>
      <c r="E977"/>
      <c r="F977"/>
      <c r="G977" s="48"/>
      <c r="H977"/>
      <c r="I977"/>
      <c r="J977"/>
    </row>
    <row r="978" spans="1:10" x14ac:dyDescent="0.35">
      <c r="A978"/>
      <c r="B978"/>
      <c r="C978"/>
      <c r="D978"/>
      <c r="E978"/>
      <c r="F978"/>
      <c r="G978" s="48"/>
      <c r="H978"/>
      <c r="I978"/>
      <c r="J978"/>
    </row>
    <row r="979" spans="1:10" x14ac:dyDescent="0.35">
      <c r="A979"/>
      <c r="B979"/>
      <c r="C979"/>
      <c r="D979"/>
      <c r="E979"/>
      <c r="F979"/>
      <c r="G979" s="48"/>
      <c r="H979"/>
      <c r="I979"/>
      <c r="J979"/>
    </row>
    <row r="980" spans="1:10" x14ac:dyDescent="0.35">
      <c r="A980"/>
      <c r="B980"/>
      <c r="C980"/>
      <c r="D980"/>
      <c r="E980"/>
      <c r="F980"/>
      <c r="G980" s="48"/>
      <c r="H980"/>
      <c r="I980"/>
      <c r="J980"/>
    </row>
    <row r="981" spans="1:10" x14ac:dyDescent="0.35">
      <c r="A981"/>
      <c r="B981"/>
      <c r="C981"/>
      <c r="D981"/>
      <c r="E981"/>
      <c r="F981"/>
      <c r="G981" s="48"/>
      <c r="H981"/>
      <c r="I981"/>
      <c r="J981"/>
    </row>
    <row r="982" spans="1:10" x14ac:dyDescent="0.35">
      <c r="A982"/>
      <c r="B982"/>
      <c r="C982"/>
      <c r="D982"/>
      <c r="E982"/>
      <c r="F982"/>
      <c r="G982" s="48"/>
      <c r="H982"/>
      <c r="I982"/>
      <c r="J982"/>
    </row>
    <row r="983" spans="1:10" x14ac:dyDescent="0.35">
      <c r="A983"/>
      <c r="B983"/>
      <c r="C983"/>
      <c r="D983"/>
      <c r="E983"/>
      <c r="F983"/>
      <c r="G983" s="48"/>
      <c r="H983"/>
      <c r="I983"/>
      <c r="J983"/>
    </row>
    <row r="984" spans="1:10" x14ac:dyDescent="0.35">
      <c r="A984"/>
      <c r="B984"/>
      <c r="C984"/>
      <c r="D984"/>
      <c r="E984"/>
      <c r="F984"/>
      <c r="G984" s="48"/>
      <c r="H984"/>
      <c r="I984"/>
      <c r="J984"/>
    </row>
    <row r="985" spans="1:10" x14ac:dyDescent="0.35">
      <c r="A985"/>
      <c r="B985"/>
      <c r="C985"/>
      <c r="D985"/>
      <c r="E985"/>
      <c r="F985"/>
      <c r="G985" s="48"/>
      <c r="H985"/>
      <c r="I985"/>
      <c r="J985"/>
    </row>
    <row r="986" spans="1:10" x14ac:dyDescent="0.35">
      <c r="A986"/>
      <c r="B986"/>
      <c r="C986"/>
      <c r="D986"/>
      <c r="E986"/>
      <c r="F986"/>
      <c r="G986" s="48"/>
      <c r="H986"/>
      <c r="I986"/>
      <c r="J986"/>
    </row>
    <row r="987" spans="1:10" x14ac:dyDescent="0.35">
      <c r="A987"/>
      <c r="B987"/>
      <c r="C987"/>
      <c r="D987"/>
      <c r="E987"/>
      <c r="F987"/>
      <c r="G987" s="48"/>
      <c r="H987"/>
      <c r="I987"/>
      <c r="J987"/>
    </row>
    <row r="988" spans="1:10" x14ac:dyDescent="0.35">
      <c r="A988"/>
      <c r="B988"/>
      <c r="C988"/>
      <c r="D988"/>
      <c r="E988"/>
      <c r="F988"/>
      <c r="G988" s="48"/>
      <c r="H988"/>
      <c r="I988"/>
      <c r="J988"/>
    </row>
    <row r="989" spans="1:10" x14ac:dyDescent="0.35">
      <c r="A989"/>
      <c r="B989"/>
      <c r="C989"/>
      <c r="D989"/>
      <c r="E989"/>
      <c r="F989"/>
      <c r="G989" s="48"/>
      <c r="H989"/>
      <c r="I989"/>
      <c r="J989"/>
    </row>
    <row r="990" spans="1:10" x14ac:dyDescent="0.35">
      <c r="A990"/>
      <c r="B990"/>
      <c r="C990"/>
      <c r="D990"/>
      <c r="E990"/>
      <c r="F990"/>
      <c r="G990" s="48"/>
      <c r="H990"/>
      <c r="I990"/>
      <c r="J990"/>
    </row>
    <row r="991" spans="1:10" x14ac:dyDescent="0.35">
      <c r="A991"/>
      <c r="B991"/>
      <c r="C991"/>
      <c r="D991"/>
      <c r="E991"/>
      <c r="F991"/>
      <c r="G991" s="48"/>
      <c r="H991"/>
      <c r="I991"/>
      <c r="J991"/>
    </row>
    <row r="992" spans="1:10" x14ac:dyDescent="0.35">
      <c r="A992"/>
      <c r="B992"/>
      <c r="C992"/>
      <c r="D992"/>
      <c r="E992"/>
      <c r="F992"/>
      <c r="G992" s="48"/>
      <c r="H992"/>
      <c r="I992"/>
      <c r="J992"/>
    </row>
    <row r="993" spans="1:10" x14ac:dyDescent="0.35">
      <c r="A993"/>
      <c r="B993"/>
      <c r="C993"/>
      <c r="D993"/>
      <c r="E993"/>
      <c r="F993"/>
      <c r="G993" s="48"/>
      <c r="H993"/>
      <c r="I993"/>
      <c r="J993"/>
    </row>
    <row r="994" spans="1:10" x14ac:dyDescent="0.35">
      <c r="A994"/>
      <c r="B994"/>
      <c r="C994"/>
      <c r="D994"/>
      <c r="E994"/>
      <c r="F994"/>
      <c r="G994" s="48"/>
      <c r="H994"/>
      <c r="I994"/>
      <c r="J994"/>
    </row>
    <row r="995" spans="1:10" x14ac:dyDescent="0.35">
      <c r="A995"/>
      <c r="B995"/>
      <c r="C995"/>
      <c r="D995"/>
      <c r="E995"/>
      <c r="F995"/>
      <c r="G995" s="48"/>
      <c r="H995"/>
      <c r="I995"/>
      <c r="J995"/>
    </row>
    <row r="996" spans="1:10" x14ac:dyDescent="0.35">
      <c r="A996"/>
      <c r="B996"/>
      <c r="C996"/>
      <c r="D996"/>
      <c r="E996"/>
      <c r="F996"/>
      <c r="G996" s="48"/>
      <c r="H996"/>
      <c r="I996"/>
      <c r="J996"/>
    </row>
    <row r="997" spans="1:10" x14ac:dyDescent="0.35">
      <c r="A997"/>
      <c r="B997"/>
      <c r="C997"/>
      <c r="D997"/>
      <c r="E997"/>
      <c r="F997"/>
      <c r="G997" s="48"/>
      <c r="H997"/>
      <c r="I997"/>
      <c r="J997"/>
    </row>
    <row r="998" spans="1:10" x14ac:dyDescent="0.35">
      <c r="A998"/>
      <c r="B998"/>
      <c r="C998"/>
      <c r="D998"/>
      <c r="E998"/>
      <c r="F998"/>
      <c r="G998" s="48"/>
      <c r="H998"/>
      <c r="I998"/>
      <c r="J998"/>
    </row>
    <row r="999" spans="1:10" x14ac:dyDescent="0.35">
      <c r="A999"/>
      <c r="B999"/>
      <c r="C999"/>
      <c r="D999"/>
      <c r="E999"/>
      <c r="F999"/>
      <c r="G999" s="48"/>
      <c r="H999"/>
      <c r="I999"/>
      <c r="J999"/>
    </row>
    <row r="1000" spans="1:10" x14ac:dyDescent="0.35">
      <c r="A1000"/>
      <c r="B1000"/>
      <c r="C1000"/>
      <c r="D1000"/>
      <c r="E1000"/>
      <c r="F1000"/>
      <c r="G1000" s="48"/>
      <c r="H1000"/>
      <c r="I1000"/>
      <c r="J1000"/>
    </row>
    <row r="1001" spans="1:10" x14ac:dyDescent="0.35">
      <c r="A1001"/>
      <c r="B1001"/>
      <c r="C1001"/>
      <c r="D1001"/>
      <c r="E1001"/>
      <c r="F1001"/>
      <c r="G1001" s="48"/>
      <c r="H1001"/>
      <c r="I1001"/>
      <c r="J1001"/>
    </row>
    <row r="1002" spans="1:10" x14ac:dyDescent="0.35">
      <c r="A1002"/>
      <c r="B1002"/>
      <c r="C1002"/>
      <c r="D1002"/>
      <c r="E1002"/>
      <c r="F1002"/>
      <c r="G1002" s="48"/>
      <c r="H1002"/>
      <c r="I1002"/>
      <c r="J1002"/>
    </row>
    <row r="1003" spans="1:10" x14ac:dyDescent="0.35">
      <c r="A1003"/>
      <c r="B1003"/>
      <c r="C1003"/>
      <c r="D1003"/>
      <c r="E1003"/>
      <c r="F1003"/>
      <c r="G1003" s="48"/>
      <c r="H1003"/>
      <c r="I1003"/>
      <c r="J1003"/>
    </row>
    <row r="1004" spans="1:10" x14ac:dyDescent="0.35">
      <c r="A1004"/>
      <c r="B1004"/>
      <c r="C1004"/>
      <c r="D1004"/>
      <c r="E1004"/>
      <c r="F1004"/>
      <c r="G1004" s="48"/>
      <c r="H1004"/>
      <c r="I1004"/>
      <c r="J1004"/>
    </row>
    <row r="1005" spans="1:10" x14ac:dyDescent="0.35">
      <c r="A1005"/>
      <c r="B1005"/>
      <c r="C1005"/>
      <c r="D1005"/>
      <c r="E1005"/>
      <c r="F1005"/>
      <c r="G1005" s="48"/>
      <c r="H1005"/>
      <c r="I1005"/>
      <c r="J1005"/>
    </row>
    <row r="1006" spans="1:10" x14ac:dyDescent="0.35">
      <c r="A1006"/>
      <c r="B1006"/>
      <c r="C1006"/>
      <c r="D1006"/>
      <c r="E1006"/>
      <c r="F1006"/>
      <c r="G1006" s="48"/>
      <c r="H1006"/>
      <c r="I1006"/>
      <c r="J1006"/>
    </row>
    <row r="1007" spans="1:10" x14ac:dyDescent="0.35">
      <c r="A1007"/>
      <c r="B1007"/>
      <c r="C1007"/>
      <c r="D1007"/>
      <c r="E1007"/>
      <c r="F1007"/>
      <c r="G1007" s="48"/>
      <c r="H1007"/>
      <c r="I1007"/>
      <c r="J1007"/>
    </row>
    <row r="1008" spans="1:10" x14ac:dyDescent="0.35">
      <c r="A1008"/>
      <c r="B1008"/>
      <c r="C1008"/>
      <c r="D1008"/>
      <c r="E1008"/>
      <c r="F1008"/>
      <c r="G1008" s="48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48"/>
      <c r="H1009"/>
      <c r="I1009"/>
      <c r="J1009"/>
    </row>
    <row r="1010" spans="1:10" x14ac:dyDescent="0.35">
      <c r="A1010"/>
      <c r="B1010"/>
      <c r="C1010"/>
      <c r="D1010"/>
      <c r="E1010"/>
      <c r="F1010"/>
      <c r="G1010" s="48"/>
      <c r="H1010"/>
      <c r="I1010"/>
      <c r="J1010"/>
    </row>
    <row r="1011" spans="1:10" x14ac:dyDescent="0.35">
      <c r="A1011"/>
      <c r="B1011"/>
      <c r="C1011"/>
      <c r="D1011"/>
      <c r="E1011"/>
      <c r="F1011"/>
      <c r="G1011" s="48"/>
      <c r="H1011"/>
      <c r="I1011"/>
      <c r="J1011"/>
    </row>
    <row r="1012" spans="1:10" x14ac:dyDescent="0.35">
      <c r="A1012"/>
      <c r="B1012"/>
      <c r="C1012"/>
      <c r="D1012"/>
      <c r="E1012"/>
      <c r="F1012"/>
      <c r="G1012" s="48"/>
      <c r="H1012"/>
      <c r="I1012"/>
      <c r="J1012"/>
    </row>
    <row r="1013" spans="1:10" x14ac:dyDescent="0.35">
      <c r="A1013"/>
      <c r="B1013"/>
      <c r="C1013"/>
      <c r="D1013"/>
      <c r="E1013"/>
      <c r="F1013"/>
      <c r="G1013" s="48"/>
      <c r="H1013"/>
      <c r="I1013"/>
      <c r="J1013"/>
    </row>
    <row r="1014" spans="1:10" x14ac:dyDescent="0.35">
      <c r="A1014"/>
      <c r="B1014"/>
      <c r="C1014"/>
      <c r="D1014"/>
      <c r="E1014"/>
      <c r="F1014"/>
      <c r="G1014" s="48"/>
      <c r="H1014"/>
      <c r="I1014"/>
      <c r="J1014"/>
    </row>
    <row r="1015" spans="1:10" x14ac:dyDescent="0.35">
      <c r="A1015"/>
      <c r="B1015"/>
      <c r="C1015"/>
      <c r="D1015"/>
      <c r="E1015"/>
      <c r="F1015"/>
      <c r="G1015" s="48"/>
      <c r="H1015"/>
      <c r="I1015"/>
      <c r="J1015"/>
    </row>
    <row r="1016" spans="1:10" x14ac:dyDescent="0.35">
      <c r="A1016"/>
      <c r="B1016"/>
      <c r="C1016"/>
      <c r="D1016"/>
      <c r="E1016"/>
      <c r="F1016"/>
      <c r="G1016" s="48"/>
      <c r="H1016"/>
      <c r="I1016"/>
      <c r="J1016"/>
    </row>
    <row r="1017" spans="1:10" x14ac:dyDescent="0.35">
      <c r="A1017"/>
      <c r="B1017"/>
      <c r="C1017"/>
      <c r="D1017"/>
      <c r="E1017"/>
      <c r="F1017"/>
      <c r="G1017" s="48"/>
      <c r="H1017"/>
      <c r="I1017"/>
      <c r="J1017"/>
    </row>
    <row r="1018" spans="1:10" x14ac:dyDescent="0.35">
      <c r="A1018"/>
      <c r="B1018"/>
      <c r="C1018"/>
      <c r="D1018"/>
      <c r="E1018"/>
      <c r="F1018"/>
      <c r="G1018" s="48"/>
      <c r="H1018"/>
      <c r="I1018"/>
      <c r="J1018"/>
    </row>
    <row r="1019" spans="1:10" x14ac:dyDescent="0.35">
      <c r="A1019"/>
      <c r="B1019"/>
      <c r="C1019"/>
      <c r="D1019"/>
      <c r="E1019"/>
      <c r="F1019"/>
      <c r="G1019" s="48"/>
      <c r="H1019"/>
      <c r="I1019"/>
      <c r="J1019"/>
    </row>
    <row r="1020" spans="1:10" x14ac:dyDescent="0.35">
      <c r="A1020"/>
      <c r="B1020"/>
      <c r="C1020"/>
      <c r="D1020"/>
      <c r="E1020"/>
      <c r="F1020"/>
      <c r="G1020" s="48"/>
      <c r="H1020"/>
      <c r="I1020"/>
      <c r="J1020"/>
    </row>
    <row r="1021" spans="1:10" x14ac:dyDescent="0.35">
      <c r="A1021"/>
      <c r="B1021"/>
      <c r="C1021"/>
      <c r="D1021"/>
      <c r="E1021"/>
      <c r="F1021"/>
      <c r="G1021" s="48"/>
      <c r="H1021"/>
      <c r="I1021"/>
      <c r="J1021"/>
    </row>
    <row r="1022" spans="1:10" x14ac:dyDescent="0.35">
      <c r="A1022"/>
      <c r="B1022"/>
      <c r="C1022"/>
      <c r="D1022"/>
      <c r="E1022"/>
      <c r="F1022"/>
      <c r="G1022" s="48"/>
      <c r="H1022"/>
      <c r="I1022"/>
      <c r="J1022"/>
    </row>
    <row r="1023" spans="1:10" x14ac:dyDescent="0.35">
      <c r="A1023"/>
      <c r="B1023"/>
      <c r="C1023"/>
      <c r="D1023"/>
      <c r="E1023"/>
      <c r="F1023"/>
      <c r="G1023" s="48"/>
      <c r="H1023"/>
      <c r="I1023"/>
      <c r="J1023"/>
    </row>
    <row r="1024" spans="1:10" x14ac:dyDescent="0.35">
      <c r="A1024"/>
      <c r="B1024"/>
      <c r="C1024"/>
      <c r="D1024"/>
      <c r="E1024"/>
      <c r="F1024"/>
      <c r="G1024" s="48"/>
      <c r="H1024"/>
      <c r="I1024"/>
      <c r="J1024"/>
    </row>
    <row r="1025" spans="1:10" x14ac:dyDescent="0.35">
      <c r="A1025"/>
      <c r="B1025"/>
      <c r="C1025"/>
      <c r="D1025"/>
      <c r="E1025"/>
      <c r="F1025"/>
      <c r="G1025" s="48"/>
      <c r="H1025"/>
      <c r="I1025"/>
      <c r="J1025"/>
    </row>
    <row r="1026" spans="1:10" x14ac:dyDescent="0.35">
      <c r="A1026"/>
      <c r="B1026"/>
      <c r="C1026"/>
      <c r="D1026"/>
      <c r="E1026"/>
      <c r="F1026"/>
      <c r="G1026" s="48"/>
      <c r="H1026"/>
      <c r="I1026"/>
      <c r="J1026"/>
    </row>
    <row r="1027" spans="1:10" x14ac:dyDescent="0.35">
      <c r="A1027"/>
      <c r="B1027"/>
      <c r="C1027"/>
      <c r="D1027"/>
      <c r="E1027"/>
      <c r="F1027"/>
      <c r="G1027" s="48"/>
      <c r="H1027"/>
      <c r="I1027"/>
      <c r="J1027"/>
    </row>
    <row r="1028" spans="1:10" x14ac:dyDescent="0.35">
      <c r="A1028"/>
      <c r="B1028"/>
      <c r="C1028"/>
      <c r="D1028"/>
      <c r="E1028"/>
      <c r="F1028"/>
      <c r="G1028" s="48"/>
      <c r="H1028"/>
      <c r="I1028"/>
      <c r="J1028"/>
    </row>
    <row r="1029" spans="1:10" x14ac:dyDescent="0.35">
      <c r="A1029"/>
      <c r="B1029"/>
      <c r="C1029"/>
      <c r="D1029"/>
      <c r="E1029"/>
      <c r="F1029"/>
      <c r="G1029" s="48"/>
      <c r="H1029"/>
      <c r="I1029"/>
      <c r="J1029"/>
    </row>
    <row r="1030" spans="1:10" x14ac:dyDescent="0.35">
      <c r="A1030"/>
      <c r="B1030"/>
      <c r="C1030"/>
      <c r="D1030"/>
      <c r="E1030"/>
      <c r="F1030"/>
      <c r="G1030" s="48"/>
      <c r="H1030"/>
      <c r="I1030"/>
      <c r="J1030"/>
    </row>
    <row r="1031" spans="1:10" x14ac:dyDescent="0.35">
      <c r="A1031"/>
      <c r="B1031"/>
      <c r="C1031"/>
      <c r="D1031"/>
      <c r="E1031"/>
      <c r="F1031"/>
      <c r="G1031" s="48"/>
      <c r="H1031"/>
      <c r="I1031"/>
      <c r="J1031"/>
    </row>
    <row r="1032" spans="1:10" x14ac:dyDescent="0.35">
      <c r="A1032"/>
      <c r="B1032"/>
      <c r="C1032"/>
      <c r="D1032"/>
      <c r="E1032"/>
      <c r="F1032"/>
      <c r="G1032" s="48"/>
      <c r="H1032"/>
      <c r="I1032"/>
      <c r="J1032"/>
    </row>
    <row r="1033" spans="1:10" x14ac:dyDescent="0.35">
      <c r="A1033"/>
      <c r="B1033"/>
      <c r="C1033"/>
      <c r="D1033"/>
      <c r="E1033"/>
      <c r="F1033"/>
      <c r="G1033" s="48"/>
      <c r="H1033"/>
      <c r="I1033"/>
      <c r="J1033"/>
    </row>
    <row r="1034" spans="1:10" x14ac:dyDescent="0.35">
      <c r="A1034"/>
      <c r="B1034"/>
      <c r="C1034"/>
      <c r="D1034"/>
      <c r="E1034"/>
      <c r="F1034"/>
      <c r="G1034" s="48"/>
      <c r="H1034"/>
      <c r="I1034"/>
      <c r="J1034"/>
    </row>
    <row r="1035" spans="1:10" x14ac:dyDescent="0.35">
      <c r="A1035"/>
      <c r="B1035"/>
      <c r="C1035"/>
      <c r="D1035"/>
      <c r="E1035"/>
      <c r="F1035"/>
      <c r="G1035" s="48"/>
      <c r="H1035"/>
      <c r="I1035"/>
      <c r="J1035"/>
    </row>
    <row r="1036" spans="1:10" x14ac:dyDescent="0.35">
      <c r="A1036"/>
      <c r="B1036"/>
      <c r="C1036"/>
      <c r="D1036"/>
      <c r="E1036"/>
      <c r="F1036"/>
      <c r="G1036" s="48"/>
      <c r="H1036"/>
      <c r="I1036"/>
      <c r="J1036"/>
    </row>
    <row r="1037" spans="1:10" x14ac:dyDescent="0.35">
      <c r="A1037"/>
      <c r="B1037"/>
      <c r="C1037"/>
      <c r="D1037"/>
      <c r="E1037"/>
      <c r="F1037"/>
      <c r="G1037" s="48"/>
      <c r="H1037"/>
      <c r="I1037"/>
      <c r="J1037"/>
    </row>
    <row r="1038" spans="1:10" x14ac:dyDescent="0.35">
      <c r="A1038"/>
      <c r="B1038"/>
      <c r="C1038"/>
      <c r="D1038"/>
      <c r="E1038"/>
      <c r="F1038"/>
      <c r="G1038" s="48"/>
      <c r="H1038"/>
      <c r="I1038"/>
      <c r="J1038"/>
    </row>
    <row r="1039" spans="1:10" x14ac:dyDescent="0.35">
      <c r="A1039"/>
      <c r="B1039"/>
      <c r="C1039"/>
      <c r="D1039"/>
      <c r="E1039"/>
      <c r="F1039"/>
      <c r="G1039" s="48"/>
      <c r="H1039"/>
      <c r="I1039"/>
      <c r="J1039"/>
    </row>
    <row r="1040" spans="1:10" x14ac:dyDescent="0.35">
      <c r="A1040"/>
      <c r="B1040"/>
      <c r="C1040"/>
      <c r="D1040"/>
      <c r="E1040"/>
      <c r="F1040"/>
      <c r="G1040" s="48"/>
      <c r="H1040"/>
      <c r="I1040"/>
      <c r="J1040"/>
    </row>
    <row r="1041" spans="1:10" x14ac:dyDescent="0.35">
      <c r="A1041"/>
      <c r="B1041"/>
      <c r="C1041"/>
      <c r="D1041"/>
      <c r="E1041"/>
      <c r="F1041"/>
      <c r="G1041" s="48"/>
      <c r="H1041"/>
      <c r="I1041"/>
      <c r="J1041"/>
    </row>
    <row r="1042" spans="1:10" x14ac:dyDescent="0.35">
      <c r="A1042"/>
      <c r="B1042"/>
      <c r="C1042"/>
      <c r="D1042"/>
      <c r="E1042"/>
      <c r="F1042"/>
      <c r="G1042" s="48"/>
      <c r="H1042"/>
      <c r="I1042"/>
      <c r="J1042"/>
    </row>
    <row r="1043" spans="1:10" x14ac:dyDescent="0.35">
      <c r="A1043"/>
      <c r="B1043"/>
      <c r="C1043"/>
      <c r="D1043"/>
      <c r="E1043"/>
      <c r="F1043"/>
      <c r="G1043" s="48"/>
      <c r="H1043"/>
      <c r="I1043"/>
      <c r="J1043"/>
    </row>
    <row r="1044" spans="1:10" x14ac:dyDescent="0.35">
      <c r="A1044"/>
      <c r="B1044"/>
      <c r="C1044"/>
      <c r="D1044"/>
      <c r="E1044"/>
      <c r="F1044"/>
      <c r="G1044" s="48"/>
      <c r="H1044"/>
      <c r="I1044"/>
      <c r="J1044"/>
    </row>
    <row r="1045" spans="1:10" x14ac:dyDescent="0.35">
      <c r="A1045"/>
      <c r="B1045"/>
      <c r="C1045"/>
      <c r="D1045"/>
      <c r="E1045"/>
      <c r="F1045"/>
      <c r="G1045" s="48"/>
      <c r="H1045"/>
      <c r="I1045"/>
      <c r="J1045"/>
    </row>
    <row r="1046" spans="1:10" x14ac:dyDescent="0.35">
      <c r="A1046"/>
      <c r="B1046"/>
      <c r="C1046"/>
      <c r="D1046"/>
      <c r="E1046"/>
      <c r="F1046"/>
      <c r="G1046" s="48"/>
      <c r="H1046"/>
      <c r="I1046"/>
      <c r="J1046"/>
    </row>
    <row r="1047" spans="1:10" x14ac:dyDescent="0.35">
      <c r="A1047"/>
      <c r="B1047"/>
      <c r="C1047"/>
      <c r="D1047"/>
      <c r="E1047"/>
      <c r="F1047"/>
      <c r="G1047" s="48"/>
      <c r="H1047"/>
      <c r="I1047"/>
      <c r="J1047"/>
    </row>
    <row r="1048" spans="1:10" x14ac:dyDescent="0.35">
      <c r="A1048"/>
      <c r="B1048"/>
      <c r="C1048"/>
      <c r="D1048"/>
      <c r="E1048"/>
      <c r="F1048"/>
      <c r="G1048" s="48"/>
      <c r="H1048"/>
      <c r="I1048"/>
      <c r="J1048"/>
    </row>
    <row r="1049" spans="1:10" x14ac:dyDescent="0.35">
      <c r="A1049"/>
      <c r="B1049"/>
      <c r="C1049"/>
      <c r="D1049"/>
      <c r="E1049"/>
      <c r="F1049"/>
      <c r="G1049" s="48"/>
      <c r="H1049"/>
      <c r="I1049"/>
      <c r="J1049"/>
    </row>
    <row r="1050" spans="1:10" x14ac:dyDescent="0.35">
      <c r="A1050"/>
      <c r="B1050"/>
      <c r="C1050"/>
      <c r="D1050"/>
      <c r="E1050"/>
      <c r="F1050"/>
      <c r="G1050" s="48"/>
      <c r="H1050"/>
      <c r="I1050"/>
      <c r="J1050"/>
    </row>
    <row r="1051" spans="1:10" x14ac:dyDescent="0.35">
      <c r="A1051"/>
      <c r="B1051"/>
      <c r="C1051"/>
      <c r="D1051"/>
      <c r="E1051"/>
      <c r="F1051"/>
      <c r="G1051" s="48"/>
      <c r="H1051"/>
      <c r="I1051"/>
      <c r="J1051"/>
    </row>
    <row r="1052" spans="1:10" x14ac:dyDescent="0.35">
      <c r="A1052"/>
      <c r="B1052"/>
      <c r="C1052"/>
      <c r="D1052"/>
      <c r="E1052"/>
      <c r="F1052"/>
      <c r="G1052" s="48"/>
      <c r="H1052"/>
      <c r="I1052"/>
      <c r="J1052"/>
    </row>
    <row r="1053" spans="1:10" x14ac:dyDescent="0.35">
      <c r="A1053"/>
      <c r="B1053"/>
      <c r="C1053"/>
      <c r="D1053"/>
      <c r="E1053"/>
      <c r="F1053"/>
      <c r="G1053" s="48"/>
      <c r="H1053"/>
      <c r="I1053"/>
      <c r="J1053"/>
    </row>
    <row r="1054" spans="1:10" x14ac:dyDescent="0.35">
      <c r="A1054"/>
      <c r="B1054"/>
      <c r="C1054"/>
      <c r="D1054"/>
      <c r="E1054"/>
      <c r="F1054"/>
      <c r="G1054" s="48"/>
      <c r="H1054"/>
      <c r="I1054"/>
      <c r="J1054"/>
    </row>
    <row r="1055" spans="1:10" x14ac:dyDescent="0.35">
      <c r="A1055"/>
      <c r="B1055"/>
      <c r="C1055"/>
      <c r="D1055"/>
      <c r="E1055"/>
      <c r="F1055"/>
      <c r="G1055" s="48"/>
      <c r="H1055"/>
      <c r="I1055"/>
      <c r="J1055"/>
    </row>
    <row r="1056" spans="1:10" x14ac:dyDescent="0.35">
      <c r="A1056"/>
      <c r="B1056"/>
      <c r="C1056"/>
      <c r="D1056"/>
      <c r="E1056"/>
      <c r="F1056"/>
      <c r="G1056" s="48"/>
      <c r="H1056"/>
      <c r="I1056"/>
      <c r="J1056"/>
    </row>
    <row r="1057" spans="1:10" x14ac:dyDescent="0.35">
      <c r="A1057"/>
      <c r="B1057"/>
      <c r="C1057"/>
      <c r="D1057"/>
      <c r="E1057"/>
      <c r="F1057"/>
      <c r="G1057" s="48"/>
      <c r="H1057"/>
      <c r="I1057"/>
      <c r="J1057"/>
    </row>
    <row r="1058" spans="1:10" x14ac:dyDescent="0.35">
      <c r="A1058"/>
      <c r="B1058"/>
      <c r="C1058"/>
      <c r="D1058"/>
      <c r="E1058"/>
      <c r="F1058"/>
      <c r="G1058" s="48"/>
      <c r="H1058"/>
      <c r="I1058"/>
      <c r="J1058"/>
    </row>
    <row r="1059" spans="1:10" x14ac:dyDescent="0.35">
      <c r="A1059"/>
      <c r="B1059"/>
      <c r="C1059"/>
      <c r="D1059"/>
      <c r="E1059"/>
      <c r="F1059"/>
      <c r="G1059" s="48"/>
      <c r="H1059"/>
      <c r="I1059"/>
      <c r="J1059"/>
    </row>
    <row r="1060" spans="1:10" x14ac:dyDescent="0.35">
      <c r="A1060"/>
      <c r="B1060"/>
      <c r="C1060"/>
      <c r="D1060"/>
      <c r="E1060"/>
      <c r="F1060"/>
      <c r="G1060" s="48"/>
      <c r="H1060"/>
      <c r="I1060"/>
      <c r="J1060"/>
    </row>
    <row r="1061" spans="1:10" x14ac:dyDescent="0.35">
      <c r="A1061"/>
      <c r="B1061"/>
      <c r="C1061"/>
      <c r="D1061"/>
      <c r="E1061"/>
      <c r="F1061"/>
      <c r="G1061" s="48"/>
      <c r="H1061"/>
      <c r="I1061"/>
      <c r="J1061"/>
    </row>
    <row r="1062" spans="1:10" x14ac:dyDescent="0.35">
      <c r="A1062"/>
      <c r="B1062"/>
      <c r="C1062"/>
      <c r="D1062"/>
      <c r="E1062"/>
      <c r="F1062"/>
      <c r="G1062" s="48"/>
      <c r="H1062"/>
      <c r="I1062"/>
      <c r="J1062"/>
    </row>
    <row r="1063" spans="1:10" x14ac:dyDescent="0.35">
      <c r="A1063"/>
      <c r="B1063"/>
      <c r="C1063"/>
      <c r="D1063"/>
      <c r="E1063"/>
      <c r="F1063"/>
      <c r="G1063" s="48"/>
      <c r="H1063"/>
      <c r="I1063"/>
      <c r="J1063"/>
    </row>
    <row r="1064" spans="1:10" x14ac:dyDescent="0.35">
      <c r="A1064"/>
      <c r="B1064"/>
      <c r="C1064"/>
      <c r="D1064"/>
      <c r="E1064"/>
      <c r="F1064"/>
      <c r="G1064" s="48"/>
      <c r="H1064"/>
      <c r="I1064"/>
      <c r="J1064"/>
    </row>
    <row r="1065" spans="1:10" x14ac:dyDescent="0.35">
      <c r="A1065"/>
      <c r="B1065"/>
      <c r="C1065"/>
      <c r="D1065"/>
      <c r="E1065"/>
      <c r="F1065"/>
      <c r="G1065" s="48"/>
      <c r="H1065"/>
      <c r="I1065"/>
      <c r="J1065"/>
    </row>
    <row r="1066" spans="1:10" x14ac:dyDescent="0.35">
      <c r="A1066"/>
      <c r="B1066"/>
      <c r="C1066"/>
      <c r="D1066"/>
      <c r="E1066"/>
      <c r="F1066"/>
      <c r="G1066" s="48"/>
      <c r="H1066"/>
      <c r="I1066"/>
      <c r="J1066"/>
    </row>
    <row r="1067" spans="1:10" x14ac:dyDescent="0.35">
      <c r="A1067"/>
      <c r="B1067"/>
      <c r="C1067"/>
      <c r="D1067"/>
      <c r="E1067"/>
      <c r="F1067"/>
      <c r="G1067" s="48"/>
      <c r="H1067"/>
      <c r="I1067"/>
      <c r="J1067"/>
    </row>
    <row r="1068" spans="1:10" x14ac:dyDescent="0.35">
      <c r="A1068"/>
      <c r="B1068"/>
      <c r="C1068"/>
      <c r="D1068"/>
      <c r="E1068"/>
      <c r="F1068"/>
      <c r="G1068" s="48"/>
      <c r="H1068"/>
      <c r="I1068"/>
      <c r="J1068"/>
    </row>
    <row r="1069" spans="1:10" x14ac:dyDescent="0.35">
      <c r="A1069"/>
      <c r="B1069"/>
      <c r="C1069"/>
      <c r="D1069"/>
      <c r="E1069"/>
      <c r="F1069"/>
      <c r="G1069" s="48"/>
      <c r="H1069"/>
      <c r="I1069"/>
      <c r="J1069"/>
    </row>
    <row r="1070" spans="1:10" x14ac:dyDescent="0.35">
      <c r="A1070"/>
      <c r="B1070"/>
      <c r="C1070"/>
      <c r="D1070"/>
      <c r="E1070"/>
      <c r="F1070"/>
      <c r="G1070" s="48"/>
      <c r="H1070"/>
      <c r="I1070"/>
      <c r="J1070"/>
    </row>
    <row r="1071" spans="1:10" x14ac:dyDescent="0.35">
      <c r="A1071"/>
      <c r="B1071"/>
      <c r="C1071"/>
      <c r="D1071"/>
      <c r="E1071"/>
      <c r="F1071"/>
      <c r="G1071" s="48"/>
      <c r="H1071"/>
      <c r="I1071"/>
      <c r="J1071"/>
    </row>
    <row r="1072" spans="1:10" x14ac:dyDescent="0.35">
      <c r="A1072"/>
      <c r="B1072"/>
      <c r="C1072"/>
      <c r="D1072"/>
      <c r="E1072"/>
      <c r="F1072"/>
      <c r="G1072" s="48"/>
      <c r="H1072"/>
      <c r="I1072"/>
      <c r="J1072"/>
    </row>
    <row r="1073" spans="1:10" x14ac:dyDescent="0.35">
      <c r="A1073"/>
      <c r="B1073"/>
      <c r="C1073"/>
      <c r="D1073"/>
      <c r="E1073"/>
      <c r="F1073"/>
      <c r="G1073" s="48"/>
      <c r="H1073"/>
      <c r="I1073"/>
      <c r="J1073"/>
    </row>
    <row r="1074" spans="1:10" x14ac:dyDescent="0.35">
      <c r="A1074"/>
      <c r="B1074"/>
      <c r="C1074"/>
      <c r="D1074"/>
      <c r="E1074"/>
      <c r="F1074"/>
      <c r="G1074" s="48"/>
      <c r="H1074"/>
      <c r="I1074"/>
      <c r="J1074"/>
    </row>
    <row r="1075" spans="1:10" x14ac:dyDescent="0.35">
      <c r="A1075"/>
      <c r="B1075"/>
      <c r="C1075"/>
      <c r="D1075"/>
      <c r="E1075"/>
      <c r="F1075"/>
      <c r="G1075" s="48"/>
      <c r="H1075"/>
      <c r="I1075"/>
      <c r="J1075"/>
    </row>
    <row r="1076" spans="1:10" x14ac:dyDescent="0.35">
      <c r="A1076"/>
      <c r="B1076"/>
      <c r="C1076"/>
      <c r="D1076"/>
      <c r="E1076"/>
      <c r="F1076"/>
      <c r="G1076" s="48"/>
      <c r="H1076"/>
      <c r="I1076"/>
      <c r="J1076"/>
    </row>
    <row r="1077" spans="1:10" x14ac:dyDescent="0.35">
      <c r="A1077"/>
      <c r="B1077"/>
      <c r="C1077"/>
      <c r="D1077"/>
      <c r="E1077"/>
      <c r="F1077"/>
      <c r="G1077" s="48"/>
      <c r="H1077"/>
      <c r="I1077"/>
      <c r="J1077"/>
    </row>
    <row r="1078" spans="1:10" x14ac:dyDescent="0.35">
      <c r="A1078"/>
      <c r="B1078"/>
      <c r="C1078"/>
      <c r="D1078"/>
      <c r="E1078"/>
      <c r="F1078"/>
      <c r="G1078" s="48"/>
      <c r="H1078"/>
      <c r="I1078"/>
      <c r="J1078"/>
    </row>
    <row r="1079" spans="1:10" x14ac:dyDescent="0.35">
      <c r="A1079"/>
      <c r="B1079"/>
      <c r="C1079"/>
      <c r="D1079"/>
      <c r="E1079"/>
      <c r="F1079"/>
      <c r="G1079" s="48"/>
      <c r="H1079"/>
      <c r="I1079"/>
      <c r="J1079"/>
    </row>
    <row r="1080" spans="1:10" x14ac:dyDescent="0.35">
      <c r="A1080"/>
      <c r="B1080"/>
      <c r="C1080"/>
      <c r="D1080"/>
      <c r="E1080"/>
      <c r="F1080"/>
      <c r="G1080" s="48"/>
      <c r="H1080"/>
      <c r="I1080"/>
      <c r="J1080"/>
    </row>
    <row r="1081" spans="1:10" x14ac:dyDescent="0.35">
      <c r="A1081"/>
      <c r="B1081"/>
      <c r="C1081"/>
      <c r="D1081"/>
      <c r="E1081"/>
      <c r="F1081"/>
      <c r="G1081" s="48"/>
      <c r="H1081"/>
      <c r="I1081"/>
      <c r="J1081"/>
    </row>
    <row r="1082" spans="1:10" x14ac:dyDescent="0.35">
      <c r="A1082"/>
      <c r="B1082"/>
      <c r="C1082"/>
      <c r="D1082"/>
      <c r="E1082"/>
      <c r="F1082"/>
      <c r="G1082" s="48"/>
      <c r="H1082"/>
      <c r="I1082"/>
      <c r="J1082"/>
    </row>
    <row r="1083" spans="1:10" x14ac:dyDescent="0.35">
      <c r="A1083"/>
      <c r="B1083"/>
      <c r="C1083"/>
      <c r="D1083"/>
      <c r="E1083"/>
      <c r="F1083"/>
      <c r="G1083" s="48"/>
      <c r="H1083"/>
      <c r="I1083"/>
      <c r="J1083"/>
    </row>
    <row r="1084" spans="1:10" x14ac:dyDescent="0.35">
      <c r="A1084"/>
      <c r="B1084"/>
      <c r="C1084"/>
      <c r="D1084"/>
      <c r="E1084"/>
      <c r="F1084"/>
      <c r="G1084" s="48"/>
      <c r="H1084"/>
      <c r="I1084"/>
      <c r="J1084"/>
    </row>
    <row r="1085" spans="1:10" x14ac:dyDescent="0.35">
      <c r="A1085"/>
      <c r="B1085"/>
      <c r="C1085"/>
      <c r="D1085"/>
      <c r="E1085"/>
      <c r="F1085"/>
      <c r="G1085" s="48"/>
      <c r="H1085"/>
      <c r="I1085"/>
      <c r="J1085"/>
    </row>
    <row r="1086" spans="1:10" x14ac:dyDescent="0.35">
      <c r="A1086"/>
      <c r="B1086"/>
      <c r="C1086"/>
      <c r="D1086"/>
      <c r="E1086"/>
      <c r="F1086"/>
      <c r="G1086" s="48"/>
      <c r="H1086"/>
      <c r="I1086"/>
      <c r="J1086"/>
    </row>
    <row r="1087" spans="1:10" x14ac:dyDescent="0.35">
      <c r="A1087"/>
      <c r="B1087"/>
      <c r="C1087"/>
      <c r="D1087"/>
      <c r="E1087"/>
      <c r="F1087"/>
      <c r="G1087" s="48"/>
      <c r="H1087"/>
      <c r="I1087"/>
      <c r="J1087"/>
    </row>
    <row r="1088" spans="1:10" x14ac:dyDescent="0.35">
      <c r="A1088"/>
      <c r="B1088"/>
      <c r="C1088"/>
      <c r="D1088"/>
      <c r="E1088"/>
      <c r="F1088"/>
      <c r="G1088" s="48"/>
      <c r="H1088"/>
      <c r="I1088"/>
      <c r="J1088"/>
    </row>
    <row r="1089" spans="1:10" x14ac:dyDescent="0.35">
      <c r="A1089"/>
      <c r="B1089"/>
      <c r="C1089"/>
      <c r="D1089"/>
      <c r="E1089"/>
      <c r="F1089"/>
      <c r="G1089" s="48"/>
      <c r="H1089"/>
      <c r="I1089"/>
      <c r="J1089"/>
    </row>
    <row r="1090" spans="1:10" x14ac:dyDescent="0.35">
      <c r="A1090"/>
      <c r="B1090"/>
      <c r="C1090"/>
      <c r="D1090"/>
      <c r="E1090"/>
      <c r="F1090"/>
      <c r="G1090" s="48"/>
      <c r="H1090"/>
      <c r="I1090"/>
      <c r="J1090"/>
    </row>
    <row r="1091" spans="1:10" x14ac:dyDescent="0.35">
      <c r="A1091"/>
      <c r="B1091"/>
      <c r="C1091"/>
      <c r="D1091"/>
      <c r="E1091"/>
      <c r="F1091"/>
      <c r="G1091" s="48"/>
      <c r="H1091"/>
      <c r="I1091"/>
      <c r="J1091"/>
    </row>
    <row r="1092" spans="1:10" x14ac:dyDescent="0.35">
      <c r="A1092"/>
      <c r="B1092"/>
      <c r="C1092"/>
      <c r="D1092"/>
      <c r="E1092"/>
      <c r="F1092"/>
      <c r="G1092" s="48"/>
      <c r="H1092"/>
      <c r="I1092"/>
      <c r="J1092"/>
    </row>
    <row r="1093" spans="1:10" x14ac:dyDescent="0.35">
      <c r="A1093"/>
      <c r="B1093"/>
      <c r="C1093"/>
      <c r="D1093"/>
      <c r="E1093"/>
      <c r="F1093"/>
      <c r="G1093" s="48"/>
      <c r="H1093"/>
      <c r="I1093"/>
      <c r="J1093"/>
    </row>
    <row r="1094" spans="1:10" x14ac:dyDescent="0.35">
      <c r="A1094"/>
      <c r="B1094"/>
      <c r="C1094"/>
      <c r="D1094"/>
      <c r="E1094"/>
      <c r="F1094"/>
      <c r="G1094" s="48"/>
      <c r="H1094"/>
      <c r="I1094"/>
      <c r="J1094"/>
    </row>
    <row r="1095" spans="1:10" x14ac:dyDescent="0.35">
      <c r="A1095"/>
      <c r="B1095"/>
      <c r="C1095"/>
      <c r="D1095"/>
      <c r="E1095"/>
      <c r="F1095"/>
      <c r="G1095" s="48"/>
      <c r="H1095"/>
      <c r="I1095"/>
      <c r="J1095"/>
    </row>
    <row r="1096" spans="1:10" x14ac:dyDescent="0.35">
      <c r="A1096"/>
      <c r="B1096"/>
      <c r="C1096"/>
      <c r="D1096"/>
      <c r="E1096"/>
      <c r="F1096"/>
      <c r="G1096" s="48"/>
      <c r="H1096"/>
      <c r="I1096"/>
      <c r="J1096"/>
    </row>
    <row r="1097" spans="1:10" x14ac:dyDescent="0.35">
      <c r="A1097"/>
      <c r="B1097"/>
      <c r="C1097"/>
      <c r="D1097"/>
      <c r="E1097"/>
      <c r="F1097"/>
      <c r="G1097" s="48"/>
      <c r="H1097"/>
      <c r="I1097"/>
      <c r="J1097"/>
    </row>
    <row r="1098" spans="1:10" x14ac:dyDescent="0.35">
      <c r="A1098"/>
      <c r="B1098"/>
      <c r="C1098"/>
      <c r="D1098"/>
      <c r="E1098"/>
      <c r="F1098"/>
      <c r="G1098" s="48"/>
      <c r="H1098"/>
      <c r="I1098"/>
      <c r="J1098"/>
    </row>
    <row r="1099" spans="1:10" x14ac:dyDescent="0.35">
      <c r="A1099"/>
      <c r="B1099"/>
      <c r="C1099"/>
      <c r="D1099"/>
      <c r="E1099"/>
      <c r="F1099"/>
      <c r="G1099" s="48"/>
      <c r="H1099"/>
      <c r="I1099"/>
      <c r="J1099"/>
    </row>
    <row r="1100" spans="1:10" x14ac:dyDescent="0.35">
      <c r="A1100"/>
      <c r="B1100"/>
      <c r="C1100"/>
      <c r="D1100"/>
      <c r="E1100"/>
      <c r="F1100"/>
      <c r="G1100" s="48"/>
      <c r="H1100"/>
      <c r="I1100"/>
      <c r="J1100"/>
    </row>
    <row r="1101" spans="1:10" x14ac:dyDescent="0.35">
      <c r="A1101"/>
      <c r="B1101"/>
      <c r="C1101"/>
      <c r="D1101"/>
      <c r="E1101"/>
      <c r="F1101"/>
      <c r="G1101" s="48"/>
      <c r="H1101"/>
      <c r="I1101"/>
      <c r="J1101"/>
    </row>
    <row r="1102" spans="1:10" x14ac:dyDescent="0.35">
      <c r="A1102"/>
      <c r="B1102"/>
      <c r="C1102"/>
      <c r="D1102"/>
      <c r="E1102"/>
      <c r="F1102"/>
      <c r="G1102" s="48"/>
      <c r="H1102"/>
      <c r="I1102"/>
      <c r="J1102"/>
    </row>
    <row r="1103" spans="1:10" x14ac:dyDescent="0.35">
      <c r="A1103"/>
      <c r="B1103"/>
      <c r="C1103"/>
      <c r="D1103"/>
      <c r="E1103"/>
      <c r="F1103"/>
      <c r="G1103" s="48"/>
      <c r="H1103"/>
      <c r="I1103"/>
      <c r="J1103"/>
    </row>
    <row r="1104" spans="1:10" x14ac:dyDescent="0.35">
      <c r="A1104"/>
      <c r="B1104"/>
      <c r="C1104"/>
      <c r="D1104"/>
      <c r="E1104"/>
      <c r="F1104"/>
      <c r="G1104" s="48"/>
      <c r="H1104"/>
      <c r="I1104"/>
      <c r="J1104"/>
    </row>
    <row r="1105" spans="1:10" x14ac:dyDescent="0.35">
      <c r="A1105"/>
      <c r="B1105"/>
      <c r="C1105"/>
      <c r="D1105"/>
      <c r="E1105"/>
      <c r="F1105"/>
      <c r="G1105" s="48"/>
      <c r="H1105"/>
      <c r="I1105"/>
      <c r="J1105"/>
    </row>
    <row r="1106" spans="1:10" x14ac:dyDescent="0.35">
      <c r="A1106"/>
      <c r="B1106"/>
      <c r="C1106"/>
      <c r="D1106"/>
      <c r="E1106"/>
      <c r="F1106"/>
      <c r="G1106" s="48"/>
      <c r="H1106"/>
      <c r="I1106"/>
      <c r="J1106"/>
    </row>
    <row r="1107" spans="1:10" x14ac:dyDescent="0.35">
      <c r="A1107"/>
      <c r="B1107"/>
      <c r="C1107"/>
      <c r="D1107"/>
      <c r="E1107"/>
      <c r="F1107"/>
      <c r="G1107" s="48"/>
      <c r="H1107"/>
      <c r="I1107"/>
      <c r="J1107"/>
    </row>
    <row r="1108" spans="1:10" x14ac:dyDescent="0.35">
      <c r="A1108"/>
      <c r="B1108"/>
      <c r="C1108"/>
      <c r="D1108"/>
      <c r="E1108"/>
      <c r="F1108"/>
      <c r="G1108" s="48"/>
      <c r="H1108"/>
      <c r="I1108"/>
      <c r="J1108"/>
    </row>
    <row r="1109" spans="1:10" x14ac:dyDescent="0.35">
      <c r="A1109"/>
      <c r="B1109"/>
      <c r="C1109"/>
      <c r="D1109"/>
      <c r="E1109"/>
      <c r="F1109"/>
      <c r="G1109" s="48"/>
      <c r="H1109"/>
      <c r="I1109"/>
      <c r="J1109"/>
    </row>
    <row r="1110" spans="1:10" x14ac:dyDescent="0.35">
      <c r="A1110"/>
      <c r="B1110"/>
      <c r="C1110"/>
      <c r="D1110"/>
      <c r="E1110"/>
      <c r="F1110"/>
      <c r="G1110" s="48"/>
      <c r="H1110"/>
      <c r="I1110"/>
      <c r="J1110"/>
    </row>
    <row r="1111" spans="1:10" x14ac:dyDescent="0.35">
      <c r="A1111"/>
      <c r="B1111"/>
      <c r="C1111"/>
      <c r="D1111"/>
      <c r="E1111"/>
      <c r="F1111"/>
      <c r="G1111" s="48"/>
      <c r="H1111"/>
      <c r="I1111"/>
      <c r="J1111"/>
    </row>
    <row r="1112" spans="1:10" x14ac:dyDescent="0.35">
      <c r="A1112"/>
      <c r="B1112"/>
      <c r="C1112"/>
      <c r="D1112"/>
      <c r="E1112"/>
      <c r="F1112"/>
      <c r="G1112" s="48"/>
      <c r="H1112"/>
      <c r="I1112"/>
      <c r="J1112"/>
    </row>
    <row r="1113" spans="1:10" x14ac:dyDescent="0.35">
      <c r="A1113"/>
      <c r="B1113"/>
      <c r="C1113"/>
      <c r="D1113"/>
      <c r="E1113"/>
      <c r="F1113"/>
      <c r="G1113" s="48"/>
      <c r="H1113"/>
      <c r="I1113"/>
      <c r="J1113"/>
    </row>
    <row r="1114" spans="1:10" x14ac:dyDescent="0.35">
      <c r="A1114"/>
      <c r="B1114"/>
      <c r="C1114"/>
      <c r="D1114"/>
      <c r="E1114"/>
      <c r="F1114"/>
      <c r="G1114" s="48"/>
      <c r="H1114"/>
      <c r="I1114"/>
      <c r="J1114"/>
    </row>
    <row r="1115" spans="1:10" x14ac:dyDescent="0.35">
      <c r="A1115"/>
      <c r="B1115"/>
      <c r="C1115"/>
      <c r="D1115"/>
      <c r="E1115"/>
      <c r="F1115"/>
      <c r="G1115" s="48"/>
      <c r="H1115"/>
      <c r="I1115"/>
      <c r="J1115"/>
    </row>
    <row r="1116" spans="1:10" x14ac:dyDescent="0.35">
      <c r="A1116"/>
      <c r="B1116"/>
      <c r="C1116"/>
      <c r="D1116"/>
      <c r="E1116"/>
      <c r="F1116"/>
      <c r="G1116" s="48"/>
      <c r="H1116"/>
      <c r="I1116"/>
      <c r="J1116"/>
    </row>
    <row r="1117" spans="1:10" x14ac:dyDescent="0.35">
      <c r="A1117"/>
      <c r="B1117"/>
      <c r="C1117"/>
      <c r="D1117"/>
      <c r="E1117"/>
      <c r="F1117"/>
      <c r="G1117" s="48"/>
      <c r="H1117"/>
      <c r="I1117"/>
      <c r="J1117"/>
    </row>
    <row r="1118" spans="1:10" x14ac:dyDescent="0.35">
      <c r="A1118"/>
      <c r="B1118"/>
      <c r="C1118"/>
      <c r="D1118"/>
      <c r="E1118"/>
      <c r="F1118"/>
      <c r="G1118" s="48"/>
      <c r="H1118"/>
      <c r="I1118"/>
      <c r="J1118"/>
    </row>
    <row r="1119" spans="1:10" x14ac:dyDescent="0.35">
      <c r="A1119"/>
      <c r="B1119"/>
      <c r="C1119"/>
      <c r="D1119"/>
      <c r="E1119"/>
      <c r="F1119"/>
      <c r="G1119" s="48"/>
      <c r="H1119"/>
      <c r="I1119"/>
      <c r="J1119"/>
    </row>
    <row r="1120" spans="1:10" x14ac:dyDescent="0.35">
      <c r="A1120"/>
      <c r="B1120"/>
      <c r="C1120"/>
      <c r="D1120"/>
      <c r="E1120"/>
      <c r="F1120"/>
      <c r="G1120" s="48"/>
      <c r="H1120"/>
      <c r="I1120"/>
      <c r="J1120"/>
    </row>
    <row r="1121" spans="1:10" x14ac:dyDescent="0.35">
      <c r="A1121"/>
      <c r="B1121"/>
      <c r="C1121"/>
      <c r="D1121"/>
      <c r="E1121"/>
      <c r="F1121"/>
      <c r="G1121" s="48"/>
      <c r="H1121"/>
      <c r="I1121"/>
      <c r="J1121"/>
    </row>
    <row r="1122" spans="1:10" x14ac:dyDescent="0.35">
      <c r="A1122"/>
      <c r="B1122"/>
      <c r="C1122"/>
      <c r="D1122"/>
      <c r="E1122"/>
      <c r="F1122"/>
      <c r="G1122" s="48"/>
      <c r="H1122"/>
      <c r="I1122"/>
      <c r="J1122"/>
    </row>
    <row r="1123" spans="1:10" x14ac:dyDescent="0.35">
      <c r="A1123"/>
      <c r="B1123"/>
      <c r="C1123"/>
      <c r="D1123"/>
      <c r="E1123"/>
      <c r="F1123"/>
      <c r="G1123" s="48"/>
      <c r="H1123"/>
      <c r="I1123"/>
      <c r="J1123"/>
    </row>
    <row r="1124" spans="1:10" x14ac:dyDescent="0.35">
      <c r="A1124"/>
      <c r="B1124"/>
      <c r="C1124"/>
      <c r="D1124"/>
      <c r="E1124"/>
      <c r="F1124"/>
      <c r="G1124" s="48"/>
      <c r="H1124"/>
      <c r="I1124"/>
      <c r="J1124"/>
    </row>
    <row r="1125" spans="1:10" x14ac:dyDescent="0.35">
      <c r="A1125"/>
      <c r="B1125"/>
      <c r="C1125"/>
      <c r="D1125"/>
      <c r="E1125"/>
      <c r="F1125"/>
      <c r="G1125" s="48"/>
      <c r="H1125"/>
      <c r="I1125"/>
      <c r="J1125"/>
    </row>
    <row r="1126" spans="1:10" x14ac:dyDescent="0.35">
      <c r="A1126"/>
      <c r="B1126"/>
      <c r="C1126"/>
      <c r="D1126"/>
      <c r="E1126"/>
      <c r="F1126"/>
      <c r="G1126" s="48"/>
      <c r="H1126"/>
      <c r="I1126"/>
      <c r="J1126"/>
    </row>
    <row r="1127" spans="1:10" x14ac:dyDescent="0.35">
      <c r="A1127"/>
      <c r="B1127"/>
      <c r="C1127"/>
      <c r="D1127"/>
      <c r="E1127"/>
      <c r="F1127"/>
      <c r="G1127" s="48"/>
      <c r="H1127"/>
      <c r="I1127"/>
      <c r="J1127"/>
    </row>
    <row r="1128" spans="1:10" x14ac:dyDescent="0.35">
      <c r="A1128"/>
      <c r="B1128"/>
      <c r="C1128"/>
      <c r="D1128"/>
      <c r="E1128"/>
      <c r="F1128"/>
      <c r="G1128" s="48"/>
      <c r="H1128"/>
      <c r="I1128"/>
      <c r="J1128"/>
    </row>
    <row r="1129" spans="1:10" x14ac:dyDescent="0.35">
      <c r="A1129"/>
      <c r="B1129"/>
      <c r="C1129"/>
      <c r="D1129"/>
      <c r="E1129"/>
      <c r="F1129"/>
      <c r="G1129" s="48"/>
      <c r="H1129"/>
      <c r="I1129"/>
      <c r="J1129"/>
    </row>
    <row r="1130" spans="1:10" x14ac:dyDescent="0.35">
      <c r="A1130"/>
      <c r="B1130"/>
      <c r="C1130"/>
      <c r="D1130"/>
      <c r="E1130"/>
      <c r="F1130"/>
      <c r="G1130" s="48"/>
      <c r="H1130"/>
      <c r="I1130"/>
      <c r="J1130"/>
    </row>
    <row r="1131" spans="1:10" x14ac:dyDescent="0.35">
      <c r="A1131"/>
      <c r="B1131"/>
      <c r="C1131"/>
      <c r="D1131"/>
      <c r="E1131"/>
      <c r="F1131"/>
      <c r="G1131" s="48"/>
      <c r="H1131"/>
      <c r="I1131"/>
      <c r="J1131"/>
    </row>
    <row r="1132" spans="1:10" x14ac:dyDescent="0.35">
      <c r="A1132"/>
      <c r="B1132"/>
      <c r="C1132"/>
      <c r="D1132"/>
      <c r="E1132"/>
      <c r="F1132"/>
      <c r="G1132" s="48"/>
      <c r="H1132"/>
      <c r="I1132"/>
      <c r="J1132"/>
    </row>
    <row r="1133" spans="1:10" x14ac:dyDescent="0.35">
      <c r="A1133"/>
      <c r="B1133"/>
      <c r="C1133"/>
      <c r="D1133"/>
      <c r="E1133"/>
      <c r="F1133"/>
      <c r="G1133" s="48"/>
      <c r="H1133"/>
      <c r="I1133"/>
      <c r="J1133"/>
    </row>
    <row r="1134" spans="1:10" x14ac:dyDescent="0.35">
      <c r="A1134"/>
      <c r="B1134"/>
      <c r="C1134"/>
      <c r="D1134"/>
      <c r="E1134"/>
      <c r="F1134"/>
      <c r="G1134" s="48"/>
      <c r="H1134"/>
      <c r="I1134"/>
      <c r="J1134"/>
    </row>
    <row r="1135" spans="1:10" x14ac:dyDescent="0.35">
      <c r="A1135"/>
      <c r="B1135"/>
      <c r="C1135"/>
      <c r="D1135"/>
      <c r="E1135"/>
      <c r="F1135"/>
      <c r="G1135" s="48"/>
      <c r="H1135"/>
      <c r="I1135"/>
      <c r="J1135"/>
    </row>
    <row r="1136" spans="1:10" x14ac:dyDescent="0.35">
      <c r="A1136"/>
      <c r="B1136"/>
      <c r="C1136"/>
      <c r="D1136"/>
      <c r="E1136"/>
      <c r="F1136"/>
      <c r="G1136" s="48"/>
      <c r="H1136"/>
      <c r="I1136"/>
      <c r="J1136"/>
    </row>
    <row r="1137" spans="1:10" x14ac:dyDescent="0.35">
      <c r="A1137"/>
      <c r="B1137"/>
      <c r="C1137"/>
      <c r="D1137"/>
      <c r="E1137"/>
      <c r="F1137"/>
      <c r="G1137" s="48"/>
      <c r="H1137"/>
      <c r="I1137"/>
      <c r="J1137"/>
    </row>
    <row r="1138" spans="1:10" x14ac:dyDescent="0.35">
      <c r="A1138"/>
      <c r="B1138"/>
      <c r="C1138"/>
      <c r="D1138"/>
      <c r="E1138"/>
      <c r="F1138"/>
      <c r="G1138" s="48"/>
      <c r="H1138"/>
      <c r="I1138"/>
      <c r="J1138"/>
    </row>
    <row r="1139" spans="1:10" x14ac:dyDescent="0.35">
      <c r="A1139"/>
      <c r="B1139"/>
      <c r="C1139"/>
      <c r="D1139"/>
      <c r="E1139"/>
      <c r="F1139"/>
      <c r="G1139" s="48"/>
      <c r="H1139"/>
      <c r="I1139"/>
      <c r="J1139"/>
    </row>
    <row r="1140" spans="1:10" x14ac:dyDescent="0.35">
      <c r="A1140"/>
      <c r="B1140"/>
      <c r="C1140"/>
      <c r="D1140"/>
      <c r="E1140"/>
      <c r="F1140"/>
      <c r="G1140" s="48"/>
      <c r="H1140"/>
      <c r="I1140"/>
      <c r="J1140"/>
    </row>
    <row r="1141" spans="1:10" x14ac:dyDescent="0.35">
      <c r="A1141"/>
      <c r="B1141"/>
      <c r="C1141"/>
      <c r="D1141"/>
      <c r="E1141"/>
      <c r="F1141"/>
      <c r="G1141" s="48"/>
      <c r="H1141"/>
      <c r="I1141"/>
      <c r="J1141"/>
    </row>
    <row r="1142" spans="1:10" x14ac:dyDescent="0.35">
      <c r="A1142"/>
      <c r="B1142"/>
      <c r="C1142"/>
      <c r="D1142"/>
      <c r="E1142"/>
      <c r="F1142"/>
      <c r="G1142" s="48"/>
      <c r="H1142"/>
      <c r="I1142"/>
      <c r="J1142"/>
    </row>
    <row r="1143" spans="1:10" x14ac:dyDescent="0.35">
      <c r="A1143"/>
      <c r="B1143"/>
      <c r="C1143"/>
      <c r="D1143"/>
      <c r="E1143"/>
      <c r="F1143"/>
      <c r="G1143" s="48"/>
      <c r="H1143"/>
      <c r="I1143"/>
      <c r="J1143"/>
    </row>
    <row r="1144" spans="1:10" x14ac:dyDescent="0.35">
      <c r="A1144"/>
      <c r="B1144"/>
      <c r="C1144"/>
      <c r="D1144"/>
      <c r="E1144"/>
      <c r="F1144"/>
      <c r="G1144" s="48"/>
      <c r="H1144"/>
      <c r="I1144"/>
      <c r="J1144"/>
    </row>
    <row r="1145" spans="1:10" x14ac:dyDescent="0.35">
      <c r="A1145"/>
      <c r="B1145"/>
      <c r="C1145"/>
      <c r="D1145"/>
      <c r="E1145"/>
      <c r="F1145"/>
      <c r="G1145" s="48"/>
      <c r="H1145"/>
      <c r="I1145"/>
      <c r="J1145"/>
    </row>
    <row r="1146" spans="1:10" x14ac:dyDescent="0.35">
      <c r="A1146"/>
      <c r="B1146"/>
      <c r="C1146"/>
      <c r="D1146"/>
      <c r="E1146"/>
      <c r="F1146"/>
      <c r="G1146" s="48"/>
      <c r="H1146"/>
      <c r="I1146"/>
      <c r="J1146"/>
    </row>
    <row r="1147" spans="1:10" x14ac:dyDescent="0.35">
      <c r="A1147"/>
      <c r="B1147"/>
      <c r="C1147"/>
      <c r="D1147"/>
      <c r="E1147"/>
      <c r="F1147"/>
      <c r="G1147" s="48"/>
      <c r="H1147"/>
      <c r="I1147"/>
      <c r="J1147"/>
    </row>
    <row r="1148" spans="1:10" x14ac:dyDescent="0.35">
      <c r="A1148"/>
      <c r="B1148"/>
      <c r="C1148"/>
      <c r="D1148"/>
      <c r="E1148"/>
      <c r="F1148"/>
      <c r="G1148" s="48"/>
      <c r="H1148"/>
      <c r="I1148"/>
      <c r="J1148"/>
    </row>
    <row r="1149" spans="1:10" x14ac:dyDescent="0.35">
      <c r="A1149"/>
      <c r="B1149"/>
      <c r="C1149"/>
      <c r="D1149"/>
      <c r="E1149"/>
      <c r="F1149"/>
      <c r="G1149" s="48"/>
      <c r="H1149"/>
      <c r="I1149"/>
      <c r="J1149"/>
    </row>
    <row r="1150" spans="1:10" x14ac:dyDescent="0.35">
      <c r="A1150"/>
      <c r="B1150"/>
      <c r="C1150"/>
      <c r="D1150"/>
      <c r="E1150"/>
      <c r="F1150"/>
      <c r="G1150" s="48"/>
      <c r="H1150"/>
      <c r="I1150"/>
      <c r="J1150"/>
    </row>
    <row r="1151" spans="1:10" x14ac:dyDescent="0.35">
      <c r="A1151"/>
      <c r="B1151"/>
      <c r="C1151"/>
      <c r="D1151"/>
      <c r="E1151"/>
      <c r="F1151"/>
      <c r="G1151" s="48"/>
      <c r="H1151"/>
      <c r="I1151"/>
      <c r="J1151"/>
    </row>
    <row r="1152" spans="1:10" x14ac:dyDescent="0.35">
      <c r="A1152"/>
      <c r="B1152"/>
      <c r="C1152"/>
      <c r="D1152"/>
      <c r="E1152"/>
      <c r="F1152"/>
      <c r="G1152" s="48"/>
      <c r="H1152"/>
      <c r="I1152"/>
      <c r="J1152"/>
    </row>
    <row r="1153" spans="1:10" x14ac:dyDescent="0.35">
      <c r="A1153"/>
      <c r="B1153"/>
      <c r="C1153"/>
      <c r="D1153"/>
      <c r="E1153"/>
      <c r="F1153"/>
      <c r="G1153" s="48"/>
      <c r="H1153"/>
      <c r="I1153"/>
      <c r="J1153"/>
    </row>
    <row r="1154" spans="1:10" x14ac:dyDescent="0.35">
      <c r="A1154"/>
      <c r="B1154"/>
      <c r="C1154"/>
      <c r="D1154"/>
      <c r="E1154"/>
      <c r="F1154"/>
      <c r="G1154" s="48"/>
      <c r="H1154"/>
      <c r="I1154"/>
      <c r="J1154"/>
    </row>
    <row r="1155" spans="1:10" x14ac:dyDescent="0.35">
      <c r="A1155"/>
      <c r="B1155"/>
      <c r="C1155"/>
      <c r="D1155"/>
      <c r="E1155"/>
      <c r="F1155"/>
      <c r="G1155" s="48"/>
      <c r="H1155"/>
      <c r="I1155"/>
      <c r="J1155"/>
    </row>
    <row r="1156" spans="1:10" x14ac:dyDescent="0.35">
      <c r="A1156"/>
      <c r="B1156"/>
      <c r="C1156"/>
      <c r="D1156"/>
      <c r="E1156"/>
      <c r="F1156"/>
      <c r="G1156" s="48"/>
      <c r="H1156"/>
      <c r="I1156"/>
      <c r="J1156"/>
    </row>
    <row r="1157" spans="1:10" x14ac:dyDescent="0.35">
      <c r="A1157"/>
      <c r="B1157"/>
      <c r="C1157"/>
      <c r="D1157"/>
      <c r="E1157"/>
      <c r="F1157"/>
      <c r="G1157" s="48"/>
      <c r="H1157"/>
      <c r="I1157"/>
      <c r="J1157"/>
    </row>
    <row r="1158" spans="1:10" x14ac:dyDescent="0.35">
      <c r="A1158"/>
      <c r="B1158"/>
      <c r="C1158"/>
      <c r="D1158"/>
      <c r="E1158"/>
      <c r="F1158"/>
      <c r="G1158" s="48"/>
      <c r="H1158"/>
      <c r="I1158"/>
      <c r="J1158"/>
    </row>
    <row r="1159" spans="1:10" x14ac:dyDescent="0.35">
      <c r="A1159"/>
      <c r="B1159"/>
      <c r="C1159"/>
      <c r="D1159"/>
      <c r="E1159"/>
      <c r="F1159"/>
      <c r="G1159" s="48"/>
      <c r="H1159"/>
      <c r="I1159"/>
      <c r="J1159"/>
    </row>
    <row r="1160" spans="1:10" x14ac:dyDescent="0.35">
      <c r="A1160"/>
      <c r="B1160"/>
      <c r="C1160"/>
      <c r="D1160"/>
      <c r="E1160"/>
      <c r="F1160"/>
      <c r="G1160" s="48"/>
      <c r="H1160"/>
      <c r="I1160"/>
      <c r="J1160"/>
    </row>
    <row r="1161" spans="1:10" x14ac:dyDescent="0.35">
      <c r="A1161"/>
      <c r="B1161"/>
      <c r="C1161"/>
      <c r="D1161"/>
      <c r="E1161"/>
      <c r="F1161"/>
      <c r="G1161" s="48"/>
      <c r="H1161"/>
      <c r="I1161"/>
      <c r="J1161"/>
    </row>
    <row r="1162" spans="1:10" x14ac:dyDescent="0.35">
      <c r="A1162"/>
      <c r="B1162"/>
      <c r="C1162"/>
      <c r="D1162"/>
      <c r="E1162"/>
      <c r="F1162"/>
      <c r="G1162" s="48"/>
      <c r="H1162"/>
      <c r="I1162"/>
      <c r="J1162"/>
    </row>
    <row r="1163" spans="1:10" x14ac:dyDescent="0.35">
      <c r="A1163"/>
      <c r="B1163"/>
      <c r="C1163"/>
      <c r="D1163"/>
      <c r="E1163"/>
      <c r="F1163"/>
      <c r="G1163" s="48"/>
      <c r="H1163"/>
      <c r="I1163"/>
      <c r="J1163"/>
    </row>
    <row r="1164" spans="1:10" x14ac:dyDescent="0.35">
      <c r="A1164"/>
      <c r="B1164"/>
      <c r="C1164"/>
      <c r="D1164"/>
      <c r="E1164"/>
      <c r="F1164"/>
      <c r="G1164" s="48"/>
      <c r="H1164"/>
      <c r="I1164"/>
      <c r="J1164"/>
    </row>
    <row r="1165" spans="1:10" x14ac:dyDescent="0.35">
      <c r="A1165"/>
      <c r="B1165"/>
      <c r="C1165"/>
      <c r="D1165"/>
      <c r="E1165"/>
      <c r="F1165"/>
      <c r="G1165" s="48"/>
      <c r="H1165"/>
      <c r="I1165"/>
      <c r="J1165"/>
    </row>
    <row r="1166" spans="1:10" x14ac:dyDescent="0.35">
      <c r="A1166"/>
      <c r="B1166"/>
      <c r="C1166"/>
      <c r="D1166"/>
      <c r="E1166"/>
      <c r="F1166"/>
      <c r="G1166" s="48"/>
      <c r="H1166"/>
      <c r="I1166"/>
      <c r="J1166"/>
    </row>
    <row r="1167" spans="1:10" x14ac:dyDescent="0.35">
      <c r="A1167"/>
      <c r="B1167"/>
      <c r="C1167"/>
      <c r="D1167"/>
      <c r="E1167"/>
      <c r="F1167"/>
      <c r="G1167" s="48"/>
      <c r="H1167"/>
      <c r="I1167"/>
      <c r="J1167"/>
    </row>
    <row r="1168" spans="1:10" x14ac:dyDescent="0.35">
      <c r="A1168"/>
      <c r="B1168"/>
      <c r="C1168"/>
      <c r="D1168"/>
      <c r="E1168"/>
      <c r="F1168"/>
      <c r="G1168" s="48"/>
      <c r="H1168"/>
      <c r="I1168"/>
      <c r="J1168"/>
    </row>
    <row r="1169" spans="1:10" x14ac:dyDescent="0.35">
      <c r="A1169"/>
      <c r="B1169"/>
      <c r="C1169"/>
      <c r="D1169"/>
      <c r="E1169"/>
      <c r="F1169"/>
      <c r="G1169" s="48"/>
      <c r="H1169"/>
      <c r="I1169"/>
      <c r="J1169"/>
    </row>
    <row r="1170" spans="1:10" x14ac:dyDescent="0.35">
      <c r="A1170"/>
      <c r="B1170"/>
      <c r="C1170"/>
      <c r="D1170"/>
      <c r="E1170"/>
      <c r="F1170"/>
      <c r="G1170" s="48"/>
      <c r="H1170"/>
      <c r="I1170"/>
      <c r="J1170"/>
    </row>
    <row r="1171" spans="1:10" x14ac:dyDescent="0.35">
      <c r="A1171"/>
      <c r="B1171"/>
      <c r="C1171"/>
      <c r="D1171"/>
      <c r="E1171"/>
      <c r="F1171"/>
      <c r="G1171" s="48"/>
      <c r="H1171"/>
      <c r="I1171"/>
      <c r="J1171"/>
    </row>
    <row r="1172" spans="1:10" x14ac:dyDescent="0.35">
      <c r="A1172"/>
      <c r="B1172"/>
      <c r="C1172"/>
      <c r="D1172"/>
      <c r="E1172"/>
      <c r="F1172"/>
      <c r="G1172" s="48"/>
      <c r="H1172"/>
      <c r="I1172"/>
      <c r="J1172"/>
    </row>
    <row r="1173" spans="1:10" x14ac:dyDescent="0.35">
      <c r="A1173"/>
      <c r="B1173"/>
      <c r="C1173"/>
      <c r="D1173"/>
      <c r="E1173"/>
      <c r="F1173"/>
      <c r="G1173" s="48"/>
      <c r="H1173"/>
      <c r="I1173"/>
      <c r="J1173"/>
    </row>
    <row r="1174" spans="1:10" x14ac:dyDescent="0.35">
      <c r="A1174"/>
      <c r="B1174"/>
      <c r="C1174"/>
      <c r="D1174"/>
      <c r="E1174"/>
      <c r="F1174"/>
      <c r="G1174" s="48"/>
      <c r="H1174"/>
      <c r="I1174"/>
      <c r="J1174"/>
    </row>
    <row r="1175" spans="1:10" x14ac:dyDescent="0.35">
      <c r="A1175"/>
      <c r="B1175"/>
      <c r="C1175"/>
      <c r="D1175"/>
      <c r="E1175"/>
      <c r="F1175"/>
      <c r="G1175" s="48"/>
      <c r="H1175"/>
      <c r="I1175"/>
      <c r="J1175"/>
    </row>
    <row r="1176" spans="1:10" x14ac:dyDescent="0.35">
      <c r="A1176"/>
      <c r="B1176"/>
      <c r="C1176"/>
      <c r="D1176"/>
      <c r="E1176"/>
      <c r="F1176"/>
      <c r="G1176" s="48"/>
      <c r="H1176"/>
      <c r="I1176"/>
      <c r="J1176"/>
    </row>
    <row r="1177" spans="1:10" x14ac:dyDescent="0.35">
      <c r="A1177"/>
      <c r="B1177"/>
      <c r="C1177"/>
      <c r="D1177"/>
      <c r="E1177"/>
      <c r="F1177"/>
      <c r="G1177" s="48"/>
      <c r="H1177"/>
      <c r="I1177"/>
      <c r="J1177"/>
    </row>
    <row r="1178" spans="1:10" x14ac:dyDescent="0.35">
      <c r="A1178"/>
      <c r="B1178"/>
      <c r="C1178"/>
      <c r="D1178"/>
      <c r="E1178"/>
      <c r="F1178"/>
      <c r="G1178" s="48"/>
      <c r="H1178"/>
      <c r="I1178"/>
      <c r="J1178"/>
    </row>
    <row r="1179" spans="1:10" x14ac:dyDescent="0.35">
      <c r="A1179"/>
      <c r="B1179"/>
      <c r="C1179"/>
      <c r="D1179"/>
      <c r="E1179"/>
      <c r="F1179"/>
      <c r="G1179" s="48"/>
      <c r="H1179"/>
      <c r="I1179"/>
      <c r="J1179"/>
    </row>
    <row r="1180" spans="1:10" x14ac:dyDescent="0.35">
      <c r="A1180"/>
      <c r="B1180"/>
      <c r="C1180"/>
      <c r="D1180"/>
      <c r="E1180"/>
      <c r="F1180"/>
      <c r="G1180" s="48"/>
      <c r="H1180"/>
      <c r="I1180"/>
      <c r="J1180"/>
    </row>
    <row r="1181" spans="1:10" x14ac:dyDescent="0.35">
      <c r="A1181"/>
      <c r="B1181"/>
      <c r="C1181"/>
      <c r="D1181"/>
      <c r="E1181"/>
      <c r="F1181"/>
      <c r="G1181" s="48"/>
      <c r="H1181"/>
      <c r="I1181"/>
      <c r="J1181"/>
    </row>
    <row r="1182" spans="1:10" x14ac:dyDescent="0.35">
      <c r="A1182"/>
      <c r="B1182"/>
      <c r="C1182"/>
      <c r="D1182"/>
      <c r="E1182"/>
      <c r="F1182"/>
      <c r="G1182" s="48"/>
      <c r="H1182"/>
      <c r="I1182"/>
      <c r="J1182"/>
    </row>
    <row r="1183" spans="1:10" x14ac:dyDescent="0.35">
      <c r="A1183"/>
      <c r="B1183"/>
      <c r="C1183"/>
      <c r="D1183"/>
      <c r="E1183"/>
      <c r="F1183"/>
      <c r="G1183" s="48"/>
      <c r="H1183"/>
      <c r="I1183"/>
      <c r="J1183"/>
    </row>
    <row r="1184" spans="1:10" x14ac:dyDescent="0.35">
      <c r="A1184"/>
      <c r="B1184"/>
      <c r="C1184"/>
      <c r="D1184"/>
      <c r="E1184"/>
      <c r="F1184"/>
      <c r="G1184" s="48"/>
      <c r="H1184"/>
      <c r="I1184"/>
      <c r="J1184"/>
    </row>
    <row r="1185" spans="1:10" x14ac:dyDescent="0.35">
      <c r="A1185"/>
      <c r="B1185"/>
      <c r="C1185"/>
      <c r="D1185"/>
      <c r="E1185"/>
      <c r="F1185"/>
      <c r="G1185" s="48"/>
      <c r="H1185"/>
      <c r="I1185"/>
      <c r="J1185"/>
    </row>
    <row r="1186" spans="1:10" x14ac:dyDescent="0.35">
      <c r="A1186"/>
      <c r="B1186"/>
      <c r="C1186"/>
      <c r="D1186"/>
      <c r="E1186"/>
      <c r="F1186"/>
      <c r="G1186" s="48"/>
      <c r="H1186"/>
      <c r="I1186"/>
      <c r="J1186"/>
    </row>
    <row r="1187" spans="1:10" x14ac:dyDescent="0.35">
      <c r="A1187"/>
      <c r="B1187"/>
      <c r="C1187"/>
      <c r="D1187"/>
      <c r="E1187"/>
      <c r="F1187"/>
      <c r="G1187" s="48"/>
      <c r="H1187"/>
      <c r="I1187"/>
      <c r="J1187"/>
    </row>
    <row r="1188" spans="1:10" x14ac:dyDescent="0.35">
      <c r="A1188"/>
      <c r="B1188"/>
      <c r="C1188"/>
      <c r="D1188"/>
      <c r="E1188"/>
      <c r="F1188"/>
      <c r="G1188" s="48"/>
      <c r="H1188"/>
      <c r="I1188"/>
      <c r="J1188"/>
    </row>
    <row r="1189" spans="1:10" x14ac:dyDescent="0.35">
      <c r="A1189"/>
      <c r="B1189"/>
      <c r="C1189"/>
      <c r="D1189"/>
      <c r="E1189"/>
      <c r="F1189"/>
      <c r="G1189" s="48"/>
      <c r="H1189"/>
      <c r="I1189"/>
      <c r="J1189"/>
    </row>
    <row r="1190" spans="1:10" x14ac:dyDescent="0.35">
      <c r="A1190"/>
      <c r="B1190"/>
      <c r="C1190"/>
      <c r="D1190"/>
      <c r="E1190"/>
      <c r="F1190"/>
      <c r="G1190" s="48"/>
      <c r="H1190"/>
      <c r="I1190"/>
      <c r="J1190"/>
    </row>
    <row r="1191" spans="1:10" x14ac:dyDescent="0.35">
      <c r="A1191"/>
      <c r="B1191"/>
      <c r="C1191"/>
      <c r="D1191"/>
      <c r="E1191"/>
      <c r="F1191"/>
      <c r="G1191" s="48"/>
      <c r="H1191"/>
      <c r="I1191"/>
      <c r="J1191"/>
    </row>
    <row r="1192" spans="1:10" x14ac:dyDescent="0.35">
      <c r="A1192"/>
      <c r="B1192"/>
      <c r="C1192"/>
      <c r="D1192"/>
      <c r="E1192"/>
      <c r="F1192"/>
      <c r="G1192" s="48"/>
      <c r="H1192"/>
      <c r="I1192"/>
      <c r="J1192"/>
    </row>
    <row r="1193" spans="1:10" x14ac:dyDescent="0.35">
      <c r="A1193"/>
      <c r="B1193"/>
      <c r="C1193"/>
      <c r="D1193"/>
      <c r="E1193"/>
      <c r="F1193"/>
      <c r="G1193" s="48"/>
      <c r="H1193"/>
      <c r="I1193"/>
      <c r="J1193"/>
    </row>
    <row r="1194" spans="1:10" x14ac:dyDescent="0.35">
      <c r="A1194"/>
      <c r="B1194"/>
      <c r="C1194"/>
      <c r="D1194"/>
      <c r="E1194"/>
      <c r="F1194"/>
      <c r="G1194" s="48"/>
      <c r="H1194"/>
      <c r="I1194"/>
      <c r="J1194"/>
    </row>
    <row r="1195" spans="1:10" x14ac:dyDescent="0.35">
      <c r="A1195"/>
      <c r="B1195"/>
      <c r="C1195"/>
      <c r="D1195"/>
      <c r="E1195"/>
      <c r="F1195"/>
      <c r="G1195" s="48"/>
      <c r="H1195"/>
      <c r="I1195"/>
      <c r="J1195"/>
    </row>
    <row r="1196" spans="1:10" x14ac:dyDescent="0.35">
      <c r="A1196"/>
      <c r="B1196"/>
      <c r="C1196"/>
      <c r="D1196"/>
      <c r="E1196"/>
      <c r="F1196"/>
      <c r="G1196" s="48"/>
      <c r="H1196"/>
      <c r="I1196"/>
      <c r="J1196"/>
    </row>
    <row r="1197" spans="1:10" x14ac:dyDescent="0.35">
      <c r="A1197"/>
      <c r="B1197"/>
      <c r="C1197"/>
      <c r="D1197"/>
      <c r="E1197"/>
      <c r="F1197"/>
      <c r="G1197" s="48"/>
      <c r="H1197"/>
      <c r="I1197"/>
      <c r="J1197"/>
    </row>
    <row r="1198" spans="1:10" x14ac:dyDescent="0.35">
      <c r="A1198"/>
      <c r="B1198"/>
      <c r="C1198"/>
      <c r="D1198"/>
      <c r="E1198"/>
      <c r="F1198"/>
      <c r="G1198" s="48"/>
      <c r="H1198"/>
      <c r="I1198"/>
      <c r="J1198"/>
    </row>
    <row r="1199" spans="1:10" x14ac:dyDescent="0.35">
      <c r="A1199"/>
      <c r="B1199"/>
      <c r="C1199"/>
      <c r="D1199"/>
      <c r="E1199"/>
      <c r="F1199"/>
      <c r="G1199" s="48"/>
      <c r="H1199"/>
      <c r="I1199"/>
      <c r="J1199"/>
    </row>
    <row r="1200" spans="1:10" x14ac:dyDescent="0.35">
      <c r="A1200"/>
      <c r="B1200"/>
      <c r="C1200"/>
      <c r="D1200"/>
      <c r="E1200"/>
      <c r="F1200"/>
      <c r="G1200" s="48"/>
      <c r="H1200"/>
      <c r="I1200"/>
      <c r="J1200"/>
    </row>
    <row r="1201" spans="1:10" x14ac:dyDescent="0.35">
      <c r="A1201"/>
      <c r="B1201"/>
      <c r="C1201"/>
      <c r="D1201"/>
      <c r="E1201"/>
      <c r="F1201"/>
      <c r="G1201" s="48"/>
      <c r="H1201"/>
      <c r="I1201"/>
      <c r="J1201"/>
    </row>
    <row r="1202" spans="1:10" x14ac:dyDescent="0.35">
      <c r="A1202"/>
      <c r="B1202"/>
      <c r="C1202"/>
      <c r="D1202"/>
      <c r="E1202"/>
      <c r="F1202"/>
      <c r="G1202" s="48"/>
      <c r="H1202"/>
      <c r="I1202"/>
      <c r="J1202"/>
    </row>
    <row r="1203" spans="1:10" x14ac:dyDescent="0.35">
      <c r="A1203"/>
      <c r="B1203"/>
      <c r="C1203"/>
      <c r="D1203"/>
      <c r="E1203"/>
      <c r="F1203"/>
      <c r="G1203" s="48"/>
      <c r="H1203"/>
      <c r="I1203"/>
      <c r="J1203"/>
    </row>
    <row r="1204" spans="1:10" x14ac:dyDescent="0.35">
      <c r="A1204"/>
      <c r="B1204"/>
      <c r="C1204"/>
      <c r="D1204"/>
      <c r="E1204"/>
      <c r="F1204"/>
      <c r="G1204" s="48"/>
      <c r="H1204"/>
      <c r="I1204"/>
      <c r="J1204"/>
    </row>
    <row r="1205" spans="1:10" x14ac:dyDescent="0.35">
      <c r="A1205"/>
      <c r="B1205"/>
      <c r="C1205"/>
      <c r="D1205"/>
      <c r="E1205"/>
      <c r="F1205"/>
      <c r="G1205" s="48"/>
      <c r="H1205"/>
      <c r="I1205"/>
      <c r="J1205"/>
    </row>
    <row r="1206" spans="1:10" x14ac:dyDescent="0.35">
      <c r="A1206"/>
      <c r="B1206"/>
      <c r="C1206"/>
      <c r="D1206"/>
      <c r="E1206"/>
      <c r="F1206"/>
      <c r="G1206" s="48"/>
      <c r="H1206"/>
      <c r="I1206"/>
      <c r="J1206"/>
    </row>
    <row r="1207" spans="1:10" x14ac:dyDescent="0.35">
      <c r="A1207"/>
      <c r="B1207"/>
      <c r="C1207"/>
      <c r="D1207"/>
      <c r="E1207"/>
      <c r="F1207"/>
      <c r="G1207" s="48"/>
      <c r="H1207"/>
      <c r="I1207"/>
      <c r="J1207"/>
    </row>
    <row r="1208" spans="1:10" x14ac:dyDescent="0.35">
      <c r="A1208"/>
      <c r="B1208"/>
      <c r="C1208"/>
      <c r="D1208"/>
      <c r="E1208"/>
      <c r="F1208"/>
      <c r="G1208" s="48"/>
      <c r="H1208"/>
      <c r="I1208"/>
      <c r="J1208"/>
    </row>
    <row r="1209" spans="1:10" x14ac:dyDescent="0.35">
      <c r="A1209"/>
      <c r="B1209"/>
      <c r="C1209"/>
      <c r="D1209"/>
      <c r="E1209"/>
      <c r="F1209"/>
      <c r="G1209" s="48"/>
      <c r="H1209"/>
      <c r="I1209"/>
      <c r="J1209"/>
    </row>
    <row r="1210" spans="1:10" x14ac:dyDescent="0.35">
      <c r="A1210"/>
      <c r="B1210"/>
      <c r="C1210"/>
      <c r="D1210"/>
      <c r="E1210"/>
      <c r="F1210"/>
      <c r="G1210" s="48"/>
      <c r="H1210"/>
      <c r="I1210"/>
      <c r="J1210"/>
    </row>
    <row r="1211" spans="1:10" x14ac:dyDescent="0.35">
      <c r="A1211"/>
      <c r="B1211"/>
      <c r="C1211"/>
      <c r="D1211"/>
      <c r="E1211"/>
      <c r="F1211"/>
      <c r="G1211" s="48"/>
      <c r="H1211"/>
      <c r="I1211"/>
      <c r="J1211"/>
    </row>
    <row r="1212" spans="1:10" x14ac:dyDescent="0.35">
      <c r="A1212"/>
      <c r="B1212"/>
      <c r="C1212"/>
      <c r="D1212"/>
      <c r="E1212"/>
      <c r="F1212"/>
      <c r="G1212" s="48"/>
      <c r="H1212"/>
      <c r="I1212"/>
      <c r="J1212"/>
    </row>
    <row r="1213" spans="1:10" x14ac:dyDescent="0.35">
      <c r="A1213"/>
      <c r="B1213"/>
      <c r="C1213"/>
      <c r="D1213"/>
      <c r="E1213"/>
      <c r="F1213"/>
      <c r="G1213" s="48"/>
      <c r="H1213"/>
      <c r="I1213"/>
      <c r="J1213"/>
    </row>
    <row r="1214" spans="1:10" x14ac:dyDescent="0.35">
      <c r="A1214"/>
      <c r="B1214"/>
      <c r="C1214"/>
      <c r="D1214"/>
      <c r="E1214"/>
      <c r="F1214"/>
      <c r="G1214" s="48"/>
      <c r="H1214"/>
      <c r="I1214"/>
      <c r="J1214"/>
    </row>
    <row r="1215" spans="1:10" x14ac:dyDescent="0.35">
      <c r="A1215"/>
      <c r="B1215"/>
      <c r="C1215"/>
      <c r="D1215"/>
      <c r="E1215"/>
      <c r="F1215"/>
      <c r="G1215" s="48"/>
      <c r="H1215"/>
      <c r="I1215"/>
      <c r="J1215"/>
    </row>
    <row r="1216" spans="1:10" x14ac:dyDescent="0.35">
      <c r="A1216"/>
      <c r="B1216"/>
      <c r="C1216"/>
      <c r="D1216"/>
      <c r="E1216"/>
      <c r="F1216"/>
      <c r="G1216" s="48"/>
      <c r="H1216"/>
      <c r="I1216"/>
      <c r="J1216"/>
    </row>
    <row r="1217" spans="1:10" x14ac:dyDescent="0.35">
      <c r="A1217"/>
      <c r="B1217"/>
      <c r="C1217"/>
      <c r="D1217"/>
      <c r="E1217"/>
      <c r="F1217"/>
      <c r="G1217" s="48"/>
      <c r="H1217"/>
      <c r="I1217"/>
      <c r="J1217"/>
    </row>
    <row r="1218" spans="1:10" x14ac:dyDescent="0.35">
      <c r="A1218"/>
      <c r="B1218"/>
      <c r="C1218"/>
      <c r="D1218"/>
      <c r="E1218"/>
      <c r="F1218"/>
      <c r="G1218" s="48"/>
      <c r="H1218"/>
      <c r="I1218"/>
      <c r="J1218"/>
    </row>
    <row r="1219" spans="1:10" x14ac:dyDescent="0.35">
      <c r="A1219"/>
      <c r="B1219"/>
      <c r="C1219"/>
      <c r="D1219"/>
      <c r="E1219"/>
      <c r="F1219"/>
      <c r="G1219" s="48"/>
      <c r="H1219"/>
      <c r="I1219"/>
      <c r="J1219"/>
    </row>
    <row r="1220" spans="1:10" x14ac:dyDescent="0.35">
      <c r="A1220"/>
      <c r="B1220"/>
      <c r="C1220"/>
      <c r="D1220"/>
      <c r="E1220"/>
      <c r="F1220"/>
      <c r="G1220" s="48"/>
      <c r="H1220"/>
      <c r="I1220"/>
      <c r="J1220"/>
    </row>
    <row r="1221" spans="1:10" x14ac:dyDescent="0.35">
      <c r="A1221"/>
      <c r="B1221"/>
      <c r="C1221"/>
      <c r="D1221"/>
      <c r="E1221"/>
      <c r="F1221"/>
      <c r="G1221" s="48"/>
      <c r="H1221"/>
      <c r="I1221"/>
      <c r="J1221"/>
    </row>
    <row r="1222" spans="1:10" x14ac:dyDescent="0.35">
      <c r="A1222"/>
      <c r="B1222"/>
      <c r="C1222"/>
      <c r="D1222"/>
      <c r="E1222"/>
      <c r="F1222"/>
      <c r="G1222" s="48"/>
      <c r="H1222"/>
      <c r="I1222"/>
      <c r="J1222"/>
    </row>
    <row r="1223" spans="1:10" x14ac:dyDescent="0.35">
      <c r="A1223"/>
      <c r="B1223"/>
      <c r="C1223"/>
      <c r="D1223"/>
      <c r="E1223"/>
      <c r="F1223"/>
      <c r="G1223" s="48"/>
      <c r="H1223"/>
      <c r="I1223"/>
      <c r="J1223"/>
    </row>
    <row r="1224" spans="1:10" x14ac:dyDescent="0.35">
      <c r="A1224"/>
      <c r="B1224"/>
      <c r="C1224"/>
      <c r="D1224"/>
      <c r="E1224"/>
      <c r="F1224"/>
      <c r="G1224" s="48"/>
      <c r="H1224"/>
      <c r="I1224"/>
      <c r="J1224"/>
    </row>
    <row r="1225" spans="1:10" x14ac:dyDescent="0.35">
      <c r="A1225"/>
      <c r="B1225"/>
      <c r="C1225"/>
      <c r="D1225"/>
      <c r="E1225"/>
      <c r="F1225"/>
      <c r="G1225" s="48"/>
      <c r="H1225"/>
      <c r="I1225"/>
      <c r="J1225"/>
    </row>
    <row r="1226" spans="1:10" x14ac:dyDescent="0.35">
      <c r="A1226"/>
      <c r="B1226"/>
      <c r="C1226"/>
      <c r="D1226"/>
      <c r="E1226"/>
      <c r="F1226"/>
      <c r="G1226" s="48"/>
      <c r="H1226"/>
      <c r="I1226"/>
      <c r="J1226"/>
    </row>
    <row r="1227" spans="1:10" x14ac:dyDescent="0.35">
      <c r="A1227"/>
      <c r="B1227"/>
      <c r="C1227"/>
      <c r="D1227"/>
      <c r="E1227"/>
      <c r="F1227"/>
      <c r="G1227" s="48"/>
      <c r="H1227"/>
      <c r="I1227"/>
      <c r="J1227"/>
    </row>
    <row r="1228" spans="1:10" x14ac:dyDescent="0.35">
      <c r="A1228"/>
      <c r="B1228"/>
      <c r="C1228"/>
      <c r="D1228"/>
      <c r="E1228"/>
      <c r="F1228"/>
      <c r="G1228" s="48"/>
      <c r="H1228"/>
      <c r="I1228"/>
      <c r="J1228"/>
    </row>
    <row r="1229" spans="1:10" x14ac:dyDescent="0.35">
      <c r="A1229"/>
      <c r="B1229"/>
      <c r="C1229"/>
      <c r="D1229"/>
      <c r="E1229"/>
      <c r="F1229"/>
      <c r="G1229" s="48"/>
      <c r="H1229"/>
      <c r="I1229"/>
      <c r="J1229"/>
    </row>
    <row r="1230" spans="1:10" x14ac:dyDescent="0.35">
      <c r="A1230"/>
      <c r="B1230"/>
      <c r="C1230"/>
      <c r="D1230"/>
      <c r="E1230"/>
      <c r="F1230"/>
      <c r="G1230" s="48"/>
      <c r="H1230"/>
      <c r="I1230"/>
      <c r="J1230"/>
    </row>
    <row r="1231" spans="1:10" x14ac:dyDescent="0.35">
      <c r="A1231"/>
      <c r="B1231"/>
      <c r="C1231"/>
      <c r="D1231"/>
      <c r="E1231"/>
      <c r="F1231"/>
      <c r="G1231" s="48"/>
      <c r="H1231"/>
      <c r="I1231"/>
      <c r="J1231"/>
    </row>
    <row r="1232" spans="1:10" x14ac:dyDescent="0.35">
      <c r="A1232"/>
      <c r="B1232"/>
      <c r="C1232"/>
      <c r="D1232"/>
      <c r="E1232"/>
      <c r="F1232"/>
      <c r="G1232" s="48"/>
      <c r="H1232"/>
      <c r="I1232"/>
      <c r="J1232"/>
    </row>
    <row r="1233" spans="1:10" x14ac:dyDescent="0.35">
      <c r="A1233"/>
      <c r="B1233"/>
      <c r="C1233"/>
      <c r="D1233"/>
      <c r="E1233"/>
      <c r="F1233"/>
      <c r="G1233" s="48"/>
      <c r="H1233"/>
      <c r="I1233"/>
      <c r="J1233"/>
    </row>
    <row r="1234" spans="1:10" x14ac:dyDescent="0.35">
      <c r="A1234"/>
      <c r="B1234"/>
      <c r="C1234"/>
      <c r="D1234"/>
      <c r="E1234"/>
      <c r="F1234"/>
      <c r="G1234" s="48"/>
      <c r="H1234"/>
      <c r="I1234"/>
      <c r="J1234"/>
    </row>
    <row r="1235" spans="1:10" x14ac:dyDescent="0.35">
      <c r="A1235"/>
      <c r="B1235"/>
      <c r="C1235"/>
      <c r="D1235"/>
      <c r="E1235"/>
      <c r="F1235"/>
      <c r="G1235" s="48"/>
      <c r="H1235"/>
      <c r="I1235"/>
      <c r="J1235"/>
    </row>
    <row r="1236" spans="1:10" x14ac:dyDescent="0.35">
      <c r="A1236"/>
      <c r="B1236"/>
      <c r="C1236"/>
      <c r="D1236"/>
      <c r="E1236"/>
      <c r="F1236"/>
      <c r="G1236" s="48"/>
      <c r="H1236"/>
      <c r="I1236"/>
      <c r="J1236"/>
    </row>
    <row r="1237" spans="1:10" x14ac:dyDescent="0.35">
      <c r="A1237"/>
      <c r="B1237"/>
      <c r="C1237"/>
      <c r="D1237"/>
      <c r="E1237"/>
      <c r="F1237"/>
      <c r="G1237" s="48"/>
      <c r="H1237"/>
      <c r="I1237"/>
      <c r="J1237"/>
    </row>
    <row r="1238" spans="1:10" x14ac:dyDescent="0.35">
      <c r="A1238"/>
      <c r="B1238"/>
      <c r="C1238"/>
      <c r="D1238"/>
      <c r="E1238"/>
      <c r="F1238"/>
      <c r="G1238" s="48"/>
      <c r="H1238"/>
      <c r="I1238"/>
      <c r="J1238"/>
    </row>
    <row r="1239" spans="1:10" x14ac:dyDescent="0.35">
      <c r="A1239"/>
      <c r="B1239"/>
      <c r="C1239"/>
      <c r="D1239"/>
      <c r="E1239"/>
      <c r="F1239"/>
      <c r="G1239" s="48"/>
      <c r="H1239"/>
      <c r="I1239"/>
      <c r="J1239"/>
    </row>
    <row r="1240" spans="1:10" x14ac:dyDescent="0.35">
      <c r="A1240"/>
      <c r="B1240"/>
      <c r="C1240"/>
      <c r="D1240"/>
      <c r="E1240"/>
      <c r="F1240"/>
      <c r="G1240" s="48"/>
      <c r="H1240"/>
      <c r="I1240"/>
      <c r="J1240"/>
    </row>
    <row r="1241" spans="1:10" x14ac:dyDescent="0.35">
      <c r="A1241"/>
      <c r="B1241"/>
      <c r="C1241"/>
      <c r="D1241"/>
      <c r="E1241"/>
      <c r="F1241"/>
      <c r="G1241" s="48"/>
      <c r="H1241"/>
      <c r="I1241"/>
      <c r="J1241"/>
    </row>
    <row r="1242" spans="1:10" x14ac:dyDescent="0.35">
      <c r="A1242"/>
      <c r="B1242"/>
      <c r="C1242"/>
      <c r="D1242"/>
      <c r="E1242"/>
      <c r="F1242"/>
      <c r="G1242" s="48"/>
      <c r="H1242"/>
      <c r="I1242"/>
      <c r="J1242"/>
    </row>
    <row r="1243" spans="1:10" x14ac:dyDescent="0.35">
      <c r="A1243"/>
      <c r="B1243"/>
      <c r="C1243"/>
      <c r="D1243"/>
      <c r="E1243"/>
      <c r="F1243"/>
      <c r="G1243" s="48"/>
      <c r="H1243"/>
      <c r="I1243"/>
      <c r="J1243"/>
    </row>
    <row r="1244" spans="1:10" x14ac:dyDescent="0.35">
      <c r="A1244"/>
      <c r="B1244"/>
      <c r="C1244"/>
      <c r="D1244"/>
      <c r="E1244"/>
      <c r="F1244"/>
      <c r="G1244" s="48"/>
      <c r="H1244"/>
      <c r="I1244"/>
      <c r="J1244"/>
    </row>
    <row r="1245" spans="1:10" x14ac:dyDescent="0.35">
      <c r="A1245"/>
      <c r="B1245"/>
      <c r="C1245"/>
      <c r="D1245"/>
      <c r="E1245"/>
      <c r="F1245"/>
      <c r="G1245" s="48"/>
      <c r="H1245"/>
      <c r="I1245"/>
      <c r="J1245"/>
    </row>
    <row r="1246" spans="1:10" x14ac:dyDescent="0.35">
      <c r="A1246"/>
      <c r="B1246"/>
      <c r="C1246"/>
      <c r="D1246"/>
      <c r="E1246"/>
      <c r="F1246"/>
      <c r="G1246" s="48"/>
      <c r="H1246"/>
      <c r="I1246"/>
      <c r="J1246"/>
    </row>
    <row r="1247" spans="1:10" x14ac:dyDescent="0.35">
      <c r="A1247"/>
      <c r="B1247"/>
      <c r="C1247"/>
      <c r="D1247"/>
      <c r="E1247"/>
      <c r="F1247"/>
      <c r="G1247" s="48"/>
      <c r="H1247"/>
      <c r="I1247"/>
      <c r="J1247"/>
    </row>
    <row r="1248" spans="1:10" x14ac:dyDescent="0.35">
      <c r="A1248"/>
      <c r="B1248"/>
      <c r="C1248"/>
      <c r="D1248"/>
      <c r="E1248"/>
      <c r="F1248"/>
      <c r="G1248" s="48"/>
      <c r="H1248"/>
      <c r="I1248"/>
      <c r="J1248"/>
    </row>
    <row r="1249" spans="1:10" x14ac:dyDescent="0.35">
      <c r="A1249"/>
      <c r="B1249"/>
      <c r="C1249"/>
      <c r="D1249"/>
      <c r="E1249"/>
      <c r="F1249"/>
      <c r="G1249" s="48"/>
      <c r="H1249"/>
      <c r="I1249"/>
      <c r="J1249"/>
    </row>
    <row r="1250" spans="1:10" x14ac:dyDescent="0.35">
      <c r="A1250"/>
      <c r="B1250"/>
      <c r="C1250"/>
      <c r="D1250"/>
      <c r="E1250"/>
      <c r="F1250"/>
      <c r="G1250" s="48"/>
      <c r="H1250"/>
      <c r="I1250"/>
      <c r="J1250"/>
    </row>
    <row r="1251" spans="1:10" x14ac:dyDescent="0.35">
      <c r="A1251"/>
      <c r="B1251"/>
      <c r="C1251"/>
      <c r="D1251"/>
      <c r="E1251"/>
      <c r="F1251"/>
      <c r="G1251" s="48"/>
      <c r="H1251"/>
      <c r="I1251"/>
      <c r="J1251"/>
    </row>
    <row r="1252" spans="1:10" x14ac:dyDescent="0.35">
      <c r="A1252"/>
      <c r="B1252"/>
      <c r="C1252"/>
      <c r="D1252"/>
      <c r="E1252"/>
      <c r="F1252"/>
      <c r="G1252" s="48"/>
      <c r="H1252"/>
      <c r="I1252"/>
      <c r="J1252"/>
    </row>
    <row r="1253" spans="1:10" x14ac:dyDescent="0.35">
      <c r="A1253"/>
      <c r="B1253"/>
      <c r="C1253"/>
      <c r="D1253"/>
      <c r="E1253"/>
      <c r="F1253"/>
      <c r="G1253" s="48"/>
      <c r="H1253"/>
      <c r="I1253"/>
      <c r="J1253"/>
    </row>
    <row r="1254" spans="1:10" x14ac:dyDescent="0.35">
      <c r="A1254"/>
      <c r="B1254"/>
      <c r="C1254"/>
      <c r="D1254"/>
      <c r="E1254"/>
      <c r="F1254"/>
      <c r="G1254" s="48"/>
      <c r="H1254"/>
      <c r="I1254"/>
      <c r="J1254"/>
    </row>
    <row r="1255" spans="1:10" x14ac:dyDescent="0.35">
      <c r="A1255"/>
      <c r="B1255"/>
      <c r="C1255"/>
      <c r="D1255"/>
      <c r="E1255"/>
      <c r="F1255"/>
      <c r="G1255" s="48"/>
      <c r="H1255"/>
      <c r="I1255"/>
      <c r="J1255"/>
    </row>
    <row r="1256" spans="1:10" x14ac:dyDescent="0.35">
      <c r="A1256"/>
      <c r="B1256"/>
      <c r="C1256"/>
      <c r="D1256"/>
      <c r="E1256"/>
      <c r="F1256"/>
      <c r="G1256" s="48"/>
      <c r="H1256"/>
      <c r="I1256"/>
      <c r="J1256"/>
    </row>
    <row r="1257" spans="1:10" x14ac:dyDescent="0.35">
      <c r="A1257"/>
      <c r="B1257"/>
      <c r="C1257"/>
      <c r="D1257"/>
      <c r="E1257"/>
      <c r="F1257"/>
      <c r="G1257" s="48"/>
      <c r="H1257"/>
      <c r="I1257"/>
      <c r="J1257"/>
    </row>
    <row r="1258" spans="1:10" x14ac:dyDescent="0.35">
      <c r="A1258"/>
      <c r="B1258"/>
      <c r="C1258"/>
      <c r="D1258"/>
      <c r="E1258"/>
      <c r="F1258"/>
      <c r="G1258" s="48"/>
      <c r="H1258"/>
      <c r="I1258"/>
      <c r="J1258"/>
    </row>
    <row r="1259" spans="1:10" x14ac:dyDescent="0.35">
      <c r="A1259"/>
      <c r="B1259"/>
      <c r="C1259"/>
      <c r="D1259"/>
      <c r="E1259"/>
      <c r="F1259"/>
      <c r="G1259" s="48"/>
      <c r="H1259"/>
      <c r="I1259"/>
      <c r="J1259"/>
    </row>
    <row r="1260" spans="1:10" x14ac:dyDescent="0.35">
      <c r="A1260"/>
      <c r="B1260"/>
      <c r="C1260"/>
      <c r="D1260"/>
      <c r="E1260"/>
      <c r="F1260"/>
      <c r="G1260" s="48"/>
      <c r="H1260"/>
      <c r="I1260"/>
      <c r="J1260"/>
    </row>
    <row r="1261" spans="1:10" x14ac:dyDescent="0.35">
      <c r="A1261"/>
      <c r="B1261"/>
      <c r="C1261"/>
      <c r="D1261"/>
      <c r="E1261"/>
      <c r="F1261"/>
      <c r="G1261" s="48"/>
      <c r="H1261"/>
      <c r="I1261"/>
      <c r="J1261"/>
    </row>
    <row r="1262" spans="1:10" x14ac:dyDescent="0.35">
      <c r="A1262"/>
      <c r="B1262"/>
      <c r="C1262"/>
      <c r="D1262"/>
      <c r="E1262"/>
      <c r="F1262"/>
      <c r="G1262" s="48"/>
      <c r="H1262"/>
      <c r="I1262"/>
      <c r="J1262"/>
    </row>
    <row r="1263" spans="1:10" x14ac:dyDescent="0.35">
      <c r="A1263"/>
      <c r="B1263"/>
      <c r="C1263"/>
      <c r="D1263"/>
      <c r="E1263"/>
      <c r="F1263"/>
      <c r="G1263" s="48"/>
      <c r="H1263"/>
      <c r="I1263"/>
      <c r="J1263"/>
    </row>
    <row r="1264" spans="1:10" x14ac:dyDescent="0.35">
      <c r="A1264"/>
      <c r="B1264"/>
      <c r="C1264"/>
      <c r="D1264"/>
      <c r="E1264"/>
      <c r="F1264"/>
      <c r="G1264" s="48"/>
      <c r="H1264"/>
      <c r="I1264"/>
      <c r="J1264"/>
    </row>
    <row r="1265" spans="1:10" x14ac:dyDescent="0.35">
      <c r="A1265"/>
      <c r="B1265"/>
      <c r="C1265"/>
      <c r="D1265"/>
      <c r="E1265"/>
      <c r="F1265"/>
      <c r="G1265" s="48"/>
      <c r="H1265"/>
      <c r="I1265"/>
      <c r="J1265"/>
    </row>
    <row r="1266" spans="1:10" x14ac:dyDescent="0.35">
      <c r="A1266"/>
      <c r="B1266"/>
      <c r="C1266"/>
      <c r="D1266"/>
      <c r="E1266"/>
      <c r="F1266"/>
      <c r="G1266" s="48"/>
      <c r="H1266"/>
      <c r="I1266"/>
      <c r="J1266"/>
    </row>
    <row r="1267" spans="1:10" x14ac:dyDescent="0.35">
      <c r="A1267"/>
      <c r="B1267"/>
      <c r="C1267"/>
      <c r="D1267"/>
      <c r="E1267"/>
      <c r="F1267"/>
      <c r="G1267" s="48"/>
      <c r="H1267"/>
      <c r="I1267"/>
      <c r="J1267"/>
    </row>
    <row r="1268" spans="1:10" x14ac:dyDescent="0.35">
      <c r="A1268"/>
      <c r="B1268"/>
      <c r="C1268"/>
      <c r="D1268"/>
      <c r="E1268"/>
      <c r="F1268"/>
      <c r="G1268" s="48"/>
      <c r="H1268"/>
      <c r="I1268"/>
      <c r="J1268"/>
    </row>
    <row r="1269" spans="1:10" x14ac:dyDescent="0.35">
      <c r="A1269"/>
      <c r="B1269"/>
      <c r="C1269"/>
      <c r="D1269"/>
      <c r="E1269"/>
      <c r="F1269"/>
      <c r="G1269" s="48"/>
      <c r="H1269"/>
      <c r="I1269"/>
      <c r="J1269"/>
    </row>
    <row r="1270" spans="1:10" x14ac:dyDescent="0.35">
      <c r="A1270"/>
      <c r="B1270"/>
      <c r="C1270"/>
      <c r="D1270"/>
      <c r="E1270"/>
      <c r="F1270"/>
      <c r="G1270" s="48"/>
      <c r="H1270"/>
      <c r="I1270"/>
      <c r="J1270"/>
    </row>
    <row r="1271" spans="1:10" x14ac:dyDescent="0.35">
      <c r="A1271"/>
      <c r="B1271"/>
      <c r="C1271"/>
      <c r="D1271"/>
      <c r="E1271"/>
      <c r="F1271"/>
      <c r="G1271" s="48"/>
      <c r="H1271"/>
      <c r="I1271"/>
      <c r="J1271"/>
    </row>
    <row r="1272" spans="1:10" x14ac:dyDescent="0.35">
      <c r="A1272"/>
      <c r="B1272"/>
      <c r="C1272"/>
      <c r="D1272"/>
      <c r="E1272"/>
      <c r="F1272"/>
      <c r="G1272" s="48"/>
      <c r="H1272"/>
      <c r="I1272"/>
      <c r="J1272"/>
    </row>
    <row r="1273" spans="1:10" x14ac:dyDescent="0.35">
      <c r="A1273"/>
      <c r="B1273"/>
      <c r="C1273"/>
      <c r="D1273"/>
      <c r="E1273"/>
      <c r="F1273"/>
      <c r="G1273" s="48"/>
      <c r="H1273"/>
      <c r="I1273"/>
      <c r="J1273"/>
    </row>
    <row r="1274" spans="1:10" x14ac:dyDescent="0.35">
      <c r="A1274"/>
      <c r="B1274"/>
      <c r="C1274"/>
      <c r="D1274"/>
      <c r="E1274"/>
      <c r="F1274"/>
      <c r="G1274" s="48"/>
      <c r="H1274"/>
      <c r="I1274"/>
      <c r="J1274"/>
    </row>
    <row r="1275" spans="1:10" x14ac:dyDescent="0.35">
      <c r="A1275"/>
      <c r="B1275"/>
      <c r="C1275"/>
      <c r="D1275"/>
      <c r="E1275"/>
      <c r="F1275"/>
      <c r="G1275" s="48"/>
      <c r="H1275"/>
      <c r="I1275"/>
      <c r="J1275"/>
    </row>
    <row r="1276" spans="1:10" x14ac:dyDescent="0.35">
      <c r="A1276"/>
      <c r="B1276"/>
      <c r="C1276"/>
      <c r="D1276"/>
      <c r="E1276"/>
      <c r="F1276"/>
      <c r="G1276" s="48"/>
      <c r="H1276"/>
      <c r="I1276"/>
      <c r="J1276"/>
    </row>
    <row r="1277" spans="1:10" x14ac:dyDescent="0.35">
      <c r="A1277"/>
      <c r="B1277"/>
      <c r="C1277"/>
      <c r="D1277"/>
      <c r="E1277"/>
      <c r="F1277"/>
      <c r="G1277" s="48"/>
      <c r="H1277"/>
      <c r="I1277"/>
      <c r="J1277"/>
    </row>
    <row r="1278" spans="1:10" x14ac:dyDescent="0.35">
      <c r="A1278"/>
      <c r="B1278"/>
      <c r="C1278"/>
      <c r="D1278"/>
      <c r="E1278"/>
      <c r="F1278"/>
      <c r="G1278" s="48"/>
      <c r="H1278"/>
      <c r="I1278"/>
      <c r="J1278"/>
    </row>
    <row r="1279" spans="1:10" x14ac:dyDescent="0.35">
      <c r="A1279"/>
      <c r="B1279"/>
      <c r="C1279"/>
      <c r="D1279"/>
      <c r="E1279"/>
      <c r="F1279"/>
      <c r="G1279" s="48"/>
      <c r="H1279"/>
      <c r="I1279"/>
      <c r="J1279"/>
    </row>
    <row r="1280" spans="1:10" x14ac:dyDescent="0.35">
      <c r="A1280"/>
      <c r="B1280"/>
      <c r="C1280"/>
      <c r="D1280"/>
      <c r="E1280"/>
      <c r="F1280"/>
      <c r="G1280" s="48"/>
      <c r="H1280"/>
      <c r="I1280"/>
      <c r="J1280"/>
    </row>
    <row r="1281" spans="1:10" x14ac:dyDescent="0.35">
      <c r="A1281"/>
      <c r="B1281"/>
      <c r="C1281"/>
      <c r="D1281"/>
      <c r="E1281"/>
      <c r="F1281"/>
      <c r="G1281" s="48"/>
      <c r="H1281"/>
      <c r="I1281"/>
      <c r="J1281"/>
    </row>
    <row r="1282" spans="1:10" x14ac:dyDescent="0.35">
      <c r="A1282"/>
      <c r="B1282"/>
      <c r="C1282"/>
      <c r="D1282"/>
      <c r="E1282"/>
      <c r="F1282"/>
      <c r="G1282" s="48"/>
      <c r="H1282"/>
      <c r="I1282"/>
      <c r="J1282"/>
    </row>
    <row r="1283" spans="1:10" x14ac:dyDescent="0.35">
      <c r="A1283"/>
      <c r="B1283"/>
      <c r="C1283"/>
      <c r="D1283"/>
      <c r="E1283"/>
      <c r="F1283"/>
      <c r="G1283" s="48"/>
      <c r="H1283"/>
      <c r="I1283"/>
      <c r="J1283"/>
    </row>
    <row r="1284" spans="1:10" x14ac:dyDescent="0.35">
      <c r="A1284"/>
      <c r="B1284"/>
      <c r="C1284"/>
      <c r="D1284"/>
      <c r="E1284"/>
      <c r="F1284"/>
      <c r="G1284" s="48"/>
      <c r="H1284"/>
      <c r="I1284"/>
      <c r="J1284"/>
    </row>
    <row r="1285" spans="1:10" x14ac:dyDescent="0.35">
      <c r="A1285"/>
      <c r="B1285"/>
      <c r="C1285"/>
      <c r="D1285"/>
      <c r="E1285"/>
      <c r="F1285"/>
      <c r="G1285" s="48"/>
      <c r="H1285"/>
      <c r="I1285"/>
      <c r="J1285"/>
    </row>
    <row r="1286" spans="1:10" x14ac:dyDescent="0.35">
      <c r="A1286"/>
      <c r="B1286"/>
      <c r="C1286"/>
      <c r="D1286"/>
      <c r="E1286"/>
      <c r="F1286"/>
      <c r="G1286" s="48"/>
      <c r="H1286"/>
      <c r="I1286"/>
      <c r="J1286"/>
    </row>
    <row r="1287" spans="1:10" x14ac:dyDescent="0.35">
      <c r="A1287"/>
      <c r="B1287"/>
      <c r="C1287"/>
      <c r="D1287"/>
      <c r="E1287"/>
      <c r="F1287"/>
      <c r="G1287" s="48"/>
      <c r="H1287"/>
      <c r="I1287"/>
      <c r="J1287"/>
    </row>
    <row r="1288" spans="1:10" x14ac:dyDescent="0.35">
      <c r="A1288"/>
      <c r="B1288"/>
      <c r="C1288"/>
      <c r="D1288"/>
      <c r="E1288"/>
      <c r="F1288"/>
      <c r="G1288" s="48"/>
      <c r="H1288"/>
      <c r="I1288"/>
      <c r="J1288"/>
    </row>
    <row r="1289" spans="1:10" x14ac:dyDescent="0.35">
      <c r="A1289"/>
      <c r="B1289"/>
      <c r="C1289"/>
      <c r="D1289"/>
      <c r="E1289"/>
      <c r="F1289"/>
      <c r="G1289" s="48"/>
      <c r="H1289"/>
      <c r="I1289"/>
      <c r="J1289"/>
    </row>
    <row r="1290" spans="1:10" x14ac:dyDescent="0.35">
      <c r="A1290"/>
      <c r="B1290"/>
      <c r="C1290"/>
      <c r="D1290"/>
      <c r="E1290"/>
      <c r="F1290"/>
      <c r="G1290" s="48"/>
      <c r="H1290"/>
      <c r="I1290"/>
      <c r="J1290"/>
    </row>
    <row r="1291" spans="1:10" x14ac:dyDescent="0.35">
      <c r="A1291"/>
      <c r="B1291"/>
      <c r="C1291"/>
      <c r="D1291"/>
      <c r="E1291"/>
      <c r="F1291"/>
      <c r="G1291" s="48"/>
      <c r="H1291"/>
      <c r="I1291"/>
      <c r="J1291"/>
    </row>
    <row r="1292" spans="1:10" x14ac:dyDescent="0.35">
      <c r="A1292"/>
      <c r="B1292"/>
      <c r="C1292"/>
      <c r="D1292"/>
      <c r="E1292"/>
      <c r="F1292"/>
      <c r="G1292" s="48"/>
      <c r="H1292"/>
      <c r="I1292"/>
      <c r="J1292"/>
    </row>
    <row r="1293" spans="1:10" x14ac:dyDescent="0.35">
      <c r="A1293"/>
      <c r="B1293"/>
      <c r="C1293"/>
      <c r="D1293"/>
      <c r="E1293"/>
      <c r="F1293"/>
      <c r="G1293" s="48"/>
      <c r="H1293"/>
      <c r="I1293"/>
      <c r="J1293"/>
    </row>
    <row r="1294" spans="1:10" x14ac:dyDescent="0.35">
      <c r="A1294"/>
      <c r="B1294"/>
      <c r="C1294"/>
      <c r="D1294"/>
      <c r="E1294"/>
      <c r="F1294"/>
      <c r="G1294" s="48"/>
      <c r="H1294"/>
      <c r="I1294"/>
      <c r="J1294"/>
    </row>
    <row r="1295" spans="1:10" x14ac:dyDescent="0.35">
      <c r="A1295"/>
      <c r="B1295"/>
      <c r="C1295"/>
      <c r="D1295"/>
      <c r="E1295"/>
      <c r="F1295"/>
      <c r="G1295" s="48"/>
      <c r="H1295"/>
      <c r="I1295"/>
      <c r="J1295"/>
    </row>
    <row r="1296" spans="1:10" x14ac:dyDescent="0.35">
      <c r="A1296"/>
      <c r="B1296"/>
      <c r="C1296"/>
      <c r="D1296"/>
      <c r="E1296"/>
      <c r="F1296"/>
      <c r="G1296" s="48"/>
      <c r="H1296"/>
      <c r="I1296"/>
      <c r="J1296"/>
    </row>
    <row r="1297" spans="1:10" x14ac:dyDescent="0.35">
      <c r="A1297"/>
      <c r="B1297"/>
      <c r="C1297"/>
      <c r="D1297"/>
      <c r="E1297"/>
      <c r="F1297"/>
      <c r="G1297" s="48"/>
      <c r="H1297"/>
      <c r="I1297"/>
      <c r="J1297"/>
    </row>
    <row r="1298" spans="1:10" x14ac:dyDescent="0.35">
      <c r="A1298"/>
      <c r="B1298"/>
      <c r="C1298"/>
      <c r="D1298"/>
      <c r="E1298"/>
      <c r="F1298"/>
      <c r="G1298" s="48"/>
      <c r="H1298"/>
      <c r="I1298"/>
      <c r="J1298"/>
    </row>
    <row r="1299" spans="1:10" x14ac:dyDescent="0.35">
      <c r="A1299"/>
      <c r="B1299"/>
      <c r="C1299"/>
      <c r="D1299"/>
      <c r="E1299"/>
      <c r="F1299"/>
      <c r="G1299" s="48"/>
      <c r="H1299"/>
      <c r="I1299"/>
      <c r="J1299"/>
    </row>
    <row r="1300" spans="1:10" x14ac:dyDescent="0.35">
      <c r="A1300"/>
      <c r="B1300"/>
      <c r="C1300"/>
      <c r="D1300"/>
      <c r="E1300"/>
      <c r="F1300"/>
      <c r="G1300" s="48"/>
      <c r="H1300"/>
      <c r="I1300"/>
      <c r="J1300"/>
    </row>
    <row r="1301" spans="1:10" x14ac:dyDescent="0.35">
      <c r="A1301"/>
      <c r="B1301"/>
      <c r="C1301"/>
      <c r="D1301"/>
      <c r="E1301"/>
      <c r="F1301"/>
      <c r="G1301" s="48"/>
      <c r="H1301"/>
      <c r="I1301"/>
      <c r="J1301"/>
    </row>
    <row r="1302" spans="1:10" x14ac:dyDescent="0.35">
      <c r="A1302"/>
      <c r="B1302"/>
      <c r="C1302"/>
      <c r="D1302"/>
      <c r="E1302"/>
      <c r="F1302"/>
      <c r="G1302" s="48"/>
      <c r="H1302"/>
      <c r="I1302"/>
      <c r="J1302"/>
    </row>
    <row r="1303" spans="1:10" x14ac:dyDescent="0.35">
      <c r="A1303"/>
      <c r="B1303"/>
      <c r="C1303"/>
      <c r="D1303"/>
      <c r="E1303"/>
      <c r="F1303"/>
      <c r="G1303" s="48"/>
      <c r="H1303"/>
      <c r="I1303"/>
      <c r="J1303"/>
    </row>
    <row r="1304" spans="1:10" x14ac:dyDescent="0.35">
      <c r="A1304"/>
      <c r="B1304"/>
      <c r="C1304"/>
      <c r="D1304"/>
      <c r="E1304"/>
      <c r="F1304"/>
      <c r="G1304" s="48"/>
      <c r="H1304"/>
      <c r="I1304"/>
      <c r="J1304"/>
    </row>
  </sheetData>
  <mergeCells count="1">
    <mergeCell ref="A1:G1"/>
  </mergeCells>
  <pageMargins left="0.7" right="0.7" top="0.75" bottom="0.75" header="0.3" footer="0.3"/>
  <pageSetup paperSize="9" scale="74" fitToHeight="0" orientation="portrait" r:id="rId2"/>
  <rowBreaks count="2" manualBreakCount="2">
    <brk id="51" max="7" man="1"/>
    <brk id="94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AF5A-5D1B-4038-8417-5A976B93E4A1}">
  <sheetPr>
    <tabColor rgb="FF92D050"/>
    <pageSetUpPr fitToPage="1"/>
  </sheetPr>
  <dimension ref="A1:I168"/>
  <sheetViews>
    <sheetView view="pageBreakPreview" zoomScaleNormal="100" zoomScaleSheetLayoutView="100" workbookViewId="0">
      <selection activeCell="F14" sqref="F14"/>
    </sheetView>
  </sheetViews>
  <sheetFormatPr defaultRowHeight="14.5" x14ac:dyDescent="0.35"/>
  <cols>
    <col min="1" max="1" width="13.81640625" style="6" customWidth="1"/>
    <col min="2" max="2" width="20.81640625" style="22" customWidth="1"/>
    <col min="3" max="4" width="8.81640625" style="22" customWidth="1"/>
    <col min="5" max="5" width="26.1796875" style="30" customWidth="1"/>
    <col min="6" max="9" width="8.81640625" style="6" customWidth="1"/>
  </cols>
  <sheetData>
    <row r="1" spans="1:9" ht="15.5" x14ac:dyDescent="0.35">
      <c r="A1" s="36" t="s">
        <v>1391</v>
      </c>
      <c r="C1" s="6"/>
      <c r="E1" s="55"/>
    </row>
    <row r="2" spans="1:9" x14ac:dyDescent="0.35">
      <c r="C2" s="6"/>
      <c r="E2" s="55"/>
    </row>
    <row r="3" spans="1:9" x14ac:dyDescent="0.35">
      <c r="A3" s="6" t="s">
        <v>47</v>
      </c>
      <c r="C3" s="40">
        <v>32</v>
      </c>
      <c r="D3" s="22" t="s">
        <v>250</v>
      </c>
      <c r="E3" s="37" t="s">
        <v>248</v>
      </c>
    </row>
    <row r="4" spans="1:9" x14ac:dyDescent="0.35">
      <c r="A4" s="6" t="s">
        <v>251</v>
      </c>
      <c r="C4" s="41">
        <v>4855.97</v>
      </c>
      <c r="D4" s="22" t="s">
        <v>252</v>
      </c>
      <c r="E4" s="6" t="s">
        <v>1392</v>
      </c>
      <c r="H4" s="56">
        <f>C4-GETPIVOTDATA(" Total ers tkr",$A$8,"Program m inriktning","Kompletterande utbildning för ssk")</f>
        <v>0</v>
      </c>
    </row>
    <row r="5" spans="1:9" x14ac:dyDescent="0.35">
      <c r="C5" s="41"/>
      <c r="E5" s="6"/>
      <c r="H5"/>
    </row>
    <row r="6" spans="1:9" x14ac:dyDescent="0.35">
      <c r="A6" s="27" t="s">
        <v>1</v>
      </c>
      <c r="B6" s="6" t="s">
        <v>700</v>
      </c>
      <c r="C6" s="6"/>
      <c r="D6" s="6"/>
      <c r="E6" s="55"/>
      <c r="F6" s="41"/>
    </row>
    <row r="8" spans="1:9" x14ac:dyDescent="0.35">
      <c r="B8" s="6"/>
      <c r="C8" s="6"/>
      <c r="D8" s="6"/>
      <c r="E8" s="6"/>
      <c r="F8" s="27" t="s">
        <v>253</v>
      </c>
      <c r="I8"/>
    </row>
    <row r="9" spans="1:9" ht="39.5" x14ac:dyDescent="0.35">
      <c r="A9" s="27" t="s">
        <v>3</v>
      </c>
      <c r="B9" s="27" t="s">
        <v>0</v>
      </c>
      <c r="C9" s="31" t="s">
        <v>254</v>
      </c>
      <c r="D9" s="32" t="s">
        <v>8</v>
      </c>
      <c r="E9" s="31" t="s">
        <v>7</v>
      </c>
      <c r="F9" s="22" t="s">
        <v>255</v>
      </c>
      <c r="G9" s="6" t="s">
        <v>256</v>
      </c>
      <c r="H9" s="6" t="s">
        <v>496</v>
      </c>
      <c r="I9"/>
    </row>
    <row r="10" spans="1:9" ht="39.5" x14ac:dyDescent="0.35">
      <c r="A10" s="22" t="s">
        <v>1182</v>
      </c>
      <c r="B10" s="22" t="s">
        <v>38</v>
      </c>
      <c r="C10" s="6" t="s">
        <v>451</v>
      </c>
      <c r="D10" s="6" t="s">
        <v>42</v>
      </c>
      <c r="E10" s="9" t="s">
        <v>44</v>
      </c>
      <c r="F10" s="28">
        <v>0</v>
      </c>
      <c r="G10" s="28">
        <v>0</v>
      </c>
      <c r="H10" s="29">
        <v>116.026</v>
      </c>
      <c r="I10"/>
    </row>
    <row r="11" spans="1:9" ht="26.5" x14ac:dyDescent="0.35">
      <c r="A11" s="22"/>
      <c r="C11" s="6"/>
      <c r="D11" s="6"/>
      <c r="E11" s="9" t="s">
        <v>52</v>
      </c>
      <c r="F11" s="28">
        <v>0</v>
      </c>
      <c r="G11" s="28">
        <v>0</v>
      </c>
      <c r="H11" s="29">
        <v>383</v>
      </c>
      <c r="I11"/>
    </row>
    <row r="12" spans="1:9" ht="26.5" x14ac:dyDescent="0.35">
      <c r="A12" s="22"/>
      <c r="C12" s="6"/>
      <c r="D12" s="6"/>
      <c r="E12" s="9" t="s">
        <v>55</v>
      </c>
      <c r="F12" s="28">
        <v>0</v>
      </c>
      <c r="G12" s="28">
        <v>0</v>
      </c>
      <c r="H12" s="29">
        <v>15</v>
      </c>
      <c r="I12"/>
    </row>
    <row r="13" spans="1:9" ht="26.5" x14ac:dyDescent="0.35">
      <c r="A13" s="22"/>
      <c r="C13" s="6"/>
      <c r="D13" s="6"/>
      <c r="E13" s="9" t="s">
        <v>54</v>
      </c>
      <c r="F13" s="28">
        <v>0</v>
      </c>
      <c r="G13" s="28">
        <v>0</v>
      </c>
      <c r="H13" s="29">
        <v>105</v>
      </c>
      <c r="I13"/>
    </row>
    <row r="14" spans="1:9" x14ac:dyDescent="0.35">
      <c r="A14" s="22"/>
      <c r="C14" s="6"/>
      <c r="D14" s="6" t="s">
        <v>527</v>
      </c>
      <c r="E14" s="9" t="s">
        <v>1087</v>
      </c>
      <c r="F14" s="28">
        <v>0</v>
      </c>
      <c r="G14" s="28">
        <v>0</v>
      </c>
      <c r="H14" s="29">
        <v>83</v>
      </c>
      <c r="I14"/>
    </row>
    <row r="15" spans="1:9" x14ac:dyDescent="0.35">
      <c r="A15" s="22"/>
      <c r="B15" s="22" t="s">
        <v>47</v>
      </c>
      <c r="C15" s="6" t="s">
        <v>142</v>
      </c>
      <c r="D15" s="6" t="s">
        <v>1202</v>
      </c>
      <c r="E15" s="9" t="s">
        <v>1201</v>
      </c>
      <c r="F15" s="28">
        <v>2.4</v>
      </c>
      <c r="G15" s="28">
        <v>112.35</v>
      </c>
      <c r="H15" s="29">
        <v>269.64</v>
      </c>
      <c r="I15"/>
    </row>
    <row r="16" spans="1:9" ht="26.5" x14ac:dyDescent="0.35">
      <c r="A16" s="22"/>
      <c r="C16" s="6" t="s">
        <v>451</v>
      </c>
      <c r="D16" s="6" t="s">
        <v>1185</v>
      </c>
      <c r="E16" s="9" t="s">
        <v>1184</v>
      </c>
      <c r="F16" s="28">
        <v>0.8</v>
      </c>
      <c r="G16" s="28">
        <v>103.37</v>
      </c>
      <c r="H16" s="29">
        <v>82.696000000000012</v>
      </c>
      <c r="I16"/>
    </row>
    <row r="17" spans="1:9" ht="39.5" x14ac:dyDescent="0.35">
      <c r="A17" s="22"/>
      <c r="C17" s="6"/>
      <c r="D17" s="6" t="s">
        <v>1193</v>
      </c>
      <c r="E17" s="9" t="s">
        <v>1192</v>
      </c>
      <c r="F17" s="28">
        <v>4</v>
      </c>
      <c r="G17" s="28">
        <v>103.37</v>
      </c>
      <c r="H17" s="29">
        <v>413.48</v>
      </c>
      <c r="I17"/>
    </row>
    <row r="18" spans="1:9" ht="26.5" x14ac:dyDescent="0.35">
      <c r="A18" s="22"/>
      <c r="C18" s="6"/>
      <c r="D18" s="6" t="s">
        <v>1196</v>
      </c>
      <c r="E18" s="9" t="s">
        <v>1195</v>
      </c>
      <c r="F18" s="28">
        <v>8</v>
      </c>
      <c r="G18" s="28">
        <v>103.37</v>
      </c>
      <c r="H18" s="29">
        <v>826.96</v>
      </c>
      <c r="I18"/>
    </row>
    <row r="19" spans="1:9" x14ac:dyDescent="0.35">
      <c r="A19" s="22"/>
      <c r="C19" s="6"/>
      <c r="D19" s="6" t="s">
        <v>1198</v>
      </c>
      <c r="E19" s="9" t="s">
        <v>1197</v>
      </c>
      <c r="F19" s="28">
        <v>4</v>
      </c>
      <c r="G19" s="28">
        <v>103.37</v>
      </c>
      <c r="H19" s="29">
        <v>413.48</v>
      </c>
      <c r="I19"/>
    </row>
    <row r="20" spans="1:9" ht="26.5" x14ac:dyDescent="0.35">
      <c r="A20" s="22"/>
      <c r="C20" s="6"/>
      <c r="D20" s="6" t="s">
        <v>1200</v>
      </c>
      <c r="E20" s="9" t="s">
        <v>1199</v>
      </c>
      <c r="F20" s="28">
        <v>10.4</v>
      </c>
      <c r="G20" s="28">
        <v>103.37</v>
      </c>
      <c r="H20" s="29">
        <v>1075.048</v>
      </c>
      <c r="I20"/>
    </row>
    <row r="21" spans="1:9" x14ac:dyDescent="0.35">
      <c r="A21" s="22"/>
      <c r="C21" s="6"/>
      <c r="D21" s="6" t="s">
        <v>527</v>
      </c>
      <c r="E21" s="9" t="s">
        <v>490</v>
      </c>
      <c r="F21" s="28">
        <v>0</v>
      </c>
      <c r="G21" s="28">
        <v>0</v>
      </c>
      <c r="H21" s="29">
        <v>803</v>
      </c>
      <c r="I21"/>
    </row>
    <row r="22" spans="1:9" ht="26.5" x14ac:dyDescent="0.35">
      <c r="A22" s="22"/>
      <c r="C22" s="6" t="s">
        <v>122</v>
      </c>
      <c r="D22" s="6" t="s">
        <v>1194</v>
      </c>
      <c r="E22" s="9" t="s">
        <v>454</v>
      </c>
      <c r="F22" s="28">
        <v>2.4</v>
      </c>
      <c r="G22" s="28">
        <v>112.35</v>
      </c>
      <c r="H22" s="29">
        <v>269.64</v>
      </c>
      <c r="I22"/>
    </row>
    <row r="23" spans="1:9" x14ac:dyDescent="0.35">
      <c r="A23" s="6" t="s">
        <v>1393</v>
      </c>
      <c r="B23" s="6"/>
      <c r="C23" s="6"/>
      <c r="D23" s="6"/>
      <c r="E23" s="6"/>
      <c r="F23" s="28">
        <v>32</v>
      </c>
      <c r="G23" s="28">
        <v>93.88000000000001</v>
      </c>
      <c r="H23" s="29">
        <v>4855.97</v>
      </c>
      <c r="I23"/>
    </row>
    <row r="24" spans="1:9" x14ac:dyDescent="0.35">
      <c r="A24" s="30" t="s">
        <v>259</v>
      </c>
      <c r="B24" s="30"/>
      <c r="C24" s="30"/>
      <c r="D24" s="30"/>
      <c r="F24" s="28">
        <v>32</v>
      </c>
      <c r="G24" s="28">
        <v>93.88000000000001</v>
      </c>
      <c r="H24" s="29">
        <v>4855.97</v>
      </c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83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0D5C-5514-425A-9BDE-7672715B4EBE}">
  <sheetPr>
    <tabColor rgb="FF92D050"/>
    <pageSetUpPr fitToPage="1"/>
  </sheetPr>
  <dimension ref="A1:I168"/>
  <sheetViews>
    <sheetView view="pageBreakPreview" zoomScaleNormal="100" zoomScaleSheetLayoutView="100" workbookViewId="0">
      <selection activeCell="H15" sqref="H15"/>
    </sheetView>
  </sheetViews>
  <sheetFormatPr defaultRowHeight="14.5" x14ac:dyDescent="0.35"/>
  <cols>
    <col min="1" max="1" width="13.81640625" style="6" customWidth="1"/>
    <col min="2" max="2" width="20.81640625" style="22" customWidth="1"/>
    <col min="3" max="4" width="8.81640625" style="22" customWidth="1"/>
    <col min="5" max="5" width="26.1796875" style="30" customWidth="1"/>
    <col min="6" max="6" width="8.81640625" style="6" customWidth="1"/>
    <col min="7" max="7" width="12.1796875" style="6" customWidth="1"/>
    <col min="8" max="8" width="17.1796875" style="6" customWidth="1"/>
    <col min="9" max="9" width="8.81640625" style="6" customWidth="1"/>
  </cols>
  <sheetData>
    <row r="1" spans="1:9" ht="15.5" x14ac:dyDescent="0.35">
      <c r="A1" s="36" t="s">
        <v>1394</v>
      </c>
      <c r="C1" s="6"/>
      <c r="E1" s="55"/>
    </row>
    <row r="2" spans="1:9" x14ac:dyDescent="0.35">
      <c r="C2" s="6"/>
      <c r="E2" s="55"/>
    </row>
    <row r="3" spans="1:9" x14ac:dyDescent="0.35">
      <c r="A3" s="6" t="s">
        <v>249</v>
      </c>
      <c r="C3" s="40">
        <v>15</v>
      </c>
      <c r="D3" s="22" t="s">
        <v>250</v>
      </c>
      <c r="E3" s="37" t="s">
        <v>248</v>
      </c>
    </row>
    <row r="4" spans="1:9" x14ac:dyDescent="0.35">
      <c r="A4" s="6" t="s">
        <v>251</v>
      </c>
      <c r="C4" s="41">
        <v>2393.3490000000002</v>
      </c>
      <c r="D4" s="22" t="s">
        <v>252</v>
      </c>
      <c r="E4" s="6" t="s">
        <v>1183</v>
      </c>
      <c r="H4" s="56">
        <f>C4-GETPIVOTDATA(" Total ers tkr",$A$8,"Program m inriktning","Kompletterande utbildning för fysioterapeuter")</f>
        <v>-4.9999998736893758E-6</v>
      </c>
    </row>
    <row r="5" spans="1:9" x14ac:dyDescent="0.35">
      <c r="C5" s="41"/>
      <c r="E5" s="6"/>
    </row>
    <row r="6" spans="1:9" x14ac:dyDescent="0.35">
      <c r="A6" s="27" t="s">
        <v>1</v>
      </c>
      <c r="B6" s="6" t="s">
        <v>700</v>
      </c>
      <c r="C6" s="6"/>
      <c r="D6" s="6"/>
      <c r="E6" s="55"/>
      <c r="F6" s="41"/>
    </row>
    <row r="8" spans="1:9" x14ac:dyDescent="0.35">
      <c r="B8" s="6"/>
      <c r="C8" s="6"/>
      <c r="D8" s="6"/>
      <c r="E8" s="6"/>
      <c r="F8" s="27" t="s">
        <v>253</v>
      </c>
      <c r="I8"/>
    </row>
    <row r="9" spans="1:9" ht="39.5" x14ac:dyDescent="0.35">
      <c r="A9" s="27" t="s">
        <v>3</v>
      </c>
      <c r="B9" s="27" t="s">
        <v>0</v>
      </c>
      <c r="C9" s="31" t="s">
        <v>254</v>
      </c>
      <c r="D9" s="32" t="s">
        <v>8</v>
      </c>
      <c r="E9" s="31" t="s">
        <v>7</v>
      </c>
      <c r="F9" s="22" t="s">
        <v>255</v>
      </c>
      <c r="G9" s="6" t="s">
        <v>256</v>
      </c>
      <c r="H9" s="6" t="s">
        <v>496</v>
      </c>
      <c r="I9"/>
    </row>
    <row r="10" spans="1:9" ht="39.5" x14ac:dyDescent="0.35">
      <c r="A10" s="22" t="s">
        <v>1183</v>
      </c>
      <c r="B10" s="22" t="s">
        <v>38</v>
      </c>
      <c r="C10" s="6" t="s">
        <v>451</v>
      </c>
      <c r="D10" s="6" t="s">
        <v>42</v>
      </c>
      <c r="E10" s="9" t="s">
        <v>44</v>
      </c>
      <c r="F10" s="28">
        <v>0</v>
      </c>
      <c r="G10" s="28">
        <v>0</v>
      </c>
      <c r="H10" s="29">
        <v>114</v>
      </c>
      <c r="I10"/>
    </row>
    <row r="11" spans="1:9" ht="26.5" x14ac:dyDescent="0.35">
      <c r="A11" s="22"/>
      <c r="C11" s="6"/>
      <c r="D11" s="6"/>
      <c r="E11" s="9" t="s">
        <v>52</v>
      </c>
      <c r="F11" s="28">
        <v>0</v>
      </c>
      <c r="G11" s="28">
        <v>0</v>
      </c>
      <c r="H11" s="29">
        <v>164</v>
      </c>
      <c r="I11"/>
    </row>
    <row r="12" spans="1:9" ht="26.5" x14ac:dyDescent="0.35">
      <c r="A12" s="22"/>
      <c r="C12" s="6"/>
      <c r="D12" s="6"/>
      <c r="E12" s="9" t="s">
        <v>54</v>
      </c>
      <c r="F12" s="28">
        <v>0</v>
      </c>
      <c r="G12" s="28">
        <v>0</v>
      </c>
      <c r="H12" s="29">
        <v>100</v>
      </c>
      <c r="I12"/>
    </row>
    <row r="13" spans="1:9" ht="26.5" x14ac:dyDescent="0.35">
      <c r="A13" s="22"/>
      <c r="C13" s="6"/>
      <c r="D13" s="6" t="s">
        <v>527</v>
      </c>
      <c r="E13" s="9" t="s">
        <v>55</v>
      </c>
      <c r="F13" s="28">
        <v>0</v>
      </c>
      <c r="G13" s="28">
        <v>0</v>
      </c>
      <c r="H13" s="29">
        <v>7</v>
      </c>
      <c r="I13"/>
    </row>
    <row r="14" spans="1:9" x14ac:dyDescent="0.35">
      <c r="A14" s="22"/>
      <c r="C14" s="6"/>
      <c r="D14" s="6"/>
      <c r="E14" s="9" t="s">
        <v>1087</v>
      </c>
      <c r="F14" s="28">
        <v>0</v>
      </c>
      <c r="G14" s="28">
        <v>0</v>
      </c>
      <c r="H14" s="29">
        <v>92</v>
      </c>
      <c r="I14"/>
    </row>
    <row r="15" spans="1:9" x14ac:dyDescent="0.35">
      <c r="A15" s="22"/>
      <c r="B15" s="22" t="s">
        <v>47</v>
      </c>
      <c r="C15" s="6" t="s">
        <v>451</v>
      </c>
      <c r="D15" s="6" t="s">
        <v>42</v>
      </c>
      <c r="E15" s="9" t="s">
        <v>490</v>
      </c>
      <c r="F15" s="28">
        <v>0</v>
      </c>
      <c r="G15" s="28">
        <v>0</v>
      </c>
      <c r="H15" s="29">
        <v>382.7</v>
      </c>
      <c r="I15"/>
    </row>
    <row r="16" spans="1:9" ht="26.5" x14ac:dyDescent="0.35">
      <c r="A16" s="22"/>
      <c r="C16" s="6"/>
      <c r="D16" s="6" t="s">
        <v>1187</v>
      </c>
      <c r="E16" s="9" t="s">
        <v>1186</v>
      </c>
      <c r="F16" s="28">
        <v>1.25</v>
      </c>
      <c r="G16" s="28">
        <v>102.24326699999999</v>
      </c>
      <c r="H16" s="29">
        <v>127.80408374999999</v>
      </c>
      <c r="I16"/>
    </row>
    <row r="17" spans="1:9" ht="39.5" x14ac:dyDescent="0.35">
      <c r="A17" s="22"/>
      <c r="C17" s="6"/>
      <c r="D17" s="6" t="s">
        <v>1189</v>
      </c>
      <c r="E17" s="9" t="s">
        <v>1188</v>
      </c>
      <c r="F17" s="28">
        <v>1.25</v>
      </c>
      <c r="G17" s="28">
        <v>102.24326699999999</v>
      </c>
      <c r="H17" s="29">
        <v>127.80408374999999</v>
      </c>
      <c r="I17"/>
    </row>
    <row r="18" spans="1:9" ht="26.5" x14ac:dyDescent="0.35">
      <c r="A18" s="22"/>
      <c r="C18" s="6"/>
      <c r="D18" s="6" t="s">
        <v>1191</v>
      </c>
      <c r="E18" s="9" t="s">
        <v>1190</v>
      </c>
      <c r="F18" s="28">
        <v>5</v>
      </c>
      <c r="G18" s="28">
        <v>102.24326699999999</v>
      </c>
      <c r="H18" s="29">
        <v>511.21633499999996</v>
      </c>
      <c r="I18"/>
    </row>
    <row r="19" spans="1:9" ht="39.5" x14ac:dyDescent="0.35">
      <c r="A19" s="22"/>
      <c r="C19" s="6"/>
      <c r="D19" s="6" t="s">
        <v>1204</v>
      </c>
      <c r="E19" s="9" t="s">
        <v>1203</v>
      </c>
      <c r="F19" s="28">
        <v>1.875</v>
      </c>
      <c r="G19" s="28">
        <v>102.24326699999999</v>
      </c>
      <c r="H19" s="29">
        <v>191.70612562499997</v>
      </c>
      <c r="I19"/>
    </row>
    <row r="20" spans="1:9" x14ac:dyDescent="0.35">
      <c r="A20" s="22"/>
      <c r="C20" s="6"/>
      <c r="D20" s="6" t="s">
        <v>1206</v>
      </c>
      <c r="E20" s="9" t="s">
        <v>1205</v>
      </c>
      <c r="F20" s="28">
        <v>3.125</v>
      </c>
      <c r="G20" s="28">
        <v>102.24326699999999</v>
      </c>
      <c r="H20" s="29">
        <v>319.51020937499999</v>
      </c>
      <c r="I20"/>
    </row>
    <row r="21" spans="1:9" ht="39.5" x14ac:dyDescent="0.35">
      <c r="A21" s="22"/>
      <c r="C21" s="6"/>
      <c r="D21" s="6" t="s">
        <v>1208</v>
      </c>
      <c r="E21" s="9" t="s">
        <v>1207</v>
      </c>
      <c r="F21" s="28">
        <v>2.5</v>
      </c>
      <c r="G21" s="28">
        <v>102.24326699999999</v>
      </c>
      <c r="H21" s="29">
        <v>255.60816749999998</v>
      </c>
      <c r="I21"/>
    </row>
    <row r="22" spans="1:9" x14ac:dyDescent="0.35">
      <c r="A22" s="6" t="s">
        <v>1395</v>
      </c>
      <c r="B22" s="6"/>
      <c r="C22" s="6"/>
      <c r="D22" s="6"/>
      <c r="E22" s="6"/>
      <c r="F22" s="28">
        <v>15</v>
      </c>
      <c r="G22" s="28">
        <v>102.24326699999999</v>
      </c>
      <c r="H22" s="29">
        <v>2393.349005</v>
      </c>
      <c r="I22"/>
    </row>
    <row r="23" spans="1:9" x14ac:dyDescent="0.35">
      <c r="A23" s="30" t="s">
        <v>259</v>
      </c>
      <c r="B23" s="30"/>
      <c r="C23" s="30"/>
      <c r="D23" s="30"/>
      <c r="F23" s="28">
        <v>15</v>
      </c>
      <c r="G23" s="28">
        <v>102.24326699999999</v>
      </c>
      <c r="H23" s="29">
        <v>2393.349005</v>
      </c>
      <c r="I23"/>
    </row>
    <row r="24" spans="1:9" x14ac:dyDescent="0.35">
      <c r="A24"/>
      <c r="B24"/>
      <c r="C24"/>
      <c r="D24"/>
      <c r="E24"/>
      <c r="F24"/>
      <c r="G24"/>
      <c r="H24"/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5" fitToHeight="0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ED7A-6719-43F6-B0CE-72A12771F013}">
  <sheetPr>
    <tabColor rgb="FF92D050"/>
    <pageSetUpPr fitToPage="1"/>
  </sheetPr>
  <dimension ref="A1:T1300"/>
  <sheetViews>
    <sheetView view="pageBreakPreview" zoomScaleNormal="60" zoomScaleSheetLayoutView="100" workbookViewId="0">
      <selection activeCell="G15" sqref="G15"/>
    </sheetView>
  </sheetViews>
  <sheetFormatPr defaultRowHeight="14.5" x14ac:dyDescent="0.35"/>
  <cols>
    <col min="1" max="1" width="13.81640625" style="6" customWidth="1"/>
    <col min="2" max="2" width="17.453125" style="22" customWidth="1"/>
    <col min="3" max="3" width="9.81640625" style="22" customWidth="1"/>
    <col min="4" max="4" width="8.81640625" style="22" customWidth="1"/>
    <col min="5" max="5" width="8.81640625" style="30" customWidth="1"/>
    <col min="6" max="6" width="27.1796875" style="6" customWidth="1"/>
    <col min="7" max="8" width="8.81640625" style="6" customWidth="1"/>
    <col min="9" max="9" width="12.453125" style="6" customWidth="1"/>
    <col min="10" max="10" width="8.81640625" style="6" customWidth="1"/>
    <col min="11" max="11" width="9.1796875" style="6"/>
    <col min="12" max="12" width="6.81640625" style="6" customWidth="1"/>
    <col min="13" max="13" width="5.81640625" style="6" customWidth="1"/>
    <col min="14" max="14" width="10.81640625" style="6" customWidth="1"/>
    <col min="16" max="16" width="13.81640625" customWidth="1"/>
  </cols>
  <sheetData>
    <row r="1" spans="1:20" ht="15.5" x14ac:dyDescent="0.35">
      <c r="A1" s="185" t="s">
        <v>1406</v>
      </c>
      <c r="B1" s="185"/>
      <c r="C1" s="185"/>
      <c r="D1" s="185"/>
      <c r="E1" s="185"/>
      <c r="F1" s="185"/>
      <c r="G1" s="185"/>
    </row>
    <row r="2" spans="1:20" ht="15.5" x14ac:dyDescent="0.35">
      <c r="A2" s="36"/>
      <c r="C2" s="6"/>
      <c r="E2" s="55"/>
    </row>
    <row r="3" spans="1:20" x14ac:dyDescent="0.35">
      <c r="A3" s="37" t="s">
        <v>1407</v>
      </c>
      <c r="C3" s="6"/>
      <c r="E3" s="6"/>
      <c r="F3" s="37" t="s">
        <v>248</v>
      </c>
    </row>
    <row r="4" spans="1:20" x14ac:dyDescent="0.35">
      <c r="A4" s="6" t="s">
        <v>249</v>
      </c>
      <c r="C4" s="29">
        <v>535</v>
      </c>
      <c r="D4" s="22" t="s">
        <v>250</v>
      </c>
      <c r="E4" s="6"/>
      <c r="F4" s="6" t="s">
        <v>1407</v>
      </c>
      <c r="H4" s="56">
        <f>C5-GETPIVOTDATA(" Total ers tkr",$A$11,"Program","Specialist")</f>
        <v>-3.7191667797742411E-4</v>
      </c>
      <c r="N4"/>
    </row>
    <row r="5" spans="1:20" x14ac:dyDescent="0.35">
      <c r="A5" s="6" t="s">
        <v>251</v>
      </c>
      <c r="C5" s="29">
        <v>57689.034</v>
      </c>
      <c r="D5" s="22" t="s">
        <v>252</v>
      </c>
      <c r="E5" s="73"/>
    </row>
    <row r="6" spans="1:20" x14ac:dyDescent="0.35">
      <c r="C6" s="72"/>
      <c r="E6" s="55"/>
    </row>
    <row r="7" spans="1:20" x14ac:dyDescent="0.35">
      <c r="E7" s="55"/>
    </row>
    <row r="8" spans="1:20" x14ac:dyDescent="0.35">
      <c r="B8" s="6"/>
      <c r="C8" s="6"/>
      <c r="D8" s="6"/>
      <c r="E8" s="55"/>
    </row>
    <row r="9" spans="1:20" x14ac:dyDescent="0.35">
      <c r="A9" s="27" t="s">
        <v>1</v>
      </c>
      <c r="B9" s="6" t="s">
        <v>700</v>
      </c>
      <c r="C9" s="6"/>
      <c r="D9" s="6"/>
      <c r="E9" s="55"/>
      <c r="F9" s="41"/>
    </row>
    <row r="11" spans="1:20" x14ac:dyDescent="0.35">
      <c r="B11" s="6"/>
      <c r="C11" s="6"/>
      <c r="D11" s="6"/>
      <c r="E11" s="6"/>
      <c r="G11" s="27" t="s">
        <v>253</v>
      </c>
      <c r="J11"/>
      <c r="K11"/>
    </row>
    <row r="12" spans="1:20" ht="39.5" x14ac:dyDescent="0.35">
      <c r="A12" s="31" t="s">
        <v>2</v>
      </c>
      <c r="B12" s="27" t="s">
        <v>3</v>
      </c>
      <c r="C12" s="27" t="s">
        <v>0</v>
      </c>
      <c r="D12" s="31" t="s">
        <v>254</v>
      </c>
      <c r="E12" s="32" t="s">
        <v>8</v>
      </c>
      <c r="F12" s="31" t="s">
        <v>7</v>
      </c>
      <c r="G12" s="22" t="s">
        <v>255</v>
      </c>
      <c r="H12" s="22" t="s">
        <v>256</v>
      </c>
      <c r="I12" s="6" t="s">
        <v>496</v>
      </c>
      <c r="J12"/>
      <c r="K12"/>
      <c r="L12" s="22"/>
      <c r="M12" s="22"/>
      <c r="N12" s="22"/>
    </row>
    <row r="13" spans="1:20" ht="26.5" x14ac:dyDescent="0.35">
      <c r="A13" s="6" t="s">
        <v>305</v>
      </c>
      <c r="B13" s="6" t="s">
        <v>305</v>
      </c>
      <c r="C13" s="22" t="s">
        <v>38</v>
      </c>
      <c r="D13" s="6" t="s">
        <v>451</v>
      </c>
      <c r="E13" s="8" t="s">
        <v>42</v>
      </c>
      <c r="F13" s="9" t="s">
        <v>55</v>
      </c>
      <c r="G13" s="49">
        <v>0</v>
      </c>
      <c r="H13" s="49">
        <v>0</v>
      </c>
      <c r="I13" s="29">
        <v>176</v>
      </c>
      <c r="J13"/>
      <c r="K13"/>
      <c r="N13" s="74"/>
      <c r="P13" s="75"/>
      <c r="R13" s="76"/>
      <c r="T13" s="76"/>
    </row>
    <row r="14" spans="1:20" x14ac:dyDescent="0.35">
      <c r="B14" s="6"/>
      <c r="D14" s="6"/>
      <c r="E14" s="8"/>
      <c r="F14" s="9" t="s">
        <v>44</v>
      </c>
      <c r="G14" s="49">
        <v>0</v>
      </c>
      <c r="H14" s="49">
        <v>0</v>
      </c>
      <c r="I14" s="29">
        <v>948</v>
      </c>
      <c r="J14"/>
      <c r="K14"/>
      <c r="N14" s="74"/>
      <c r="P14" s="75"/>
      <c r="R14" s="76"/>
      <c r="T14" s="76"/>
    </row>
    <row r="15" spans="1:20" ht="26.5" x14ac:dyDescent="0.35">
      <c r="B15" s="6"/>
      <c r="D15" s="6"/>
      <c r="E15" s="8"/>
      <c r="F15" s="9" t="s">
        <v>54</v>
      </c>
      <c r="G15" s="49">
        <v>0</v>
      </c>
      <c r="H15" s="49">
        <v>0</v>
      </c>
      <c r="I15" s="29">
        <v>815</v>
      </c>
      <c r="J15"/>
      <c r="K15"/>
      <c r="N15" s="74"/>
      <c r="P15" s="75"/>
      <c r="R15" s="76"/>
      <c r="T15" s="76"/>
    </row>
    <row r="16" spans="1:20" ht="26.5" x14ac:dyDescent="0.35">
      <c r="B16" s="6"/>
      <c r="D16" s="6"/>
      <c r="E16" s="8"/>
      <c r="F16" s="9" t="s">
        <v>52</v>
      </c>
      <c r="G16" s="49">
        <v>0</v>
      </c>
      <c r="H16" s="49">
        <v>0</v>
      </c>
      <c r="I16" s="29">
        <v>5529</v>
      </c>
      <c r="J16"/>
      <c r="K16"/>
      <c r="N16" s="74"/>
      <c r="P16" s="75"/>
      <c r="R16" s="76"/>
      <c r="T16" s="76"/>
    </row>
    <row r="17" spans="2:20" x14ac:dyDescent="0.35">
      <c r="B17" s="6"/>
      <c r="D17" s="6"/>
      <c r="E17" s="8"/>
      <c r="F17" s="9" t="s">
        <v>1088</v>
      </c>
      <c r="G17" s="49">
        <v>0</v>
      </c>
      <c r="H17" s="49">
        <v>0</v>
      </c>
      <c r="I17" s="29">
        <v>84</v>
      </c>
      <c r="J17"/>
      <c r="K17"/>
      <c r="N17" s="74"/>
      <c r="P17" s="75"/>
      <c r="R17" s="76"/>
      <c r="T17" s="76"/>
    </row>
    <row r="18" spans="2:20" x14ac:dyDescent="0.35">
      <c r="B18" s="6"/>
      <c r="D18" s="6"/>
      <c r="E18" s="8"/>
      <c r="F18" s="9" t="s">
        <v>1087</v>
      </c>
      <c r="G18" s="49">
        <v>0</v>
      </c>
      <c r="H18" s="49">
        <v>0</v>
      </c>
      <c r="I18" s="29">
        <v>1525</v>
      </c>
      <c r="J18"/>
      <c r="K18"/>
      <c r="N18" s="74"/>
      <c r="P18" s="75"/>
      <c r="R18" s="76"/>
      <c r="T18" s="76"/>
    </row>
    <row r="19" spans="2:20" x14ac:dyDescent="0.35">
      <c r="B19" s="6"/>
      <c r="C19" s="6" t="s">
        <v>265</v>
      </c>
      <c r="D19" s="6"/>
      <c r="E19" s="6"/>
      <c r="G19" s="49">
        <v>0</v>
      </c>
      <c r="H19" s="49">
        <v>0</v>
      </c>
      <c r="I19" s="29">
        <v>9077</v>
      </c>
      <c r="J19"/>
      <c r="K19"/>
      <c r="N19" s="74"/>
      <c r="P19" s="75"/>
      <c r="R19" s="76"/>
      <c r="T19" s="76"/>
    </row>
    <row r="20" spans="2:20" ht="26.5" x14ac:dyDescent="0.35">
      <c r="B20" s="6"/>
      <c r="C20" s="22" t="s">
        <v>47</v>
      </c>
      <c r="D20" s="6" t="s">
        <v>451</v>
      </c>
      <c r="E20" s="8" t="s">
        <v>42</v>
      </c>
      <c r="F20" s="9" t="s">
        <v>365</v>
      </c>
      <c r="G20" s="49">
        <v>0</v>
      </c>
      <c r="H20" s="49">
        <v>108.99</v>
      </c>
      <c r="I20" s="29">
        <v>0</v>
      </c>
      <c r="J20"/>
      <c r="K20"/>
      <c r="N20" s="74"/>
      <c r="P20" s="75"/>
      <c r="R20" s="76"/>
      <c r="T20" s="76"/>
    </row>
    <row r="21" spans="2:20" x14ac:dyDescent="0.35">
      <c r="B21" s="6"/>
      <c r="D21" s="6"/>
      <c r="E21" s="8"/>
      <c r="F21" s="9" t="s">
        <v>490</v>
      </c>
      <c r="G21" s="49">
        <v>0</v>
      </c>
      <c r="H21" s="49">
        <v>0</v>
      </c>
      <c r="I21" s="29">
        <v>8814.0949999999993</v>
      </c>
      <c r="J21"/>
      <c r="K21"/>
      <c r="N21" s="74"/>
      <c r="P21" s="75"/>
      <c r="R21" s="76"/>
      <c r="T21" s="76"/>
    </row>
    <row r="22" spans="2:20" x14ac:dyDescent="0.35">
      <c r="B22" s="6"/>
      <c r="C22" s="6" t="s">
        <v>266</v>
      </c>
      <c r="D22" s="6"/>
      <c r="E22" s="6"/>
      <c r="G22" s="49">
        <v>0</v>
      </c>
      <c r="H22" s="49">
        <v>54.494999999999997</v>
      </c>
      <c r="I22" s="29">
        <v>8814.0949999999993</v>
      </c>
      <c r="J22"/>
      <c r="K22"/>
      <c r="N22" s="74"/>
      <c r="P22" s="75"/>
      <c r="R22" s="76"/>
      <c r="T22" s="76"/>
    </row>
    <row r="23" spans="2:20" x14ac:dyDescent="0.35">
      <c r="B23" s="6" t="s">
        <v>1408</v>
      </c>
      <c r="C23" s="6"/>
      <c r="D23" s="6"/>
      <c r="E23" s="6"/>
      <c r="G23" s="49">
        <v>0</v>
      </c>
      <c r="H23" s="49">
        <v>21.797999999999998</v>
      </c>
      <c r="I23" s="29">
        <v>17891.095000000001</v>
      </c>
      <c r="J23"/>
      <c r="K23"/>
      <c r="N23" s="74"/>
      <c r="P23" s="75"/>
      <c r="R23" s="76"/>
      <c r="T23" s="76"/>
    </row>
    <row r="24" spans="2:20" ht="26.5" x14ac:dyDescent="0.35">
      <c r="B24" s="6" t="s">
        <v>1349</v>
      </c>
      <c r="C24" s="22" t="s">
        <v>47</v>
      </c>
      <c r="D24" s="6" t="s">
        <v>122</v>
      </c>
      <c r="E24" s="8" t="s">
        <v>1359</v>
      </c>
      <c r="F24" s="9" t="s">
        <v>1358</v>
      </c>
      <c r="G24" s="49">
        <v>6.25</v>
      </c>
      <c r="H24" s="49">
        <v>80.214759999999998</v>
      </c>
      <c r="I24" s="29">
        <v>501.34224999999998</v>
      </c>
      <c r="J24"/>
      <c r="K24"/>
      <c r="T24" s="52"/>
    </row>
    <row r="25" spans="2:20" ht="26.5" x14ac:dyDescent="0.35">
      <c r="B25" s="6"/>
      <c r="D25" s="6" t="s">
        <v>1250</v>
      </c>
      <c r="E25" s="8" t="s">
        <v>1351</v>
      </c>
      <c r="F25" s="9" t="s">
        <v>1350</v>
      </c>
      <c r="G25" s="49">
        <v>12.25</v>
      </c>
      <c r="H25" s="49">
        <v>78.370602500000004</v>
      </c>
      <c r="I25" s="29">
        <v>960.05386625000006</v>
      </c>
      <c r="J25"/>
      <c r="K25"/>
    </row>
    <row r="26" spans="2:20" ht="26.5" x14ac:dyDescent="0.35">
      <c r="B26" s="6"/>
      <c r="D26" s="6"/>
      <c r="E26" s="8" t="s">
        <v>1353</v>
      </c>
      <c r="F26" s="9" t="s">
        <v>1352</v>
      </c>
      <c r="G26" s="49">
        <v>12</v>
      </c>
      <c r="H26" s="49">
        <v>78.314660000000003</v>
      </c>
      <c r="I26" s="29">
        <v>939.77592000000004</v>
      </c>
      <c r="J26"/>
      <c r="K26"/>
    </row>
    <row r="27" spans="2:20" ht="26.5" x14ac:dyDescent="0.35">
      <c r="B27" s="6"/>
      <c r="D27" s="6"/>
      <c r="E27" s="8" t="s">
        <v>1375</v>
      </c>
      <c r="F27" s="9" t="s">
        <v>1310</v>
      </c>
      <c r="G27" s="49">
        <v>5.583333333333333</v>
      </c>
      <c r="H27" s="49">
        <v>81.314660000000003</v>
      </c>
      <c r="I27" s="29">
        <v>454.00685166666665</v>
      </c>
      <c r="J27"/>
      <c r="K27"/>
    </row>
    <row r="28" spans="2:20" ht="26.5" x14ac:dyDescent="0.35">
      <c r="B28" s="6"/>
      <c r="D28" s="6"/>
      <c r="E28" s="8" t="s">
        <v>1377</v>
      </c>
      <c r="F28" s="9" t="s">
        <v>1376</v>
      </c>
      <c r="G28" s="49">
        <v>10</v>
      </c>
      <c r="H28" s="49">
        <v>81.314660000000003</v>
      </c>
      <c r="I28" s="29">
        <v>813.14660000000003</v>
      </c>
      <c r="J28"/>
      <c r="K28"/>
    </row>
    <row r="29" spans="2:20" x14ac:dyDescent="0.35">
      <c r="B29" s="6"/>
      <c r="C29" s="6" t="s">
        <v>266</v>
      </c>
      <c r="D29" s="6"/>
      <c r="E29" s="6"/>
      <c r="G29" s="49">
        <v>46.083333333333336</v>
      </c>
      <c r="H29" s="49">
        <v>79.887800714285717</v>
      </c>
      <c r="I29" s="29">
        <v>3668.3254879166661</v>
      </c>
      <c r="J29"/>
      <c r="K29"/>
    </row>
    <row r="30" spans="2:20" x14ac:dyDescent="0.35">
      <c r="B30" s="6" t="s">
        <v>1409</v>
      </c>
      <c r="C30" s="6"/>
      <c r="D30" s="6"/>
      <c r="E30" s="6"/>
      <c r="G30" s="49">
        <v>46.083333333333336</v>
      </c>
      <c r="H30" s="49">
        <v>79.887800714285717</v>
      </c>
      <c r="I30" s="29">
        <v>3668.3254879166661</v>
      </c>
      <c r="J30"/>
      <c r="K30"/>
    </row>
    <row r="31" spans="2:20" ht="26.5" x14ac:dyDescent="0.35">
      <c r="B31" s="6" t="s">
        <v>1245</v>
      </c>
      <c r="C31" s="22" t="s">
        <v>47</v>
      </c>
      <c r="D31" s="6" t="s">
        <v>451</v>
      </c>
      <c r="E31" s="8" t="s">
        <v>1247</v>
      </c>
      <c r="F31" s="9" t="s">
        <v>1246</v>
      </c>
      <c r="G31" s="49">
        <v>11</v>
      </c>
      <c r="H31" s="49">
        <v>68.864660000000001</v>
      </c>
      <c r="I31" s="29">
        <v>757.51125999999999</v>
      </c>
      <c r="J31"/>
      <c r="K31"/>
    </row>
    <row r="32" spans="2:20" ht="26.5" x14ac:dyDescent="0.35">
      <c r="B32" s="6"/>
      <c r="D32" s="6"/>
      <c r="E32" s="8" t="s">
        <v>1249</v>
      </c>
      <c r="F32" s="9" t="s">
        <v>1248</v>
      </c>
      <c r="G32" s="49">
        <v>5</v>
      </c>
      <c r="H32" s="49">
        <v>68.864660000000001</v>
      </c>
      <c r="I32" s="29">
        <v>344.32330000000002</v>
      </c>
      <c r="J32"/>
      <c r="K32"/>
    </row>
    <row r="33" spans="2:11" ht="26.5" x14ac:dyDescent="0.35">
      <c r="B33" s="6"/>
      <c r="D33" s="6"/>
      <c r="E33" s="8" t="s">
        <v>1267</v>
      </c>
      <c r="F33" s="9" t="s">
        <v>1266</v>
      </c>
      <c r="G33" s="49">
        <v>5</v>
      </c>
      <c r="H33" s="49">
        <v>69.864660000000001</v>
      </c>
      <c r="I33" s="29">
        <v>349.32330000000002</v>
      </c>
      <c r="J33"/>
      <c r="K33"/>
    </row>
    <row r="34" spans="2:11" ht="26.5" x14ac:dyDescent="0.35">
      <c r="B34" s="6"/>
      <c r="D34" s="6"/>
      <c r="E34" s="8" t="s">
        <v>1300</v>
      </c>
      <c r="F34" s="9" t="s">
        <v>1299</v>
      </c>
      <c r="G34" s="49">
        <v>10</v>
      </c>
      <c r="H34" s="49">
        <v>71.864660000000001</v>
      </c>
      <c r="I34" s="29">
        <v>718.64660000000003</v>
      </c>
      <c r="J34"/>
      <c r="K34"/>
    </row>
    <row r="35" spans="2:11" ht="26.5" x14ac:dyDescent="0.35">
      <c r="B35" s="6"/>
      <c r="D35" s="6"/>
      <c r="E35" s="8" t="s">
        <v>1342</v>
      </c>
      <c r="F35" s="9" t="s">
        <v>1310</v>
      </c>
      <c r="G35" s="49">
        <v>5.5</v>
      </c>
      <c r="H35" s="49">
        <v>71.864660000000001</v>
      </c>
      <c r="I35" s="29">
        <v>395.25563</v>
      </c>
      <c r="J35"/>
      <c r="K35"/>
    </row>
    <row r="36" spans="2:11" ht="26.5" x14ac:dyDescent="0.35">
      <c r="B36" s="6"/>
      <c r="D36" s="6" t="s">
        <v>122</v>
      </c>
      <c r="E36" s="8" t="s">
        <v>1359</v>
      </c>
      <c r="F36" s="9" t="s">
        <v>1358</v>
      </c>
      <c r="G36" s="49">
        <v>5.5</v>
      </c>
      <c r="H36" s="49">
        <v>80.314660000000003</v>
      </c>
      <c r="I36" s="29">
        <v>441.73063000000002</v>
      </c>
      <c r="J36"/>
      <c r="K36"/>
    </row>
    <row r="37" spans="2:11" x14ac:dyDescent="0.35">
      <c r="B37" s="6"/>
      <c r="C37" s="6" t="s">
        <v>266</v>
      </c>
      <c r="D37" s="6"/>
      <c r="E37" s="6"/>
      <c r="G37" s="49">
        <v>42</v>
      </c>
      <c r="H37" s="49">
        <v>71.939659999999989</v>
      </c>
      <c r="I37" s="29">
        <v>3006.79072</v>
      </c>
      <c r="J37"/>
      <c r="K37"/>
    </row>
    <row r="38" spans="2:11" x14ac:dyDescent="0.35">
      <c r="B38" s="6" t="s">
        <v>1410</v>
      </c>
      <c r="C38" s="6"/>
      <c r="D38" s="6"/>
      <c r="E38" s="6"/>
      <c r="G38" s="49">
        <v>42</v>
      </c>
      <c r="H38" s="49">
        <v>71.939659999999989</v>
      </c>
      <c r="I38" s="29">
        <v>3006.79072</v>
      </c>
      <c r="J38"/>
      <c r="K38"/>
    </row>
    <row r="39" spans="2:11" ht="26.5" x14ac:dyDescent="0.35">
      <c r="B39" s="6" t="s">
        <v>1301</v>
      </c>
      <c r="C39" s="22" t="s">
        <v>47</v>
      </c>
      <c r="D39" s="6" t="s">
        <v>451</v>
      </c>
      <c r="E39" s="8" t="s">
        <v>1303</v>
      </c>
      <c r="F39" s="9" t="s">
        <v>1302</v>
      </c>
      <c r="G39" s="49">
        <v>9.75</v>
      </c>
      <c r="H39" s="49">
        <v>71.864660000000001</v>
      </c>
      <c r="I39" s="29">
        <v>700.68043499999999</v>
      </c>
      <c r="J39"/>
      <c r="K39"/>
    </row>
    <row r="40" spans="2:11" x14ac:dyDescent="0.35">
      <c r="B40" s="6"/>
      <c r="D40" s="6"/>
      <c r="E40" s="8" t="s">
        <v>1305</v>
      </c>
      <c r="F40" s="9" t="s">
        <v>1304</v>
      </c>
      <c r="G40" s="49">
        <v>14.5</v>
      </c>
      <c r="H40" s="49">
        <v>71.864660000000001</v>
      </c>
      <c r="I40" s="29">
        <v>1042.03757</v>
      </c>
      <c r="J40"/>
      <c r="K40"/>
    </row>
    <row r="41" spans="2:11" ht="26.5" x14ac:dyDescent="0.35">
      <c r="B41" s="6"/>
      <c r="D41" s="6"/>
      <c r="E41" s="8" t="s">
        <v>1307</v>
      </c>
      <c r="F41" s="9" t="s">
        <v>1306</v>
      </c>
      <c r="G41" s="49">
        <v>14.5</v>
      </c>
      <c r="H41" s="49">
        <v>71.864660000000001</v>
      </c>
      <c r="I41" s="29">
        <v>1042.03757</v>
      </c>
      <c r="J41"/>
      <c r="K41"/>
    </row>
    <row r="42" spans="2:11" ht="39.5" x14ac:dyDescent="0.35">
      <c r="B42" s="6"/>
      <c r="D42" s="6"/>
      <c r="E42" s="8" t="s">
        <v>1309</v>
      </c>
      <c r="F42" s="9" t="s">
        <v>1308</v>
      </c>
      <c r="G42" s="49">
        <v>3.6666666666666665</v>
      </c>
      <c r="H42" s="49">
        <v>71.864660000000001</v>
      </c>
      <c r="I42" s="29">
        <v>263.50375333333329</v>
      </c>
      <c r="J42"/>
      <c r="K42"/>
    </row>
    <row r="43" spans="2:11" ht="26.5" x14ac:dyDescent="0.35">
      <c r="B43" s="6"/>
      <c r="D43" s="6"/>
      <c r="E43" s="8" t="s">
        <v>1311</v>
      </c>
      <c r="F43" s="9" t="s">
        <v>1310</v>
      </c>
      <c r="G43" s="49">
        <v>13.566666666666666</v>
      </c>
      <c r="H43" s="49">
        <v>71.864660000000001</v>
      </c>
      <c r="I43" s="29">
        <v>974.96388733333333</v>
      </c>
      <c r="J43"/>
      <c r="K43"/>
    </row>
    <row r="44" spans="2:11" ht="26.5" x14ac:dyDescent="0.35">
      <c r="B44" s="6"/>
      <c r="D44" s="6" t="s">
        <v>533</v>
      </c>
      <c r="E44" s="8" t="s">
        <v>1378</v>
      </c>
      <c r="F44" s="9" t="s">
        <v>1302</v>
      </c>
      <c r="G44" s="49">
        <v>9.75</v>
      </c>
      <c r="H44" s="49">
        <v>81.314660000000003</v>
      </c>
      <c r="I44" s="29">
        <v>792.81793500000003</v>
      </c>
      <c r="J44"/>
      <c r="K44"/>
    </row>
    <row r="45" spans="2:11" x14ac:dyDescent="0.35">
      <c r="B45" s="6"/>
      <c r="D45" s="6"/>
      <c r="E45" s="8" t="s">
        <v>1380</v>
      </c>
      <c r="F45" s="9" t="s">
        <v>1379</v>
      </c>
      <c r="G45" s="49">
        <v>12.5</v>
      </c>
      <c r="H45" s="49">
        <v>81.314660000000003</v>
      </c>
      <c r="I45" s="29">
        <v>1016.43325</v>
      </c>
      <c r="J45"/>
      <c r="K45"/>
    </row>
    <row r="46" spans="2:11" ht="26.5" x14ac:dyDescent="0.35">
      <c r="B46" s="6"/>
      <c r="D46" s="6"/>
      <c r="E46" s="8" t="s">
        <v>1362</v>
      </c>
      <c r="F46" s="9" t="s">
        <v>1361</v>
      </c>
      <c r="G46" s="49">
        <v>12.5</v>
      </c>
      <c r="H46" s="49">
        <v>80.314660000000003</v>
      </c>
      <c r="I46" s="29">
        <v>1003.93325</v>
      </c>
      <c r="J46"/>
      <c r="K46"/>
    </row>
    <row r="47" spans="2:11" ht="26.5" x14ac:dyDescent="0.35">
      <c r="B47" s="6"/>
      <c r="D47" s="6"/>
      <c r="E47" s="8" t="s">
        <v>1365</v>
      </c>
      <c r="F47" s="9" t="s">
        <v>1364</v>
      </c>
      <c r="G47" s="49">
        <v>3.6666666666666665</v>
      </c>
      <c r="H47" s="49">
        <v>80.314660000000003</v>
      </c>
      <c r="I47" s="29">
        <v>294.48708666666664</v>
      </c>
      <c r="J47"/>
      <c r="K47"/>
    </row>
    <row r="48" spans="2:11" ht="26.5" x14ac:dyDescent="0.35">
      <c r="B48" s="6"/>
      <c r="D48" s="6"/>
      <c r="E48" s="8" t="s">
        <v>1367</v>
      </c>
      <c r="F48" s="9" t="s">
        <v>1366</v>
      </c>
      <c r="G48" s="49">
        <v>3.6666666666666665</v>
      </c>
      <c r="H48" s="49">
        <v>80.314660000000003</v>
      </c>
      <c r="I48" s="29">
        <v>294.48708666666664</v>
      </c>
      <c r="J48"/>
      <c r="K48"/>
    </row>
    <row r="49" spans="2:11" x14ac:dyDescent="0.35">
      <c r="B49" s="6"/>
      <c r="C49" s="6" t="s">
        <v>266</v>
      </c>
      <c r="D49" s="6"/>
      <c r="E49" s="6"/>
      <c r="G49" s="49">
        <v>98.066666666666663</v>
      </c>
      <c r="H49" s="49">
        <v>75.887387272727267</v>
      </c>
      <c r="I49" s="29">
        <v>7425.381824000001</v>
      </c>
      <c r="J49"/>
      <c r="K49"/>
    </row>
    <row r="50" spans="2:11" x14ac:dyDescent="0.35">
      <c r="B50" s="6" t="s">
        <v>1411</v>
      </c>
      <c r="C50" s="6"/>
      <c r="D50" s="6"/>
      <c r="E50" s="6"/>
      <c r="G50" s="49">
        <v>98.066666666666663</v>
      </c>
      <c r="H50" s="49">
        <v>75.887387272727267</v>
      </c>
      <c r="I50" s="29">
        <v>7425.381824000001</v>
      </c>
      <c r="J50"/>
      <c r="K50"/>
    </row>
    <row r="51" spans="2:11" ht="26.5" x14ac:dyDescent="0.35">
      <c r="B51" s="6" t="s">
        <v>1268</v>
      </c>
      <c r="C51" s="22" t="s">
        <v>47</v>
      </c>
      <c r="D51" s="6" t="s">
        <v>451</v>
      </c>
      <c r="E51" s="8" t="s">
        <v>1313</v>
      </c>
      <c r="F51" s="9" t="s">
        <v>1312</v>
      </c>
      <c r="G51" s="49">
        <v>17.5</v>
      </c>
      <c r="H51" s="49">
        <v>71.864660000000001</v>
      </c>
      <c r="I51" s="29">
        <v>1257.6315499999998</v>
      </c>
      <c r="J51"/>
      <c r="K51"/>
    </row>
    <row r="52" spans="2:11" ht="26.5" x14ac:dyDescent="0.35">
      <c r="B52" s="6"/>
      <c r="D52" s="6"/>
      <c r="E52" s="8" t="s">
        <v>1315</v>
      </c>
      <c r="F52" s="9" t="s">
        <v>1314</v>
      </c>
      <c r="G52" s="49">
        <v>32</v>
      </c>
      <c r="H52" s="49">
        <v>71.864660000000001</v>
      </c>
      <c r="I52" s="29">
        <v>2299.66912</v>
      </c>
      <c r="J52"/>
      <c r="K52"/>
    </row>
    <row r="53" spans="2:11" ht="26.5" x14ac:dyDescent="0.35">
      <c r="B53" s="6"/>
      <c r="D53" s="6"/>
      <c r="E53" s="8" t="s">
        <v>1317</v>
      </c>
      <c r="F53" s="9" t="s">
        <v>1316</v>
      </c>
      <c r="G53" s="49">
        <v>9</v>
      </c>
      <c r="H53" s="49">
        <v>71.864660000000001</v>
      </c>
      <c r="I53" s="29">
        <v>646.78193999999996</v>
      </c>
      <c r="J53"/>
      <c r="K53"/>
    </row>
    <row r="54" spans="2:11" ht="26.5" x14ac:dyDescent="0.35">
      <c r="B54" s="6"/>
      <c r="D54" s="6"/>
      <c r="E54" s="8"/>
      <c r="F54" s="9" t="s">
        <v>1318</v>
      </c>
      <c r="G54" s="49">
        <v>8.5</v>
      </c>
      <c r="H54" s="49">
        <v>71.864660000000001</v>
      </c>
      <c r="I54" s="29">
        <v>610.84960999999998</v>
      </c>
      <c r="J54"/>
      <c r="K54"/>
    </row>
    <row r="55" spans="2:11" ht="39.5" x14ac:dyDescent="0.35">
      <c r="B55" s="6"/>
      <c r="D55" s="6"/>
      <c r="E55" s="8" t="s">
        <v>1270</v>
      </c>
      <c r="F55" s="9" t="s">
        <v>1269</v>
      </c>
      <c r="G55" s="49">
        <v>16.5</v>
      </c>
      <c r="H55" s="49">
        <v>69.864660000000001</v>
      </c>
      <c r="I55" s="29">
        <v>1152.7668899999999</v>
      </c>
      <c r="J55"/>
      <c r="K55"/>
    </row>
    <row r="56" spans="2:11" ht="39.5" x14ac:dyDescent="0.35">
      <c r="B56" s="6"/>
      <c r="D56" s="6"/>
      <c r="E56" s="8" t="s">
        <v>1272</v>
      </c>
      <c r="F56" s="9" t="s">
        <v>1273</v>
      </c>
      <c r="G56" s="49">
        <v>8</v>
      </c>
      <c r="H56" s="49">
        <v>69.864660000000001</v>
      </c>
      <c r="I56" s="29">
        <v>558.91728000000001</v>
      </c>
      <c r="J56"/>
      <c r="K56"/>
    </row>
    <row r="57" spans="2:11" ht="39.5" x14ac:dyDescent="0.35">
      <c r="B57" s="6"/>
      <c r="D57" s="6"/>
      <c r="E57" s="8"/>
      <c r="F57" s="9" t="s">
        <v>1271</v>
      </c>
      <c r="G57" s="49">
        <v>8.5</v>
      </c>
      <c r="H57" s="49">
        <v>69.864660000000001</v>
      </c>
      <c r="I57" s="29">
        <v>593.84960999999998</v>
      </c>
      <c r="J57"/>
      <c r="K57"/>
    </row>
    <row r="58" spans="2:11" ht="26.5" x14ac:dyDescent="0.35">
      <c r="B58" s="6"/>
      <c r="D58" s="6"/>
      <c r="E58" s="8" t="s">
        <v>1320</v>
      </c>
      <c r="F58" s="9" t="s">
        <v>1319</v>
      </c>
      <c r="G58" s="49">
        <v>9.3000000000000007</v>
      </c>
      <c r="H58" s="49">
        <v>71.864660000000001</v>
      </c>
      <c r="I58" s="29">
        <v>668.34133799999995</v>
      </c>
      <c r="J58"/>
      <c r="K58"/>
    </row>
    <row r="59" spans="2:11" ht="26.5" x14ac:dyDescent="0.35">
      <c r="B59" s="6"/>
      <c r="D59" s="6"/>
      <c r="E59" s="8" t="s">
        <v>1342</v>
      </c>
      <c r="F59" s="9" t="s">
        <v>1310</v>
      </c>
      <c r="G59" s="49">
        <v>18</v>
      </c>
      <c r="H59" s="49">
        <v>71.864660000000001</v>
      </c>
      <c r="I59" s="29">
        <v>1293.5638799999999</v>
      </c>
      <c r="J59"/>
      <c r="K59"/>
    </row>
    <row r="60" spans="2:11" ht="26.5" x14ac:dyDescent="0.35">
      <c r="B60" s="6"/>
      <c r="D60" s="6"/>
      <c r="E60" s="8" t="s">
        <v>1346</v>
      </c>
      <c r="F60" s="9" t="s">
        <v>1345</v>
      </c>
      <c r="G60" s="49">
        <v>6.1999999999999993</v>
      </c>
      <c r="H60" s="49">
        <v>71.864660000000001</v>
      </c>
      <c r="I60" s="29">
        <v>445.56089199999997</v>
      </c>
      <c r="J60"/>
      <c r="K60"/>
    </row>
    <row r="61" spans="2:11" x14ac:dyDescent="0.35">
      <c r="B61" s="6"/>
      <c r="D61" s="6" t="s">
        <v>122</v>
      </c>
      <c r="E61" s="8" t="s">
        <v>1382</v>
      </c>
      <c r="F61" s="9" t="s">
        <v>1381</v>
      </c>
      <c r="G61" s="49">
        <v>15.5</v>
      </c>
      <c r="H61" s="49">
        <v>81.314660000000003</v>
      </c>
      <c r="I61" s="29">
        <v>1260.3772300000001</v>
      </c>
      <c r="J61"/>
      <c r="K61"/>
    </row>
    <row r="62" spans="2:11" x14ac:dyDescent="0.35">
      <c r="B62" s="6"/>
      <c r="D62" s="6"/>
      <c r="E62" s="8" t="s">
        <v>1384</v>
      </c>
      <c r="F62" s="9" t="s">
        <v>1383</v>
      </c>
      <c r="G62" s="49">
        <v>18</v>
      </c>
      <c r="H62" s="49">
        <v>81.314660000000003</v>
      </c>
      <c r="I62" s="29">
        <v>1463.6638800000001</v>
      </c>
      <c r="J62"/>
      <c r="K62"/>
    </row>
    <row r="63" spans="2:11" x14ac:dyDescent="0.35">
      <c r="B63" s="6"/>
      <c r="C63" s="6" t="s">
        <v>266</v>
      </c>
      <c r="D63" s="6"/>
      <c r="E63" s="6"/>
      <c r="G63" s="49">
        <v>167</v>
      </c>
      <c r="H63" s="49">
        <v>73.354659999999996</v>
      </c>
      <c r="I63" s="29">
        <v>12251.97322</v>
      </c>
      <c r="J63"/>
      <c r="K63"/>
    </row>
    <row r="64" spans="2:11" x14ac:dyDescent="0.35">
      <c r="B64" s="6" t="s">
        <v>1412</v>
      </c>
      <c r="C64" s="6"/>
      <c r="D64" s="6"/>
      <c r="E64" s="6"/>
      <c r="G64" s="49">
        <v>167</v>
      </c>
      <c r="H64" s="49">
        <v>73.354659999999996</v>
      </c>
      <c r="I64" s="29">
        <v>12251.97322</v>
      </c>
      <c r="J64"/>
      <c r="K64"/>
    </row>
    <row r="65" spans="2:11" ht="26.5" x14ac:dyDescent="0.35">
      <c r="B65" s="6" t="s">
        <v>1274</v>
      </c>
      <c r="C65" s="22" t="s">
        <v>47</v>
      </c>
      <c r="D65" s="6" t="s">
        <v>451</v>
      </c>
      <c r="E65" s="8" t="s">
        <v>1276</v>
      </c>
      <c r="F65" s="9" t="s">
        <v>1275</v>
      </c>
      <c r="G65" s="49">
        <v>12</v>
      </c>
      <c r="H65" s="49">
        <v>69.864660000000001</v>
      </c>
      <c r="I65" s="29">
        <v>838.37591999999995</v>
      </c>
      <c r="J65"/>
      <c r="K65"/>
    </row>
    <row r="66" spans="2:11" x14ac:dyDescent="0.35">
      <c r="B66" s="6"/>
      <c r="D66" s="6"/>
      <c r="E66" s="8" t="s">
        <v>1278</v>
      </c>
      <c r="F66" s="9" t="s">
        <v>1277</v>
      </c>
      <c r="G66" s="49">
        <v>4.5</v>
      </c>
      <c r="H66" s="49">
        <v>69.864660000000001</v>
      </c>
      <c r="I66" s="29">
        <v>314.39096999999998</v>
      </c>
      <c r="J66"/>
      <c r="K66"/>
    </row>
    <row r="67" spans="2:11" x14ac:dyDescent="0.35">
      <c r="B67" s="6"/>
      <c r="D67" s="6"/>
      <c r="E67" s="8" t="s">
        <v>1280</v>
      </c>
      <c r="F67" s="9" t="s">
        <v>1279</v>
      </c>
      <c r="G67" s="49">
        <v>4.5</v>
      </c>
      <c r="H67" s="49">
        <v>69.864660000000001</v>
      </c>
      <c r="I67" s="29">
        <v>314.39096999999998</v>
      </c>
      <c r="J67"/>
      <c r="K67"/>
    </row>
    <row r="68" spans="2:11" ht="26.5" x14ac:dyDescent="0.35">
      <c r="B68" s="6"/>
      <c r="D68" s="6"/>
      <c r="E68" s="8" t="s">
        <v>1322</v>
      </c>
      <c r="F68" s="9" t="s">
        <v>1321</v>
      </c>
      <c r="G68" s="49">
        <v>9</v>
      </c>
      <c r="H68" s="49">
        <v>71.864660000000001</v>
      </c>
      <c r="I68" s="29">
        <v>646.78193999999996</v>
      </c>
      <c r="J68"/>
      <c r="K68"/>
    </row>
    <row r="69" spans="2:11" ht="26.5" x14ac:dyDescent="0.35">
      <c r="B69" s="6"/>
      <c r="D69" s="6"/>
      <c r="E69" s="8" t="s">
        <v>1342</v>
      </c>
      <c r="F69" s="9" t="s">
        <v>1310</v>
      </c>
      <c r="G69" s="49">
        <v>6</v>
      </c>
      <c r="H69" s="49">
        <v>71.864660000000001</v>
      </c>
      <c r="I69" s="29">
        <v>431.18795999999998</v>
      </c>
      <c r="J69"/>
      <c r="K69"/>
    </row>
    <row r="70" spans="2:11" ht="26.5" x14ac:dyDescent="0.35">
      <c r="B70" s="6"/>
      <c r="D70" s="6" t="s">
        <v>122</v>
      </c>
      <c r="E70" s="8" t="s">
        <v>1359</v>
      </c>
      <c r="F70" s="9" t="s">
        <v>1358</v>
      </c>
      <c r="G70" s="49">
        <v>6</v>
      </c>
      <c r="H70" s="49">
        <v>80.314660000000003</v>
      </c>
      <c r="I70" s="29">
        <v>481.88796000000002</v>
      </c>
      <c r="J70"/>
      <c r="K70"/>
    </row>
    <row r="71" spans="2:11" x14ac:dyDescent="0.35">
      <c r="B71" s="6"/>
      <c r="C71" s="6" t="s">
        <v>266</v>
      </c>
      <c r="D71" s="6"/>
      <c r="E71" s="6"/>
      <c r="G71" s="49">
        <v>42</v>
      </c>
      <c r="H71" s="49">
        <v>72.272993333333332</v>
      </c>
      <c r="I71" s="29">
        <v>3027.0157199999999</v>
      </c>
      <c r="J71"/>
      <c r="K71"/>
    </row>
    <row r="72" spans="2:11" x14ac:dyDescent="0.35">
      <c r="B72" s="6" t="s">
        <v>1413</v>
      </c>
      <c r="C72" s="6"/>
      <c r="D72" s="6"/>
      <c r="E72" s="6"/>
      <c r="G72" s="49">
        <v>42</v>
      </c>
      <c r="H72" s="49">
        <v>72.272993333333332</v>
      </c>
      <c r="I72" s="29">
        <v>3027.0157199999999</v>
      </c>
      <c r="J72"/>
      <c r="K72"/>
    </row>
    <row r="73" spans="2:11" ht="26.5" x14ac:dyDescent="0.35">
      <c r="B73" s="6" t="s">
        <v>1281</v>
      </c>
      <c r="C73" s="22" t="s">
        <v>47</v>
      </c>
      <c r="D73" s="6" t="s">
        <v>451</v>
      </c>
      <c r="E73" s="8" t="s">
        <v>1324</v>
      </c>
      <c r="F73" s="9" t="s">
        <v>1323</v>
      </c>
      <c r="G73" s="49">
        <v>4</v>
      </c>
      <c r="H73" s="49">
        <v>71.864660000000001</v>
      </c>
      <c r="I73" s="29">
        <v>287.45864</v>
      </c>
      <c r="J73"/>
      <c r="K73"/>
    </row>
    <row r="74" spans="2:11" ht="39.5" x14ac:dyDescent="0.35">
      <c r="B74" s="6"/>
      <c r="D74" s="6"/>
      <c r="E74" s="8" t="s">
        <v>1294</v>
      </c>
      <c r="F74" s="9" t="s">
        <v>1293</v>
      </c>
      <c r="G74" s="49">
        <v>2.75</v>
      </c>
      <c r="H74" s="49">
        <v>70.864660000000001</v>
      </c>
      <c r="I74" s="29">
        <v>194.877815</v>
      </c>
      <c r="J74"/>
      <c r="K74"/>
    </row>
    <row r="75" spans="2:11" ht="26.5" x14ac:dyDescent="0.35">
      <c r="B75" s="6"/>
      <c r="D75" s="6"/>
      <c r="E75" s="8" t="s">
        <v>1342</v>
      </c>
      <c r="F75" s="9" t="s">
        <v>1310</v>
      </c>
      <c r="G75" s="49">
        <v>2.75</v>
      </c>
      <c r="H75" s="49">
        <v>71.864660000000001</v>
      </c>
      <c r="I75" s="29">
        <v>197.627815</v>
      </c>
      <c r="J75"/>
      <c r="K75"/>
    </row>
    <row r="76" spans="2:11" ht="39.5" x14ac:dyDescent="0.35">
      <c r="B76" s="6"/>
      <c r="D76" s="6" t="s">
        <v>1250</v>
      </c>
      <c r="E76" s="8" t="s">
        <v>1357</v>
      </c>
      <c r="F76" s="9" t="s">
        <v>1356</v>
      </c>
      <c r="G76" s="49">
        <v>4.5</v>
      </c>
      <c r="H76" s="49">
        <v>79.314660000000003</v>
      </c>
      <c r="I76" s="29">
        <v>356.91597000000002</v>
      </c>
      <c r="J76"/>
      <c r="K76"/>
    </row>
    <row r="77" spans="2:11" x14ac:dyDescent="0.35">
      <c r="B77" s="6"/>
      <c r="D77" s="6"/>
      <c r="E77" s="8" t="s">
        <v>1283</v>
      </c>
      <c r="F77" s="9" t="s">
        <v>1282</v>
      </c>
      <c r="G77" s="49">
        <v>2</v>
      </c>
      <c r="H77" s="49">
        <v>69.864660000000001</v>
      </c>
      <c r="I77" s="29">
        <v>139.72932</v>
      </c>
      <c r="J77"/>
      <c r="K77"/>
    </row>
    <row r="78" spans="2:11" ht="39.5" x14ac:dyDescent="0.35">
      <c r="B78" s="6"/>
      <c r="D78" s="6"/>
      <c r="E78" s="8" t="s">
        <v>1326</v>
      </c>
      <c r="F78" s="9" t="s">
        <v>1325</v>
      </c>
      <c r="G78" s="49">
        <v>2</v>
      </c>
      <c r="H78" s="49">
        <v>71.864660000000001</v>
      </c>
      <c r="I78" s="29">
        <v>143.72932</v>
      </c>
      <c r="J78"/>
      <c r="K78"/>
    </row>
    <row r="79" spans="2:11" x14ac:dyDescent="0.35">
      <c r="B79" s="6"/>
      <c r="C79" s="6" t="s">
        <v>266</v>
      </c>
      <c r="D79" s="6"/>
      <c r="E79" s="6"/>
      <c r="G79" s="49">
        <v>18</v>
      </c>
      <c r="H79" s="49">
        <v>72.606326666666675</v>
      </c>
      <c r="I79" s="29">
        <v>1320.3388799999998</v>
      </c>
      <c r="J79"/>
      <c r="K79"/>
    </row>
    <row r="80" spans="2:11" x14ac:dyDescent="0.35">
      <c r="B80" s="6" t="s">
        <v>1414</v>
      </c>
      <c r="C80" s="6"/>
      <c r="D80" s="6"/>
      <c r="E80" s="6"/>
      <c r="G80" s="49">
        <v>18</v>
      </c>
      <c r="H80" s="49">
        <v>72.606326666666675</v>
      </c>
      <c r="I80" s="29">
        <v>1320.3388799999998</v>
      </c>
      <c r="J80"/>
      <c r="K80"/>
    </row>
    <row r="81" spans="2:11" ht="26.5" x14ac:dyDescent="0.35">
      <c r="B81" s="6" t="s">
        <v>1241</v>
      </c>
      <c r="C81" s="22" t="s">
        <v>47</v>
      </c>
      <c r="D81" s="6" t="s">
        <v>451</v>
      </c>
      <c r="E81" s="8" t="s">
        <v>42</v>
      </c>
      <c r="F81" s="9" t="s">
        <v>1091</v>
      </c>
      <c r="G81" s="49">
        <v>1.5</v>
      </c>
      <c r="H81" s="49">
        <v>63.864659999999994</v>
      </c>
      <c r="I81" s="29">
        <v>95.796989999999994</v>
      </c>
      <c r="J81"/>
      <c r="K81"/>
    </row>
    <row r="82" spans="2:11" ht="26.5" x14ac:dyDescent="0.35">
      <c r="B82" s="6"/>
      <c r="D82" s="6"/>
      <c r="E82" s="8" t="s">
        <v>1328</v>
      </c>
      <c r="F82" s="9" t="s">
        <v>1327</v>
      </c>
      <c r="G82" s="49">
        <v>1.5</v>
      </c>
      <c r="H82" s="49">
        <v>71.864660000000001</v>
      </c>
      <c r="I82" s="29">
        <v>107.79698999999999</v>
      </c>
      <c r="J82"/>
      <c r="K82"/>
    </row>
    <row r="83" spans="2:11" ht="39.5" x14ac:dyDescent="0.35">
      <c r="B83" s="6"/>
      <c r="D83" s="6"/>
      <c r="E83" s="8" t="s">
        <v>1294</v>
      </c>
      <c r="F83" s="9" t="s">
        <v>1293</v>
      </c>
      <c r="G83" s="49">
        <v>2.75</v>
      </c>
      <c r="H83" s="49">
        <v>70.864660000000001</v>
      </c>
      <c r="I83" s="29">
        <v>194.877815</v>
      </c>
      <c r="J83"/>
      <c r="K83"/>
    </row>
    <row r="84" spans="2:11" ht="26.5" x14ac:dyDescent="0.35">
      <c r="B84" s="6"/>
      <c r="D84" s="6"/>
      <c r="E84" s="8" t="s">
        <v>1342</v>
      </c>
      <c r="F84" s="9" t="s">
        <v>1310</v>
      </c>
      <c r="G84" s="49">
        <v>2.75</v>
      </c>
      <c r="H84" s="49">
        <v>71.864660000000001</v>
      </c>
      <c r="I84" s="29">
        <v>197.627815</v>
      </c>
      <c r="J84"/>
      <c r="K84"/>
    </row>
    <row r="85" spans="2:11" ht="39.5" x14ac:dyDescent="0.35">
      <c r="B85" s="6"/>
      <c r="D85" s="6" t="s">
        <v>1250</v>
      </c>
      <c r="E85" s="8" t="s">
        <v>1355</v>
      </c>
      <c r="F85" s="9" t="s">
        <v>1354</v>
      </c>
      <c r="G85" s="49">
        <v>4</v>
      </c>
      <c r="H85" s="49">
        <v>78.314660000000003</v>
      </c>
      <c r="I85" s="29">
        <v>313.25864000000001</v>
      </c>
      <c r="J85"/>
      <c r="K85"/>
    </row>
    <row r="86" spans="2:11" x14ac:dyDescent="0.35">
      <c r="B86" s="6"/>
      <c r="D86" s="6"/>
      <c r="E86" s="8" t="s">
        <v>1252</v>
      </c>
      <c r="F86" s="9" t="s">
        <v>1251</v>
      </c>
      <c r="G86" s="49">
        <v>1.75</v>
      </c>
      <c r="H86" s="49">
        <v>68.864660000000001</v>
      </c>
      <c r="I86" s="29">
        <v>120.513155</v>
      </c>
      <c r="J86"/>
      <c r="K86"/>
    </row>
    <row r="87" spans="2:11" ht="26.5" x14ac:dyDescent="0.35">
      <c r="B87" s="6"/>
      <c r="D87" s="6"/>
      <c r="E87" s="8" t="s">
        <v>1329</v>
      </c>
      <c r="F87" s="9" t="s">
        <v>1327</v>
      </c>
      <c r="G87" s="49">
        <v>1.75</v>
      </c>
      <c r="H87" s="49">
        <v>71.864660000000001</v>
      </c>
      <c r="I87" s="29">
        <v>125.763155</v>
      </c>
      <c r="J87"/>
      <c r="K87"/>
    </row>
    <row r="88" spans="2:11" x14ac:dyDescent="0.35">
      <c r="B88" s="6"/>
      <c r="C88" s="6" t="s">
        <v>266</v>
      </c>
      <c r="D88" s="6"/>
      <c r="E88" s="6"/>
      <c r="G88" s="49">
        <v>16</v>
      </c>
      <c r="H88" s="49">
        <v>71.071802857142856</v>
      </c>
      <c r="I88" s="29">
        <v>1155.6345600000002</v>
      </c>
      <c r="J88"/>
      <c r="K88"/>
    </row>
    <row r="89" spans="2:11" x14ac:dyDescent="0.35">
      <c r="B89" s="6" t="s">
        <v>1415</v>
      </c>
      <c r="C89" s="6"/>
      <c r="D89" s="6"/>
      <c r="E89" s="6"/>
      <c r="G89" s="49">
        <v>16</v>
      </c>
      <c r="H89" s="49">
        <v>71.071802857142856</v>
      </c>
      <c r="I89" s="29">
        <v>1155.6345600000002</v>
      </c>
      <c r="J89"/>
      <c r="K89"/>
    </row>
    <row r="90" spans="2:11" ht="26.5" x14ac:dyDescent="0.35">
      <c r="B90" s="6" t="s">
        <v>1242</v>
      </c>
      <c r="C90" s="22" t="s">
        <v>47</v>
      </c>
      <c r="D90" s="6" t="s">
        <v>451</v>
      </c>
      <c r="E90" s="8" t="s">
        <v>42</v>
      </c>
      <c r="F90" s="9" t="s">
        <v>1243</v>
      </c>
      <c r="G90" s="49">
        <v>2.5</v>
      </c>
      <c r="H90" s="49">
        <v>63.864659999999994</v>
      </c>
      <c r="I90" s="29">
        <v>159.66164999999998</v>
      </c>
      <c r="J90"/>
      <c r="K90"/>
    </row>
    <row r="91" spans="2:11" ht="26.5" x14ac:dyDescent="0.35">
      <c r="B91" s="6"/>
      <c r="D91" s="6"/>
      <c r="E91" s="8" t="s">
        <v>1288</v>
      </c>
      <c r="F91" s="9" t="s">
        <v>1287</v>
      </c>
      <c r="G91" s="49">
        <v>2.75</v>
      </c>
      <c r="H91" s="49">
        <v>70.864660000000001</v>
      </c>
      <c r="I91" s="29">
        <v>194.877815</v>
      </c>
      <c r="J91"/>
      <c r="K91"/>
    </row>
    <row r="92" spans="2:11" ht="26.5" x14ac:dyDescent="0.35">
      <c r="B92" s="6"/>
      <c r="D92" s="6"/>
      <c r="E92" s="8" t="s">
        <v>1256</v>
      </c>
      <c r="F92" s="9" t="s">
        <v>1255</v>
      </c>
      <c r="G92" s="49">
        <v>0.125</v>
      </c>
      <c r="H92" s="49">
        <v>68.864660000000001</v>
      </c>
      <c r="I92" s="29">
        <v>8.6080825000000001</v>
      </c>
      <c r="J92"/>
      <c r="K92"/>
    </row>
    <row r="93" spans="2:11" ht="52.5" x14ac:dyDescent="0.35">
      <c r="B93" s="6"/>
      <c r="D93" s="6"/>
      <c r="E93" s="8" t="s">
        <v>1290</v>
      </c>
      <c r="F93" s="9" t="s">
        <v>1289</v>
      </c>
      <c r="G93" s="49">
        <v>2.625</v>
      </c>
      <c r="H93" s="49">
        <v>70.864660000000001</v>
      </c>
      <c r="I93" s="29">
        <v>186.0197325</v>
      </c>
      <c r="J93"/>
      <c r="K93"/>
    </row>
    <row r="94" spans="2:11" ht="26.5" x14ac:dyDescent="0.35">
      <c r="B94" s="6"/>
      <c r="D94" s="6"/>
      <c r="E94" s="8" t="s">
        <v>1331</v>
      </c>
      <c r="F94" s="9" t="s">
        <v>1333</v>
      </c>
      <c r="G94" s="49">
        <v>0.125</v>
      </c>
      <c r="H94" s="49">
        <v>71.864660000000001</v>
      </c>
      <c r="I94" s="29">
        <v>8.9830825000000001</v>
      </c>
      <c r="J94"/>
      <c r="K94"/>
    </row>
    <row r="95" spans="2:11" ht="26.5" x14ac:dyDescent="0.35">
      <c r="B95" s="6"/>
      <c r="D95" s="6"/>
      <c r="E95" s="8"/>
      <c r="F95" s="9" t="s">
        <v>1332</v>
      </c>
      <c r="G95" s="49">
        <v>5.25</v>
      </c>
      <c r="H95" s="49">
        <v>71.864660000000001</v>
      </c>
      <c r="I95" s="29">
        <v>377.28946500000001</v>
      </c>
      <c r="J95"/>
      <c r="K95"/>
    </row>
    <row r="96" spans="2:11" ht="26.5" x14ac:dyDescent="0.35">
      <c r="B96" s="6"/>
      <c r="D96" s="6"/>
      <c r="E96" s="8"/>
      <c r="F96" s="9" t="s">
        <v>1330</v>
      </c>
      <c r="G96" s="49">
        <v>0.125</v>
      </c>
      <c r="H96" s="49">
        <v>71.864660000000001</v>
      </c>
      <c r="I96" s="29">
        <v>8.9830825000000001</v>
      </c>
      <c r="J96"/>
      <c r="K96"/>
    </row>
    <row r="97" spans="2:11" ht="39.5" x14ac:dyDescent="0.35">
      <c r="B97" s="6"/>
      <c r="D97" s="6"/>
      <c r="E97" s="8" t="s">
        <v>1258</v>
      </c>
      <c r="F97" s="9" t="s">
        <v>1257</v>
      </c>
      <c r="G97" s="49">
        <v>5.75</v>
      </c>
      <c r="H97" s="49">
        <v>68.864660000000001</v>
      </c>
      <c r="I97" s="29">
        <v>395.97179500000004</v>
      </c>
      <c r="J97"/>
      <c r="K97"/>
    </row>
    <row r="98" spans="2:11" ht="39.5" x14ac:dyDescent="0.35">
      <c r="B98" s="6"/>
      <c r="D98" s="6"/>
      <c r="E98" s="8"/>
      <c r="F98" s="9" t="s">
        <v>1259</v>
      </c>
      <c r="G98" s="49">
        <v>0.75</v>
      </c>
      <c r="H98" s="49">
        <v>68.864660000000001</v>
      </c>
      <c r="I98" s="29">
        <v>51.648494999999997</v>
      </c>
      <c r="J98"/>
      <c r="K98"/>
    </row>
    <row r="99" spans="2:11" x14ac:dyDescent="0.35">
      <c r="B99" s="6"/>
      <c r="D99" s="6"/>
      <c r="E99" s="8" t="s">
        <v>1292</v>
      </c>
      <c r="F99" s="9" t="s">
        <v>1291</v>
      </c>
      <c r="G99" s="49">
        <v>0.375</v>
      </c>
      <c r="H99" s="49">
        <v>70.864660000000001</v>
      </c>
      <c r="I99" s="29">
        <v>26.574247499999998</v>
      </c>
      <c r="J99"/>
      <c r="K99"/>
    </row>
    <row r="100" spans="2:11" ht="26.5" x14ac:dyDescent="0.35">
      <c r="B100" s="6"/>
      <c r="D100" s="6"/>
      <c r="E100" s="8" t="s">
        <v>1342</v>
      </c>
      <c r="F100" s="9" t="s">
        <v>1343</v>
      </c>
      <c r="G100" s="49">
        <v>3.125</v>
      </c>
      <c r="H100" s="49">
        <v>71.864660000000001</v>
      </c>
      <c r="I100" s="29">
        <v>224.57706250000001</v>
      </c>
      <c r="J100"/>
      <c r="K100"/>
    </row>
    <row r="101" spans="2:11" ht="26.5" x14ac:dyDescent="0.35">
      <c r="B101" s="6"/>
      <c r="D101" s="6"/>
      <c r="E101" s="8"/>
      <c r="F101" s="9" t="s">
        <v>1344</v>
      </c>
      <c r="G101" s="49">
        <v>0.5</v>
      </c>
      <c r="H101" s="49">
        <v>71.864660000000001</v>
      </c>
      <c r="I101" s="29">
        <v>35.93233</v>
      </c>
      <c r="J101"/>
      <c r="K101"/>
    </row>
    <row r="102" spans="2:11" x14ac:dyDescent="0.35">
      <c r="B102" s="6"/>
      <c r="C102" s="6" t="s">
        <v>266</v>
      </c>
      <c r="D102" s="6"/>
      <c r="E102" s="6"/>
      <c r="G102" s="49">
        <v>24</v>
      </c>
      <c r="H102" s="49">
        <v>70.177159999999986</v>
      </c>
      <c r="I102" s="29">
        <v>1679.1268400000004</v>
      </c>
      <c r="J102"/>
      <c r="K102"/>
    </row>
    <row r="103" spans="2:11" x14ac:dyDescent="0.35">
      <c r="B103" s="6" t="s">
        <v>1416</v>
      </c>
      <c r="C103" s="6"/>
      <c r="D103" s="6"/>
      <c r="E103" s="6"/>
      <c r="G103" s="49">
        <v>24</v>
      </c>
      <c r="H103" s="49">
        <v>70.177159999999986</v>
      </c>
      <c r="I103" s="29">
        <v>1679.1268400000004</v>
      </c>
      <c r="J103"/>
      <c r="K103"/>
    </row>
    <row r="104" spans="2:11" ht="26.5" x14ac:dyDescent="0.35">
      <c r="B104" s="6" t="s">
        <v>1368</v>
      </c>
      <c r="C104" s="22" t="s">
        <v>47</v>
      </c>
      <c r="D104" s="6" t="s">
        <v>122</v>
      </c>
      <c r="E104" s="8" t="s">
        <v>1386</v>
      </c>
      <c r="F104" s="9" t="s">
        <v>1385</v>
      </c>
      <c r="G104" s="49">
        <v>6.25</v>
      </c>
      <c r="H104" s="49">
        <v>81.314660000000003</v>
      </c>
      <c r="I104" s="29">
        <v>508.21662500000002</v>
      </c>
      <c r="J104"/>
      <c r="K104"/>
    </row>
    <row r="105" spans="2:11" ht="26.5" x14ac:dyDescent="0.35">
      <c r="B105" s="6"/>
      <c r="D105" s="6" t="s">
        <v>1250</v>
      </c>
      <c r="E105" s="8" t="s">
        <v>1388</v>
      </c>
      <c r="F105" s="9" t="s">
        <v>1387</v>
      </c>
      <c r="G105" s="49">
        <v>10.5</v>
      </c>
      <c r="H105" s="49">
        <v>81.314660000000003</v>
      </c>
      <c r="I105" s="29">
        <v>853.80393000000004</v>
      </c>
      <c r="J105"/>
      <c r="K105"/>
    </row>
    <row r="106" spans="2:11" ht="26.5" x14ac:dyDescent="0.35">
      <c r="B106" s="6"/>
      <c r="D106" s="6"/>
      <c r="E106" s="8" t="s">
        <v>1370</v>
      </c>
      <c r="F106" s="9" t="s">
        <v>1369</v>
      </c>
      <c r="G106" s="49">
        <v>12.5</v>
      </c>
      <c r="H106" s="49">
        <v>80.314660000000003</v>
      </c>
      <c r="I106" s="29">
        <v>1003.93325</v>
      </c>
      <c r="J106"/>
      <c r="K106"/>
    </row>
    <row r="107" spans="2:11" ht="26.5" x14ac:dyDescent="0.35">
      <c r="B107" s="6"/>
      <c r="D107" s="6"/>
      <c r="E107" s="8" t="s">
        <v>1372</v>
      </c>
      <c r="F107" s="9" t="s">
        <v>1371</v>
      </c>
      <c r="G107" s="49">
        <v>5.25</v>
      </c>
      <c r="H107" s="49">
        <v>80.314660000000003</v>
      </c>
      <c r="I107" s="29">
        <v>421.65196500000002</v>
      </c>
      <c r="J107"/>
      <c r="K107"/>
    </row>
    <row r="108" spans="2:11" ht="26.5" x14ac:dyDescent="0.35">
      <c r="B108" s="6"/>
      <c r="D108" s="6"/>
      <c r="E108" s="8" t="s">
        <v>1374</v>
      </c>
      <c r="F108" s="9" t="s">
        <v>1373</v>
      </c>
      <c r="G108" s="49">
        <v>5.25</v>
      </c>
      <c r="H108" s="49">
        <v>80.314660000000003</v>
      </c>
      <c r="I108" s="29">
        <v>421.65196500000002</v>
      </c>
      <c r="J108"/>
      <c r="K108"/>
    </row>
    <row r="109" spans="2:11" x14ac:dyDescent="0.35">
      <c r="B109" s="6"/>
      <c r="D109" s="6"/>
      <c r="E109" s="8" t="s">
        <v>1390</v>
      </c>
      <c r="F109" s="9" t="s">
        <v>1389</v>
      </c>
      <c r="G109" s="49">
        <v>6.25</v>
      </c>
      <c r="H109" s="49">
        <v>81.314660000000003</v>
      </c>
      <c r="I109" s="29">
        <v>508.21662500000002</v>
      </c>
      <c r="J109"/>
      <c r="K109"/>
    </row>
    <row r="110" spans="2:11" x14ac:dyDescent="0.35">
      <c r="B110" s="6"/>
      <c r="C110" s="6" t="s">
        <v>266</v>
      </c>
      <c r="D110" s="6"/>
      <c r="E110" s="6"/>
      <c r="G110" s="49">
        <v>46</v>
      </c>
      <c r="H110" s="49">
        <v>80.814660000000003</v>
      </c>
      <c r="I110" s="29">
        <v>3717.4743600000002</v>
      </c>
      <c r="J110"/>
      <c r="K110"/>
    </row>
    <row r="111" spans="2:11" x14ac:dyDescent="0.35">
      <c r="B111" s="6" t="s">
        <v>1417</v>
      </c>
      <c r="C111" s="6"/>
      <c r="D111" s="6"/>
      <c r="E111" s="6"/>
      <c r="G111" s="49">
        <v>46</v>
      </c>
      <c r="H111" s="49">
        <v>80.814660000000003</v>
      </c>
      <c r="I111" s="29">
        <v>3717.4743600000002</v>
      </c>
      <c r="J111"/>
      <c r="K111"/>
    </row>
    <row r="112" spans="2:11" ht="26.5" x14ac:dyDescent="0.35">
      <c r="B112" s="6" t="s">
        <v>1284</v>
      </c>
      <c r="C112" s="22" t="s">
        <v>47</v>
      </c>
      <c r="D112" s="6" t="s">
        <v>451</v>
      </c>
      <c r="E112" s="8" t="s">
        <v>1335</v>
      </c>
      <c r="F112" s="9" t="s">
        <v>1334</v>
      </c>
      <c r="G112" s="49">
        <v>1.65</v>
      </c>
      <c r="H112" s="49">
        <v>71.864660000000001</v>
      </c>
      <c r="I112" s="29">
        <v>118.576689</v>
      </c>
      <c r="J112"/>
      <c r="K112"/>
    </row>
    <row r="113" spans="2:11" ht="26.5" x14ac:dyDescent="0.35">
      <c r="B113" s="6"/>
      <c r="D113" s="6"/>
      <c r="E113" s="8" t="s">
        <v>1337</v>
      </c>
      <c r="F113" s="9" t="s">
        <v>1336</v>
      </c>
      <c r="G113" s="49">
        <v>3.25</v>
      </c>
      <c r="H113" s="49">
        <v>71.864660000000001</v>
      </c>
      <c r="I113" s="29">
        <v>233.56014500000001</v>
      </c>
      <c r="J113"/>
      <c r="K113"/>
    </row>
    <row r="114" spans="2:11" ht="26.5" x14ac:dyDescent="0.35">
      <c r="B114" s="6"/>
      <c r="D114" s="6"/>
      <c r="E114" s="8" t="s">
        <v>1286</v>
      </c>
      <c r="F114" s="9" t="s">
        <v>1285</v>
      </c>
      <c r="G114" s="49">
        <v>6.5</v>
      </c>
      <c r="H114" s="49">
        <v>69.864660000000001</v>
      </c>
      <c r="I114" s="29">
        <v>454.12029000000001</v>
      </c>
      <c r="J114"/>
      <c r="K114"/>
    </row>
    <row r="115" spans="2:11" ht="26.5" x14ac:dyDescent="0.35">
      <c r="B115" s="6"/>
      <c r="D115" s="6"/>
      <c r="E115" s="8" t="s">
        <v>1339</v>
      </c>
      <c r="F115" s="9" t="s">
        <v>1338</v>
      </c>
      <c r="G115" s="49">
        <v>5.5</v>
      </c>
      <c r="H115" s="49">
        <v>71.864660000000001</v>
      </c>
      <c r="I115" s="29">
        <v>395.25563</v>
      </c>
      <c r="J115"/>
      <c r="K115"/>
    </row>
    <row r="116" spans="2:11" ht="26.5" x14ac:dyDescent="0.35">
      <c r="B116" s="6"/>
      <c r="D116" s="6"/>
      <c r="E116" s="8" t="s">
        <v>1341</v>
      </c>
      <c r="F116" s="9" t="s">
        <v>1340</v>
      </c>
      <c r="G116" s="49">
        <v>2.75</v>
      </c>
      <c r="H116" s="49">
        <v>71.864660000000001</v>
      </c>
      <c r="I116" s="29">
        <v>197.627815</v>
      </c>
      <c r="J116"/>
      <c r="K116"/>
    </row>
    <row r="117" spans="2:11" ht="26.5" x14ac:dyDescent="0.35">
      <c r="B117" s="6"/>
      <c r="D117" s="6"/>
      <c r="E117" s="8" t="s">
        <v>1342</v>
      </c>
      <c r="F117" s="9" t="s">
        <v>1310</v>
      </c>
      <c r="G117" s="49">
        <v>3.25</v>
      </c>
      <c r="H117" s="49">
        <v>71.864660000000001</v>
      </c>
      <c r="I117" s="29">
        <v>233.56014500000001</v>
      </c>
      <c r="J117"/>
      <c r="K117"/>
    </row>
    <row r="118" spans="2:11" ht="26.5" x14ac:dyDescent="0.35">
      <c r="B118" s="6"/>
      <c r="D118" s="6"/>
      <c r="E118" s="8" t="s">
        <v>1346</v>
      </c>
      <c r="F118" s="9" t="s">
        <v>1345</v>
      </c>
      <c r="G118" s="49">
        <v>1.1000000000000001</v>
      </c>
      <c r="H118" s="49">
        <v>71.864660000000001</v>
      </c>
      <c r="I118" s="29">
        <v>79.051126000000011</v>
      </c>
      <c r="J118"/>
      <c r="K118"/>
    </row>
    <row r="119" spans="2:11" x14ac:dyDescent="0.35">
      <c r="B119" s="6"/>
      <c r="C119" s="6" t="s">
        <v>266</v>
      </c>
      <c r="D119" s="6"/>
      <c r="E119" s="6"/>
      <c r="G119" s="49">
        <v>24</v>
      </c>
      <c r="H119" s="49">
        <v>71.614660000000001</v>
      </c>
      <c r="I119" s="29">
        <v>1711.7518400000001</v>
      </c>
      <c r="J119"/>
      <c r="K119"/>
    </row>
    <row r="120" spans="2:11" x14ac:dyDescent="0.35">
      <c r="B120" s="6" t="s">
        <v>1418</v>
      </c>
      <c r="C120" s="6"/>
      <c r="D120" s="6"/>
      <c r="E120" s="6"/>
      <c r="G120" s="49">
        <v>24</v>
      </c>
      <c r="H120" s="49">
        <v>71.614660000000001</v>
      </c>
      <c r="I120" s="29">
        <v>1711.7518400000001</v>
      </c>
      <c r="J120"/>
      <c r="K120"/>
    </row>
    <row r="121" spans="2:11" ht="26.5" x14ac:dyDescent="0.35">
      <c r="B121" s="6" t="s">
        <v>1244</v>
      </c>
      <c r="C121" s="22" t="s">
        <v>47</v>
      </c>
      <c r="D121" s="6" t="s">
        <v>451</v>
      </c>
      <c r="E121" s="8" t="s">
        <v>42</v>
      </c>
      <c r="F121" s="9" t="s">
        <v>1091</v>
      </c>
      <c r="G121" s="49">
        <v>1.25</v>
      </c>
      <c r="H121" s="49">
        <v>63.864659999999994</v>
      </c>
      <c r="I121" s="29">
        <v>79.83082499999999</v>
      </c>
      <c r="J121"/>
    </row>
    <row r="122" spans="2:11" ht="26.5" x14ac:dyDescent="0.35">
      <c r="B122" s="6"/>
      <c r="D122" s="6"/>
      <c r="E122" s="8" t="s">
        <v>1261</v>
      </c>
      <c r="F122" s="9" t="s">
        <v>1260</v>
      </c>
      <c r="G122" s="49">
        <v>1.5</v>
      </c>
      <c r="H122" s="49">
        <v>68.864660000000001</v>
      </c>
      <c r="I122" s="29">
        <v>103.29698999999999</v>
      </c>
      <c r="J122"/>
    </row>
    <row r="123" spans="2:11" ht="26.5" x14ac:dyDescent="0.35">
      <c r="B123" s="6"/>
      <c r="D123" s="6"/>
      <c r="E123" s="8" t="s">
        <v>1348</v>
      </c>
      <c r="F123" s="9" t="s">
        <v>1347</v>
      </c>
      <c r="G123" s="49">
        <v>2.5</v>
      </c>
      <c r="H123" s="49">
        <v>71.864660000000001</v>
      </c>
      <c r="I123" s="29">
        <v>179.66165000000001</v>
      </c>
      <c r="J123"/>
    </row>
    <row r="124" spans="2:11" ht="26.5" x14ac:dyDescent="0.35">
      <c r="B124" s="6"/>
      <c r="D124" s="6"/>
      <c r="E124" s="8" t="s">
        <v>1296</v>
      </c>
      <c r="F124" s="9" t="s">
        <v>1295</v>
      </c>
      <c r="G124" s="49">
        <v>2</v>
      </c>
      <c r="H124" s="49">
        <v>70.864660000000001</v>
      </c>
      <c r="I124" s="29">
        <v>141.72932</v>
      </c>
      <c r="J124"/>
    </row>
    <row r="125" spans="2:11" ht="26.5" x14ac:dyDescent="0.35">
      <c r="B125" s="6"/>
      <c r="D125" s="6"/>
      <c r="E125" s="8" t="s">
        <v>1263</v>
      </c>
      <c r="F125" s="9" t="s">
        <v>1262</v>
      </c>
      <c r="G125" s="49">
        <v>2</v>
      </c>
      <c r="H125" s="49">
        <v>68.864660000000001</v>
      </c>
      <c r="I125" s="29">
        <v>137.72932</v>
      </c>
      <c r="J125"/>
    </row>
    <row r="126" spans="2:11" ht="26.5" x14ac:dyDescent="0.35">
      <c r="B126" s="6"/>
      <c r="D126" s="6"/>
      <c r="E126" s="8" t="s">
        <v>1265</v>
      </c>
      <c r="F126" s="9" t="s">
        <v>1264</v>
      </c>
      <c r="G126" s="49">
        <v>1.5</v>
      </c>
      <c r="H126" s="49">
        <v>68.864660000000001</v>
      </c>
      <c r="I126" s="29">
        <v>103.29698999999999</v>
      </c>
      <c r="J126"/>
    </row>
    <row r="127" spans="2:11" ht="26.5" x14ac:dyDescent="0.35">
      <c r="B127" s="6"/>
      <c r="D127" s="6"/>
      <c r="E127" s="8" t="s">
        <v>1298</v>
      </c>
      <c r="F127" s="9" t="s">
        <v>1297</v>
      </c>
      <c r="G127" s="49">
        <v>1.25</v>
      </c>
      <c r="H127" s="49">
        <v>70.864660000000001</v>
      </c>
      <c r="I127" s="29">
        <v>88.580825000000004</v>
      </c>
      <c r="J127"/>
    </row>
    <row r="128" spans="2:11" x14ac:dyDescent="0.35">
      <c r="B128" s="6"/>
      <c r="C128" s="6" t="s">
        <v>266</v>
      </c>
      <c r="D128" s="6"/>
      <c r="E128" s="6"/>
      <c r="G128" s="49">
        <v>12</v>
      </c>
      <c r="H128" s="49">
        <v>69.489660000000001</v>
      </c>
      <c r="I128" s="29">
        <v>834.12591999999995</v>
      </c>
      <c r="J128"/>
    </row>
    <row r="129" spans="1:10" x14ac:dyDescent="0.35">
      <c r="B129" s="6" t="s">
        <v>1419</v>
      </c>
      <c r="C129" s="6"/>
      <c r="D129" s="6"/>
      <c r="E129" s="6"/>
      <c r="G129" s="49">
        <v>12</v>
      </c>
      <c r="H129" s="49">
        <v>69.489660000000001</v>
      </c>
      <c r="I129" s="29">
        <v>834.12591999999995</v>
      </c>
      <c r="J129"/>
    </row>
    <row r="130" spans="1:10" x14ac:dyDescent="0.35">
      <c r="A130" s="6" t="s">
        <v>1408</v>
      </c>
      <c r="B130" s="6"/>
      <c r="C130" s="6"/>
      <c r="D130" s="6"/>
      <c r="E130" s="6"/>
      <c r="G130" s="49">
        <v>535.15</v>
      </c>
      <c r="H130" s="49">
        <v>72.322627098765338</v>
      </c>
      <c r="I130" s="29">
        <v>57689.034371916678</v>
      </c>
      <c r="J130"/>
    </row>
    <row r="131" spans="1:10" x14ac:dyDescent="0.35">
      <c r="A131" s="30" t="s">
        <v>259</v>
      </c>
      <c r="B131" s="30"/>
      <c r="C131" s="30"/>
      <c r="D131" s="30"/>
      <c r="F131" s="30"/>
      <c r="G131" s="49">
        <v>535.15</v>
      </c>
      <c r="H131" s="49">
        <v>72.322627098765338</v>
      </c>
      <c r="I131" s="29">
        <v>57689.034371916678</v>
      </c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</sheetData>
  <mergeCells count="1">
    <mergeCell ref="A1:G1"/>
  </mergeCells>
  <pageMargins left="0.7" right="0.7" top="0.75" bottom="0.75" header="0.3" footer="0.3"/>
  <pageSetup paperSize="9" scale="75" fitToHeight="0" orientation="portrait" r:id="rId2"/>
  <rowBreaks count="3" manualBreakCount="3">
    <brk id="38" max="8" man="1"/>
    <brk id="66" max="8" man="1"/>
    <brk id="91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7968-C123-4CBD-9596-852E74F9DB2B}">
  <sheetPr>
    <tabColor rgb="FF92D050"/>
  </sheetPr>
  <dimension ref="A1:N1553"/>
  <sheetViews>
    <sheetView view="pageBreakPreview" zoomScale="85" zoomScaleNormal="90" zoomScaleSheetLayoutView="85" workbookViewId="0">
      <selection activeCell="G37" sqref="G37"/>
    </sheetView>
  </sheetViews>
  <sheetFormatPr defaultColWidth="8.81640625" defaultRowHeight="14.5" x14ac:dyDescent="0.35"/>
  <cols>
    <col min="1" max="1" width="13.453125" style="6" customWidth="1"/>
    <col min="2" max="2" width="18.453125" style="22" customWidth="1"/>
    <col min="3" max="3" width="12" style="22" customWidth="1"/>
    <col min="4" max="4" width="8.54296875" style="22" customWidth="1"/>
    <col min="5" max="5" width="8.54296875" style="30" customWidth="1"/>
    <col min="6" max="6" width="25.54296875" style="6" customWidth="1"/>
    <col min="7" max="7" width="10.7265625" style="6" customWidth="1"/>
    <col min="8" max="8" width="13.81640625" style="6" customWidth="1"/>
    <col min="9" max="9" width="18.54296875" style="6" customWidth="1"/>
    <col min="10" max="10" width="18.1796875" style="6" customWidth="1"/>
    <col min="11" max="11" width="8.81640625" style="6"/>
    <col min="12" max="12" width="16.54296875" style="6" customWidth="1"/>
    <col min="13" max="13" width="19.1796875" style="6" customWidth="1"/>
  </cols>
  <sheetData>
    <row r="1" spans="1:14" ht="15.5" x14ac:dyDescent="0.35">
      <c r="A1" s="185" t="s">
        <v>1677</v>
      </c>
      <c r="B1" s="185"/>
      <c r="C1" s="185"/>
      <c r="D1" s="185"/>
      <c r="E1" s="185"/>
      <c r="F1" s="185"/>
      <c r="G1" s="185"/>
      <c r="H1" s="185"/>
      <c r="I1" s="185"/>
    </row>
    <row r="2" spans="1:14" ht="15.5" x14ac:dyDescent="0.35">
      <c r="A2" s="4"/>
      <c r="B2" s="4"/>
      <c r="C2" s="4"/>
      <c r="D2" s="4"/>
      <c r="E2" s="4"/>
      <c r="F2" s="4"/>
      <c r="G2" s="4"/>
      <c r="H2" s="4"/>
      <c r="I2" s="4"/>
    </row>
    <row r="3" spans="1:14" ht="15.5" x14ac:dyDescent="0.35">
      <c r="A3" s="37" t="s">
        <v>1678</v>
      </c>
      <c r="C3" s="41">
        <v>1575</v>
      </c>
      <c r="D3" s="22" t="s">
        <v>252</v>
      </c>
      <c r="E3" s="4"/>
      <c r="F3" s="4"/>
      <c r="G3" s="4"/>
      <c r="H3" s="4"/>
      <c r="I3" s="4"/>
    </row>
    <row r="4" spans="1:14" ht="15.5" x14ac:dyDescent="0.35">
      <c r="A4" s="36"/>
      <c r="C4" s="6"/>
      <c r="E4" s="55"/>
    </row>
    <row r="5" spans="1:14" x14ac:dyDescent="0.35">
      <c r="A5" s="37" t="s">
        <v>1440</v>
      </c>
      <c r="B5" s="38"/>
      <c r="D5" s="6"/>
      <c r="E5" s="37" t="s">
        <v>1443</v>
      </c>
      <c r="G5" s="38"/>
    </row>
    <row r="6" spans="1:14" x14ac:dyDescent="0.35">
      <c r="A6" s="6" t="s">
        <v>520</v>
      </c>
      <c r="B6" s="6"/>
      <c r="C6" s="67">
        <v>151.5</v>
      </c>
      <c r="D6" s="22" t="s">
        <v>250</v>
      </c>
      <c r="E6" s="6" t="s">
        <v>520</v>
      </c>
      <c r="G6" s="67">
        <v>65.5</v>
      </c>
      <c r="H6" s="6" t="s">
        <v>250</v>
      </c>
      <c r="K6"/>
      <c r="N6" s="52"/>
    </row>
    <row r="7" spans="1:14" x14ac:dyDescent="0.35">
      <c r="A7" s="6" t="s">
        <v>521</v>
      </c>
      <c r="B7" s="6"/>
      <c r="C7" s="67">
        <v>13.5</v>
      </c>
      <c r="D7" s="22" t="s">
        <v>250</v>
      </c>
      <c r="E7" s="6" t="s">
        <v>521</v>
      </c>
      <c r="G7" s="67">
        <v>30.5</v>
      </c>
      <c r="H7" s="6" t="s">
        <v>250</v>
      </c>
      <c r="K7"/>
      <c r="N7" s="48"/>
    </row>
    <row r="8" spans="1:14" x14ac:dyDescent="0.35">
      <c r="A8" s="6" t="s">
        <v>1679</v>
      </c>
      <c r="B8" s="6"/>
      <c r="C8" s="72">
        <f>-C3/(C9+G9+C16)*C9</f>
        <v>-919.68891884434652</v>
      </c>
      <c r="D8" s="22" t="s">
        <v>252</v>
      </c>
      <c r="E8" s="6" t="s">
        <v>1679</v>
      </c>
      <c r="G8" s="72">
        <f>-C3/(C9+G9+C16)*G9</f>
        <v>-532.4252316698022</v>
      </c>
      <c r="H8" s="6" t="s">
        <v>252</v>
      </c>
      <c r="K8"/>
    </row>
    <row r="9" spans="1:14" x14ac:dyDescent="0.35">
      <c r="A9" s="6" t="s">
        <v>251</v>
      </c>
      <c r="B9" s="6"/>
      <c r="C9" s="68">
        <v>18742.117999999999</v>
      </c>
      <c r="D9" s="6" t="s">
        <v>252</v>
      </c>
      <c r="E9" s="6" t="s">
        <v>251</v>
      </c>
      <c r="G9" s="68">
        <v>10850.165000000001</v>
      </c>
      <c r="H9" s="6" t="s">
        <v>252</v>
      </c>
      <c r="K9"/>
      <c r="N9" s="48"/>
    </row>
    <row r="10" spans="1:14" x14ac:dyDescent="0.35">
      <c r="A10" s="6" t="s">
        <v>1680</v>
      </c>
      <c r="C10" s="68">
        <f>C9+C8</f>
        <v>17822.429081155653</v>
      </c>
      <c r="D10" s="22" t="s">
        <v>252</v>
      </c>
      <c r="E10" s="6" t="s">
        <v>1680</v>
      </c>
      <c r="G10" s="68">
        <f>G8+G9</f>
        <v>10317.739768330199</v>
      </c>
      <c r="H10" s="6" t="s">
        <v>252</v>
      </c>
      <c r="K10"/>
      <c r="M10"/>
    </row>
    <row r="11" spans="1:14" x14ac:dyDescent="0.35">
      <c r="C11" s="68"/>
      <c r="D11" s="6"/>
      <c r="E11" s="6"/>
      <c r="G11" s="68"/>
      <c r="H11" s="22"/>
    </row>
    <row r="12" spans="1:14" x14ac:dyDescent="0.35">
      <c r="A12" s="187" t="s">
        <v>1445</v>
      </c>
      <c r="B12" s="187"/>
      <c r="C12" s="187"/>
      <c r="D12" s="188"/>
      <c r="E12" s="37"/>
      <c r="F12" s="22"/>
      <c r="G12" s="68"/>
    </row>
    <row r="13" spans="1:14" x14ac:dyDescent="0.35">
      <c r="A13" s="6" t="s">
        <v>520</v>
      </c>
      <c r="B13" s="6"/>
      <c r="C13" s="67">
        <v>14.5</v>
      </c>
      <c r="D13" s="22" t="s">
        <v>250</v>
      </c>
      <c r="F13" s="6" t="s">
        <v>1681</v>
      </c>
      <c r="G13" s="125">
        <f>C10-GETPIVOTDATA(" Total ers tkr",$A$21,"Program","Kandidat, biomedicin")</f>
        <v>0.44258115565025946</v>
      </c>
    </row>
    <row r="14" spans="1:14" x14ac:dyDescent="0.35">
      <c r="A14" s="6" t="s">
        <v>521</v>
      </c>
      <c r="B14" s="6"/>
      <c r="C14" s="67">
        <v>7.5</v>
      </c>
      <c r="D14" s="22" t="s">
        <v>250</v>
      </c>
      <c r="F14" s="6" t="s">
        <v>1682</v>
      </c>
      <c r="G14" s="125">
        <f>G10-GETPIVOTDATA(" Total ers tkr",$A$21,"Program","Master, biomedicin")</f>
        <v>-0.13543166979798116</v>
      </c>
      <c r="H14" s="22"/>
    </row>
    <row r="15" spans="1:14" x14ac:dyDescent="0.35">
      <c r="A15" s="6" t="s">
        <v>1679</v>
      </c>
      <c r="B15" s="6"/>
      <c r="C15" s="72">
        <f>-C3/(C9+G9+C16)*C16</f>
        <v>-122.88584948585118</v>
      </c>
      <c r="D15" s="22" t="s">
        <v>252</v>
      </c>
      <c r="F15" s="6" t="s">
        <v>1683</v>
      </c>
      <c r="G15" s="125">
        <f>C17-GETPIVOTDATA(" Total ers tkr",$A$21,"Program","Master, molekylära tekniker i livsvetenskaperna")</f>
        <v>-0.35074948585133825</v>
      </c>
      <c r="H15" s="22"/>
      <c r="L15" s="41"/>
    </row>
    <row r="16" spans="1:14" x14ac:dyDescent="0.35">
      <c r="A16" s="6" t="s">
        <v>251</v>
      </c>
      <c r="B16" s="6"/>
      <c r="C16" s="68">
        <v>2504.261</v>
      </c>
      <c r="D16" s="22" t="s">
        <v>252</v>
      </c>
      <c r="H16" s="22"/>
    </row>
    <row r="17" spans="1:13" x14ac:dyDescent="0.35">
      <c r="A17" s="6" t="s">
        <v>1680</v>
      </c>
      <c r="C17" s="68">
        <f>C15+C16</f>
        <v>2381.3751505141486</v>
      </c>
      <c r="D17" s="22" t="s">
        <v>252</v>
      </c>
      <c r="E17" s="6"/>
      <c r="F17" s="22"/>
      <c r="G17" s="68"/>
      <c r="H17" s="22"/>
    </row>
    <row r="18" spans="1:13" x14ac:dyDescent="0.35">
      <c r="A18"/>
      <c r="B18"/>
      <c r="C18" s="41"/>
      <c r="E18" s="22"/>
      <c r="F18" s="68"/>
    </row>
    <row r="19" spans="1:13" x14ac:dyDescent="0.35">
      <c r="A19" s="27" t="s">
        <v>1</v>
      </c>
      <c r="B19" s="6" t="s">
        <v>701</v>
      </c>
      <c r="C19" s="6"/>
      <c r="D19" s="6"/>
      <c r="E19" s="55"/>
      <c r="F19" s="41"/>
    </row>
    <row r="21" spans="1:13" x14ac:dyDescent="0.35">
      <c r="B21" s="6"/>
      <c r="C21" s="6"/>
      <c r="D21" s="6"/>
      <c r="E21" s="6"/>
      <c r="G21" s="27" t="s">
        <v>253</v>
      </c>
      <c r="J21"/>
      <c r="K21"/>
    </row>
    <row r="22" spans="1:13" ht="39.5" x14ac:dyDescent="0.35">
      <c r="A22" s="31" t="s">
        <v>2</v>
      </c>
      <c r="B22" s="31" t="s">
        <v>0</v>
      </c>
      <c r="C22" s="31" t="s">
        <v>792</v>
      </c>
      <c r="D22" s="31" t="s">
        <v>254</v>
      </c>
      <c r="E22" s="32" t="s">
        <v>8</v>
      </c>
      <c r="F22" s="31" t="s">
        <v>7</v>
      </c>
      <c r="G22" s="22" t="s">
        <v>255</v>
      </c>
      <c r="H22" s="6" t="s">
        <v>256</v>
      </c>
      <c r="I22" s="6" t="s">
        <v>496</v>
      </c>
      <c r="J22"/>
      <c r="K22"/>
      <c r="L22" s="22"/>
      <c r="M22" s="22"/>
    </row>
    <row r="23" spans="1:13" ht="26.5" x14ac:dyDescent="0.35">
      <c r="A23" s="22" t="s">
        <v>281</v>
      </c>
      <c r="B23" s="22" t="s">
        <v>38</v>
      </c>
      <c r="C23" s="6" t="s">
        <v>42</v>
      </c>
      <c r="D23" s="6" t="s">
        <v>997</v>
      </c>
      <c r="E23" s="8" t="s">
        <v>42</v>
      </c>
      <c r="F23" s="9" t="s">
        <v>52</v>
      </c>
      <c r="G23" s="28">
        <v>0</v>
      </c>
      <c r="H23" s="28">
        <v>0</v>
      </c>
      <c r="I23" s="29">
        <v>488.08199999999999</v>
      </c>
      <c r="J23"/>
      <c r="K23"/>
    </row>
    <row r="24" spans="1:13" x14ac:dyDescent="0.35">
      <c r="A24" s="22"/>
      <c r="C24" s="6"/>
      <c r="D24" s="6" t="s">
        <v>1082</v>
      </c>
      <c r="E24" s="6"/>
      <c r="G24" s="28">
        <v>0</v>
      </c>
      <c r="H24" s="28">
        <v>0</v>
      </c>
      <c r="I24" s="29">
        <v>488.08199999999999</v>
      </c>
      <c r="J24"/>
      <c r="K24"/>
    </row>
    <row r="25" spans="1:13" ht="26.5" x14ac:dyDescent="0.35">
      <c r="A25" s="22"/>
      <c r="C25" s="6"/>
      <c r="D25" s="6" t="s">
        <v>53</v>
      </c>
      <c r="E25" s="8" t="s">
        <v>42</v>
      </c>
      <c r="F25" s="9" t="s">
        <v>55</v>
      </c>
      <c r="G25" s="28">
        <v>0</v>
      </c>
      <c r="H25" s="28">
        <v>0</v>
      </c>
      <c r="I25" s="29">
        <v>433.59</v>
      </c>
      <c r="J25"/>
      <c r="K25"/>
    </row>
    <row r="26" spans="1:13" x14ac:dyDescent="0.35">
      <c r="A26" s="22"/>
      <c r="C26" s="6"/>
      <c r="D26" s="6"/>
      <c r="E26" s="8"/>
      <c r="F26" s="9" t="s">
        <v>44</v>
      </c>
      <c r="G26" s="28">
        <v>0</v>
      </c>
      <c r="H26" s="28">
        <v>0</v>
      </c>
      <c r="I26" s="29">
        <v>423.75</v>
      </c>
      <c r="J26"/>
      <c r="K26"/>
    </row>
    <row r="27" spans="1:13" ht="26.5" x14ac:dyDescent="0.35">
      <c r="A27" s="22"/>
      <c r="C27" s="6"/>
      <c r="D27" s="6"/>
      <c r="E27" s="8"/>
      <c r="F27" s="9" t="s">
        <v>54</v>
      </c>
      <c r="G27" s="28">
        <v>0</v>
      </c>
      <c r="H27" s="28">
        <v>0</v>
      </c>
      <c r="I27" s="29">
        <v>512.11</v>
      </c>
      <c r="J27"/>
      <c r="K27"/>
    </row>
    <row r="28" spans="1:13" ht="26.5" x14ac:dyDescent="0.35">
      <c r="A28" s="22"/>
      <c r="C28" s="6"/>
      <c r="D28" s="6"/>
      <c r="E28" s="8"/>
      <c r="F28" s="9" t="s">
        <v>307</v>
      </c>
      <c r="G28" s="28">
        <v>0</v>
      </c>
      <c r="H28" s="28">
        <v>0</v>
      </c>
      <c r="I28" s="29">
        <v>55.48</v>
      </c>
      <c r="J28"/>
      <c r="K28"/>
    </row>
    <row r="29" spans="1:13" x14ac:dyDescent="0.35">
      <c r="A29" s="22"/>
      <c r="C29" s="6"/>
      <c r="D29" s="6" t="s">
        <v>1684</v>
      </c>
      <c r="E29" s="6"/>
      <c r="G29" s="28">
        <v>0</v>
      </c>
      <c r="H29" s="28">
        <v>0</v>
      </c>
      <c r="I29" s="29">
        <v>1424.9299999999998</v>
      </c>
      <c r="J29" s="59"/>
      <c r="K29"/>
    </row>
    <row r="30" spans="1:13" x14ac:dyDescent="0.35">
      <c r="A30" s="22"/>
      <c r="C30" s="6" t="s">
        <v>526</v>
      </c>
      <c r="D30" s="6"/>
      <c r="E30" s="6"/>
      <c r="G30" s="28">
        <v>0</v>
      </c>
      <c r="H30" s="28">
        <v>0</v>
      </c>
      <c r="I30" s="29">
        <v>1913.0120000000002</v>
      </c>
      <c r="J30"/>
      <c r="K30"/>
    </row>
    <row r="31" spans="1:13" x14ac:dyDescent="0.35">
      <c r="A31" s="22"/>
      <c r="B31" s="6" t="s">
        <v>265</v>
      </c>
      <c r="C31" s="6"/>
      <c r="D31" s="6"/>
      <c r="E31" s="6"/>
      <c r="G31" s="28">
        <v>0</v>
      </c>
      <c r="H31" s="28">
        <v>0</v>
      </c>
      <c r="I31" s="29">
        <v>1913.0120000000002</v>
      </c>
      <c r="J31"/>
      <c r="K31"/>
    </row>
    <row r="32" spans="1:13" x14ac:dyDescent="0.35">
      <c r="A32" s="22"/>
      <c r="B32" s="22" t="s">
        <v>47</v>
      </c>
      <c r="C32" s="6" t="s">
        <v>48</v>
      </c>
      <c r="D32" s="6" t="s">
        <v>997</v>
      </c>
      <c r="E32" s="8" t="s">
        <v>1523</v>
      </c>
      <c r="F32" s="9" t="s">
        <v>783</v>
      </c>
      <c r="G32" s="28">
        <v>17</v>
      </c>
      <c r="H32" s="28">
        <v>80.194000000000003</v>
      </c>
      <c r="I32" s="29">
        <v>1363.298</v>
      </c>
      <c r="J32" s="59"/>
      <c r="K32"/>
    </row>
    <row r="33" spans="1:11" x14ac:dyDescent="0.35">
      <c r="A33" s="22"/>
      <c r="C33" s="6"/>
      <c r="D33" s="6"/>
      <c r="E33" s="8" t="s">
        <v>1506</v>
      </c>
      <c r="F33" s="9" t="s">
        <v>1505</v>
      </c>
      <c r="G33" s="28">
        <v>9.5333333333333332</v>
      </c>
      <c r="H33" s="28">
        <v>99.080999999999989</v>
      </c>
      <c r="I33" s="29">
        <v>944.57219999999984</v>
      </c>
      <c r="J33"/>
      <c r="K33"/>
    </row>
    <row r="34" spans="1:11" x14ac:dyDescent="0.35">
      <c r="A34" s="22"/>
      <c r="C34" s="6"/>
      <c r="D34" s="6" t="s">
        <v>1082</v>
      </c>
      <c r="E34" s="6"/>
      <c r="G34" s="28">
        <v>26.533333333333331</v>
      </c>
      <c r="H34" s="28">
        <v>89.637499999999989</v>
      </c>
      <c r="I34" s="29">
        <v>2307.8701999999998</v>
      </c>
      <c r="J34"/>
      <c r="K34"/>
    </row>
    <row r="35" spans="1:11" x14ac:dyDescent="0.35">
      <c r="A35" s="22"/>
      <c r="C35" s="6"/>
      <c r="D35" s="6" t="s">
        <v>1483</v>
      </c>
      <c r="E35" s="8" t="s">
        <v>1493</v>
      </c>
      <c r="F35" s="9" t="s">
        <v>1492</v>
      </c>
      <c r="G35" s="28">
        <v>9.4</v>
      </c>
      <c r="H35" s="28">
        <v>99.080999999999989</v>
      </c>
      <c r="I35" s="29">
        <v>931.36139999999989</v>
      </c>
      <c r="J35"/>
      <c r="K35"/>
    </row>
    <row r="36" spans="1:11" x14ac:dyDescent="0.35">
      <c r="A36" s="22"/>
      <c r="C36" s="6"/>
      <c r="D36" s="6"/>
      <c r="E36" s="8" t="s">
        <v>1488</v>
      </c>
      <c r="F36" s="9" t="s">
        <v>1487</v>
      </c>
      <c r="G36" s="28">
        <v>5.8</v>
      </c>
      <c r="H36" s="28">
        <v>99.080999999999989</v>
      </c>
      <c r="I36" s="29">
        <v>574.6697999999999</v>
      </c>
      <c r="J36"/>
      <c r="K36"/>
    </row>
    <row r="37" spans="1:11" x14ac:dyDescent="0.35">
      <c r="A37" s="22"/>
      <c r="C37" s="6"/>
      <c r="D37" s="6"/>
      <c r="E37" s="8" t="s">
        <v>1485</v>
      </c>
      <c r="F37" s="9" t="s">
        <v>1484</v>
      </c>
      <c r="G37" s="28">
        <v>11.6</v>
      </c>
      <c r="H37" s="28">
        <v>99.080999999999989</v>
      </c>
      <c r="I37" s="29">
        <v>1149.3395999999998</v>
      </c>
      <c r="J37"/>
      <c r="K37"/>
    </row>
    <row r="38" spans="1:11" x14ac:dyDescent="0.35">
      <c r="A38" s="22"/>
      <c r="C38" s="6"/>
      <c r="D38" s="6"/>
      <c r="E38" s="8" t="s">
        <v>1495</v>
      </c>
      <c r="F38" s="9" t="s">
        <v>1494</v>
      </c>
      <c r="G38" s="28">
        <v>6.2666666666666666</v>
      </c>
      <c r="H38" s="28">
        <v>99.080999999999989</v>
      </c>
      <c r="I38" s="29">
        <v>620.90759999999989</v>
      </c>
      <c r="J38"/>
      <c r="K38"/>
    </row>
    <row r="39" spans="1:11" x14ac:dyDescent="0.35">
      <c r="A39" s="22"/>
      <c r="C39" s="6"/>
      <c r="D39" s="6" t="s">
        <v>1685</v>
      </c>
      <c r="E39" s="6"/>
      <c r="G39" s="28">
        <v>33.066666666666663</v>
      </c>
      <c r="H39" s="28">
        <v>99.080999999999989</v>
      </c>
      <c r="I39" s="29">
        <v>3276.2783999999997</v>
      </c>
      <c r="J39"/>
      <c r="K39"/>
    </row>
    <row r="40" spans="1:11" x14ac:dyDescent="0.35">
      <c r="A40" s="22"/>
      <c r="C40" s="6"/>
      <c r="D40" s="6" t="s">
        <v>130</v>
      </c>
      <c r="E40" s="8" t="s">
        <v>1513</v>
      </c>
      <c r="F40" s="9" t="s">
        <v>1512</v>
      </c>
      <c r="G40" s="28">
        <v>5.833333333333333</v>
      </c>
      <c r="H40" s="28">
        <v>99.080999999999989</v>
      </c>
      <c r="I40" s="29">
        <v>577.97249999999985</v>
      </c>
      <c r="J40"/>
      <c r="K40"/>
    </row>
    <row r="41" spans="1:11" x14ac:dyDescent="0.35">
      <c r="A41" s="22"/>
      <c r="C41" s="6"/>
      <c r="D41" s="6"/>
      <c r="E41" s="8" t="s">
        <v>1516</v>
      </c>
      <c r="F41" s="9" t="s">
        <v>1515</v>
      </c>
      <c r="G41" s="28">
        <v>7.583333333333333</v>
      </c>
      <c r="H41" s="28">
        <v>99.080999999999989</v>
      </c>
      <c r="I41" s="29">
        <v>751.36424999999986</v>
      </c>
      <c r="J41"/>
      <c r="K41"/>
    </row>
    <row r="42" spans="1:11" x14ac:dyDescent="0.35">
      <c r="A42" s="22"/>
      <c r="C42" s="6"/>
      <c r="D42" s="6" t="s">
        <v>269</v>
      </c>
      <c r="E42" s="6"/>
      <c r="G42" s="28">
        <v>13.416666666666666</v>
      </c>
      <c r="H42" s="28">
        <v>99.080999999999989</v>
      </c>
      <c r="I42" s="29">
        <v>1329.3367499999997</v>
      </c>
      <c r="J42"/>
      <c r="K42"/>
    </row>
    <row r="43" spans="1:11" x14ac:dyDescent="0.35">
      <c r="A43" s="22"/>
      <c r="C43" s="6"/>
      <c r="D43" s="6" t="s">
        <v>125</v>
      </c>
      <c r="E43" s="8" t="s">
        <v>1503</v>
      </c>
      <c r="F43" s="9" t="s">
        <v>1502</v>
      </c>
      <c r="G43" s="28">
        <v>6.2333333333333334</v>
      </c>
      <c r="H43" s="28">
        <v>99.080999999999989</v>
      </c>
      <c r="I43" s="29">
        <v>617.60489999999993</v>
      </c>
      <c r="J43"/>
      <c r="K43"/>
    </row>
    <row r="44" spans="1:11" x14ac:dyDescent="0.35">
      <c r="A44" s="22"/>
      <c r="C44" s="6"/>
      <c r="D44" s="6" t="s">
        <v>270</v>
      </c>
      <c r="E44" s="6"/>
      <c r="G44" s="28">
        <v>6.2333333333333334</v>
      </c>
      <c r="H44" s="28">
        <v>99.080999999999989</v>
      </c>
      <c r="I44" s="29">
        <v>617.60489999999993</v>
      </c>
      <c r="J44"/>
      <c r="K44"/>
    </row>
    <row r="45" spans="1:11" x14ac:dyDescent="0.35">
      <c r="A45" s="22"/>
      <c r="C45" s="6"/>
      <c r="D45" s="6" t="s">
        <v>706</v>
      </c>
      <c r="E45" s="8" t="s">
        <v>1500</v>
      </c>
      <c r="F45" s="9" t="s">
        <v>1499</v>
      </c>
      <c r="G45" s="28">
        <v>3.3</v>
      </c>
      <c r="H45" s="28">
        <v>99.081000000000003</v>
      </c>
      <c r="I45" s="29">
        <v>326.96729999999997</v>
      </c>
      <c r="J45"/>
      <c r="K45"/>
    </row>
    <row r="46" spans="1:11" x14ac:dyDescent="0.35">
      <c r="A46" s="22"/>
      <c r="C46" s="6"/>
      <c r="D46" s="6" t="s">
        <v>795</v>
      </c>
      <c r="E46" s="6"/>
      <c r="G46" s="28">
        <v>3.3</v>
      </c>
      <c r="H46" s="28">
        <v>99.081000000000003</v>
      </c>
      <c r="I46" s="29">
        <v>326.96729999999997</v>
      </c>
      <c r="J46"/>
      <c r="K46"/>
    </row>
    <row r="47" spans="1:11" x14ac:dyDescent="0.35">
      <c r="A47" s="22"/>
      <c r="C47" s="6"/>
      <c r="D47" s="6" t="s">
        <v>142</v>
      </c>
      <c r="E47" s="8" t="s">
        <v>1510</v>
      </c>
      <c r="F47" s="9" t="s">
        <v>1509</v>
      </c>
      <c r="G47" s="28">
        <v>2.3333333333333335</v>
      </c>
      <c r="H47" s="28">
        <v>99.080999999999989</v>
      </c>
      <c r="I47" s="29">
        <v>231.18899999999999</v>
      </c>
      <c r="J47"/>
      <c r="K47"/>
    </row>
    <row r="48" spans="1:11" x14ac:dyDescent="0.35">
      <c r="A48" s="22"/>
      <c r="C48" s="6"/>
      <c r="D48" s="6" t="s">
        <v>271</v>
      </c>
      <c r="E48" s="6"/>
      <c r="G48" s="28">
        <v>2.3333333333333335</v>
      </c>
      <c r="H48" s="28">
        <v>99.080999999999989</v>
      </c>
      <c r="I48" s="29">
        <v>231.18899999999999</v>
      </c>
      <c r="J48"/>
      <c r="K48"/>
    </row>
    <row r="49" spans="1:11" ht="26.5" x14ac:dyDescent="0.35">
      <c r="A49" s="22"/>
      <c r="C49" s="6"/>
      <c r="D49" s="6" t="s">
        <v>502</v>
      </c>
      <c r="E49" s="8" t="s">
        <v>1490</v>
      </c>
      <c r="F49" s="9" t="s">
        <v>1489</v>
      </c>
      <c r="G49" s="28">
        <v>7.833333333333333</v>
      </c>
      <c r="H49" s="28">
        <v>99.080999999999989</v>
      </c>
      <c r="I49" s="29">
        <v>776.13449999999989</v>
      </c>
      <c r="J49"/>
      <c r="K49"/>
    </row>
    <row r="50" spans="1:11" x14ac:dyDescent="0.35">
      <c r="A50" s="22"/>
      <c r="C50" s="6"/>
      <c r="D50" s="6" t="s">
        <v>525</v>
      </c>
      <c r="E50" s="6"/>
      <c r="G50" s="28">
        <v>7.833333333333333</v>
      </c>
      <c r="H50" s="28">
        <v>99.080999999999989</v>
      </c>
      <c r="I50" s="29">
        <v>776.13449999999989</v>
      </c>
      <c r="J50"/>
      <c r="K50"/>
    </row>
    <row r="51" spans="1:11" x14ac:dyDescent="0.35">
      <c r="A51" s="22"/>
      <c r="C51" s="6"/>
      <c r="D51" s="6" t="s">
        <v>122</v>
      </c>
      <c r="E51" s="8" t="s">
        <v>1497</v>
      </c>
      <c r="F51" s="9" t="s">
        <v>1496</v>
      </c>
      <c r="G51" s="28">
        <v>2.9333333333333331</v>
      </c>
      <c r="H51" s="28">
        <v>99.080999999999989</v>
      </c>
      <c r="I51" s="29">
        <v>290.63759999999996</v>
      </c>
      <c r="J51"/>
      <c r="K51"/>
    </row>
    <row r="52" spans="1:11" x14ac:dyDescent="0.35">
      <c r="A52" s="22"/>
      <c r="C52" s="6"/>
      <c r="D52" s="6"/>
      <c r="E52" s="8" t="s">
        <v>1508</v>
      </c>
      <c r="F52" s="9" t="s">
        <v>676</v>
      </c>
      <c r="G52" s="28">
        <v>1.75</v>
      </c>
      <c r="H52" s="28">
        <v>99.080999999999989</v>
      </c>
      <c r="I52" s="29">
        <v>173.39174999999997</v>
      </c>
      <c r="J52"/>
      <c r="K52"/>
    </row>
    <row r="53" spans="1:11" x14ac:dyDescent="0.35">
      <c r="A53" s="22"/>
      <c r="C53" s="6"/>
      <c r="D53" s="6" t="s">
        <v>272</v>
      </c>
      <c r="E53" s="6"/>
      <c r="G53" s="28">
        <v>4.6833333333333336</v>
      </c>
      <c r="H53" s="28">
        <v>99.080999999999989</v>
      </c>
      <c r="I53" s="29">
        <v>464.02934999999991</v>
      </c>
      <c r="J53"/>
      <c r="K53"/>
    </row>
    <row r="54" spans="1:11" ht="39.5" x14ac:dyDescent="0.35">
      <c r="A54" s="22"/>
      <c r="C54" s="6"/>
      <c r="D54" s="6" t="s">
        <v>766</v>
      </c>
      <c r="E54" s="8" t="s">
        <v>1521</v>
      </c>
      <c r="F54" s="9" t="s">
        <v>1520</v>
      </c>
      <c r="G54" s="28">
        <v>10.25</v>
      </c>
      <c r="H54" s="28">
        <v>99.080999999999989</v>
      </c>
      <c r="I54" s="29">
        <v>1015.5802499999999</v>
      </c>
      <c r="J54"/>
      <c r="K54"/>
    </row>
    <row r="55" spans="1:11" x14ac:dyDescent="0.35">
      <c r="A55" s="22"/>
      <c r="C55" s="6"/>
      <c r="D55" s="6" t="s">
        <v>796</v>
      </c>
      <c r="E55" s="6"/>
      <c r="G55" s="28">
        <v>10.25</v>
      </c>
      <c r="H55" s="28">
        <v>99.080999999999989</v>
      </c>
      <c r="I55" s="29">
        <v>1015.5802499999999</v>
      </c>
      <c r="J55"/>
      <c r="K55"/>
    </row>
    <row r="56" spans="1:11" x14ac:dyDescent="0.35">
      <c r="A56" s="22"/>
      <c r="C56" s="6"/>
      <c r="D56" s="6" t="s">
        <v>977</v>
      </c>
      <c r="E56" s="8" t="s">
        <v>1518</v>
      </c>
      <c r="F56" s="9" t="s">
        <v>1517</v>
      </c>
      <c r="G56" s="28">
        <v>10.25</v>
      </c>
      <c r="H56" s="28">
        <v>99.080999999999989</v>
      </c>
      <c r="I56" s="29">
        <v>1015.5802499999999</v>
      </c>
      <c r="J56"/>
      <c r="K56"/>
    </row>
    <row r="57" spans="1:11" x14ac:dyDescent="0.35">
      <c r="A57" s="22"/>
      <c r="C57" s="6"/>
      <c r="D57" s="6" t="s">
        <v>1083</v>
      </c>
      <c r="E57" s="6"/>
      <c r="G57" s="28">
        <v>10.25</v>
      </c>
      <c r="H57" s="28">
        <v>99.080999999999989</v>
      </c>
      <c r="I57" s="29">
        <v>1015.5802499999999</v>
      </c>
      <c r="J57"/>
      <c r="K57"/>
    </row>
    <row r="58" spans="1:11" x14ac:dyDescent="0.35">
      <c r="A58" s="22"/>
      <c r="C58" s="6"/>
      <c r="D58" s="6" t="s">
        <v>53</v>
      </c>
      <c r="E58" s="8" t="s">
        <v>42</v>
      </c>
      <c r="F58" s="9" t="s">
        <v>1524</v>
      </c>
      <c r="G58" s="28">
        <v>0</v>
      </c>
      <c r="H58" s="28">
        <v>0</v>
      </c>
      <c r="I58" s="29">
        <v>100</v>
      </c>
      <c r="J58"/>
      <c r="K58"/>
    </row>
    <row r="59" spans="1:11" x14ac:dyDescent="0.35">
      <c r="A59" s="22"/>
      <c r="C59" s="6"/>
      <c r="D59" s="6"/>
      <c r="E59" s="8"/>
      <c r="F59" s="9" t="s">
        <v>65</v>
      </c>
      <c r="G59" s="28">
        <v>22</v>
      </c>
      <c r="H59" s="28">
        <v>91.304000000000002</v>
      </c>
      <c r="I59" s="29">
        <v>2008.6880000000001</v>
      </c>
      <c r="J59"/>
      <c r="K59"/>
    </row>
    <row r="60" spans="1:11" x14ac:dyDescent="0.35">
      <c r="A60" s="22"/>
      <c r="C60" s="6"/>
      <c r="D60" s="6" t="s">
        <v>1684</v>
      </c>
      <c r="E60" s="6"/>
      <c r="G60" s="28">
        <v>22</v>
      </c>
      <c r="H60" s="28">
        <v>45.652000000000001</v>
      </c>
      <c r="I60" s="29">
        <v>2108.6880000000001</v>
      </c>
      <c r="J60"/>
      <c r="K60"/>
    </row>
    <row r="61" spans="1:11" ht="26.5" x14ac:dyDescent="0.35">
      <c r="A61" s="22"/>
      <c r="C61" s="6"/>
      <c r="D61" s="6" t="s">
        <v>1479</v>
      </c>
      <c r="E61" s="8" t="s">
        <v>1481</v>
      </c>
      <c r="F61" s="9" t="s">
        <v>1480</v>
      </c>
      <c r="G61" s="28">
        <v>11.6</v>
      </c>
      <c r="H61" s="28">
        <v>99.080999999999989</v>
      </c>
      <c r="I61" s="29">
        <v>1149.3395999999998</v>
      </c>
      <c r="J61"/>
      <c r="K61"/>
    </row>
    <row r="62" spans="1:11" x14ac:dyDescent="0.35">
      <c r="A62" s="22"/>
      <c r="C62" s="6"/>
      <c r="D62" s="6" t="s">
        <v>1686</v>
      </c>
      <c r="E62" s="6"/>
      <c r="G62" s="28">
        <v>11.6</v>
      </c>
      <c r="H62" s="28">
        <v>99.080999999999989</v>
      </c>
      <c r="I62" s="29">
        <v>1149.3395999999998</v>
      </c>
      <c r="J62"/>
      <c r="K62"/>
    </row>
    <row r="63" spans="1:11" x14ac:dyDescent="0.35">
      <c r="A63" s="22"/>
      <c r="C63" s="6" t="s">
        <v>528</v>
      </c>
      <c r="D63" s="6"/>
      <c r="E63" s="6"/>
      <c r="G63" s="28">
        <v>151.49999999999997</v>
      </c>
      <c r="H63" s="28">
        <v>92.462842105263135</v>
      </c>
      <c r="I63" s="29">
        <v>14618.598499999998</v>
      </c>
      <c r="J63"/>
      <c r="K63"/>
    </row>
    <row r="64" spans="1:11" x14ac:dyDescent="0.35">
      <c r="A64" s="22"/>
      <c r="C64" s="6" t="s">
        <v>505</v>
      </c>
      <c r="D64" s="6" t="s">
        <v>997</v>
      </c>
      <c r="E64" s="8" t="s">
        <v>1523</v>
      </c>
      <c r="F64" s="9" t="s">
        <v>783</v>
      </c>
      <c r="G64" s="28">
        <v>2.5</v>
      </c>
      <c r="H64" s="28">
        <v>80.194000000000003</v>
      </c>
      <c r="I64" s="29">
        <v>200.48500000000001</v>
      </c>
      <c r="J64"/>
      <c r="K64"/>
    </row>
    <row r="65" spans="1:11" x14ac:dyDescent="0.35">
      <c r="A65" s="22"/>
      <c r="C65" s="6"/>
      <c r="D65" s="6"/>
      <c r="E65" s="8" t="s">
        <v>1506</v>
      </c>
      <c r="F65" s="9" t="s">
        <v>1505</v>
      </c>
      <c r="G65" s="28">
        <v>1.7333333333333334</v>
      </c>
      <c r="H65" s="28">
        <v>99.080999999999989</v>
      </c>
      <c r="I65" s="29">
        <v>171.74039999999999</v>
      </c>
      <c r="J65"/>
      <c r="K65"/>
    </row>
    <row r="66" spans="1:11" x14ac:dyDescent="0.35">
      <c r="A66" s="22"/>
      <c r="C66" s="6"/>
      <c r="D66" s="6" t="s">
        <v>1082</v>
      </c>
      <c r="E66" s="6"/>
      <c r="G66" s="28">
        <v>4.2333333333333334</v>
      </c>
      <c r="H66" s="28">
        <v>89.637499999999989</v>
      </c>
      <c r="I66" s="29">
        <v>372.22540000000004</v>
      </c>
      <c r="J66"/>
      <c r="K66"/>
    </row>
    <row r="67" spans="1:11" x14ac:dyDescent="0.35">
      <c r="A67" s="22"/>
      <c r="C67" s="6"/>
      <c r="D67" s="6" t="s">
        <v>1483</v>
      </c>
      <c r="E67" s="8" t="s">
        <v>1493</v>
      </c>
      <c r="F67" s="9" t="s">
        <v>1492</v>
      </c>
      <c r="G67" s="28">
        <v>1.6</v>
      </c>
      <c r="H67" s="28">
        <v>99.080999999999989</v>
      </c>
      <c r="I67" s="29">
        <v>158.52959999999999</v>
      </c>
      <c r="J67"/>
      <c r="K67"/>
    </row>
    <row r="68" spans="1:11" x14ac:dyDescent="0.35">
      <c r="A68" s="22"/>
      <c r="C68" s="6"/>
      <c r="D68" s="6"/>
      <c r="E68" s="8" t="s">
        <v>1488</v>
      </c>
      <c r="F68" s="9" t="s">
        <v>1487</v>
      </c>
      <c r="G68" s="28">
        <v>0.4</v>
      </c>
      <c r="H68" s="28">
        <v>99.080999999999989</v>
      </c>
      <c r="I68" s="29">
        <v>39.632399999999997</v>
      </c>
      <c r="J68"/>
      <c r="K68"/>
    </row>
    <row r="69" spans="1:11" x14ac:dyDescent="0.35">
      <c r="A69" s="22"/>
      <c r="C69" s="6"/>
      <c r="D69" s="6"/>
      <c r="E69" s="8" t="s">
        <v>1485</v>
      </c>
      <c r="F69" s="9" t="s">
        <v>1484</v>
      </c>
      <c r="G69" s="28">
        <v>0.8</v>
      </c>
      <c r="H69" s="28">
        <v>99.080999999999989</v>
      </c>
      <c r="I69" s="29">
        <v>79.264799999999994</v>
      </c>
      <c r="J69"/>
      <c r="K69"/>
    </row>
    <row r="70" spans="1:11" x14ac:dyDescent="0.35">
      <c r="A70" s="22"/>
      <c r="C70" s="6"/>
      <c r="D70" s="6"/>
      <c r="E70" s="8" t="s">
        <v>1495</v>
      </c>
      <c r="F70" s="9" t="s">
        <v>1494</v>
      </c>
      <c r="G70" s="28">
        <v>1.0666666666666667</v>
      </c>
      <c r="H70" s="28">
        <v>99.080999999999989</v>
      </c>
      <c r="I70" s="29">
        <v>105.68639999999999</v>
      </c>
      <c r="J70"/>
      <c r="K70"/>
    </row>
    <row r="71" spans="1:11" x14ac:dyDescent="0.35">
      <c r="A71" s="22"/>
      <c r="C71" s="6"/>
      <c r="D71" s="6" t="s">
        <v>1685</v>
      </c>
      <c r="E71" s="6"/>
      <c r="G71" s="28">
        <v>3.8666666666666663</v>
      </c>
      <c r="H71" s="28">
        <v>99.080999999999989</v>
      </c>
      <c r="I71" s="29">
        <v>383.11319999999995</v>
      </c>
      <c r="J71"/>
      <c r="K71"/>
    </row>
    <row r="72" spans="1:11" x14ac:dyDescent="0.35">
      <c r="A72" s="22"/>
      <c r="C72" s="6"/>
      <c r="D72" s="6" t="s">
        <v>130</v>
      </c>
      <c r="E72" s="8" t="s">
        <v>1513</v>
      </c>
      <c r="F72" s="9" t="s">
        <v>1512</v>
      </c>
      <c r="G72" s="28">
        <v>0.16666666666666666</v>
      </c>
      <c r="H72" s="28">
        <v>99.080999999999989</v>
      </c>
      <c r="I72" s="29">
        <v>16.513499999999997</v>
      </c>
      <c r="J72"/>
      <c r="K72"/>
    </row>
    <row r="73" spans="1:11" x14ac:dyDescent="0.35">
      <c r="A73" s="22"/>
      <c r="C73" s="6"/>
      <c r="D73" s="6"/>
      <c r="E73" s="8" t="s">
        <v>1516</v>
      </c>
      <c r="F73" s="9" t="s">
        <v>1515</v>
      </c>
      <c r="G73" s="28">
        <v>0.21666666666666667</v>
      </c>
      <c r="H73" s="28">
        <v>99.080999999999989</v>
      </c>
      <c r="I73" s="29">
        <v>21.467549999999999</v>
      </c>
      <c r="J73"/>
      <c r="K73"/>
    </row>
    <row r="74" spans="1:11" x14ac:dyDescent="0.35">
      <c r="A74" s="22"/>
      <c r="C74" s="6"/>
      <c r="D74" s="6" t="s">
        <v>269</v>
      </c>
      <c r="E74" s="6"/>
      <c r="G74" s="28">
        <v>0.3833333333333333</v>
      </c>
      <c r="H74" s="28">
        <v>99.080999999999989</v>
      </c>
      <c r="I74" s="29">
        <v>37.981049999999996</v>
      </c>
      <c r="J74"/>
      <c r="K74"/>
    </row>
    <row r="75" spans="1:11" x14ac:dyDescent="0.35">
      <c r="A75" s="22"/>
      <c r="C75" s="6"/>
      <c r="D75" s="6" t="s">
        <v>125</v>
      </c>
      <c r="E75" s="8" t="s">
        <v>1503</v>
      </c>
      <c r="F75" s="9" t="s">
        <v>1502</v>
      </c>
      <c r="G75" s="28">
        <v>1.1333333333333333</v>
      </c>
      <c r="H75" s="28">
        <v>99.080999999999989</v>
      </c>
      <c r="I75" s="29">
        <v>112.29179999999998</v>
      </c>
      <c r="J75"/>
      <c r="K75"/>
    </row>
    <row r="76" spans="1:11" x14ac:dyDescent="0.35">
      <c r="A76" s="22"/>
      <c r="C76" s="6"/>
      <c r="D76" s="6" t="s">
        <v>270</v>
      </c>
      <c r="E76" s="6"/>
      <c r="G76" s="28">
        <v>1.1333333333333333</v>
      </c>
      <c r="H76" s="28">
        <v>99.080999999999989</v>
      </c>
      <c r="I76" s="29">
        <v>112.29179999999998</v>
      </c>
      <c r="J76"/>
      <c r="K76"/>
    </row>
    <row r="77" spans="1:11" x14ac:dyDescent="0.35">
      <c r="A77" s="22"/>
      <c r="C77" s="6"/>
      <c r="D77" s="6" t="s">
        <v>706</v>
      </c>
      <c r="E77" s="8" t="s">
        <v>1500</v>
      </c>
      <c r="F77" s="9" t="s">
        <v>1499</v>
      </c>
      <c r="G77" s="28">
        <v>0.6</v>
      </c>
      <c r="H77" s="28">
        <v>99.081000000000003</v>
      </c>
      <c r="I77" s="29">
        <v>59.448599999999999</v>
      </c>
      <c r="J77"/>
      <c r="K77"/>
    </row>
    <row r="78" spans="1:11" x14ac:dyDescent="0.35">
      <c r="A78" s="22"/>
      <c r="C78" s="6"/>
      <c r="D78" s="6" t="s">
        <v>795</v>
      </c>
      <c r="E78" s="6"/>
      <c r="G78" s="28">
        <v>0.6</v>
      </c>
      <c r="H78" s="28">
        <v>99.081000000000003</v>
      </c>
      <c r="I78" s="29">
        <v>59.448599999999999</v>
      </c>
      <c r="J78"/>
      <c r="K78"/>
    </row>
    <row r="79" spans="1:11" x14ac:dyDescent="0.35">
      <c r="A79" s="22"/>
      <c r="C79" s="6"/>
      <c r="D79" s="6" t="s">
        <v>142</v>
      </c>
      <c r="E79" s="8" t="s">
        <v>1510</v>
      </c>
      <c r="F79" s="9" t="s">
        <v>1509</v>
      </c>
      <c r="G79" s="28">
        <v>6.6666666666666666E-2</v>
      </c>
      <c r="H79" s="28">
        <v>99.080999999999989</v>
      </c>
      <c r="I79" s="29">
        <v>6.6053999999999995</v>
      </c>
      <c r="J79"/>
      <c r="K79"/>
    </row>
    <row r="80" spans="1:11" x14ac:dyDescent="0.35">
      <c r="A80" s="22"/>
      <c r="C80" s="6"/>
      <c r="D80" s="6" t="s">
        <v>271</v>
      </c>
      <c r="E80" s="6"/>
      <c r="G80" s="28">
        <v>6.6666666666666666E-2</v>
      </c>
      <c r="H80" s="28">
        <v>99.080999999999989</v>
      </c>
      <c r="I80" s="29">
        <v>6.6053999999999995</v>
      </c>
      <c r="J80"/>
      <c r="K80"/>
    </row>
    <row r="81" spans="1:11" ht="26.5" x14ac:dyDescent="0.35">
      <c r="A81" s="22"/>
      <c r="C81" s="6"/>
      <c r="D81" s="6" t="s">
        <v>502</v>
      </c>
      <c r="E81" s="8" t="s">
        <v>1490</v>
      </c>
      <c r="F81" s="9" t="s">
        <v>1489</v>
      </c>
      <c r="G81" s="28">
        <v>1.3333333333333333</v>
      </c>
      <c r="H81" s="28">
        <v>99.080999999999989</v>
      </c>
      <c r="I81" s="29">
        <v>132.10799999999998</v>
      </c>
      <c r="J81"/>
      <c r="K81"/>
    </row>
    <row r="82" spans="1:11" x14ac:dyDescent="0.35">
      <c r="A82" s="22"/>
      <c r="C82" s="6"/>
      <c r="D82" s="6" t="s">
        <v>525</v>
      </c>
      <c r="E82" s="6"/>
      <c r="G82" s="28">
        <v>1.3333333333333333</v>
      </c>
      <c r="H82" s="28">
        <v>99.080999999999989</v>
      </c>
      <c r="I82" s="29">
        <v>132.10799999999998</v>
      </c>
      <c r="J82"/>
      <c r="K82"/>
    </row>
    <row r="83" spans="1:11" x14ac:dyDescent="0.35">
      <c r="A83" s="22"/>
      <c r="C83" s="6"/>
      <c r="D83" s="6" t="s">
        <v>122</v>
      </c>
      <c r="E83" s="8" t="s">
        <v>1497</v>
      </c>
      <c r="F83" s="9" t="s">
        <v>1496</v>
      </c>
      <c r="G83" s="28">
        <v>0.53333333333333333</v>
      </c>
      <c r="H83" s="28">
        <v>99.080999999999989</v>
      </c>
      <c r="I83" s="29">
        <v>52.843199999999996</v>
      </c>
      <c r="J83"/>
      <c r="K83"/>
    </row>
    <row r="84" spans="1:11" x14ac:dyDescent="0.35">
      <c r="A84" s="22"/>
      <c r="C84" s="6"/>
      <c r="D84" s="6"/>
      <c r="E84" s="8" t="s">
        <v>1508</v>
      </c>
      <c r="F84" s="9" t="s">
        <v>676</v>
      </c>
      <c r="G84" s="28">
        <v>0.05</v>
      </c>
      <c r="H84" s="28">
        <v>99.080999999999989</v>
      </c>
      <c r="I84" s="29">
        <v>4.9540499999999996</v>
      </c>
      <c r="J84"/>
      <c r="K84"/>
    </row>
    <row r="85" spans="1:11" x14ac:dyDescent="0.35">
      <c r="A85" s="22"/>
      <c r="C85" s="6"/>
      <c r="D85" s="6" t="s">
        <v>272</v>
      </c>
      <c r="E85" s="6"/>
      <c r="G85" s="28">
        <v>0.58333333333333337</v>
      </c>
      <c r="H85" s="28">
        <v>99.080999999999989</v>
      </c>
      <c r="I85" s="29">
        <v>57.797249999999998</v>
      </c>
      <c r="J85"/>
      <c r="K85"/>
    </row>
    <row r="86" spans="1:11" ht="39.5" x14ac:dyDescent="0.35">
      <c r="A86" s="22"/>
      <c r="C86" s="6"/>
      <c r="D86" s="6" t="s">
        <v>766</v>
      </c>
      <c r="E86" s="8" t="s">
        <v>1521</v>
      </c>
      <c r="F86" s="9" t="s">
        <v>1520</v>
      </c>
      <c r="G86" s="28">
        <v>0.25</v>
      </c>
      <c r="H86" s="28">
        <v>99.080999999999989</v>
      </c>
      <c r="I86" s="29">
        <v>24.770249999999997</v>
      </c>
      <c r="J86"/>
      <c r="K86"/>
    </row>
    <row r="87" spans="1:11" x14ac:dyDescent="0.35">
      <c r="A87" s="22"/>
      <c r="C87" s="6"/>
      <c r="D87" s="6" t="s">
        <v>796</v>
      </c>
      <c r="E87" s="6"/>
      <c r="G87" s="28">
        <v>0.25</v>
      </c>
      <c r="H87" s="28">
        <v>99.080999999999989</v>
      </c>
      <c r="I87" s="29">
        <v>24.770249999999997</v>
      </c>
      <c r="J87"/>
      <c r="K87"/>
    </row>
    <row r="88" spans="1:11" x14ac:dyDescent="0.35">
      <c r="A88" s="22"/>
      <c r="C88" s="6"/>
      <c r="D88" s="6" t="s">
        <v>977</v>
      </c>
      <c r="E88" s="8" t="s">
        <v>1518</v>
      </c>
      <c r="F88" s="9" t="s">
        <v>1517</v>
      </c>
      <c r="G88" s="28">
        <v>0.25</v>
      </c>
      <c r="H88" s="28">
        <v>99.080999999999989</v>
      </c>
      <c r="I88" s="29">
        <v>24.770249999999997</v>
      </c>
      <c r="J88"/>
      <c r="K88"/>
    </row>
    <row r="89" spans="1:11" x14ac:dyDescent="0.35">
      <c r="A89" s="22"/>
      <c r="C89" s="6"/>
      <c r="D89" s="6" t="s">
        <v>1083</v>
      </c>
      <c r="E89" s="6"/>
      <c r="G89" s="28">
        <v>0.25</v>
      </c>
      <c r="H89" s="28">
        <v>99.080999999999989</v>
      </c>
      <c r="I89" s="29">
        <v>24.770249999999997</v>
      </c>
      <c r="J89"/>
      <c r="K89"/>
    </row>
    <row r="90" spans="1:11" x14ac:dyDescent="0.35">
      <c r="A90" s="22"/>
      <c r="C90" s="6"/>
      <c r="D90" s="6" t="s">
        <v>53</v>
      </c>
      <c r="E90" s="8" t="s">
        <v>42</v>
      </c>
      <c r="F90" s="9" t="s">
        <v>1524</v>
      </c>
      <c r="G90" s="28">
        <v>0</v>
      </c>
      <c r="H90" s="28">
        <v>0</v>
      </c>
      <c r="I90" s="29">
        <v>0</v>
      </c>
      <c r="J90"/>
      <c r="K90"/>
    </row>
    <row r="91" spans="1:11" ht="26.5" x14ac:dyDescent="0.35">
      <c r="A91" s="22"/>
      <c r="C91" s="6"/>
      <c r="D91" s="6"/>
      <c r="E91" s="8"/>
      <c r="F91" s="9" t="s">
        <v>886</v>
      </c>
      <c r="G91" s="28">
        <v>0</v>
      </c>
      <c r="H91" s="28">
        <v>0</v>
      </c>
      <c r="I91" s="29">
        <v>0</v>
      </c>
      <c r="J91"/>
      <c r="K91"/>
    </row>
    <row r="92" spans="1:11" x14ac:dyDescent="0.35">
      <c r="A92" s="22"/>
      <c r="C92" s="6"/>
      <c r="D92" s="6" t="s">
        <v>1684</v>
      </c>
      <c r="E92" s="6"/>
      <c r="G92" s="28">
        <v>0</v>
      </c>
      <c r="H92" s="28">
        <v>0</v>
      </c>
      <c r="I92" s="29">
        <v>0</v>
      </c>
      <c r="J92"/>
      <c r="K92"/>
    </row>
    <row r="93" spans="1:11" ht="26.5" x14ac:dyDescent="0.35">
      <c r="A93" s="22"/>
      <c r="C93" s="6"/>
      <c r="D93" s="6" t="s">
        <v>1479</v>
      </c>
      <c r="E93" s="8" t="s">
        <v>1481</v>
      </c>
      <c r="F93" s="9" t="s">
        <v>1480</v>
      </c>
      <c r="G93" s="28">
        <v>0.8</v>
      </c>
      <c r="H93" s="28">
        <v>99.080999999999989</v>
      </c>
      <c r="I93" s="29">
        <v>79.264799999999994</v>
      </c>
      <c r="J93"/>
      <c r="K93"/>
    </row>
    <row r="94" spans="1:11" x14ac:dyDescent="0.35">
      <c r="A94" s="22"/>
      <c r="C94" s="6"/>
      <c r="D94" s="6" t="s">
        <v>1686</v>
      </c>
      <c r="E94" s="6"/>
      <c r="G94" s="28">
        <v>0.8</v>
      </c>
      <c r="H94" s="28">
        <v>99.080999999999989</v>
      </c>
      <c r="I94" s="29">
        <v>79.264799999999994</v>
      </c>
      <c r="J94"/>
      <c r="K94"/>
    </row>
    <row r="95" spans="1:11" x14ac:dyDescent="0.35">
      <c r="A95" s="22"/>
      <c r="C95" s="6" t="s">
        <v>529</v>
      </c>
      <c r="D95" s="6"/>
      <c r="E95" s="6"/>
      <c r="G95" s="28">
        <v>13.500000000000002</v>
      </c>
      <c r="H95" s="28">
        <v>87.65736842105261</v>
      </c>
      <c r="I95" s="29">
        <v>1290.3760000000002</v>
      </c>
      <c r="J95"/>
      <c r="K95"/>
    </row>
    <row r="96" spans="1:11" x14ac:dyDescent="0.35">
      <c r="A96" s="22"/>
      <c r="B96" s="6" t="s">
        <v>266</v>
      </c>
      <c r="C96" s="6"/>
      <c r="D96" s="6"/>
      <c r="E96" s="6"/>
      <c r="G96" s="28">
        <v>164.99999999999997</v>
      </c>
      <c r="H96" s="28">
        <v>90.060105263157922</v>
      </c>
      <c r="I96" s="29">
        <v>15908.9745</v>
      </c>
      <c r="J96"/>
      <c r="K96"/>
    </row>
    <row r="97" spans="1:11" x14ac:dyDescent="0.35">
      <c r="A97" s="6" t="s">
        <v>1687</v>
      </c>
      <c r="B97" s="6"/>
      <c r="C97" s="6"/>
      <c r="D97" s="6"/>
      <c r="E97" s="6"/>
      <c r="G97" s="28">
        <v>164.99999999999997</v>
      </c>
      <c r="H97" s="28">
        <v>79.588000000000022</v>
      </c>
      <c r="I97" s="29">
        <v>17821.986500000003</v>
      </c>
      <c r="J97"/>
      <c r="K97"/>
    </row>
    <row r="98" spans="1:11" ht="26.5" x14ac:dyDescent="0.35">
      <c r="A98" s="22" t="s">
        <v>291</v>
      </c>
      <c r="B98" s="22" t="s">
        <v>38</v>
      </c>
      <c r="C98" s="6" t="s">
        <v>42</v>
      </c>
      <c r="D98" s="6" t="s">
        <v>53</v>
      </c>
      <c r="E98" s="8" t="s">
        <v>42</v>
      </c>
      <c r="F98" s="9" t="s">
        <v>55</v>
      </c>
      <c r="G98" s="28">
        <v>0</v>
      </c>
      <c r="H98" s="28">
        <v>0</v>
      </c>
      <c r="I98" s="29">
        <v>254.26</v>
      </c>
      <c r="J98"/>
      <c r="K98"/>
    </row>
    <row r="99" spans="1:11" x14ac:dyDescent="0.35">
      <c r="A99" s="22"/>
      <c r="C99" s="6"/>
      <c r="D99" s="6"/>
      <c r="E99" s="8"/>
      <c r="F99" s="9" t="s">
        <v>44</v>
      </c>
      <c r="G99" s="28">
        <v>0</v>
      </c>
      <c r="H99" s="28">
        <v>0</v>
      </c>
      <c r="I99" s="29">
        <v>661</v>
      </c>
      <c r="J99"/>
      <c r="K99"/>
    </row>
    <row r="100" spans="1:11" ht="26.5" x14ac:dyDescent="0.35">
      <c r="A100" s="22"/>
      <c r="C100" s="6"/>
      <c r="D100" s="6"/>
      <c r="E100" s="8"/>
      <c r="F100" s="9" t="s">
        <v>54</v>
      </c>
      <c r="G100" s="28">
        <v>0</v>
      </c>
      <c r="H100" s="28">
        <v>0</v>
      </c>
      <c r="I100" s="29">
        <v>292.64</v>
      </c>
      <c r="J100"/>
      <c r="K100"/>
    </row>
    <row r="101" spans="1:11" ht="26.5" x14ac:dyDescent="0.35">
      <c r="A101" s="22"/>
      <c r="C101" s="6"/>
      <c r="D101" s="6"/>
      <c r="E101" s="8"/>
      <c r="F101" s="9" t="s">
        <v>307</v>
      </c>
      <c r="G101" s="28">
        <v>0</v>
      </c>
      <c r="H101" s="28">
        <v>0</v>
      </c>
      <c r="I101" s="29">
        <v>36.99</v>
      </c>
      <c r="J101"/>
      <c r="K101"/>
    </row>
    <row r="102" spans="1:11" x14ac:dyDescent="0.35">
      <c r="A102" s="22"/>
      <c r="C102" s="6"/>
      <c r="D102" s="6" t="s">
        <v>1684</v>
      </c>
      <c r="E102" s="6"/>
      <c r="G102" s="28">
        <v>0</v>
      </c>
      <c r="H102" s="28">
        <v>0</v>
      </c>
      <c r="I102" s="29">
        <v>1244.8900000000001</v>
      </c>
      <c r="J102"/>
      <c r="K102"/>
    </row>
    <row r="103" spans="1:11" ht="26.5" x14ac:dyDescent="0.35">
      <c r="A103" s="22"/>
      <c r="C103" s="6"/>
      <c r="D103" s="6" t="s">
        <v>137</v>
      </c>
      <c r="E103" s="8" t="s">
        <v>42</v>
      </c>
      <c r="F103" s="9" t="s">
        <v>52</v>
      </c>
      <c r="G103" s="28">
        <v>0</v>
      </c>
      <c r="H103" s="28">
        <v>0</v>
      </c>
      <c r="I103" s="29">
        <v>556.14</v>
      </c>
      <c r="J103"/>
      <c r="K103"/>
    </row>
    <row r="104" spans="1:11" x14ac:dyDescent="0.35">
      <c r="A104" s="22"/>
      <c r="C104" s="6"/>
      <c r="D104" s="6" t="s">
        <v>273</v>
      </c>
      <c r="E104" s="6"/>
      <c r="G104" s="28">
        <v>0</v>
      </c>
      <c r="H104" s="28">
        <v>0</v>
      </c>
      <c r="I104" s="29">
        <v>556.14</v>
      </c>
      <c r="J104"/>
      <c r="K104"/>
    </row>
    <row r="105" spans="1:11" x14ac:dyDescent="0.35">
      <c r="A105" s="22"/>
      <c r="C105" s="6" t="s">
        <v>526</v>
      </c>
      <c r="D105" s="6"/>
      <c r="E105" s="6"/>
      <c r="G105" s="28">
        <v>0</v>
      </c>
      <c r="H105" s="28">
        <v>0</v>
      </c>
      <c r="I105" s="29">
        <v>1801.0300000000002</v>
      </c>
      <c r="J105"/>
      <c r="K105"/>
    </row>
    <row r="106" spans="1:11" x14ac:dyDescent="0.35">
      <c r="A106" s="22"/>
      <c r="B106" s="6" t="s">
        <v>265</v>
      </c>
      <c r="C106" s="6"/>
      <c r="D106" s="6"/>
      <c r="E106" s="6"/>
      <c r="G106" s="28">
        <v>0</v>
      </c>
      <c r="H106" s="28">
        <v>0</v>
      </c>
      <c r="I106" s="29">
        <v>1801.0300000000002</v>
      </c>
      <c r="J106"/>
      <c r="K106"/>
    </row>
    <row r="107" spans="1:11" ht="26.5" x14ac:dyDescent="0.35">
      <c r="A107" s="22"/>
      <c r="B107" s="22" t="s">
        <v>47</v>
      </c>
      <c r="C107" s="6" t="s">
        <v>48</v>
      </c>
      <c r="D107" s="6" t="s">
        <v>997</v>
      </c>
      <c r="E107" s="8" t="s">
        <v>1540</v>
      </c>
      <c r="F107" s="9" t="s">
        <v>1539</v>
      </c>
      <c r="G107" s="28">
        <v>6.75</v>
      </c>
      <c r="H107" s="28">
        <v>85.819699999999997</v>
      </c>
      <c r="I107" s="29">
        <v>579.28297499999996</v>
      </c>
      <c r="J107"/>
      <c r="K107"/>
    </row>
    <row r="108" spans="1:11" x14ac:dyDescent="0.35">
      <c r="A108" s="22"/>
      <c r="C108" s="6"/>
      <c r="D108" s="6" t="s">
        <v>1082</v>
      </c>
      <c r="E108" s="6"/>
      <c r="G108" s="28">
        <v>6.75</v>
      </c>
      <c r="H108" s="28">
        <v>85.819699999999997</v>
      </c>
      <c r="I108" s="29">
        <v>579.28297499999996</v>
      </c>
      <c r="J108"/>
      <c r="K108"/>
    </row>
    <row r="109" spans="1:11" ht="26.5" x14ac:dyDescent="0.35">
      <c r="A109" s="22"/>
      <c r="C109" s="6"/>
      <c r="D109" s="6" t="s">
        <v>1483</v>
      </c>
      <c r="E109" s="8" t="s">
        <v>1534</v>
      </c>
      <c r="F109" s="9" t="s">
        <v>1533</v>
      </c>
      <c r="G109" s="28">
        <v>6.75</v>
      </c>
      <c r="H109" s="28">
        <v>85.819699999999997</v>
      </c>
      <c r="I109" s="29">
        <v>579.28297499999996</v>
      </c>
      <c r="J109"/>
      <c r="K109"/>
    </row>
    <row r="110" spans="1:11" x14ac:dyDescent="0.35">
      <c r="A110" s="22"/>
      <c r="C110" s="6"/>
      <c r="D110" s="6" t="s">
        <v>1685</v>
      </c>
      <c r="E110" s="6"/>
      <c r="G110" s="28">
        <v>6.75</v>
      </c>
      <c r="H110" s="28">
        <v>85.819699999999997</v>
      </c>
      <c r="I110" s="29">
        <v>579.28297499999996</v>
      </c>
      <c r="J110"/>
      <c r="K110"/>
    </row>
    <row r="111" spans="1:11" x14ac:dyDescent="0.35">
      <c r="A111" s="22"/>
      <c r="C111" s="6"/>
      <c r="D111" s="6" t="s">
        <v>706</v>
      </c>
      <c r="E111" s="8" t="s">
        <v>1531</v>
      </c>
      <c r="F111" s="9" t="s">
        <v>1530</v>
      </c>
      <c r="G111" s="28">
        <v>4.125</v>
      </c>
      <c r="H111" s="28">
        <v>99.787999999999997</v>
      </c>
      <c r="I111" s="29">
        <v>411.62549999999999</v>
      </c>
      <c r="J111"/>
      <c r="K111"/>
    </row>
    <row r="112" spans="1:11" x14ac:dyDescent="0.35">
      <c r="A112" s="22"/>
      <c r="C112" s="6"/>
      <c r="D112" s="6" t="s">
        <v>795</v>
      </c>
      <c r="E112" s="6"/>
      <c r="G112" s="28">
        <v>4.125</v>
      </c>
      <c r="H112" s="28">
        <v>99.787999999999997</v>
      </c>
      <c r="I112" s="29">
        <v>411.62549999999999</v>
      </c>
      <c r="J112"/>
      <c r="K112"/>
    </row>
    <row r="113" spans="1:11" x14ac:dyDescent="0.35">
      <c r="A113" s="22"/>
      <c r="C113" s="6"/>
      <c r="D113" s="6" t="s">
        <v>142</v>
      </c>
      <c r="E113" s="8" t="s">
        <v>1542</v>
      </c>
      <c r="F113" s="9" t="s">
        <v>1541</v>
      </c>
      <c r="G113" s="28">
        <v>1.35</v>
      </c>
      <c r="H113" s="28">
        <v>99.787999999999997</v>
      </c>
      <c r="I113" s="29">
        <v>134.71379999999999</v>
      </c>
      <c r="J113"/>
      <c r="K113"/>
    </row>
    <row r="114" spans="1:11" x14ac:dyDescent="0.35">
      <c r="A114" s="22"/>
      <c r="C114" s="6"/>
      <c r="D114" s="6" t="s">
        <v>271</v>
      </c>
      <c r="E114" s="6"/>
      <c r="G114" s="28">
        <v>1.35</v>
      </c>
      <c r="H114" s="28">
        <v>99.787999999999997</v>
      </c>
      <c r="I114" s="29">
        <v>134.71379999999999</v>
      </c>
      <c r="J114"/>
      <c r="K114"/>
    </row>
    <row r="115" spans="1:11" ht="26.5" x14ac:dyDescent="0.35">
      <c r="A115" s="22"/>
      <c r="C115" s="6"/>
      <c r="D115" s="6" t="s">
        <v>832</v>
      </c>
      <c r="E115" s="8" t="s">
        <v>1536</v>
      </c>
      <c r="F115" s="9" t="s">
        <v>1535</v>
      </c>
      <c r="G115" s="28">
        <v>3.375</v>
      </c>
      <c r="H115" s="28">
        <v>99.787999999999997</v>
      </c>
      <c r="I115" s="29">
        <v>336.78449999999998</v>
      </c>
      <c r="J115"/>
      <c r="K115"/>
    </row>
    <row r="116" spans="1:11" x14ac:dyDescent="0.35">
      <c r="A116" s="22"/>
      <c r="C116" s="6"/>
      <c r="D116" s="6" t="s">
        <v>856</v>
      </c>
      <c r="E116" s="6"/>
      <c r="G116" s="28">
        <v>3.375</v>
      </c>
      <c r="H116" s="28">
        <v>99.787999999999997</v>
      </c>
      <c r="I116" s="29">
        <v>336.78449999999998</v>
      </c>
      <c r="J116"/>
      <c r="K116"/>
    </row>
    <row r="117" spans="1:11" ht="26.5" x14ac:dyDescent="0.35">
      <c r="A117" s="22"/>
      <c r="C117" s="6"/>
      <c r="D117" s="6" t="s">
        <v>502</v>
      </c>
      <c r="E117" s="8" t="s">
        <v>1544</v>
      </c>
      <c r="F117" s="9" t="s">
        <v>1543</v>
      </c>
      <c r="G117" s="28">
        <v>2.7</v>
      </c>
      <c r="H117" s="28">
        <v>99.787999999999997</v>
      </c>
      <c r="I117" s="29">
        <v>269.42759999999998</v>
      </c>
      <c r="J117"/>
      <c r="K117"/>
    </row>
    <row r="118" spans="1:11" x14ac:dyDescent="0.35">
      <c r="A118" s="22"/>
      <c r="C118" s="6"/>
      <c r="D118" s="6"/>
      <c r="E118" s="8" t="s">
        <v>1546</v>
      </c>
      <c r="F118" s="9" t="s">
        <v>783</v>
      </c>
      <c r="G118" s="28">
        <v>17</v>
      </c>
      <c r="H118" s="28">
        <v>85.819699999999997</v>
      </c>
      <c r="I118" s="29">
        <v>1458.9349</v>
      </c>
      <c r="J118"/>
      <c r="K118"/>
    </row>
    <row r="119" spans="1:11" x14ac:dyDescent="0.35">
      <c r="A119" s="22"/>
      <c r="C119" s="6"/>
      <c r="D119" s="6" t="s">
        <v>525</v>
      </c>
      <c r="E119" s="6"/>
      <c r="G119" s="28">
        <v>19.7</v>
      </c>
      <c r="H119" s="28">
        <v>92.803849999999997</v>
      </c>
      <c r="I119" s="29">
        <v>1728.3625</v>
      </c>
      <c r="J119"/>
      <c r="K119"/>
    </row>
    <row r="120" spans="1:11" x14ac:dyDescent="0.35">
      <c r="A120" s="22"/>
      <c r="C120" s="6"/>
      <c r="D120" s="6" t="s">
        <v>766</v>
      </c>
      <c r="E120" s="8" t="s">
        <v>1527</v>
      </c>
      <c r="F120" s="9" t="s">
        <v>1526</v>
      </c>
      <c r="G120" s="28">
        <v>5.7750000000000004</v>
      </c>
      <c r="H120" s="28">
        <v>119.74560000000001</v>
      </c>
      <c r="I120" s="29">
        <v>691.53084000000013</v>
      </c>
      <c r="J120"/>
      <c r="K120"/>
    </row>
    <row r="121" spans="1:11" x14ac:dyDescent="0.35">
      <c r="A121" s="22"/>
      <c r="C121" s="6"/>
      <c r="D121" s="6" t="s">
        <v>796</v>
      </c>
      <c r="E121" s="6"/>
      <c r="G121" s="28">
        <v>5.7750000000000004</v>
      </c>
      <c r="H121" s="28">
        <v>119.74560000000001</v>
      </c>
      <c r="I121" s="29">
        <v>691.53084000000013</v>
      </c>
      <c r="J121"/>
      <c r="K121"/>
    </row>
    <row r="122" spans="1:11" x14ac:dyDescent="0.35">
      <c r="A122" s="22"/>
      <c r="C122" s="6"/>
      <c r="D122" s="6" t="s">
        <v>53</v>
      </c>
      <c r="E122" s="8" t="s">
        <v>42</v>
      </c>
      <c r="F122" s="9" t="s">
        <v>65</v>
      </c>
      <c r="G122" s="28">
        <v>5</v>
      </c>
      <c r="H122" s="28">
        <v>59.893000000000001</v>
      </c>
      <c r="I122" s="29">
        <v>299.46500000000003</v>
      </c>
      <c r="J122"/>
      <c r="K122"/>
    </row>
    <row r="123" spans="1:11" x14ac:dyDescent="0.35">
      <c r="A123" s="22"/>
      <c r="C123" s="6"/>
      <c r="D123" s="6"/>
      <c r="E123" s="8" t="s">
        <v>527</v>
      </c>
      <c r="F123" s="9" t="s">
        <v>1532</v>
      </c>
      <c r="G123" s="28">
        <v>2.4750000000000001</v>
      </c>
      <c r="H123" s="28">
        <v>74.840999999999994</v>
      </c>
      <c r="I123" s="29">
        <v>185.23147499999999</v>
      </c>
      <c r="J123"/>
      <c r="K123"/>
    </row>
    <row r="124" spans="1:11" x14ac:dyDescent="0.35">
      <c r="A124" s="22"/>
      <c r="C124" s="6"/>
      <c r="D124" s="6"/>
      <c r="E124" s="8"/>
      <c r="F124" s="9" t="s">
        <v>1545</v>
      </c>
      <c r="G124" s="28">
        <v>2.7</v>
      </c>
      <c r="H124" s="28">
        <v>24.946999999999999</v>
      </c>
      <c r="I124" s="29">
        <v>67.356899999999996</v>
      </c>
      <c r="J124"/>
      <c r="K124"/>
    </row>
    <row r="125" spans="1:11" x14ac:dyDescent="0.35">
      <c r="A125" s="22"/>
      <c r="C125" s="6"/>
      <c r="D125" s="6" t="s">
        <v>1684</v>
      </c>
      <c r="E125" s="6"/>
      <c r="G125" s="28">
        <v>10.175000000000001</v>
      </c>
      <c r="H125" s="28">
        <v>53.226999999999997</v>
      </c>
      <c r="I125" s="29">
        <v>552.05337499999996</v>
      </c>
      <c r="J125"/>
      <c r="K125"/>
    </row>
    <row r="126" spans="1:11" x14ac:dyDescent="0.35">
      <c r="A126" s="22"/>
      <c r="C126" s="6"/>
      <c r="D126" s="6" t="s">
        <v>1479</v>
      </c>
      <c r="E126" s="8" t="s">
        <v>1529</v>
      </c>
      <c r="F126" s="9" t="s">
        <v>1528</v>
      </c>
      <c r="G126" s="28">
        <v>4.125</v>
      </c>
      <c r="H126" s="28">
        <v>99.787999999999997</v>
      </c>
      <c r="I126" s="29">
        <v>411.62549999999999</v>
      </c>
      <c r="J126"/>
      <c r="K126"/>
    </row>
    <row r="127" spans="1:11" ht="39.5" x14ac:dyDescent="0.35">
      <c r="A127" s="22"/>
      <c r="C127" s="6"/>
      <c r="D127" s="6"/>
      <c r="E127" s="8" t="s">
        <v>1538</v>
      </c>
      <c r="F127" s="9" t="s">
        <v>1537</v>
      </c>
      <c r="G127" s="28">
        <v>3.375</v>
      </c>
      <c r="H127" s="28">
        <v>99.787999999999997</v>
      </c>
      <c r="I127" s="29">
        <v>336.78449999999998</v>
      </c>
      <c r="J127"/>
      <c r="K127"/>
    </row>
    <row r="128" spans="1:11" x14ac:dyDescent="0.35">
      <c r="A128" s="22"/>
      <c r="C128" s="6"/>
      <c r="D128" s="6" t="s">
        <v>1686</v>
      </c>
      <c r="E128" s="6"/>
      <c r="G128" s="28">
        <v>7.5</v>
      </c>
      <c r="H128" s="28">
        <v>99.787999999999997</v>
      </c>
      <c r="I128" s="29">
        <v>748.41</v>
      </c>
      <c r="J128"/>
      <c r="K128"/>
    </row>
    <row r="129" spans="1:11" x14ac:dyDescent="0.35">
      <c r="A129" s="22"/>
      <c r="C129" s="6" t="s">
        <v>528</v>
      </c>
      <c r="D129" s="6"/>
      <c r="E129" s="6"/>
      <c r="G129" s="28">
        <v>65.5</v>
      </c>
      <c r="H129" s="28">
        <v>87.354899999999986</v>
      </c>
      <c r="I129" s="29">
        <v>5762.0464649999994</v>
      </c>
      <c r="J129"/>
      <c r="K129"/>
    </row>
    <row r="130" spans="1:11" ht="26.5" x14ac:dyDescent="0.35">
      <c r="A130" s="22"/>
      <c r="C130" s="6" t="s">
        <v>505</v>
      </c>
      <c r="D130" s="6" t="s">
        <v>997</v>
      </c>
      <c r="E130" s="8" t="s">
        <v>1540</v>
      </c>
      <c r="F130" s="9" t="s">
        <v>1539</v>
      </c>
      <c r="G130" s="28">
        <v>4.5</v>
      </c>
      <c r="H130" s="28">
        <v>85.819699999999997</v>
      </c>
      <c r="I130" s="29">
        <v>386.18865</v>
      </c>
      <c r="J130"/>
      <c r="K130"/>
    </row>
    <row r="131" spans="1:11" x14ac:dyDescent="0.35">
      <c r="A131" s="22"/>
      <c r="C131" s="6"/>
      <c r="D131" s="6" t="s">
        <v>1082</v>
      </c>
      <c r="E131" s="6"/>
      <c r="G131" s="28">
        <v>4.5</v>
      </c>
      <c r="H131" s="28">
        <v>85.819699999999997</v>
      </c>
      <c r="I131" s="29">
        <v>386.18865</v>
      </c>
      <c r="J131"/>
      <c r="K131"/>
    </row>
    <row r="132" spans="1:11" ht="26.5" x14ac:dyDescent="0.35">
      <c r="A132" s="22"/>
      <c r="C132" s="6"/>
      <c r="D132" s="6" t="s">
        <v>1483</v>
      </c>
      <c r="E132" s="8" t="s">
        <v>1534</v>
      </c>
      <c r="F132" s="9" t="s">
        <v>1533</v>
      </c>
      <c r="G132" s="28">
        <v>4.5</v>
      </c>
      <c r="H132" s="28">
        <v>85.819699999999997</v>
      </c>
      <c r="I132" s="29">
        <v>386.18865</v>
      </c>
      <c r="J132"/>
      <c r="K132"/>
    </row>
    <row r="133" spans="1:11" x14ac:dyDescent="0.35">
      <c r="A133" s="22"/>
      <c r="C133" s="6"/>
      <c r="D133" s="6" t="s">
        <v>1685</v>
      </c>
      <c r="E133" s="6"/>
      <c r="G133" s="28">
        <v>4.5</v>
      </c>
      <c r="H133" s="28">
        <v>85.819699999999997</v>
      </c>
      <c r="I133" s="29">
        <v>386.18865</v>
      </c>
      <c r="J133"/>
      <c r="K133"/>
    </row>
    <row r="134" spans="1:11" x14ac:dyDescent="0.35">
      <c r="A134" s="22"/>
      <c r="C134" s="6"/>
      <c r="D134" s="6" t="s">
        <v>706</v>
      </c>
      <c r="E134" s="8" t="s">
        <v>1531</v>
      </c>
      <c r="F134" s="9" t="s">
        <v>1530</v>
      </c>
      <c r="G134" s="28">
        <v>2.125</v>
      </c>
      <c r="H134" s="28">
        <v>99.787999999999997</v>
      </c>
      <c r="I134" s="29">
        <v>212.04949999999999</v>
      </c>
      <c r="J134"/>
      <c r="K134"/>
    </row>
    <row r="135" spans="1:11" x14ac:dyDescent="0.35">
      <c r="A135" s="22"/>
      <c r="C135" s="6"/>
      <c r="D135" s="6" t="s">
        <v>795</v>
      </c>
      <c r="E135" s="6"/>
      <c r="G135" s="28">
        <v>2.125</v>
      </c>
      <c r="H135" s="28">
        <v>99.787999999999997</v>
      </c>
      <c r="I135" s="29">
        <v>212.04949999999999</v>
      </c>
      <c r="J135"/>
      <c r="K135"/>
    </row>
    <row r="136" spans="1:11" x14ac:dyDescent="0.35">
      <c r="A136" s="22"/>
      <c r="C136" s="6"/>
      <c r="D136" s="6" t="s">
        <v>142</v>
      </c>
      <c r="E136" s="8" t="s">
        <v>1542</v>
      </c>
      <c r="F136" s="9" t="s">
        <v>1541</v>
      </c>
      <c r="G136" s="28">
        <v>0.9</v>
      </c>
      <c r="H136" s="28">
        <v>99.787999999999997</v>
      </c>
      <c r="I136" s="29">
        <v>89.809200000000004</v>
      </c>
      <c r="J136"/>
      <c r="K136"/>
    </row>
    <row r="137" spans="1:11" x14ac:dyDescent="0.35">
      <c r="A137" s="22"/>
      <c r="C137" s="6"/>
      <c r="D137" s="6" t="s">
        <v>271</v>
      </c>
      <c r="E137" s="6"/>
      <c r="G137" s="28">
        <v>0.9</v>
      </c>
      <c r="H137" s="28">
        <v>99.787999999999997</v>
      </c>
      <c r="I137" s="29">
        <v>89.809200000000004</v>
      </c>
      <c r="J137"/>
      <c r="K137"/>
    </row>
    <row r="138" spans="1:11" ht="26.5" x14ac:dyDescent="0.35">
      <c r="A138" s="22"/>
      <c r="C138" s="6"/>
      <c r="D138" s="6" t="s">
        <v>832</v>
      </c>
      <c r="E138" s="8" t="s">
        <v>1536</v>
      </c>
      <c r="F138" s="9" t="s">
        <v>1535</v>
      </c>
      <c r="G138" s="28">
        <v>2.25</v>
      </c>
      <c r="H138" s="28">
        <v>99.787999999999997</v>
      </c>
      <c r="I138" s="29">
        <v>224.523</v>
      </c>
      <c r="J138"/>
      <c r="K138"/>
    </row>
    <row r="139" spans="1:11" x14ac:dyDescent="0.35">
      <c r="A139" s="22"/>
      <c r="C139" s="6"/>
      <c r="D139" s="6" t="s">
        <v>856</v>
      </c>
      <c r="E139" s="6"/>
      <c r="G139" s="28">
        <v>2.25</v>
      </c>
      <c r="H139" s="28">
        <v>99.787999999999997</v>
      </c>
      <c r="I139" s="29">
        <v>224.523</v>
      </c>
      <c r="J139"/>
      <c r="K139"/>
    </row>
    <row r="140" spans="1:11" ht="26.5" x14ac:dyDescent="0.35">
      <c r="A140" s="22"/>
      <c r="C140" s="6"/>
      <c r="D140" s="6" t="s">
        <v>502</v>
      </c>
      <c r="E140" s="8" t="s">
        <v>1544</v>
      </c>
      <c r="F140" s="9" t="s">
        <v>1543</v>
      </c>
      <c r="G140" s="28">
        <v>1.8</v>
      </c>
      <c r="H140" s="28">
        <v>99.787999999999997</v>
      </c>
      <c r="I140" s="29">
        <v>179.61840000000001</v>
      </c>
      <c r="J140"/>
      <c r="K140"/>
    </row>
    <row r="141" spans="1:11" x14ac:dyDescent="0.35">
      <c r="A141" s="22"/>
      <c r="C141" s="6"/>
      <c r="D141" s="6"/>
      <c r="E141" s="8" t="s">
        <v>1546</v>
      </c>
      <c r="F141" s="9" t="s">
        <v>783</v>
      </c>
      <c r="G141" s="28">
        <v>4</v>
      </c>
      <c r="H141" s="28">
        <v>85.819699999999997</v>
      </c>
      <c r="I141" s="29">
        <v>343.27879999999999</v>
      </c>
      <c r="J141"/>
      <c r="K141"/>
    </row>
    <row r="142" spans="1:11" x14ac:dyDescent="0.35">
      <c r="A142" s="22"/>
      <c r="C142" s="6"/>
      <c r="D142" s="6" t="s">
        <v>525</v>
      </c>
      <c r="E142" s="6"/>
      <c r="G142" s="28">
        <v>5.8</v>
      </c>
      <c r="H142" s="28">
        <v>92.803849999999997</v>
      </c>
      <c r="I142" s="29">
        <v>522.8972</v>
      </c>
      <c r="J142"/>
      <c r="K142"/>
    </row>
    <row r="143" spans="1:11" x14ac:dyDescent="0.35">
      <c r="A143" s="22"/>
      <c r="C143" s="6"/>
      <c r="D143" s="6" t="s">
        <v>766</v>
      </c>
      <c r="E143" s="8" t="s">
        <v>1527</v>
      </c>
      <c r="F143" s="9" t="s">
        <v>1526</v>
      </c>
      <c r="G143" s="28">
        <v>2.9750000000000001</v>
      </c>
      <c r="H143" s="28">
        <v>119.74560000000001</v>
      </c>
      <c r="I143" s="29">
        <v>356.24316000000005</v>
      </c>
      <c r="J143"/>
      <c r="K143"/>
    </row>
    <row r="144" spans="1:11" x14ac:dyDescent="0.35">
      <c r="A144" s="22"/>
      <c r="C144" s="6"/>
      <c r="D144" s="6" t="s">
        <v>796</v>
      </c>
      <c r="E144" s="6"/>
      <c r="G144" s="28">
        <v>2.9750000000000001</v>
      </c>
      <c r="H144" s="28">
        <v>119.74560000000001</v>
      </c>
      <c r="I144" s="29">
        <v>356.24316000000005</v>
      </c>
      <c r="J144"/>
      <c r="K144"/>
    </row>
    <row r="145" spans="1:11" ht="26.5" x14ac:dyDescent="0.35">
      <c r="A145" s="22"/>
      <c r="C145" s="6"/>
      <c r="D145" s="6" t="s">
        <v>53</v>
      </c>
      <c r="E145" s="8" t="s">
        <v>42</v>
      </c>
      <c r="F145" s="9" t="s">
        <v>886</v>
      </c>
      <c r="G145" s="28">
        <v>0</v>
      </c>
      <c r="H145" s="28">
        <v>0</v>
      </c>
      <c r="I145" s="29">
        <v>0</v>
      </c>
      <c r="J145"/>
      <c r="K145"/>
    </row>
    <row r="146" spans="1:11" x14ac:dyDescent="0.35">
      <c r="A146" s="22"/>
      <c r="C146" s="6"/>
      <c r="D146" s="6"/>
      <c r="E146" s="8" t="s">
        <v>527</v>
      </c>
      <c r="F146" s="9" t="s">
        <v>1532</v>
      </c>
      <c r="G146" s="28">
        <v>1.2749999999999999</v>
      </c>
      <c r="H146" s="28">
        <v>74.840999999999994</v>
      </c>
      <c r="I146" s="29">
        <v>95.422274999999985</v>
      </c>
      <c r="J146"/>
      <c r="K146"/>
    </row>
    <row r="147" spans="1:11" x14ac:dyDescent="0.35">
      <c r="A147" s="22"/>
      <c r="C147" s="6"/>
      <c r="D147" s="6"/>
      <c r="E147" s="8"/>
      <c r="F147" s="9" t="s">
        <v>1545</v>
      </c>
      <c r="G147" s="28">
        <v>1.8</v>
      </c>
      <c r="H147" s="28">
        <v>24.946999999999999</v>
      </c>
      <c r="I147" s="29">
        <v>44.904600000000002</v>
      </c>
      <c r="J147"/>
      <c r="K147"/>
    </row>
    <row r="148" spans="1:11" x14ac:dyDescent="0.35">
      <c r="A148" s="22"/>
      <c r="C148" s="6"/>
      <c r="D148" s="6" t="s">
        <v>1684</v>
      </c>
      <c r="E148" s="6"/>
      <c r="G148" s="28">
        <v>3.0750000000000002</v>
      </c>
      <c r="H148" s="28">
        <v>33.262666666666668</v>
      </c>
      <c r="I148" s="29">
        <v>140.32687499999997</v>
      </c>
      <c r="J148"/>
      <c r="K148"/>
    </row>
    <row r="149" spans="1:11" x14ac:dyDescent="0.35">
      <c r="A149" s="22"/>
      <c r="C149" s="6"/>
      <c r="D149" s="6" t="s">
        <v>1479</v>
      </c>
      <c r="E149" s="8" t="s">
        <v>1529</v>
      </c>
      <c r="F149" s="9" t="s">
        <v>1528</v>
      </c>
      <c r="G149" s="28">
        <v>2.125</v>
      </c>
      <c r="H149" s="28">
        <v>99.787999999999997</v>
      </c>
      <c r="I149" s="29">
        <v>212.04949999999999</v>
      </c>
      <c r="J149"/>
      <c r="K149"/>
    </row>
    <row r="150" spans="1:11" ht="39.5" x14ac:dyDescent="0.35">
      <c r="A150" s="22"/>
      <c r="C150" s="6"/>
      <c r="D150" s="6"/>
      <c r="E150" s="8" t="s">
        <v>1538</v>
      </c>
      <c r="F150" s="9" t="s">
        <v>1537</v>
      </c>
      <c r="G150" s="28">
        <v>2.25</v>
      </c>
      <c r="H150" s="28">
        <v>99.787999999999997</v>
      </c>
      <c r="I150" s="29">
        <v>224.523</v>
      </c>
      <c r="J150"/>
      <c r="K150"/>
    </row>
    <row r="151" spans="1:11" x14ac:dyDescent="0.35">
      <c r="A151" s="22"/>
      <c r="C151" s="6"/>
      <c r="D151" s="6" t="s">
        <v>1686</v>
      </c>
      <c r="E151" s="6"/>
      <c r="G151" s="28">
        <v>4.375</v>
      </c>
      <c r="H151" s="28">
        <v>99.787999999999997</v>
      </c>
      <c r="I151" s="29">
        <v>436.57249999999999</v>
      </c>
      <c r="J151"/>
      <c r="K151"/>
    </row>
    <row r="152" spans="1:11" x14ac:dyDescent="0.35">
      <c r="A152" s="22"/>
      <c r="C152" s="6" t="s">
        <v>529</v>
      </c>
      <c r="D152" s="6"/>
      <c r="E152" s="6"/>
      <c r="G152" s="28">
        <v>30.5</v>
      </c>
      <c r="H152" s="28">
        <v>82.747746153846137</v>
      </c>
      <c r="I152" s="29">
        <v>2754.7987349999999</v>
      </c>
      <c r="J152"/>
      <c r="K152"/>
    </row>
    <row r="153" spans="1:11" x14ac:dyDescent="0.35">
      <c r="A153" s="22"/>
      <c r="B153" s="6" t="s">
        <v>266</v>
      </c>
      <c r="C153" s="6"/>
      <c r="D153" s="6"/>
      <c r="E153" s="6"/>
      <c r="G153" s="28">
        <v>96</v>
      </c>
      <c r="H153" s="28">
        <v>85.051323076923069</v>
      </c>
      <c r="I153" s="29">
        <v>8516.8451999999979</v>
      </c>
      <c r="J153"/>
      <c r="K153"/>
    </row>
    <row r="154" spans="1:11" x14ac:dyDescent="0.35">
      <c r="A154" s="6" t="s">
        <v>1688</v>
      </c>
      <c r="B154" s="6"/>
      <c r="C154" s="6"/>
      <c r="D154" s="6"/>
      <c r="E154" s="6"/>
      <c r="G154" s="28">
        <v>96</v>
      </c>
      <c r="H154" s="28">
        <v>71.333367741935476</v>
      </c>
      <c r="I154" s="29">
        <v>10317.875199999997</v>
      </c>
      <c r="J154"/>
      <c r="K154"/>
    </row>
    <row r="155" spans="1:11" ht="65.5" x14ac:dyDescent="0.35">
      <c r="A155" s="22" t="s">
        <v>296</v>
      </c>
      <c r="B155" s="22" t="s">
        <v>38</v>
      </c>
      <c r="C155" s="6" t="s">
        <v>42</v>
      </c>
      <c r="D155" s="6" t="s">
        <v>53</v>
      </c>
      <c r="E155" s="8" t="s">
        <v>42</v>
      </c>
      <c r="F155" s="9" t="s">
        <v>55</v>
      </c>
      <c r="G155" s="28">
        <v>0</v>
      </c>
      <c r="H155" s="28">
        <v>0</v>
      </c>
      <c r="I155" s="29">
        <v>49.28</v>
      </c>
      <c r="J155"/>
      <c r="K155"/>
    </row>
    <row r="156" spans="1:11" x14ac:dyDescent="0.35">
      <c r="A156" s="22"/>
      <c r="C156" s="6"/>
      <c r="D156" s="6"/>
      <c r="E156" s="8"/>
      <c r="F156" s="9" t="s">
        <v>44</v>
      </c>
      <c r="G156" s="28">
        <v>0</v>
      </c>
      <c r="H156" s="28">
        <v>0</v>
      </c>
      <c r="I156" s="29">
        <v>32</v>
      </c>
      <c r="J156"/>
      <c r="K156"/>
    </row>
    <row r="157" spans="1:11" ht="26.5" x14ac:dyDescent="0.35">
      <c r="A157" s="22"/>
      <c r="C157" s="6"/>
      <c r="D157" s="6"/>
      <c r="E157" s="8"/>
      <c r="F157" s="9" t="s">
        <v>54</v>
      </c>
      <c r="G157" s="28">
        <v>0</v>
      </c>
      <c r="H157" s="28">
        <v>0</v>
      </c>
      <c r="I157" s="29">
        <v>146.32</v>
      </c>
      <c r="J157"/>
      <c r="K157"/>
    </row>
    <row r="158" spans="1:11" ht="26.5" x14ac:dyDescent="0.35">
      <c r="A158" s="22"/>
      <c r="C158" s="6"/>
      <c r="D158" s="6"/>
      <c r="E158" s="8"/>
      <c r="F158" s="9" t="s">
        <v>307</v>
      </c>
      <c r="G158" s="28">
        <v>0</v>
      </c>
      <c r="H158" s="28">
        <v>0</v>
      </c>
      <c r="I158" s="29">
        <v>36.99</v>
      </c>
      <c r="J158"/>
      <c r="K158"/>
    </row>
    <row r="159" spans="1:11" x14ac:dyDescent="0.35">
      <c r="A159" s="22"/>
      <c r="C159" s="6"/>
      <c r="D159" s="6" t="s">
        <v>1684</v>
      </c>
      <c r="E159" s="6"/>
      <c r="G159" s="28">
        <v>0</v>
      </c>
      <c r="H159" s="28">
        <v>0</v>
      </c>
      <c r="I159" s="29">
        <v>264.58999999999997</v>
      </c>
      <c r="J159"/>
      <c r="K159"/>
    </row>
    <row r="160" spans="1:11" x14ac:dyDescent="0.35">
      <c r="A160" s="22"/>
      <c r="C160" s="6" t="s">
        <v>526</v>
      </c>
      <c r="D160" s="6"/>
      <c r="E160" s="6"/>
      <c r="G160" s="28">
        <v>0</v>
      </c>
      <c r="H160" s="28">
        <v>0</v>
      </c>
      <c r="I160" s="29">
        <v>264.58999999999997</v>
      </c>
      <c r="J160"/>
      <c r="K160"/>
    </row>
    <row r="161" spans="1:11" x14ac:dyDescent="0.35">
      <c r="A161" s="22"/>
      <c r="B161" s="6" t="s">
        <v>265</v>
      </c>
      <c r="C161" s="6"/>
      <c r="D161" s="6"/>
      <c r="E161" s="6"/>
      <c r="G161" s="28">
        <v>0</v>
      </c>
      <c r="H161" s="28">
        <v>0</v>
      </c>
      <c r="I161" s="29">
        <v>264.58999999999997</v>
      </c>
      <c r="J161"/>
      <c r="K161"/>
    </row>
    <row r="162" spans="1:11" x14ac:dyDescent="0.35">
      <c r="A162" s="22"/>
      <c r="B162" s="22" t="s">
        <v>47</v>
      </c>
      <c r="C162" s="6" t="s">
        <v>48</v>
      </c>
      <c r="D162" s="6" t="s">
        <v>502</v>
      </c>
      <c r="E162" s="8" t="s">
        <v>1553</v>
      </c>
      <c r="F162" s="9" t="s">
        <v>783</v>
      </c>
      <c r="G162" s="28">
        <v>4.5</v>
      </c>
      <c r="H162" s="28">
        <v>85.819699999999997</v>
      </c>
      <c r="I162" s="29">
        <v>386.18865</v>
      </c>
      <c r="J162"/>
      <c r="K162"/>
    </row>
    <row r="163" spans="1:11" x14ac:dyDescent="0.35">
      <c r="A163" s="22"/>
      <c r="C163" s="6"/>
      <c r="D163" s="6"/>
      <c r="E163" s="8" t="s">
        <v>1549</v>
      </c>
      <c r="F163" s="9" t="s">
        <v>1550</v>
      </c>
      <c r="G163" s="28">
        <v>2</v>
      </c>
      <c r="H163" s="28">
        <v>99.787999999999997</v>
      </c>
      <c r="I163" s="29">
        <v>199.57599999999999</v>
      </c>
      <c r="J163"/>
      <c r="K163"/>
    </row>
    <row r="164" spans="1:11" x14ac:dyDescent="0.35">
      <c r="A164" s="22"/>
      <c r="C164" s="6"/>
      <c r="D164" s="6" t="s">
        <v>525</v>
      </c>
      <c r="E164" s="6"/>
      <c r="G164" s="28">
        <v>6.5</v>
      </c>
      <c r="H164" s="28">
        <v>92.803849999999997</v>
      </c>
      <c r="I164" s="29">
        <v>585.76464999999996</v>
      </c>
      <c r="J164"/>
      <c r="K164"/>
    </row>
    <row r="165" spans="1:11" ht="26.5" x14ac:dyDescent="0.35">
      <c r="A165" s="22"/>
      <c r="C165" s="6"/>
      <c r="D165" s="6" t="s">
        <v>766</v>
      </c>
      <c r="E165" s="8" t="s">
        <v>1549</v>
      </c>
      <c r="F165" s="9" t="s">
        <v>1551</v>
      </c>
      <c r="G165" s="28">
        <v>4.333333333333333</v>
      </c>
      <c r="H165" s="28">
        <v>102.8</v>
      </c>
      <c r="I165" s="29">
        <v>445.46666666666664</v>
      </c>
      <c r="J165"/>
      <c r="K165"/>
    </row>
    <row r="166" spans="1:11" x14ac:dyDescent="0.35">
      <c r="A166" s="22"/>
      <c r="C166" s="6"/>
      <c r="D166" s="6" t="s">
        <v>796</v>
      </c>
      <c r="E166" s="6"/>
      <c r="G166" s="28">
        <v>4.333333333333333</v>
      </c>
      <c r="H166" s="28">
        <v>102.8</v>
      </c>
      <c r="I166" s="29">
        <v>445.46666666666664</v>
      </c>
      <c r="J166"/>
      <c r="K166"/>
    </row>
    <row r="167" spans="1:11" x14ac:dyDescent="0.35">
      <c r="A167" s="22"/>
      <c r="C167" s="6"/>
      <c r="D167" s="6" t="s">
        <v>1127</v>
      </c>
      <c r="E167" s="8" t="s">
        <v>1549</v>
      </c>
      <c r="F167" s="9" t="s">
        <v>1548</v>
      </c>
      <c r="G167" s="28">
        <v>1.6666666666666667</v>
      </c>
      <c r="H167" s="28">
        <v>99.787999999999997</v>
      </c>
      <c r="I167" s="29">
        <v>166.31333333333333</v>
      </c>
      <c r="J167"/>
      <c r="K167"/>
    </row>
    <row r="168" spans="1:11" x14ac:dyDescent="0.35">
      <c r="A168" s="22"/>
      <c r="C168" s="6"/>
      <c r="D168" s="6" t="s">
        <v>1403</v>
      </c>
      <c r="E168" s="6"/>
      <c r="G168" s="28">
        <v>1.6666666666666667</v>
      </c>
      <c r="H168" s="28">
        <v>99.787999999999997</v>
      </c>
      <c r="I168" s="29">
        <v>166.31333333333333</v>
      </c>
      <c r="J168"/>
      <c r="K168"/>
    </row>
    <row r="169" spans="1:11" x14ac:dyDescent="0.35">
      <c r="A169" s="22"/>
      <c r="C169" s="6"/>
      <c r="D169" s="6" t="s">
        <v>1552</v>
      </c>
      <c r="E169" s="8" t="s">
        <v>1549</v>
      </c>
      <c r="F169" s="9" t="s">
        <v>1499</v>
      </c>
      <c r="G169" s="28">
        <v>2</v>
      </c>
      <c r="H169" s="28">
        <v>99.787999999999997</v>
      </c>
      <c r="I169" s="29">
        <v>199.57599999999999</v>
      </c>
      <c r="J169"/>
      <c r="K169"/>
    </row>
    <row r="170" spans="1:11" x14ac:dyDescent="0.35">
      <c r="A170" s="22"/>
      <c r="C170" s="6"/>
      <c r="D170" s="6" t="s">
        <v>1690</v>
      </c>
      <c r="E170" s="6"/>
      <c r="G170" s="28">
        <v>2</v>
      </c>
      <c r="H170" s="28">
        <v>99.787999999999997</v>
      </c>
      <c r="I170" s="29">
        <v>199.57599999999999</v>
      </c>
      <c r="J170"/>
      <c r="K170"/>
    </row>
    <row r="171" spans="1:11" x14ac:dyDescent="0.35">
      <c r="A171" s="22"/>
      <c r="C171" s="6" t="s">
        <v>528</v>
      </c>
      <c r="D171" s="6"/>
      <c r="E171" s="6"/>
      <c r="G171" s="28">
        <v>14.499999999999998</v>
      </c>
      <c r="H171" s="28">
        <v>97.596739999999997</v>
      </c>
      <c r="I171" s="29">
        <v>1397.1206499999998</v>
      </c>
      <c r="J171"/>
      <c r="K171"/>
    </row>
    <row r="172" spans="1:11" x14ac:dyDescent="0.35">
      <c r="A172" s="22"/>
      <c r="C172" s="6" t="s">
        <v>505</v>
      </c>
      <c r="D172" s="6" t="s">
        <v>502</v>
      </c>
      <c r="E172" s="8" t="s">
        <v>1553</v>
      </c>
      <c r="F172" s="9" t="s">
        <v>783</v>
      </c>
      <c r="G172" s="28">
        <v>2.5</v>
      </c>
      <c r="H172" s="28">
        <v>85.819699999999997</v>
      </c>
      <c r="I172" s="29">
        <v>214.54925</v>
      </c>
      <c r="J172"/>
      <c r="K172"/>
    </row>
    <row r="173" spans="1:11" x14ac:dyDescent="0.35">
      <c r="A173" s="22"/>
      <c r="C173" s="6"/>
      <c r="D173" s="6"/>
      <c r="E173" s="8" t="s">
        <v>1549</v>
      </c>
      <c r="F173" s="9" t="s">
        <v>1550</v>
      </c>
      <c r="G173" s="28">
        <v>1</v>
      </c>
      <c r="H173" s="28">
        <v>99.787999999999997</v>
      </c>
      <c r="I173" s="29">
        <v>99.787999999999997</v>
      </c>
      <c r="J173"/>
      <c r="K173"/>
    </row>
    <row r="174" spans="1:11" x14ac:dyDescent="0.35">
      <c r="A174" s="22"/>
      <c r="C174" s="6"/>
      <c r="D174" s="6" t="s">
        <v>525</v>
      </c>
      <c r="E174" s="6"/>
      <c r="G174" s="28">
        <v>3.5</v>
      </c>
      <c r="H174" s="28">
        <v>92.803849999999997</v>
      </c>
      <c r="I174" s="29">
        <v>314.33724999999998</v>
      </c>
      <c r="J174"/>
      <c r="K174"/>
    </row>
    <row r="175" spans="1:11" ht="26.5" x14ac:dyDescent="0.35">
      <c r="A175" s="22"/>
      <c r="C175" s="6"/>
      <c r="D175" s="6" t="s">
        <v>766</v>
      </c>
      <c r="E175" s="8" t="s">
        <v>1549</v>
      </c>
      <c r="F175" s="9" t="s">
        <v>1551</v>
      </c>
      <c r="G175" s="28">
        <v>2.1666666666666665</v>
      </c>
      <c r="H175" s="28">
        <v>102.8</v>
      </c>
      <c r="I175" s="29">
        <v>222.73333333333332</v>
      </c>
      <c r="J175"/>
      <c r="K175"/>
    </row>
    <row r="176" spans="1:11" x14ac:dyDescent="0.35">
      <c r="A176" s="22"/>
      <c r="C176" s="6"/>
      <c r="D176" s="6" t="s">
        <v>796</v>
      </c>
      <c r="E176" s="6"/>
      <c r="G176" s="28">
        <v>2.1666666666666665</v>
      </c>
      <c r="H176" s="28">
        <v>102.8</v>
      </c>
      <c r="I176" s="29">
        <v>222.73333333333332</v>
      </c>
      <c r="J176"/>
      <c r="K176"/>
    </row>
    <row r="177" spans="1:11" x14ac:dyDescent="0.35">
      <c r="A177" s="22"/>
      <c r="C177" s="6"/>
      <c r="D177" s="6" t="s">
        <v>1127</v>
      </c>
      <c r="E177" s="8" t="s">
        <v>1549</v>
      </c>
      <c r="F177" s="9" t="s">
        <v>1548</v>
      </c>
      <c r="G177" s="28">
        <v>0.83333333333333337</v>
      </c>
      <c r="H177" s="28">
        <v>99.787999999999997</v>
      </c>
      <c r="I177" s="29">
        <v>83.156666666666666</v>
      </c>
      <c r="J177"/>
      <c r="K177"/>
    </row>
    <row r="178" spans="1:11" x14ac:dyDescent="0.35">
      <c r="A178" s="22"/>
      <c r="C178" s="6"/>
      <c r="D178" s="6" t="s">
        <v>1403</v>
      </c>
      <c r="E178" s="6"/>
      <c r="G178" s="28">
        <v>0.83333333333333337</v>
      </c>
      <c r="H178" s="28">
        <v>99.787999999999997</v>
      </c>
      <c r="I178" s="29">
        <v>83.156666666666666</v>
      </c>
      <c r="J178"/>
      <c r="K178"/>
    </row>
    <row r="179" spans="1:11" x14ac:dyDescent="0.35">
      <c r="A179" s="22"/>
      <c r="C179" s="6"/>
      <c r="D179" s="6" t="s">
        <v>1552</v>
      </c>
      <c r="E179" s="8" t="s">
        <v>1549</v>
      </c>
      <c r="F179" s="9" t="s">
        <v>1499</v>
      </c>
      <c r="G179" s="28">
        <v>1</v>
      </c>
      <c r="H179" s="28">
        <v>99.787999999999997</v>
      </c>
      <c r="I179" s="29">
        <v>99.787999999999997</v>
      </c>
      <c r="J179"/>
      <c r="K179"/>
    </row>
    <row r="180" spans="1:11" x14ac:dyDescent="0.35">
      <c r="A180" s="22"/>
      <c r="C180" s="6"/>
      <c r="D180" s="6" t="s">
        <v>1690</v>
      </c>
      <c r="E180" s="6"/>
      <c r="G180" s="28">
        <v>1</v>
      </c>
      <c r="H180" s="28">
        <v>99.787999999999997</v>
      </c>
      <c r="I180" s="29">
        <v>99.787999999999997</v>
      </c>
      <c r="J180"/>
      <c r="K180"/>
    </row>
    <row r="181" spans="1:11" x14ac:dyDescent="0.35">
      <c r="A181" s="22"/>
      <c r="C181" s="6" t="s">
        <v>529</v>
      </c>
      <c r="D181" s="6"/>
      <c r="E181" s="6"/>
      <c r="G181" s="28">
        <v>7.4999999999999991</v>
      </c>
      <c r="H181" s="28">
        <v>97.596739999999997</v>
      </c>
      <c r="I181" s="29">
        <v>720.01524999999992</v>
      </c>
      <c r="J181"/>
      <c r="K181"/>
    </row>
    <row r="182" spans="1:11" x14ac:dyDescent="0.35">
      <c r="A182" s="22"/>
      <c r="B182" s="6" t="s">
        <v>266</v>
      </c>
      <c r="C182" s="6"/>
      <c r="D182" s="6"/>
      <c r="E182" s="6"/>
      <c r="G182" s="28">
        <v>22</v>
      </c>
      <c r="H182" s="28">
        <v>97.596739999999997</v>
      </c>
      <c r="I182" s="29">
        <v>2117.1358999999998</v>
      </c>
      <c r="J182"/>
      <c r="K182"/>
    </row>
    <row r="183" spans="1:11" x14ac:dyDescent="0.35">
      <c r="A183" s="6" t="s">
        <v>1689</v>
      </c>
      <c r="B183" s="6"/>
      <c r="C183" s="6"/>
      <c r="D183" s="6"/>
      <c r="E183" s="6"/>
      <c r="G183" s="28">
        <v>22</v>
      </c>
      <c r="H183" s="28">
        <v>88.724309090909088</v>
      </c>
      <c r="I183" s="29">
        <v>2381.7258999999999</v>
      </c>
      <c r="J183"/>
      <c r="K183"/>
    </row>
    <row r="184" spans="1:11" x14ac:dyDescent="0.35">
      <c r="A184" s="30" t="s">
        <v>259</v>
      </c>
      <c r="B184" s="30"/>
      <c r="C184" s="30"/>
      <c r="D184" s="30"/>
      <c r="F184" s="30"/>
      <c r="G184" s="28">
        <v>282.99999999999994</v>
      </c>
      <c r="H184" s="28">
        <v>77.759832941176427</v>
      </c>
      <c r="I184" s="29">
        <v>30521.587600000006</v>
      </c>
      <c r="J184"/>
      <c r="K184"/>
    </row>
    <row r="185" spans="1:11" x14ac:dyDescent="0.3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3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3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3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3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3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3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3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3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3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3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3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3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3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3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3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3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3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3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3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3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3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3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</sheetData>
  <mergeCells count="2">
    <mergeCell ref="A1:I1"/>
    <mergeCell ref="A12:D12"/>
  </mergeCells>
  <pageMargins left="0.7" right="0.7" top="0.75" bottom="0.75" header="0.3" footer="0.3"/>
  <pageSetup paperSize="9" scale="22" orientation="portrait" horizontalDpi="1200" verticalDpi="1200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73D2-5211-4526-B9CA-8194A6435EC1}">
  <sheetPr>
    <tabColor rgb="FF92D050"/>
    <pageSetUpPr fitToPage="1"/>
  </sheetPr>
  <dimension ref="A1:P1308"/>
  <sheetViews>
    <sheetView view="pageBreakPreview" zoomScaleNormal="100" zoomScaleSheetLayoutView="100" workbookViewId="0">
      <selection activeCell="E27" sqref="E27"/>
    </sheetView>
  </sheetViews>
  <sheetFormatPr defaultRowHeight="14.5" x14ac:dyDescent="0.35"/>
  <cols>
    <col min="1" max="1" width="29.1796875" style="6" customWidth="1"/>
    <col min="2" max="2" width="18.1796875" style="22" customWidth="1"/>
    <col min="3" max="3" width="23" style="22" customWidth="1"/>
    <col min="4" max="4" width="8.81640625" style="22" customWidth="1"/>
    <col min="5" max="5" width="25.81640625" style="30" customWidth="1"/>
    <col min="6" max="6" width="11" style="6" customWidth="1"/>
    <col min="7" max="7" width="15.54296875" style="6" customWidth="1"/>
    <col min="8" max="8" width="16" style="41" customWidth="1"/>
    <col min="9" max="10" width="8.81640625" style="6" customWidth="1"/>
    <col min="11" max="11" width="15.1796875" style="6" customWidth="1"/>
    <col min="12" max="12" width="17.1796875" style="6" customWidth="1"/>
    <col min="13" max="13" width="3.1796875" style="6" customWidth="1"/>
    <col min="14" max="14" width="12.453125" style="6" customWidth="1"/>
  </cols>
  <sheetData>
    <row r="1" spans="1:16" ht="15.5" x14ac:dyDescent="0.35">
      <c r="A1" s="36" t="s">
        <v>1691</v>
      </c>
      <c r="C1" s="6"/>
      <c r="E1" s="55"/>
    </row>
    <row r="2" spans="1:16" ht="15.5" x14ac:dyDescent="0.35">
      <c r="A2" s="36"/>
      <c r="C2" s="6"/>
      <c r="E2" s="55"/>
    </row>
    <row r="3" spans="1:16" x14ac:dyDescent="0.35">
      <c r="A3" s="37" t="s">
        <v>1678</v>
      </c>
      <c r="C3" s="41">
        <v>8802</v>
      </c>
      <c r="D3" s="22" t="s">
        <v>252</v>
      </c>
      <c r="E3" s="127"/>
    </row>
    <row r="4" spans="1:16" ht="15.5" x14ac:dyDescent="0.35">
      <c r="A4" s="36"/>
      <c r="C4" s="6"/>
      <c r="E4" s="37" t="s">
        <v>1692</v>
      </c>
      <c r="G4" s="128">
        <f>C9-GETPIVOTDATA(" Total ers tkr",$A$19,"Program","Läkarprogrammet (330 hp)")</f>
        <v>0.10442438547033817</v>
      </c>
    </row>
    <row r="5" spans="1:16" x14ac:dyDescent="0.35">
      <c r="A5" s="37" t="s">
        <v>283</v>
      </c>
      <c r="B5" s="6"/>
      <c r="C5" s="30"/>
      <c r="E5" s="37"/>
      <c r="G5"/>
    </row>
    <row r="6" spans="1:16" x14ac:dyDescent="0.35">
      <c r="A6" s="6" t="s">
        <v>249</v>
      </c>
      <c r="B6" s="6"/>
      <c r="C6" s="129">
        <f>971+30</f>
        <v>1001</v>
      </c>
      <c r="D6" s="8" t="s">
        <v>250</v>
      </c>
      <c r="E6" s="37" t="s">
        <v>1693</v>
      </c>
      <c r="G6" s="128">
        <f>C15-GETPIVOTDATA(" Total ers tkr",$A$19,"Program","Läkarprogrammet (360 hp)")</f>
        <v>0.44732090507750399</v>
      </c>
      <c r="O6" s="59"/>
      <c r="P6" s="59"/>
    </row>
    <row r="7" spans="1:16" x14ac:dyDescent="0.35">
      <c r="A7" s="6" t="s">
        <v>1679</v>
      </c>
      <c r="B7" s="6"/>
      <c r="C7" s="49">
        <f>-C3/(C8+C14)*C8</f>
        <v>-5060.7708209050734</v>
      </c>
      <c r="D7" s="8" t="s">
        <v>252</v>
      </c>
      <c r="E7" s="37"/>
      <c r="G7"/>
      <c r="O7" s="59"/>
    </row>
    <row r="8" spans="1:16" x14ac:dyDescent="0.35">
      <c r="A8" s="6" t="s">
        <v>251</v>
      </c>
      <c r="B8" s="6"/>
      <c r="C8" s="41">
        <v>119555.624</v>
      </c>
      <c r="D8" s="8" t="s">
        <v>252</v>
      </c>
      <c r="E8" s="6"/>
      <c r="G8" s="40"/>
      <c r="H8" s="68"/>
    </row>
    <row r="9" spans="1:16" x14ac:dyDescent="0.35">
      <c r="A9" s="6" t="s">
        <v>1680</v>
      </c>
      <c r="B9" s="6"/>
      <c r="C9" s="41">
        <f>C8+C7</f>
        <v>114494.85317909492</v>
      </c>
      <c r="D9" s="8" t="s">
        <v>252</v>
      </c>
      <c r="E9" s="6"/>
      <c r="G9" s="40"/>
      <c r="H9" s="68"/>
    </row>
    <row r="10" spans="1:16" x14ac:dyDescent="0.35">
      <c r="E10" s="6"/>
      <c r="G10" s="41"/>
      <c r="H10" s="68"/>
    </row>
    <row r="11" spans="1:16" x14ac:dyDescent="0.35">
      <c r="A11" s="37" t="s">
        <v>284</v>
      </c>
      <c r="B11" s="6"/>
      <c r="C11" s="30"/>
      <c r="E11" s="6"/>
      <c r="G11" s="41"/>
      <c r="H11" s="68"/>
    </row>
    <row r="12" spans="1:16" x14ac:dyDescent="0.35">
      <c r="A12" s="6" t="s">
        <v>249</v>
      </c>
      <c r="B12" s="6"/>
      <c r="C12" s="129">
        <v>740</v>
      </c>
      <c r="D12" s="8" t="s">
        <v>250</v>
      </c>
      <c r="E12" s="6"/>
      <c r="G12" s="41"/>
      <c r="H12" s="68"/>
    </row>
    <row r="13" spans="1:16" x14ac:dyDescent="0.35">
      <c r="A13" s="6" t="s">
        <v>1679</v>
      </c>
      <c r="B13" s="6"/>
      <c r="C13" s="129">
        <f>-C3/(C8+C14)*C14</f>
        <v>-3741.2291790949266</v>
      </c>
      <c r="D13" s="8" t="s">
        <v>252</v>
      </c>
      <c r="E13" s="6"/>
      <c r="G13" s="41"/>
      <c r="H13" s="68"/>
    </row>
    <row r="14" spans="1:16" x14ac:dyDescent="0.35">
      <c r="A14" s="6" t="s">
        <v>251</v>
      </c>
      <c r="B14" s="6"/>
      <c r="C14" s="41">
        <v>88382.778999999995</v>
      </c>
      <c r="D14" s="8" t="s">
        <v>252</v>
      </c>
      <c r="E14" s="6"/>
      <c r="G14" s="41"/>
      <c r="H14" s="68"/>
    </row>
    <row r="15" spans="1:16" x14ac:dyDescent="0.35">
      <c r="A15" s="6" t="s">
        <v>1680</v>
      </c>
      <c r="B15" s="6"/>
      <c r="C15" s="41">
        <f>C14+C13</f>
        <v>84641.549820905071</v>
      </c>
      <c r="D15" s="8" t="s">
        <v>252</v>
      </c>
      <c r="E15" s="6"/>
      <c r="G15" s="41"/>
      <c r="H15" s="68"/>
    </row>
    <row r="16" spans="1:16" x14ac:dyDescent="0.35">
      <c r="C16" s="41"/>
      <c r="E16" s="55"/>
    </row>
    <row r="17" spans="1:14" x14ac:dyDescent="0.35">
      <c r="A17" s="27" t="s">
        <v>1</v>
      </c>
      <c r="B17" s="6" t="s">
        <v>702</v>
      </c>
      <c r="C17" s="6"/>
      <c r="D17" s="6"/>
      <c r="E17" s="55"/>
      <c r="F17" s="41"/>
    </row>
    <row r="19" spans="1:14" x14ac:dyDescent="0.35">
      <c r="B19" s="6"/>
      <c r="C19" s="6"/>
      <c r="D19" s="6"/>
      <c r="E19" s="6"/>
      <c r="F19" s="27" t="s">
        <v>253</v>
      </c>
      <c r="H19" s="6"/>
      <c r="I19"/>
      <c r="J19"/>
      <c r="K19"/>
    </row>
    <row r="20" spans="1:14" x14ac:dyDescent="0.35">
      <c r="A20" s="31" t="s">
        <v>2</v>
      </c>
      <c r="B20" s="27" t="s">
        <v>0</v>
      </c>
      <c r="C20" s="31" t="s">
        <v>1694</v>
      </c>
      <c r="D20" s="32" t="s">
        <v>8</v>
      </c>
      <c r="E20" s="31" t="s">
        <v>7</v>
      </c>
      <c r="F20" s="22" t="s">
        <v>255</v>
      </c>
      <c r="G20" s="6" t="s">
        <v>256</v>
      </c>
      <c r="H20" s="6" t="s">
        <v>496</v>
      </c>
      <c r="I20"/>
      <c r="J20"/>
      <c r="K20"/>
      <c r="L20" s="22"/>
      <c r="M20" s="22"/>
      <c r="N20" s="22"/>
    </row>
    <row r="21" spans="1:14" x14ac:dyDescent="0.35">
      <c r="A21" s="6" t="s">
        <v>283</v>
      </c>
      <c r="B21" s="22" t="s">
        <v>38</v>
      </c>
      <c r="C21" s="6" t="s">
        <v>533</v>
      </c>
      <c r="D21" s="8" t="s">
        <v>42</v>
      </c>
      <c r="E21" s="9" t="s">
        <v>1560</v>
      </c>
      <c r="F21" s="49">
        <v>0</v>
      </c>
      <c r="G21" s="49">
        <v>0</v>
      </c>
      <c r="H21" s="29">
        <v>54</v>
      </c>
      <c r="I21"/>
      <c r="J21"/>
      <c r="K21"/>
    </row>
    <row r="22" spans="1:14" x14ac:dyDescent="0.35">
      <c r="C22" s="6" t="s">
        <v>1695</v>
      </c>
      <c r="D22" s="6"/>
      <c r="E22" s="6"/>
      <c r="F22" s="49">
        <v>0</v>
      </c>
      <c r="G22" s="49">
        <v>0</v>
      </c>
      <c r="H22" s="29">
        <v>54</v>
      </c>
      <c r="I22"/>
      <c r="J22"/>
      <c r="K22"/>
    </row>
    <row r="23" spans="1:14" ht="26.5" x14ac:dyDescent="0.35">
      <c r="C23" s="6" t="s">
        <v>53</v>
      </c>
      <c r="D23" s="8" t="s">
        <v>42</v>
      </c>
      <c r="E23" s="9" t="s">
        <v>55</v>
      </c>
      <c r="F23" s="49">
        <v>0</v>
      </c>
      <c r="G23" s="49">
        <v>0</v>
      </c>
      <c r="H23" s="29">
        <v>1428</v>
      </c>
      <c r="I23"/>
      <c r="J23"/>
      <c r="K23"/>
    </row>
    <row r="24" spans="1:14" x14ac:dyDescent="0.35">
      <c r="C24" s="6"/>
      <c r="D24" s="8"/>
      <c r="E24" s="9" t="s">
        <v>44</v>
      </c>
      <c r="F24" s="49">
        <v>0</v>
      </c>
      <c r="G24" s="49">
        <v>0</v>
      </c>
      <c r="H24" s="29">
        <v>36</v>
      </c>
      <c r="I24"/>
      <c r="J24"/>
      <c r="K24"/>
    </row>
    <row r="25" spans="1:14" ht="26.5" x14ac:dyDescent="0.35">
      <c r="C25" s="6"/>
      <c r="D25" s="8"/>
      <c r="E25" s="9" t="s">
        <v>54</v>
      </c>
      <c r="F25" s="49">
        <v>0</v>
      </c>
      <c r="G25" s="49">
        <v>0</v>
      </c>
      <c r="H25" s="29">
        <v>1074</v>
      </c>
      <c r="I25"/>
      <c r="J25"/>
      <c r="K25"/>
    </row>
    <row r="26" spans="1:14" x14ac:dyDescent="0.35">
      <c r="C26" s="6"/>
      <c r="D26" s="8"/>
      <c r="E26" s="9" t="s">
        <v>660</v>
      </c>
      <c r="F26" s="49">
        <v>0</v>
      </c>
      <c r="G26" s="49">
        <v>0</v>
      </c>
      <c r="H26" s="29">
        <v>115.616</v>
      </c>
      <c r="I26"/>
      <c r="J26"/>
      <c r="K26"/>
    </row>
    <row r="27" spans="1:14" ht="26.5" x14ac:dyDescent="0.35">
      <c r="C27" s="6"/>
      <c r="D27" s="8"/>
      <c r="E27" s="9" t="s">
        <v>1578</v>
      </c>
      <c r="F27" s="49">
        <v>0</v>
      </c>
      <c r="G27" s="49">
        <v>0</v>
      </c>
      <c r="H27" s="29">
        <v>990</v>
      </c>
      <c r="I27"/>
      <c r="J27"/>
      <c r="K27"/>
    </row>
    <row r="28" spans="1:14" x14ac:dyDescent="0.35">
      <c r="C28" s="6"/>
      <c r="D28" s="8"/>
      <c r="E28" s="9" t="s">
        <v>1566</v>
      </c>
      <c r="F28" s="49">
        <v>0</v>
      </c>
      <c r="G28" s="49">
        <v>0</v>
      </c>
      <c r="H28" s="29">
        <v>1554</v>
      </c>
      <c r="I28"/>
      <c r="J28"/>
      <c r="K28"/>
    </row>
    <row r="29" spans="1:14" ht="26.5" x14ac:dyDescent="0.35">
      <c r="C29" s="6"/>
      <c r="D29" s="8"/>
      <c r="E29" s="9" t="s">
        <v>307</v>
      </c>
      <c r="F29" s="49">
        <v>0</v>
      </c>
      <c r="G29" s="49">
        <v>0</v>
      </c>
      <c r="H29" s="29">
        <v>66</v>
      </c>
      <c r="I29"/>
      <c r="J29"/>
      <c r="K29"/>
    </row>
    <row r="30" spans="1:14" x14ac:dyDescent="0.35">
      <c r="C30" s="6"/>
      <c r="D30" s="8"/>
      <c r="E30" s="9" t="s">
        <v>1572</v>
      </c>
      <c r="F30" s="49">
        <v>0</v>
      </c>
      <c r="G30" s="49">
        <v>0</v>
      </c>
      <c r="H30" s="29">
        <v>1098</v>
      </c>
      <c r="I30"/>
      <c r="J30"/>
      <c r="K30"/>
    </row>
    <row r="31" spans="1:14" x14ac:dyDescent="0.35">
      <c r="C31" s="6" t="s">
        <v>1684</v>
      </c>
      <c r="D31" s="6"/>
      <c r="E31" s="6"/>
      <c r="F31" s="49">
        <v>0</v>
      </c>
      <c r="G31" s="49">
        <v>0</v>
      </c>
      <c r="H31" s="29">
        <v>6361.616</v>
      </c>
      <c r="I31"/>
      <c r="J31"/>
      <c r="K31"/>
    </row>
    <row r="32" spans="1:14" x14ac:dyDescent="0.35">
      <c r="B32" s="6" t="s">
        <v>265</v>
      </c>
      <c r="C32" s="6"/>
      <c r="D32" s="6"/>
      <c r="E32" s="6"/>
      <c r="F32" s="49">
        <v>0</v>
      </c>
      <c r="G32" s="49">
        <v>0</v>
      </c>
      <c r="H32" s="29">
        <v>6415.616</v>
      </c>
      <c r="I32"/>
      <c r="J32"/>
      <c r="K32"/>
    </row>
    <row r="33" spans="2:11" x14ac:dyDescent="0.35">
      <c r="B33" s="22" t="s">
        <v>47</v>
      </c>
      <c r="C33" s="6" t="s">
        <v>130</v>
      </c>
      <c r="D33" s="8" t="s">
        <v>1619</v>
      </c>
      <c r="E33" s="9" t="s">
        <v>1618</v>
      </c>
      <c r="F33" s="49">
        <v>3.1050000000000004</v>
      </c>
      <c r="G33" s="49">
        <v>106.4817</v>
      </c>
      <c r="H33" s="29">
        <v>330.62567850000005</v>
      </c>
      <c r="I33"/>
      <c r="J33"/>
      <c r="K33"/>
    </row>
    <row r="34" spans="2:11" x14ac:dyDescent="0.35">
      <c r="C34" s="6" t="s">
        <v>269</v>
      </c>
      <c r="D34" s="6"/>
      <c r="E34" s="6"/>
      <c r="F34" s="49">
        <v>3.1050000000000004</v>
      </c>
      <c r="G34" s="49">
        <v>106.4817</v>
      </c>
      <c r="H34" s="29">
        <v>330.62567850000005</v>
      </c>
      <c r="I34"/>
      <c r="J34"/>
      <c r="K34"/>
    </row>
    <row r="35" spans="2:11" x14ac:dyDescent="0.35">
      <c r="C35" s="6" t="s">
        <v>706</v>
      </c>
      <c r="D35" s="8" t="s">
        <v>1647</v>
      </c>
      <c r="E35" s="9" t="s">
        <v>1646</v>
      </c>
      <c r="F35" s="49">
        <v>24.32</v>
      </c>
      <c r="G35" s="49">
        <v>106.4817</v>
      </c>
      <c r="H35" s="29">
        <v>2589.6349440000004</v>
      </c>
      <c r="I35"/>
      <c r="J35"/>
      <c r="K35"/>
    </row>
    <row r="36" spans="2:11" x14ac:dyDescent="0.35">
      <c r="C36" s="6" t="s">
        <v>795</v>
      </c>
      <c r="D36" s="6"/>
      <c r="E36" s="6"/>
      <c r="F36" s="49">
        <v>24.32</v>
      </c>
      <c r="G36" s="49">
        <v>106.4817</v>
      </c>
      <c r="H36" s="29">
        <v>2589.6349440000004</v>
      </c>
      <c r="I36"/>
      <c r="J36"/>
      <c r="K36"/>
    </row>
    <row r="37" spans="2:11" ht="26.5" x14ac:dyDescent="0.35">
      <c r="C37" s="6" t="s">
        <v>1552</v>
      </c>
      <c r="D37" s="8" t="s">
        <v>1589</v>
      </c>
      <c r="E37" s="9" t="s">
        <v>1588</v>
      </c>
      <c r="F37" s="49">
        <v>10.199999999999999</v>
      </c>
      <c r="G37" s="49">
        <v>97.959699999999998</v>
      </c>
      <c r="H37" s="29">
        <v>999.18893999999989</v>
      </c>
      <c r="I37"/>
      <c r="J37"/>
      <c r="K37"/>
    </row>
    <row r="38" spans="2:11" x14ac:dyDescent="0.35">
      <c r="C38" s="6"/>
      <c r="D38" s="8" t="s">
        <v>1629</v>
      </c>
      <c r="E38" s="9" t="s">
        <v>1628</v>
      </c>
      <c r="F38" s="49">
        <v>146.51999999999998</v>
      </c>
      <c r="G38" s="49">
        <v>106.4817</v>
      </c>
      <c r="H38" s="29">
        <v>15601.698683999999</v>
      </c>
      <c r="I38"/>
      <c r="J38"/>
      <c r="K38"/>
    </row>
    <row r="39" spans="2:11" x14ac:dyDescent="0.35">
      <c r="C39" s="6" t="s">
        <v>1690</v>
      </c>
      <c r="D39" s="6"/>
      <c r="E39" s="6"/>
      <c r="F39" s="49">
        <v>156.71999999999997</v>
      </c>
      <c r="G39" s="49">
        <v>103.64103333333333</v>
      </c>
      <c r="H39" s="29">
        <v>16600.887623999999</v>
      </c>
      <c r="I39"/>
      <c r="J39"/>
      <c r="K39"/>
    </row>
    <row r="40" spans="2:11" ht="26.5" x14ac:dyDescent="0.35">
      <c r="C40" s="6" t="s">
        <v>1132</v>
      </c>
      <c r="D40" s="8" t="s">
        <v>1637</v>
      </c>
      <c r="E40" s="9" t="s">
        <v>1636</v>
      </c>
      <c r="F40" s="49">
        <v>13.642499999999998</v>
      </c>
      <c r="G40" s="49">
        <v>106.4817</v>
      </c>
      <c r="H40" s="29">
        <v>1452.6765922499999</v>
      </c>
      <c r="I40"/>
      <c r="J40"/>
      <c r="K40"/>
    </row>
    <row r="41" spans="2:11" x14ac:dyDescent="0.35">
      <c r="C41" s="6"/>
      <c r="D41" s="8" t="s">
        <v>1609</v>
      </c>
      <c r="E41" s="9" t="s">
        <v>1605</v>
      </c>
      <c r="F41" s="49">
        <v>21.131875000000001</v>
      </c>
      <c r="G41" s="49">
        <v>106.4817</v>
      </c>
      <c r="H41" s="29">
        <v>2250.1579741875003</v>
      </c>
      <c r="I41"/>
      <c r="J41"/>
      <c r="K41"/>
    </row>
    <row r="42" spans="2:11" x14ac:dyDescent="0.35">
      <c r="C42" s="6"/>
      <c r="D42" s="8" t="s">
        <v>1624</v>
      </c>
      <c r="E42" s="9" t="s">
        <v>1618</v>
      </c>
      <c r="F42" s="49">
        <v>26.128</v>
      </c>
      <c r="G42" s="49">
        <v>106.4817</v>
      </c>
      <c r="H42" s="29">
        <v>2782.1538576000003</v>
      </c>
      <c r="I42"/>
      <c r="J42"/>
      <c r="K42"/>
    </row>
    <row r="43" spans="2:11" x14ac:dyDescent="0.35">
      <c r="C43" s="6" t="s">
        <v>1402</v>
      </c>
      <c r="D43" s="6"/>
      <c r="E43" s="6"/>
      <c r="F43" s="49">
        <v>60.902374999999992</v>
      </c>
      <c r="G43" s="49">
        <v>106.48170000000002</v>
      </c>
      <c r="H43" s="29">
        <v>6484.9884240374995</v>
      </c>
      <c r="I43"/>
      <c r="J43"/>
      <c r="K43"/>
    </row>
    <row r="44" spans="2:11" x14ac:dyDescent="0.35">
      <c r="C44" s="6" t="s">
        <v>451</v>
      </c>
      <c r="D44" s="8" t="s">
        <v>1645</v>
      </c>
      <c r="E44" s="9" t="s">
        <v>1644</v>
      </c>
      <c r="F44" s="49">
        <v>13.68</v>
      </c>
      <c r="G44" s="49">
        <v>138.4273</v>
      </c>
      <c r="H44" s="29">
        <v>1893.6854640000001</v>
      </c>
      <c r="I44"/>
      <c r="J44"/>
      <c r="K44"/>
    </row>
    <row r="45" spans="2:11" x14ac:dyDescent="0.35">
      <c r="C45" s="6"/>
      <c r="D45" s="8" t="s">
        <v>1631</v>
      </c>
      <c r="E45" s="9" t="s">
        <v>1630</v>
      </c>
      <c r="F45" s="49">
        <v>8.1499999999999986</v>
      </c>
      <c r="G45" s="49">
        <v>106.4817</v>
      </c>
      <c r="H45" s="29">
        <v>867.82585499999993</v>
      </c>
      <c r="I45"/>
      <c r="J45"/>
      <c r="K45"/>
    </row>
    <row r="46" spans="2:11" x14ac:dyDescent="0.35">
      <c r="C46" s="6"/>
      <c r="D46" s="8" t="s">
        <v>1647</v>
      </c>
      <c r="E46" s="9" t="s">
        <v>1646</v>
      </c>
      <c r="F46" s="49">
        <v>15.2</v>
      </c>
      <c r="G46" s="49">
        <v>106.4817</v>
      </c>
      <c r="H46" s="29">
        <v>1618.5218399999999</v>
      </c>
      <c r="I46"/>
      <c r="J46"/>
      <c r="K46"/>
    </row>
    <row r="47" spans="2:11" x14ac:dyDescent="0.35">
      <c r="C47" s="6"/>
      <c r="D47" s="8" t="s">
        <v>1593</v>
      </c>
      <c r="E47" s="9" t="s">
        <v>1592</v>
      </c>
      <c r="F47" s="49">
        <v>6.0231250000000003</v>
      </c>
      <c r="G47" s="49">
        <v>106.4817</v>
      </c>
      <c r="H47" s="29">
        <v>641.35258931250019</v>
      </c>
      <c r="I47"/>
      <c r="J47"/>
      <c r="K47"/>
    </row>
    <row r="48" spans="2:11" x14ac:dyDescent="0.35">
      <c r="C48" s="6"/>
      <c r="D48" s="8" t="s">
        <v>1606</v>
      </c>
      <c r="E48" s="9" t="s">
        <v>1605</v>
      </c>
      <c r="F48" s="49">
        <v>6.0231250000000003</v>
      </c>
      <c r="G48" s="49">
        <v>106.4817</v>
      </c>
      <c r="H48" s="29">
        <v>641.35258931250019</v>
      </c>
      <c r="I48"/>
      <c r="J48"/>
      <c r="K48"/>
    </row>
    <row r="49" spans="3:11" x14ac:dyDescent="0.35">
      <c r="C49" s="6"/>
      <c r="D49" s="8" t="s">
        <v>1609</v>
      </c>
      <c r="E49" s="9" t="s">
        <v>1605</v>
      </c>
      <c r="F49" s="49">
        <v>6.0231250000000003</v>
      </c>
      <c r="G49" s="49">
        <v>106.4817</v>
      </c>
      <c r="H49" s="29">
        <v>641.35258931250019</v>
      </c>
      <c r="I49"/>
      <c r="J49"/>
      <c r="K49"/>
    </row>
    <row r="50" spans="3:11" x14ac:dyDescent="0.35">
      <c r="C50" s="6"/>
      <c r="D50" s="8" t="s">
        <v>1612</v>
      </c>
      <c r="E50" s="9" t="s">
        <v>1605</v>
      </c>
      <c r="F50" s="49">
        <v>6.0231250000000003</v>
      </c>
      <c r="G50" s="49">
        <v>106.4817</v>
      </c>
      <c r="H50" s="29">
        <v>641.35258931250019</v>
      </c>
      <c r="I50"/>
      <c r="J50"/>
      <c r="K50"/>
    </row>
    <row r="51" spans="3:11" x14ac:dyDescent="0.35">
      <c r="C51" s="6"/>
      <c r="D51" s="8" t="s">
        <v>1619</v>
      </c>
      <c r="E51" s="9" t="s">
        <v>1618</v>
      </c>
      <c r="F51" s="49">
        <v>1.7250000000000001</v>
      </c>
      <c r="G51" s="49">
        <v>106.4817</v>
      </c>
      <c r="H51" s="29">
        <v>183.68093250000004</v>
      </c>
      <c r="I51"/>
      <c r="J51"/>
      <c r="K51"/>
    </row>
    <row r="52" spans="3:11" x14ac:dyDescent="0.35">
      <c r="C52" s="6"/>
      <c r="D52" s="8" t="s">
        <v>1624</v>
      </c>
      <c r="E52" s="9" t="s">
        <v>1618</v>
      </c>
      <c r="F52" s="49">
        <v>1.7250000000000001</v>
      </c>
      <c r="G52" s="49">
        <v>106.4817</v>
      </c>
      <c r="H52" s="29">
        <v>183.68093250000004</v>
      </c>
      <c r="I52"/>
      <c r="J52"/>
      <c r="K52"/>
    </row>
    <row r="53" spans="3:11" x14ac:dyDescent="0.35">
      <c r="C53" s="6"/>
      <c r="D53" s="8" t="s">
        <v>1625</v>
      </c>
      <c r="E53" s="9" t="s">
        <v>1618</v>
      </c>
      <c r="F53" s="49">
        <v>1.7250000000000001</v>
      </c>
      <c r="G53" s="49">
        <v>106.4817</v>
      </c>
      <c r="H53" s="29">
        <v>183.68093250000004</v>
      </c>
      <c r="I53"/>
      <c r="J53"/>
      <c r="K53"/>
    </row>
    <row r="54" spans="3:11" x14ac:dyDescent="0.35">
      <c r="C54" s="6"/>
      <c r="D54" s="8" t="s">
        <v>1626</v>
      </c>
      <c r="E54" s="9" t="s">
        <v>1618</v>
      </c>
      <c r="F54" s="49">
        <v>1.7250000000000001</v>
      </c>
      <c r="G54" s="49">
        <v>106.4817</v>
      </c>
      <c r="H54" s="29">
        <v>183.68093250000004</v>
      </c>
      <c r="I54"/>
      <c r="J54"/>
      <c r="K54"/>
    </row>
    <row r="55" spans="3:11" x14ac:dyDescent="0.35">
      <c r="C55" s="6" t="s">
        <v>499</v>
      </c>
      <c r="D55" s="6"/>
      <c r="E55" s="6"/>
      <c r="F55" s="49">
        <v>68.022499999999951</v>
      </c>
      <c r="G55" s="49">
        <v>108.93905384615383</v>
      </c>
      <c r="H55" s="29">
        <v>7680.1672462499964</v>
      </c>
      <c r="I55"/>
      <c r="J55"/>
      <c r="K55"/>
    </row>
    <row r="56" spans="3:11" x14ac:dyDescent="0.35">
      <c r="C56" s="6" t="s">
        <v>122</v>
      </c>
      <c r="D56" s="8" t="s">
        <v>1593</v>
      </c>
      <c r="E56" s="9" t="s">
        <v>1592</v>
      </c>
      <c r="F56" s="49">
        <v>0.67999999999999994</v>
      </c>
      <c r="G56" s="49">
        <v>106.4817</v>
      </c>
      <c r="H56" s="29">
        <v>72.407556</v>
      </c>
      <c r="I56"/>
      <c r="J56"/>
      <c r="K56"/>
    </row>
    <row r="57" spans="3:11" x14ac:dyDescent="0.35">
      <c r="C57" s="6"/>
      <c r="D57" s="8" t="s">
        <v>1606</v>
      </c>
      <c r="E57" s="9" t="s">
        <v>1605</v>
      </c>
      <c r="F57" s="49">
        <v>0.67999999999999994</v>
      </c>
      <c r="G57" s="49">
        <v>106.4817</v>
      </c>
      <c r="H57" s="29">
        <v>72.407556</v>
      </c>
      <c r="I57"/>
      <c r="J57"/>
      <c r="K57"/>
    </row>
    <row r="58" spans="3:11" x14ac:dyDescent="0.35">
      <c r="C58" s="6" t="s">
        <v>272</v>
      </c>
      <c r="D58" s="6"/>
      <c r="E58" s="6"/>
      <c r="F58" s="49">
        <v>1.3599999999999999</v>
      </c>
      <c r="G58" s="49">
        <v>106.4817</v>
      </c>
      <c r="H58" s="29">
        <v>144.815112</v>
      </c>
      <c r="I58"/>
      <c r="J58"/>
      <c r="K58"/>
    </row>
    <row r="59" spans="3:11" x14ac:dyDescent="0.35">
      <c r="C59" s="6" t="s">
        <v>137</v>
      </c>
      <c r="D59" s="8" t="s">
        <v>1593</v>
      </c>
      <c r="E59" s="9" t="s">
        <v>1592</v>
      </c>
      <c r="F59" s="49">
        <v>6.7075000000000005</v>
      </c>
      <c r="G59" s="49">
        <v>106.4817</v>
      </c>
      <c r="H59" s="29">
        <v>714.22600275000013</v>
      </c>
      <c r="I59"/>
      <c r="J59"/>
      <c r="K59"/>
    </row>
    <row r="60" spans="3:11" x14ac:dyDescent="0.35">
      <c r="C60" s="6"/>
      <c r="D60" s="8" t="s">
        <v>1606</v>
      </c>
      <c r="E60" s="9" t="s">
        <v>1605</v>
      </c>
      <c r="F60" s="49">
        <v>27.839375000000004</v>
      </c>
      <c r="G60" s="49">
        <v>106.4817</v>
      </c>
      <c r="H60" s="29">
        <v>2964.3839769375004</v>
      </c>
      <c r="I60"/>
      <c r="J60"/>
      <c r="K60"/>
    </row>
    <row r="61" spans="3:11" x14ac:dyDescent="0.35">
      <c r="C61" s="6" t="s">
        <v>273</v>
      </c>
      <c r="D61" s="6"/>
      <c r="E61" s="6"/>
      <c r="F61" s="49">
        <v>34.546875</v>
      </c>
      <c r="G61" s="49">
        <v>106.4817</v>
      </c>
      <c r="H61" s="29">
        <v>3678.6099796875005</v>
      </c>
      <c r="I61"/>
      <c r="J61"/>
      <c r="K61"/>
    </row>
    <row r="62" spans="3:11" x14ac:dyDescent="0.35">
      <c r="C62" s="6" t="s">
        <v>239</v>
      </c>
      <c r="D62" s="8" t="s">
        <v>1629</v>
      </c>
      <c r="E62" s="9" t="s">
        <v>1628</v>
      </c>
      <c r="F62" s="49">
        <v>1.48</v>
      </c>
      <c r="G62" s="49">
        <v>106.4817</v>
      </c>
      <c r="H62" s="29">
        <v>157.592916</v>
      </c>
      <c r="I62"/>
      <c r="J62"/>
    </row>
    <row r="63" spans="3:11" x14ac:dyDescent="0.35">
      <c r="C63" s="6"/>
      <c r="D63" s="8" t="s">
        <v>1645</v>
      </c>
      <c r="E63" s="9" t="s">
        <v>1644</v>
      </c>
      <c r="F63" s="49">
        <v>1.52</v>
      </c>
      <c r="G63" s="49">
        <v>106.4817</v>
      </c>
      <c r="H63" s="29">
        <v>161.85218400000002</v>
      </c>
      <c r="I63"/>
      <c r="J63"/>
    </row>
    <row r="64" spans="3:11" x14ac:dyDescent="0.35">
      <c r="C64" s="6"/>
      <c r="D64" s="8" t="s">
        <v>1631</v>
      </c>
      <c r="E64" s="9" t="s">
        <v>1630</v>
      </c>
      <c r="F64" s="49">
        <v>26.08</v>
      </c>
      <c r="G64" s="49">
        <v>106.4817</v>
      </c>
      <c r="H64" s="29">
        <v>2777.0427360000003</v>
      </c>
      <c r="I64"/>
      <c r="J64"/>
    </row>
    <row r="65" spans="3:10" x14ac:dyDescent="0.35">
      <c r="C65" s="6"/>
      <c r="D65" s="8" t="s">
        <v>1647</v>
      </c>
      <c r="E65" s="9" t="s">
        <v>1646</v>
      </c>
      <c r="F65" s="49">
        <v>7.6</v>
      </c>
      <c r="G65" s="49">
        <v>106.4817</v>
      </c>
      <c r="H65" s="29">
        <v>809.26091999999994</v>
      </c>
      <c r="I65"/>
      <c r="J65"/>
    </row>
    <row r="66" spans="3:10" ht="26.5" x14ac:dyDescent="0.35">
      <c r="C66" s="6"/>
      <c r="D66" s="8" t="s">
        <v>1637</v>
      </c>
      <c r="E66" s="9" t="s">
        <v>1636</v>
      </c>
      <c r="F66" s="49">
        <v>31.028582249999999</v>
      </c>
      <c r="G66" s="49">
        <v>106.4817</v>
      </c>
      <c r="H66" s="29">
        <v>3303.9761865698251</v>
      </c>
      <c r="I66"/>
      <c r="J66"/>
    </row>
    <row r="67" spans="3:10" x14ac:dyDescent="0.35">
      <c r="C67" s="6"/>
      <c r="D67" s="8" t="s">
        <v>1593</v>
      </c>
      <c r="E67" s="9" t="s">
        <v>1592</v>
      </c>
      <c r="F67" s="49">
        <v>0.78562500000000002</v>
      </c>
      <c r="G67" s="49">
        <v>106.4817</v>
      </c>
      <c r="H67" s="29">
        <v>83.654685562500006</v>
      </c>
      <c r="I67"/>
      <c r="J67"/>
    </row>
    <row r="68" spans="3:10" x14ac:dyDescent="0.35">
      <c r="C68" s="6"/>
      <c r="D68" s="8" t="s">
        <v>1606</v>
      </c>
      <c r="E68" s="9" t="s">
        <v>1605</v>
      </c>
      <c r="F68" s="49">
        <v>0.78562500000000002</v>
      </c>
      <c r="G68" s="49">
        <v>106.4817</v>
      </c>
      <c r="H68" s="29">
        <v>83.654685562500006</v>
      </c>
      <c r="I68"/>
      <c r="J68"/>
    </row>
    <row r="69" spans="3:10" x14ac:dyDescent="0.35">
      <c r="C69" s="6"/>
      <c r="D69" s="8" t="s">
        <v>1609</v>
      </c>
      <c r="E69" s="9" t="s">
        <v>1605</v>
      </c>
      <c r="F69" s="49">
        <v>0.78562500000000002</v>
      </c>
      <c r="G69" s="49">
        <v>106.4817</v>
      </c>
      <c r="H69" s="29">
        <v>83.654685562500006</v>
      </c>
      <c r="I69"/>
      <c r="J69"/>
    </row>
    <row r="70" spans="3:10" x14ac:dyDescent="0.35">
      <c r="C70" s="6"/>
      <c r="D70" s="8" t="s">
        <v>1612</v>
      </c>
      <c r="E70" s="9" t="s">
        <v>1605</v>
      </c>
      <c r="F70" s="49">
        <v>0.78562500000000002</v>
      </c>
      <c r="G70" s="49">
        <v>106.4817</v>
      </c>
      <c r="H70" s="29">
        <v>83.654685562500006</v>
      </c>
      <c r="I70"/>
      <c r="J70"/>
    </row>
    <row r="71" spans="3:10" x14ac:dyDescent="0.35">
      <c r="C71" s="6"/>
      <c r="D71" s="8" t="s">
        <v>1619</v>
      </c>
      <c r="E71" s="9" t="s">
        <v>1618</v>
      </c>
      <c r="F71" s="49">
        <v>0.34499999999999997</v>
      </c>
      <c r="G71" s="49">
        <v>106.4817</v>
      </c>
      <c r="H71" s="29">
        <v>36.736186500000002</v>
      </c>
      <c r="I71"/>
      <c r="J71"/>
    </row>
    <row r="72" spans="3:10" x14ac:dyDescent="0.35">
      <c r="C72" s="6"/>
      <c r="D72" s="8" t="s">
        <v>1624</v>
      </c>
      <c r="E72" s="9" t="s">
        <v>1618</v>
      </c>
      <c r="F72" s="49">
        <v>0.34499999999999997</v>
      </c>
      <c r="G72" s="49">
        <v>106.4817</v>
      </c>
      <c r="H72" s="29">
        <v>36.736186500000002</v>
      </c>
      <c r="I72"/>
      <c r="J72"/>
    </row>
    <row r="73" spans="3:10" x14ac:dyDescent="0.35">
      <c r="C73" s="6"/>
      <c r="D73" s="8" t="s">
        <v>1625</v>
      </c>
      <c r="E73" s="9" t="s">
        <v>1618</v>
      </c>
      <c r="F73" s="49">
        <v>0.34499999999999997</v>
      </c>
      <c r="G73" s="49">
        <v>106.4817</v>
      </c>
      <c r="H73" s="29">
        <v>36.736186500000002</v>
      </c>
      <c r="I73"/>
      <c r="J73"/>
    </row>
    <row r="74" spans="3:10" x14ac:dyDescent="0.35">
      <c r="C74" s="6"/>
      <c r="D74" s="8" t="s">
        <v>1626</v>
      </c>
      <c r="E74" s="9" t="s">
        <v>1618</v>
      </c>
      <c r="F74" s="49">
        <v>26.472999999999999</v>
      </c>
      <c r="G74" s="49">
        <v>106.4817</v>
      </c>
      <c r="H74" s="29">
        <v>2818.8900441000001</v>
      </c>
      <c r="I74"/>
      <c r="J74"/>
    </row>
    <row r="75" spans="3:10" x14ac:dyDescent="0.35">
      <c r="C75" s="6" t="s">
        <v>274</v>
      </c>
      <c r="D75" s="6"/>
      <c r="E75" s="6"/>
      <c r="F75" s="49">
        <v>98.359082249999972</v>
      </c>
      <c r="G75" s="49">
        <v>106.48169999999993</v>
      </c>
      <c r="H75" s="29">
        <v>10473.442288419827</v>
      </c>
      <c r="I75"/>
      <c r="J75"/>
    </row>
    <row r="76" spans="3:10" ht="26.5" x14ac:dyDescent="0.35">
      <c r="C76" s="6" t="s">
        <v>1127</v>
      </c>
      <c r="D76" s="8" t="s">
        <v>1637</v>
      </c>
      <c r="E76" s="9" t="s">
        <v>1636</v>
      </c>
      <c r="F76" s="49">
        <v>8.0249999999999986</v>
      </c>
      <c r="G76" s="49">
        <v>106.4817</v>
      </c>
      <c r="H76" s="29">
        <v>854.51564250000001</v>
      </c>
      <c r="I76"/>
      <c r="J76"/>
    </row>
    <row r="77" spans="3:10" x14ac:dyDescent="0.35">
      <c r="C77" s="6"/>
      <c r="D77" s="8" t="s">
        <v>1612</v>
      </c>
      <c r="E77" s="9" t="s">
        <v>1605</v>
      </c>
      <c r="F77" s="49">
        <v>2.1731250000000002</v>
      </c>
      <c r="G77" s="49">
        <v>106.4817</v>
      </c>
      <c r="H77" s="29">
        <v>231.39804431250002</v>
      </c>
      <c r="I77"/>
      <c r="J77"/>
    </row>
    <row r="78" spans="3:10" x14ac:dyDescent="0.35">
      <c r="C78" s="6"/>
      <c r="D78" s="8" t="s">
        <v>1619</v>
      </c>
      <c r="E78" s="9" t="s">
        <v>1618</v>
      </c>
      <c r="F78" s="49">
        <v>23.023</v>
      </c>
      <c r="G78" s="49">
        <v>106.4817</v>
      </c>
      <c r="H78" s="29">
        <v>2451.5281790999998</v>
      </c>
      <c r="I78"/>
      <c r="J78"/>
    </row>
    <row r="79" spans="3:10" x14ac:dyDescent="0.35">
      <c r="C79" s="6" t="s">
        <v>1403</v>
      </c>
      <c r="D79" s="6"/>
      <c r="E79" s="6"/>
      <c r="F79" s="49">
        <v>33.221125000000001</v>
      </c>
      <c r="G79" s="49">
        <v>106.48170000000002</v>
      </c>
      <c r="H79" s="29">
        <v>3537.4418659124999</v>
      </c>
      <c r="I79"/>
      <c r="J79"/>
    </row>
    <row r="80" spans="3:10" x14ac:dyDescent="0.35">
      <c r="C80" s="6" t="s">
        <v>766</v>
      </c>
      <c r="D80" s="8" t="s">
        <v>1593</v>
      </c>
      <c r="E80" s="9" t="s">
        <v>1592</v>
      </c>
      <c r="F80" s="49">
        <v>5.6531250000000011</v>
      </c>
      <c r="G80" s="49">
        <v>106.4817</v>
      </c>
      <c r="H80" s="29">
        <v>601.95436031250006</v>
      </c>
      <c r="I80"/>
      <c r="J80"/>
    </row>
    <row r="81" spans="3:10" x14ac:dyDescent="0.35">
      <c r="C81" s="6"/>
      <c r="D81" s="8" t="s">
        <v>1606</v>
      </c>
      <c r="E81" s="9" t="s">
        <v>1605</v>
      </c>
      <c r="F81" s="49">
        <v>5.6531250000000011</v>
      </c>
      <c r="G81" s="49">
        <v>106.4817</v>
      </c>
      <c r="H81" s="29">
        <v>601.95436031250006</v>
      </c>
      <c r="I81"/>
      <c r="J81"/>
    </row>
    <row r="82" spans="3:10" x14ac:dyDescent="0.35">
      <c r="C82" s="6"/>
      <c r="D82" s="8" t="s">
        <v>1609</v>
      </c>
      <c r="E82" s="9" t="s">
        <v>1605</v>
      </c>
      <c r="F82" s="49">
        <v>13.040625</v>
      </c>
      <c r="G82" s="49">
        <v>106.4817</v>
      </c>
      <c r="H82" s="29">
        <v>1388.5879190625003</v>
      </c>
      <c r="I82"/>
      <c r="J82"/>
    </row>
    <row r="83" spans="3:10" x14ac:dyDescent="0.35">
      <c r="C83" s="6"/>
      <c r="D83" s="8" t="s">
        <v>1612</v>
      </c>
      <c r="E83" s="9" t="s">
        <v>1605</v>
      </c>
      <c r="F83" s="49">
        <v>31.999375000000001</v>
      </c>
      <c r="G83" s="49">
        <v>106.4817</v>
      </c>
      <c r="H83" s="29">
        <v>3407.3478489375002</v>
      </c>
      <c r="I83"/>
      <c r="J83"/>
    </row>
    <row r="84" spans="3:10" x14ac:dyDescent="0.35">
      <c r="C84" s="6" t="s">
        <v>796</v>
      </c>
      <c r="D84" s="6"/>
      <c r="E84" s="6"/>
      <c r="F84" s="49">
        <v>56.346250000000005</v>
      </c>
      <c r="G84" s="49">
        <v>106.48170000000003</v>
      </c>
      <c r="H84" s="29">
        <v>5999.8444886249999</v>
      </c>
      <c r="I84"/>
      <c r="J84"/>
    </row>
    <row r="85" spans="3:10" ht="26.5" x14ac:dyDescent="0.35">
      <c r="C85" s="6" t="s">
        <v>533</v>
      </c>
      <c r="D85" s="8" t="s">
        <v>1637</v>
      </c>
      <c r="E85" s="9" t="s">
        <v>1636</v>
      </c>
      <c r="F85" s="49">
        <v>34.23858225</v>
      </c>
      <c r="G85" s="49">
        <v>106.4817</v>
      </c>
      <c r="H85" s="29">
        <v>3645.7824435698253</v>
      </c>
      <c r="I85"/>
      <c r="J85"/>
    </row>
    <row r="86" spans="3:10" x14ac:dyDescent="0.35">
      <c r="C86" s="6" t="s">
        <v>1695</v>
      </c>
      <c r="D86" s="6"/>
      <c r="E86" s="6"/>
      <c r="F86" s="49">
        <v>34.23858225</v>
      </c>
      <c r="G86" s="49">
        <v>106.4817</v>
      </c>
      <c r="H86" s="29">
        <v>3645.7824435698253</v>
      </c>
      <c r="I86"/>
      <c r="J86"/>
    </row>
    <row r="87" spans="3:10" x14ac:dyDescent="0.35">
      <c r="C87" s="6" t="s">
        <v>977</v>
      </c>
      <c r="D87" s="8" t="s">
        <v>1619</v>
      </c>
      <c r="E87" s="9" t="s">
        <v>1618</v>
      </c>
      <c r="F87" s="49">
        <v>2.8519999999999999</v>
      </c>
      <c r="G87" s="49">
        <v>106.4817</v>
      </c>
      <c r="H87" s="29">
        <v>303.68580840000004</v>
      </c>
      <c r="I87"/>
      <c r="J87"/>
    </row>
    <row r="88" spans="3:10" x14ac:dyDescent="0.35">
      <c r="C88" s="6"/>
      <c r="D88" s="8" t="s">
        <v>1624</v>
      </c>
      <c r="E88" s="9" t="s">
        <v>1618</v>
      </c>
      <c r="F88" s="49">
        <v>2.8519999999999999</v>
      </c>
      <c r="G88" s="49">
        <v>106.4817</v>
      </c>
      <c r="H88" s="29">
        <v>303.68580840000004</v>
      </c>
      <c r="I88"/>
      <c r="J88"/>
    </row>
    <row r="89" spans="3:10" x14ac:dyDescent="0.35">
      <c r="C89" s="6"/>
      <c r="D89" s="8" t="s">
        <v>1625</v>
      </c>
      <c r="E89" s="9" t="s">
        <v>1618</v>
      </c>
      <c r="F89" s="49">
        <v>2.8519999999999999</v>
      </c>
      <c r="G89" s="49">
        <v>106.4817</v>
      </c>
      <c r="H89" s="29">
        <v>303.68580840000004</v>
      </c>
      <c r="I89"/>
      <c r="J89"/>
    </row>
    <row r="90" spans="3:10" x14ac:dyDescent="0.35">
      <c r="C90" s="6"/>
      <c r="D90" s="8" t="s">
        <v>1626</v>
      </c>
      <c r="E90" s="9" t="s">
        <v>1618</v>
      </c>
      <c r="F90" s="49">
        <v>2.8519999999999999</v>
      </c>
      <c r="G90" s="49">
        <v>106.4817</v>
      </c>
      <c r="H90" s="29">
        <v>303.68580840000004</v>
      </c>
      <c r="I90"/>
      <c r="J90"/>
    </row>
    <row r="91" spans="3:10" x14ac:dyDescent="0.35">
      <c r="C91" s="6" t="s">
        <v>1083</v>
      </c>
      <c r="D91" s="6"/>
      <c r="E91" s="6"/>
      <c r="F91" s="49">
        <v>11.407999999999998</v>
      </c>
      <c r="G91" s="49">
        <v>106.48170000000002</v>
      </c>
      <c r="H91" s="29">
        <v>1214.7432335999999</v>
      </c>
      <c r="I91"/>
      <c r="J91"/>
    </row>
    <row r="92" spans="3:10" x14ac:dyDescent="0.35">
      <c r="C92" s="6" t="s">
        <v>705</v>
      </c>
      <c r="D92" s="8" t="s">
        <v>1631</v>
      </c>
      <c r="E92" s="9" t="s">
        <v>1630</v>
      </c>
      <c r="F92" s="49">
        <v>126.56949999999998</v>
      </c>
      <c r="G92" s="49">
        <v>106.4817</v>
      </c>
      <c r="H92" s="29">
        <v>13477.335528150001</v>
      </c>
      <c r="I92"/>
      <c r="J92"/>
    </row>
    <row r="93" spans="3:10" ht="26.5" x14ac:dyDescent="0.35">
      <c r="C93" s="6"/>
      <c r="D93" s="8" t="s">
        <v>1637</v>
      </c>
      <c r="E93" s="9" t="s">
        <v>1636</v>
      </c>
      <c r="F93" s="49">
        <v>5.6174999999999997</v>
      </c>
      <c r="G93" s="49">
        <v>106.4817</v>
      </c>
      <c r="H93" s="29">
        <v>598.1609497500001</v>
      </c>
      <c r="I93"/>
      <c r="J93"/>
    </row>
    <row r="94" spans="3:10" x14ac:dyDescent="0.35">
      <c r="C94" s="6" t="s">
        <v>1080</v>
      </c>
      <c r="D94" s="6"/>
      <c r="E94" s="6"/>
      <c r="F94" s="49">
        <v>132.18699999999998</v>
      </c>
      <c r="G94" s="49">
        <v>106.4817</v>
      </c>
      <c r="H94" s="29">
        <v>14075.4964779</v>
      </c>
      <c r="I94"/>
      <c r="J94"/>
    </row>
    <row r="95" spans="3:10" x14ac:dyDescent="0.35">
      <c r="C95" s="6" t="s">
        <v>704</v>
      </c>
      <c r="D95" s="8" t="s">
        <v>1647</v>
      </c>
      <c r="E95" s="9" t="s">
        <v>1646</v>
      </c>
      <c r="F95" s="49">
        <v>13.68</v>
      </c>
      <c r="G95" s="49">
        <v>106.4817</v>
      </c>
      <c r="H95" s="29">
        <v>1456.669656</v>
      </c>
      <c r="I95"/>
      <c r="J95"/>
    </row>
    <row r="96" spans="3:10" x14ac:dyDescent="0.35">
      <c r="C96" s="6" t="s">
        <v>793</v>
      </c>
      <c r="D96" s="6"/>
      <c r="E96" s="6"/>
      <c r="F96" s="49">
        <v>13.68</v>
      </c>
      <c r="G96" s="49">
        <v>106.4817</v>
      </c>
      <c r="H96" s="29">
        <v>1456.669656</v>
      </c>
      <c r="I96"/>
      <c r="J96"/>
    </row>
    <row r="97" spans="1:10" x14ac:dyDescent="0.35">
      <c r="C97" s="6" t="s">
        <v>1250</v>
      </c>
      <c r="D97" s="8" t="s">
        <v>1631</v>
      </c>
      <c r="E97" s="9" t="s">
        <v>1630</v>
      </c>
      <c r="F97" s="49">
        <v>2.2004999999999999</v>
      </c>
      <c r="G97" s="49">
        <v>106.4817</v>
      </c>
      <c r="H97" s="29">
        <v>234.31298085000003</v>
      </c>
      <c r="I97"/>
      <c r="J97"/>
    </row>
    <row r="98" spans="1:10" ht="26.5" x14ac:dyDescent="0.35">
      <c r="C98" s="6"/>
      <c r="D98" s="8" t="s">
        <v>1637</v>
      </c>
      <c r="E98" s="9" t="s">
        <v>1636</v>
      </c>
      <c r="F98" s="49">
        <v>27.818582249999999</v>
      </c>
      <c r="G98" s="49">
        <v>106.4817</v>
      </c>
      <c r="H98" s="29">
        <v>2962.1699295698249</v>
      </c>
      <c r="I98"/>
      <c r="J98"/>
    </row>
    <row r="99" spans="1:10" x14ac:dyDescent="0.35">
      <c r="C99" s="6"/>
      <c r="D99" s="8" t="s">
        <v>1593</v>
      </c>
      <c r="E99" s="9" t="s">
        <v>1592</v>
      </c>
      <c r="F99" s="49">
        <v>21.131875000000001</v>
      </c>
      <c r="G99" s="49">
        <v>106.4817</v>
      </c>
      <c r="H99" s="29">
        <v>2250.1579741875003</v>
      </c>
      <c r="I99"/>
      <c r="J99"/>
    </row>
    <row r="100" spans="1:10" x14ac:dyDescent="0.35">
      <c r="C100" s="6"/>
      <c r="D100" s="8" t="s">
        <v>1625</v>
      </c>
      <c r="E100" s="9" t="s">
        <v>1618</v>
      </c>
      <c r="F100" s="49">
        <v>26.128</v>
      </c>
      <c r="G100" s="49">
        <v>106.4817</v>
      </c>
      <c r="H100" s="29">
        <v>2782.1538576000003</v>
      </c>
      <c r="I100"/>
      <c r="J100"/>
    </row>
    <row r="101" spans="1:10" x14ac:dyDescent="0.35">
      <c r="C101" s="6" t="s">
        <v>1696</v>
      </c>
      <c r="D101" s="6"/>
      <c r="E101" s="6"/>
      <c r="F101" s="49">
        <v>77.278957249999991</v>
      </c>
      <c r="G101" s="49">
        <v>106.48170000000003</v>
      </c>
      <c r="H101" s="29">
        <v>8228.7947422073248</v>
      </c>
      <c r="I101"/>
      <c r="J101"/>
    </row>
    <row r="102" spans="1:10" ht="26.5" x14ac:dyDescent="0.35">
      <c r="C102" s="6" t="s">
        <v>53</v>
      </c>
      <c r="D102" s="8" t="s">
        <v>42</v>
      </c>
      <c r="E102" s="9" t="s">
        <v>1660</v>
      </c>
      <c r="F102" s="49">
        <v>0</v>
      </c>
      <c r="G102" s="49">
        <v>0</v>
      </c>
      <c r="H102" s="29">
        <v>1200</v>
      </c>
      <c r="I102"/>
      <c r="J102"/>
    </row>
    <row r="103" spans="1:10" x14ac:dyDescent="0.35">
      <c r="C103" s="6"/>
      <c r="D103" s="8"/>
      <c r="E103" s="8" t="s">
        <v>1655</v>
      </c>
      <c r="F103" s="49">
        <v>0</v>
      </c>
      <c r="G103" s="49">
        <v>0</v>
      </c>
      <c r="H103" s="29">
        <v>300</v>
      </c>
      <c r="I103"/>
      <c r="J103"/>
    </row>
    <row r="104" spans="1:10" x14ac:dyDescent="0.35">
      <c r="C104" s="6"/>
      <c r="D104" s="8"/>
      <c r="E104" s="9" t="s">
        <v>65</v>
      </c>
      <c r="F104" s="49">
        <v>30</v>
      </c>
      <c r="G104" s="49">
        <v>80</v>
      </c>
      <c r="H104" s="29">
        <v>2400</v>
      </c>
      <c r="I104"/>
      <c r="J104"/>
    </row>
    <row r="105" spans="1:10" x14ac:dyDescent="0.35">
      <c r="C105" s="6"/>
      <c r="D105" s="8"/>
      <c r="E105" s="9" t="s">
        <v>1650</v>
      </c>
      <c r="F105" s="49">
        <v>165.3</v>
      </c>
      <c r="G105" s="49">
        <v>93.703499999999991</v>
      </c>
      <c r="H105" s="29">
        <v>15489.188550000001</v>
      </c>
      <c r="I105"/>
      <c r="J105"/>
    </row>
    <row r="106" spans="1:10" x14ac:dyDescent="0.35">
      <c r="C106" s="6"/>
      <c r="D106" s="8"/>
      <c r="E106" s="9" t="s">
        <v>1652</v>
      </c>
      <c r="F106" s="49">
        <v>0</v>
      </c>
      <c r="G106" s="49">
        <v>0</v>
      </c>
      <c r="H106" s="29">
        <v>1870</v>
      </c>
      <c r="I106"/>
      <c r="J106"/>
    </row>
    <row r="107" spans="1:10" ht="26.5" x14ac:dyDescent="0.35">
      <c r="C107" s="6"/>
      <c r="D107" s="8"/>
      <c r="E107" s="9" t="s">
        <v>1657</v>
      </c>
      <c r="F107" s="49">
        <v>0</v>
      </c>
      <c r="G107" s="49">
        <v>0</v>
      </c>
      <c r="H107" s="29">
        <v>678</v>
      </c>
      <c r="I107"/>
      <c r="J107"/>
    </row>
    <row r="108" spans="1:10" x14ac:dyDescent="0.35">
      <c r="C108" s="6" t="s">
        <v>1684</v>
      </c>
      <c r="D108" s="6"/>
      <c r="E108" s="6"/>
      <c r="F108" s="49">
        <v>195.3</v>
      </c>
      <c r="G108" s="49">
        <v>63.817538461538454</v>
      </c>
      <c r="H108" s="29">
        <v>21937.188550000003</v>
      </c>
      <c r="I108"/>
      <c r="J108"/>
    </row>
    <row r="109" spans="1:10" x14ac:dyDescent="0.35">
      <c r="B109" s="6" t="s">
        <v>266</v>
      </c>
      <c r="C109" s="6"/>
      <c r="D109" s="6"/>
      <c r="E109" s="6"/>
      <c r="F109" s="49">
        <v>1000.99574675</v>
      </c>
      <c r="G109" s="49">
        <v>103.08534013605455</v>
      </c>
      <c r="H109" s="29">
        <v>108079.13275470944</v>
      </c>
      <c r="I109"/>
      <c r="J109"/>
    </row>
    <row r="110" spans="1:10" x14ac:dyDescent="0.35">
      <c r="A110" s="6" t="s">
        <v>1697</v>
      </c>
      <c r="B110" s="6"/>
      <c r="C110" s="6"/>
      <c r="D110" s="6"/>
      <c r="E110" s="6"/>
      <c r="F110" s="49">
        <v>1000.99574675</v>
      </c>
      <c r="G110" s="49">
        <v>94.709656250000123</v>
      </c>
      <c r="H110" s="29">
        <v>114494.74875470945</v>
      </c>
      <c r="I110"/>
      <c r="J110"/>
    </row>
    <row r="111" spans="1:10" ht="26.5" x14ac:dyDescent="0.35">
      <c r="A111" s="6" t="s">
        <v>284</v>
      </c>
      <c r="B111" s="22" t="s">
        <v>38</v>
      </c>
      <c r="C111" s="6" t="s">
        <v>1483</v>
      </c>
      <c r="D111" s="8" t="s">
        <v>42</v>
      </c>
      <c r="E111" s="9" t="s">
        <v>1562</v>
      </c>
      <c r="F111" s="49">
        <v>0</v>
      </c>
      <c r="G111" s="49">
        <v>0</v>
      </c>
      <c r="H111" s="29">
        <v>20</v>
      </c>
      <c r="I111"/>
      <c r="J111"/>
    </row>
    <row r="112" spans="1:10" x14ac:dyDescent="0.35">
      <c r="C112" s="6" t="s">
        <v>1685</v>
      </c>
      <c r="D112" s="6"/>
      <c r="E112" s="6"/>
      <c r="F112" s="49">
        <v>0</v>
      </c>
      <c r="G112" s="49">
        <v>0</v>
      </c>
      <c r="H112" s="29">
        <v>20</v>
      </c>
      <c r="I112"/>
      <c r="J112"/>
    </row>
    <row r="113" spans="2:10" ht="26.5" x14ac:dyDescent="0.35">
      <c r="C113" s="6" t="s">
        <v>130</v>
      </c>
      <c r="D113" s="8" t="s">
        <v>42</v>
      </c>
      <c r="E113" s="9" t="s">
        <v>1562</v>
      </c>
      <c r="F113" s="49">
        <v>0</v>
      </c>
      <c r="G113" s="49">
        <v>0</v>
      </c>
      <c r="H113" s="29">
        <v>80</v>
      </c>
      <c r="I113"/>
      <c r="J113"/>
    </row>
    <row r="114" spans="2:10" x14ac:dyDescent="0.35">
      <c r="C114" s="6" t="s">
        <v>269</v>
      </c>
      <c r="D114" s="6"/>
      <c r="E114" s="6"/>
      <c r="F114" s="49">
        <v>0</v>
      </c>
      <c r="G114" s="49">
        <v>0</v>
      </c>
      <c r="H114" s="29">
        <v>80</v>
      </c>
      <c r="I114"/>
      <c r="J114"/>
    </row>
    <row r="115" spans="2:10" x14ac:dyDescent="0.35">
      <c r="C115" s="6" t="s">
        <v>533</v>
      </c>
      <c r="D115" s="8" t="s">
        <v>42</v>
      </c>
      <c r="E115" s="9" t="s">
        <v>1560</v>
      </c>
      <c r="F115" s="49">
        <v>0</v>
      </c>
      <c r="G115" s="49">
        <v>0</v>
      </c>
      <c r="H115" s="29">
        <v>36</v>
      </c>
      <c r="I115"/>
      <c r="J115"/>
    </row>
    <row r="116" spans="2:10" x14ac:dyDescent="0.35">
      <c r="C116" s="6" t="s">
        <v>1695</v>
      </c>
      <c r="D116" s="6"/>
      <c r="E116" s="6"/>
      <c r="F116" s="49">
        <v>0</v>
      </c>
      <c r="G116" s="49">
        <v>0</v>
      </c>
      <c r="H116" s="29">
        <v>36</v>
      </c>
      <c r="I116"/>
      <c r="J116"/>
    </row>
    <row r="117" spans="2:10" ht="26.5" x14ac:dyDescent="0.35">
      <c r="C117" s="6" t="s">
        <v>53</v>
      </c>
      <c r="D117" s="8" t="s">
        <v>42</v>
      </c>
      <c r="E117" s="9" t="s">
        <v>55</v>
      </c>
      <c r="F117" s="49">
        <v>0</v>
      </c>
      <c r="G117" s="49">
        <v>0</v>
      </c>
      <c r="H117" s="29">
        <v>952</v>
      </c>
      <c r="I117"/>
      <c r="J117"/>
    </row>
    <row r="118" spans="2:10" x14ac:dyDescent="0.35">
      <c r="C118" s="6"/>
      <c r="D118" s="8"/>
      <c r="E118" s="9" t="s">
        <v>44</v>
      </c>
      <c r="F118" s="49">
        <v>0</v>
      </c>
      <c r="G118" s="49">
        <v>0</v>
      </c>
      <c r="H118" s="29">
        <v>74</v>
      </c>
      <c r="I118"/>
      <c r="J118"/>
    </row>
    <row r="119" spans="2:10" ht="26.5" x14ac:dyDescent="0.35">
      <c r="C119" s="6"/>
      <c r="D119" s="8"/>
      <c r="E119" s="9" t="s">
        <v>1558</v>
      </c>
      <c r="F119" s="49">
        <v>0</v>
      </c>
      <c r="G119" s="49">
        <v>0</v>
      </c>
      <c r="H119" s="29">
        <v>120</v>
      </c>
      <c r="I119"/>
      <c r="J119"/>
    </row>
    <row r="120" spans="2:10" ht="26.5" x14ac:dyDescent="0.35">
      <c r="C120" s="6"/>
      <c r="D120" s="8"/>
      <c r="E120" s="9" t="s">
        <v>54</v>
      </c>
      <c r="F120" s="49">
        <v>0</v>
      </c>
      <c r="G120" s="49">
        <v>0</v>
      </c>
      <c r="H120" s="29">
        <v>716</v>
      </c>
      <c r="I120"/>
      <c r="J120"/>
    </row>
    <row r="121" spans="2:10" x14ac:dyDescent="0.35">
      <c r="C121" s="6"/>
      <c r="D121" s="8"/>
      <c r="E121" s="9" t="s">
        <v>660</v>
      </c>
      <c r="F121" s="49">
        <v>0</v>
      </c>
      <c r="G121" s="49">
        <v>0</v>
      </c>
      <c r="H121" s="29">
        <v>79.078000000000003</v>
      </c>
      <c r="I121"/>
      <c r="J121"/>
    </row>
    <row r="122" spans="2:10" ht="26.5" x14ac:dyDescent="0.35">
      <c r="C122" s="6"/>
      <c r="D122" s="8"/>
      <c r="E122" s="9" t="s">
        <v>1578</v>
      </c>
      <c r="F122" s="49">
        <v>0</v>
      </c>
      <c r="G122" s="49">
        <v>0</v>
      </c>
      <c r="H122" s="29">
        <v>660</v>
      </c>
      <c r="I122"/>
      <c r="J122"/>
    </row>
    <row r="123" spans="2:10" x14ac:dyDescent="0.35">
      <c r="C123" s="6"/>
      <c r="D123" s="8"/>
      <c r="E123" s="9" t="s">
        <v>1568</v>
      </c>
      <c r="F123" s="49">
        <v>0</v>
      </c>
      <c r="G123" s="49">
        <v>0</v>
      </c>
      <c r="H123" s="29">
        <v>1540</v>
      </c>
      <c r="I123"/>
      <c r="J123"/>
    </row>
    <row r="124" spans="2:10" ht="26.5" x14ac:dyDescent="0.35">
      <c r="C124" s="6"/>
      <c r="D124" s="8"/>
      <c r="E124" s="9" t="s">
        <v>307</v>
      </c>
      <c r="F124" s="49">
        <v>0</v>
      </c>
      <c r="G124" s="49">
        <v>0</v>
      </c>
      <c r="H124" s="29">
        <v>44</v>
      </c>
      <c r="I124"/>
      <c r="J124"/>
    </row>
    <row r="125" spans="2:10" x14ac:dyDescent="0.35">
      <c r="C125" s="6"/>
      <c r="D125" s="8"/>
      <c r="E125" s="9" t="s">
        <v>1572</v>
      </c>
      <c r="F125" s="49">
        <v>0</v>
      </c>
      <c r="G125" s="49">
        <v>0</v>
      </c>
      <c r="H125" s="29">
        <v>732</v>
      </c>
      <c r="I125"/>
      <c r="J125"/>
    </row>
    <row r="126" spans="2:10" x14ac:dyDescent="0.35">
      <c r="C126" s="6" t="s">
        <v>1684</v>
      </c>
      <c r="D126" s="6"/>
      <c r="E126" s="6"/>
      <c r="F126" s="49">
        <v>0</v>
      </c>
      <c r="G126" s="49">
        <v>0</v>
      </c>
      <c r="H126" s="29">
        <v>4917.0779999999995</v>
      </c>
      <c r="I126"/>
      <c r="J126"/>
    </row>
    <row r="127" spans="2:10" x14ac:dyDescent="0.35">
      <c r="B127" s="6" t="s">
        <v>265</v>
      </c>
      <c r="C127" s="6"/>
      <c r="D127" s="6"/>
      <c r="E127" s="6"/>
      <c r="F127" s="49">
        <v>0</v>
      </c>
      <c r="G127" s="49">
        <v>0</v>
      </c>
      <c r="H127" s="29">
        <v>5053.0779999999995</v>
      </c>
      <c r="I127"/>
      <c r="J127"/>
    </row>
    <row r="128" spans="2:10" ht="26.5" x14ac:dyDescent="0.35">
      <c r="B128" s="22" t="s">
        <v>47</v>
      </c>
      <c r="C128" s="6" t="s">
        <v>997</v>
      </c>
      <c r="D128" s="8" t="s">
        <v>1673</v>
      </c>
      <c r="E128" s="9" t="s">
        <v>1672</v>
      </c>
      <c r="F128" s="49">
        <v>35.5</v>
      </c>
      <c r="G128" s="49">
        <v>105.185</v>
      </c>
      <c r="H128" s="29">
        <v>3734.0675000000001</v>
      </c>
      <c r="I128"/>
      <c r="J128"/>
    </row>
    <row r="129" spans="3:10" x14ac:dyDescent="0.35">
      <c r="C129" s="6" t="s">
        <v>1082</v>
      </c>
      <c r="D129" s="6"/>
      <c r="E129" s="6"/>
      <c r="F129" s="49">
        <v>35.5</v>
      </c>
      <c r="G129" s="49">
        <v>105.185</v>
      </c>
      <c r="H129" s="29">
        <v>3734.0675000000001</v>
      </c>
      <c r="I129"/>
      <c r="J129"/>
    </row>
    <row r="130" spans="3:10" ht="39.5" x14ac:dyDescent="0.35">
      <c r="C130" s="6" t="s">
        <v>1483</v>
      </c>
      <c r="D130" s="8" t="s">
        <v>1665</v>
      </c>
      <c r="E130" s="9" t="s">
        <v>1664</v>
      </c>
      <c r="F130" s="49">
        <v>116.4</v>
      </c>
      <c r="G130" s="49">
        <v>98.317999999999998</v>
      </c>
      <c r="H130" s="29">
        <v>11444.215200000001</v>
      </c>
      <c r="I130"/>
      <c r="J130"/>
    </row>
    <row r="131" spans="3:10" x14ac:dyDescent="0.35">
      <c r="C131" s="6" t="s">
        <v>1685</v>
      </c>
      <c r="D131" s="6"/>
      <c r="E131" s="6"/>
      <c r="F131" s="49">
        <v>116.4</v>
      </c>
      <c r="G131" s="49">
        <v>98.317999999999998</v>
      </c>
      <c r="H131" s="29">
        <v>11444.215200000001</v>
      </c>
      <c r="I131"/>
      <c r="J131"/>
    </row>
    <row r="132" spans="3:10" ht="39.5" x14ac:dyDescent="0.35">
      <c r="C132" s="6" t="s">
        <v>130</v>
      </c>
      <c r="D132" s="8" t="s">
        <v>1663</v>
      </c>
      <c r="E132" s="9" t="s">
        <v>1662</v>
      </c>
      <c r="F132" s="49">
        <v>77.599999999999994</v>
      </c>
      <c r="G132" s="49">
        <v>98.317999999999998</v>
      </c>
      <c r="H132" s="29">
        <v>7629.4767999999995</v>
      </c>
      <c r="I132"/>
      <c r="J132"/>
    </row>
    <row r="133" spans="3:10" ht="26.5" x14ac:dyDescent="0.35">
      <c r="C133" s="6"/>
      <c r="D133" s="8" t="s">
        <v>1671</v>
      </c>
      <c r="E133" s="9" t="s">
        <v>1670</v>
      </c>
      <c r="F133" s="49">
        <v>164</v>
      </c>
      <c r="G133" s="49">
        <v>105.185</v>
      </c>
      <c r="H133" s="29">
        <v>17250.34</v>
      </c>
      <c r="I133"/>
      <c r="J133"/>
    </row>
    <row r="134" spans="3:10" x14ac:dyDescent="0.35">
      <c r="C134" s="6" t="s">
        <v>269</v>
      </c>
      <c r="D134" s="6"/>
      <c r="E134" s="6"/>
      <c r="F134" s="49">
        <v>241.6</v>
      </c>
      <c r="G134" s="49">
        <v>101.75150000000001</v>
      </c>
      <c r="H134" s="29">
        <v>24879.816800000001</v>
      </c>
      <c r="I134"/>
      <c r="J134"/>
    </row>
    <row r="135" spans="3:10" ht="39.5" x14ac:dyDescent="0.35">
      <c r="C135" s="6" t="s">
        <v>125</v>
      </c>
      <c r="D135" s="8" t="s">
        <v>1667</v>
      </c>
      <c r="E135" s="9" t="s">
        <v>1666</v>
      </c>
      <c r="F135" s="49">
        <v>105</v>
      </c>
      <c r="G135" s="49">
        <v>101.401</v>
      </c>
      <c r="H135" s="29">
        <v>10647.105</v>
      </c>
      <c r="I135"/>
      <c r="J135"/>
    </row>
    <row r="136" spans="3:10" ht="52.5" x14ac:dyDescent="0.35">
      <c r="C136" s="6"/>
      <c r="D136" s="8" t="s">
        <v>1669</v>
      </c>
      <c r="E136" s="9" t="s">
        <v>1668</v>
      </c>
      <c r="F136" s="49">
        <v>70</v>
      </c>
      <c r="G136" s="49">
        <v>101.401</v>
      </c>
      <c r="H136" s="29">
        <v>7098.07</v>
      </c>
      <c r="I136"/>
      <c r="J136"/>
    </row>
    <row r="137" spans="3:10" x14ac:dyDescent="0.35">
      <c r="C137" s="6" t="s">
        <v>270</v>
      </c>
      <c r="D137" s="6"/>
      <c r="E137" s="6"/>
      <c r="F137" s="49">
        <v>175</v>
      </c>
      <c r="G137" s="49">
        <v>101.401</v>
      </c>
      <c r="H137" s="29">
        <v>17745.174999999999</v>
      </c>
      <c r="I137"/>
      <c r="J137"/>
    </row>
    <row r="138" spans="3:10" ht="26.5" x14ac:dyDescent="0.35">
      <c r="C138" s="6" t="s">
        <v>1132</v>
      </c>
      <c r="D138" s="8" t="s">
        <v>1675</v>
      </c>
      <c r="E138" s="9" t="s">
        <v>1674</v>
      </c>
      <c r="F138" s="49">
        <v>106.5</v>
      </c>
      <c r="G138" s="49">
        <v>109.798</v>
      </c>
      <c r="H138" s="29">
        <v>11693.487000000001</v>
      </c>
      <c r="I138"/>
      <c r="J138"/>
    </row>
    <row r="139" spans="3:10" ht="26.5" x14ac:dyDescent="0.35">
      <c r="C139" s="6"/>
      <c r="D139" s="8" t="s">
        <v>1549</v>
      </c>
      <c r="E139" s="9" t="s">
        <v>1676</v>
      </c>
      <c r="F139" s="49">
        <v>16.25</v>
      </c>
      <c r="G139" s="49">
        <v>101.401</v>
      </c>
      <c r="H139" s="29">
        <v>1647.7662499999999</v>
      </c>
      <c r="I139"/>
      <c r="J139"/>
    </row>
    <row r="140" spans="3:10" x14ac:dyDescent="0.35">
      <c r="C140" s="6" t="s">
        <v>1402</v>
      </c>
      <c r="D140" s="6"/>
      <c r="E140" s="6"/>
      <c r="F140" s="49">
        <v>122.75</v>
      </c>
      <c r="G140" s="49">
        <v>106.99900000000001</v>
      </c>
      <c r="H140" s="29">
        <v>13341.253250000002</v>
      </c>
      <c r="I140"/>
      <c r="J140"/>
    </row>
    <row r="141" spans="3:10" ht="26.5" x14ac:dyDescent="0.35">
      <c r="C141" s="6" t="s">
        <v>137</v>
      </c>
      <c r="D141" s="8" t="s">
        <v>1549</v>
      </c>
      <c r="E141" s="9" t="s">
        <v>1676</v>
      </c>
      <c r="F141" s="49">
        <v>16.25</v>
      </c>
      <c r="G141" s="49">
        <v>101.401</v>
      </c>
      <c r="H141" s="29">
        <v>1647.7662499999999</v>
      </c>
      <c r="I141"/>
      <c r="J141"/>
    </row>
    <row r="142" spans="3:10" x14ac:dyDescent="0.35">
      <c r="C142" s="6" t="s">
        <v>273</v>
      </c>
      <c r="D142" s="6"/>
      <c r="E142" s="6"/>
      <c r="F142" s="49">
        <v>16.25</v>
      </c>
      <c r="G142" s="49">
        <v>101.401</v>
      </c>
      <c r="H142" s="29">
        <v>1647.7662499999999</v>
      </c>
      <c r="I142"/>
      <c r="J142"/>
    </row>
    <row r="143" spans="3:10" ht="26.5" x14ac:dyDescent="0.35">
      <c r="C143" s="6" t="s">
        <v>766</v>
      </c>
      <c r="D143" s="8" t="s">
        <v>1549</v>
      </c>
      <c r="E143" s="9" t="s">
        <v>1676</v>
      </c>
      <c r="F143" s="49">
        <v>16.25</v>
      </c>
      <c r="G143" s="49">
        <v>101.401</v>
      </c>
      <c r="H143" s="29">
        <v>1647.7662499999999</v>
      </c>
      <c r="I143"/>
      <c r="J143"/>
    </row>
    <row r="144" spans="3:10" x14ac:dyDescent="0.35">
      <c r="C144" s="6" t="s">
        <v>796</v>
      </c>
      <c r="D144" s="6"/>
      <c r="E144" s="6"/>
      <c r="F144" s="49">
        <v>16.25</v>
      </c>
      <c r="G144" s="49">
        <v>101.401</v>
      </c>
      <c r="H144" s="29">
        <v>1647.7662499999999</v>
      </c>
      <c r="I144"/>
      <c r="J144"/>
    </row>
    <row r="145" spans="1:10" ht="26.5" x14ac:dyDescent="0.35">
      <c r="C145" s="6" t="s">
        <v>1250</v>
      </c>
      <c r="D145" s="8" t="s">
        <v>1549</v>
      </c>
      <c r="E145" s="9" t="s">
        <v>1676</v>
      </c>
      <c r="F145" s="49">
        <v>16.25</v>
      </c>
      <c r="G145" s="49">
        <v>101.401</v>
      </c>
      <c r="H145" s="29">
        <v>1647.7662499999999</v>
      </c>
      <c r="I145"/>
      <c r="J145"/>
    </row>
    <row r="146" spans="1:10" x14ac:dyDescent="0.35">
      <c r="C146" s="6" t="s">
        <v>1696</v>
      </c>
      <c r="D146" s="6"/>
      <c r="E146" s="6"/>
      <c r="F146" s="49">
        <v>16.25</v>
      </c>
      <c r="G146" s="49">
        <v>101.401</v>
      </c>
      <c r="H146" s="29">
        <v>1647.7662499999999</v>
      </c>
      <c r="I146"/>
      <c r="J146"/>
    </row>
    <row r="147" spans="1:10" ht="26.5" x14ac:dyDescent="0.35">
      <c r="C147" s="6" t="s">
        <v>53</v>
      </c>
      <c r="D147" s="8" t="s">
        <v>42</v>
      </c>
      <c r="E147" s="9" t="s">
        <v>1657</v>
      </c>
      <c r="F147" s="49">
        <v>0</v>
      </c>
      <c r="G147" s="49">
        <v>0</v>
      </c>
      <c r="H147" s="29">
        <v>3500.1979999999999</v>
      </c>
      <c r="I147"/>
      <c r="J147"/>
    </row>
    <row r="148" spans="1:10" x14ac:dyDescent="0.35">
      <c r="C148" s="6" t="s">
        <v>1684</v>
      </c>
      <c r="D148" s="6"/>
      <c r="E148" s="6"/>
      <c r="F148" s="49">
        <v>0</v>
      </c>
      <c r="G148" s="49">
        <v>0</v>
      </c>
      <c r="H148" s="29">
        <v>3500.1979999999999</v>
      </c>
      <c r="I148"/>
      <c r="J148"/>
    </row>
    <row r="149" spans="1:10" x14ac:dyDescent="0.35">
      <c r="B149" s="6" t="s">
        <v>266</v>
      </c>
      <c r="C149" s="6"/>
      <c r="D149" s="6"/>
      <c r="E149" s="6"/>
      <c r="F149" s="49">
        <v>740</v>
      </c>
      <c r="G149" s="49">
        <v>97.095578947368438</v>
      </c>
      <c r="H149" s="29">
        <v>79588.0245</v>
      </c>
      <c r="I149"/>
      <c r="J149"/>
    </row>
    <row r="150" spans="1:10" x14ac:dyDescent="0.35">
      <c r="A150" s="6" t="s">
        <v>1698</v>
      </c>
      <c r="B150" s="6"/>
      <c r="C150" s="6"/>
      <c r="D150" s="6"/>
      <c r="E150" s="6"/>
      <c r="F150" s="49">
        <v>740</v>
      </c>
      <c r="G150" s="49">
        <v>52.709028571428576</v>
      </c>
      <c r="H150" s="29">
        <v>84641.102499999994</v>
      </c>
      <c r="I150"/>
      <c r="J150"/>
    </row>
    <row r="151" spans="1:10" x14ac:dyDescent="0.35">
      <c r="A151" s="30" t="s">
        <v>259</v>
      </c>
      <c r="B151" s="30"/>
      <c r="C151" s="30"/>
      <c r="D151" s="30"/>
      <c r="F151" s="49">
        <v>1740.9957467499999</v>
      </c>
      <c r="G151" s="49">
        <v>87.171082051282156</v>
      </c>
      <c r="H151" s="29">
        <v>199135.85125470939</v>
      </c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 s="59"/>
      <c r="I183"/>
      <c r="J183"/>
    </row>
    <row r="184" spans="1:10" x14ac:dyDescent="0.35">
      <c r="A184"/>
      <c r="B184"/>
      <c r="C184"/>
      <c r="D184"/>
      <c r="E184"/>
      <c r="F184"/>
      <c r="G184"/>
      <c r="H184" s="59"/>
      <c r="I184"/>
      <c r="J184"/>
    </row>
    <row r="185" spans="1:10" x14ac:dyDescent="0.35">
      <c r="A185"/>
      <c r="B185"/>
      <c r="C185"/>
      <c r="D185"/>
      <c r="E185"/>
      <c r="F185"/>
      <c r="G185"/>
      <c r="H185" s="59"/>
      <c r="I185"/>
      <c r="J185"/>
    </row>
    <row r="186" spans="1:10" x14ac:dyDescent="0.35">
      <c r="A186"/>
      <c r="B186"/>
      <c r="C186"/>
      <c r="D186"/>
      <c r="E186"/>
      <c r="F186"/>
      <c r="G186"/>
      <c r="H186" s="59"/>
      <c r="I186"/>
      <c r="J186"/>
    </row>
    <row r="187" spans="1:10" x14ac:dyDescent="0.35">
      <c r="A187"/>
      <c r="B187"/>
      <c r="C187"/>
      <c r="D187"/>
      <c r="E187"/>
      <c r="F187"/>
      <c r="G187"/>
      <c r="H187" s="59"/>
      <c r="I187"/>
      <c r="J187"/>
    </row>
    <row r="188" spans="1:10" x14ac:dyDescent="0.35">
      <c r="A188"/>
      <c r="B188"/>
      <c r="C188"/>
      <c r="D188"/>
      <c r="E188"/>
      <c r="F188"/>
      <c r="G188"/>
      <c r="H188" s="59"/>
      <c r="I188"/>
      <c r="J188"/>
    </row>
    <row r="189" spans="1:10" x14ac:dyDescent="0.35">
      <c r="A189"/>
      <c r="B189"/>
      <c r="C189"/>
      <c r="D189"/>
      <c r="E189"/>
      <c r="F189"/>
      <c r="G189"/>
      <c r="H189" s="59"/>
      <c r="I189"/>
      <c r="J189"/>
    </row>
    <row r="190" spans="1:10" x14ac:dyDescent="0.35">
      <c r="A190"/>
      <c r="B190"/>
      <c r="C190"/>
      <c r="D190"/>
      <c r="E190"/>
      <c r="F190"/>
      <c r="G190"/>
      <c r="H190" s="59"/>
      <c r="I190"/>
      <c r="J190"/>
    </row>
    <row r="191" spans="1:10" x14ac:dyDescent="0.35">
      <c r="A191"/>
      <c r="B191"/>
      <c r="C191"/>
      <c r="D191"/>
      <c r="E191"/>
      <c r="F191"/>
      <c r="G191"/>
      <c r="H191" s="59"/>
      <c r="I191"/>
      <c r="J191"/>
    </row>
    <row r="192" spans="1:10" x14ac:dyDescent="0.35">
      <c r="A192"/>
      <c r="B192"/>
      <c r="C192"/>
      <c r="D192"/>
      <c r="E192"/>
      <c r="F192"/>
      <c r="G192"/>
      <c r="H192" s="59"/>
      <c r="I192"/>
      <c r="J192"/>
    </row>
    <row r="193" spans="1:10" x14ac:dyDescent="0.35">
      <c r="A193"/>
      <c r="B193"/>
      <c r="C193"/>
      <c r="D193"/>
      <c r="E193"/>
      <c r="F193"/>
      <c r="G193"/>
      <c r="H193" s="59"/>
      <c r="I193"/>
      <c r="J193"/>
    </row>
    <row r="194" spans="1:10" x14ac:dyDescent="0.35">
      <c r="A194"/>
      <c r="B194"/>
      <c r="C194"/>
      <c r="D194"/>
      <c r="E194"/>
      <c r="F194"/>
      <c r="G194"/>
      <c r="H194" s="59"/>
      <c r="I194"/>
      <c r="J194"/>
    </row>
    <row r="195" spans="1:10" x14ac:dyDescent="0.35">
      <c r="A195"/>
      <c r="B195"/>
      <c r="C195"/>
      <c r="D195"/>
      <c r="E195"/>
      <c r="F195"/>
      <c r="G195"/>
      <c r="H195" s="59"/>
      <c r="I195"/>
      <c r="J195"/>
    </row>
    <row r="196" spans="1:10" x14ac:dyDescent="0.35">
      <c r="A196"/>
      <c r="B196"/>
      <c r="C196"/>
      <c r="D196"/>
      <c r="E196"/>
      <c r="F196"/>
      <c r="G196"/>
      <c r="H196" s="59"/>
      <c r="I196"/>
      <c r="J196"/>
    </row>
    <row r="197" spans="1:10" x14ac:dyDescent="0.35">
      <c r="A197"/>
      <c r="B197"/>
      <c r="C197"/>
      <c r="D197"/>
      <c r="E197"/>
      <c r="F197"/>
      <c r="G197"/>
      <c r="H197" s="59"/>
      <c r="I197"/>
      <c r="J197"/>
    </row>
    <row r="198" spans="1:10" x14ac:dyDescent="0.35">
      <c r="A198"/>
      <c r="B198"/>
      <c r="C198"/>
      <c r="D198"/>
      <c r="E198"/>
      <c r="F198"/>
      <c r="G198"/>
      <c r="H198" s="59"/>
      <c r="I198"/>
      <c r="J198"/>
    </row>
    <row r="199" spans="1:10" x14ac:dyDescent="0.35">
      <c r="A199"/>
      <c r="B199"/>
      <c r="C199"/>
      <c r="D199"/>
      <c r="E199"/>
      <c r="F199"/>
      <c r="G199"/>
      <c r="H199" s="59"/>
      <c r="I199"/>
      <c r="J199"/>
    </row>
    <row r="200" spans="1:10" x14ac:dyDescent="0.35">
      <c r="A200"/>
      <c r="B200"/>
      <c r="C200"/>
      <c r="D200"/>
      <c r="E200"/>
      <c r="F200"/>
      <c r="G200"/>
      <c r="H200" s="59"/>
      <c r="I200"/>
      <c r="J200"/>
    </row>
    <row r="201" spans="1:10" x14ac:dyDescent="0.35">
      <c r="A201"/>
      <c r="B201"/>
      <c r="C201"/>
      <c r="D201"/>
      <c r="E201"/>
      <c r="F201"/>
      <c r="G201"/>
      <c r="H201" s="59"/>
      <c r="I201"/>
      <c r="J201"/>
    </row>
    <row r="202" spans="1:10" x14ac:dyDescent="0.35">
      <c r="A202"/>
      <c r="B202"/>
      <c r="C202"/>
      <c r="D202"/>
      <c r="E202"/>
      <c r="F202"/>
      <c r="G202"/>
      <c r="H202" s="59"/>
      <c r="I202"/>
      <c r="J202"/>
    </row>
    <row r="203" spans="1:10" x14ac:dyDescent="0.35">
      <c r="A203"/>
      <c r="B203"/>
      <c r="C203"/>
      <c r="D203"/>
      <c r="E203"/>
      <c r="F203"/>
      <c r="G203"/>
      <c r="H203" s="59"/>
      <c r="I203"/>
      <c r="J203"/>
    </row>
    <row r="204" spans="1:10" x14ac:dyDescent="0.35">
      <c r="A204"/>
      <c r="B204"/>
      <c r="C204"/>
      <c r="D204"/>
      <c r="E204"/>
      <c r="F204"/>
      <c r="G204"/>
      <c r="H204" s="59"/>
      <c r="I204"/>
      <c r="J204"/>
    </row>
    <row r="205" spans="1:10" x14ac:dyDescent="0.35">
      <c r="A205"/>
      <c r="B205"/>
      <c r="C205"/>
      <c r="D205"/>
      <c r="E205"/>
      <c r="F205"/>
      <c r="G205"/>
      <c r="H205" s="59"/>
      <c r="I205"/>
      <c r="J205"/>
    </row>
    <row r="206" spans="1:10" x14ac:dyDescent="0.35">
      <c r="A206"/>
      <c r="B206"/>
      <c r="C206"/>
      <c r="D206"/>
      <c r="E206"/>
      <c r="F206"/>
      <c r="G206"/>
      <c r="H206" s="59"/>
      <c r="I206"/>
      <c r="J206"/>
    </row>
    <row r="207" spans="1:10" x14ac:dyDescent="0.35">
      <c r="A207"/>
      <c r="B207"/>
      <c r="C207"/>
      <c r="D207"/>
      <c r="E207"/>
      <c r="F207"/>
      <c r="G207"/>
      <c r="H207" s="59"/>
      <c r="I207"/>
      <c r="J207"/>
    </row>
    <row r="208" spans="1:10" x14ac:dyDescent="0.35">
      <c r="A208"/>
      <c r="B208"/>
      <c r="C208"/>
      <c r="D208"/>
      <c r="E208"/>
      <c r="F208"/>
      <c r="G208"/>
      <c r="H208" s="59"/>
      <c r="I208"/>
      <c r="J208"/>
    </row>
    <row r="209" spans="1:10" x14ac:dyDescent="0.35">
      <c r="A209"/>
      <c r="B209"/>
      <c r="C209"/>
      <c r="D209"/>
      <c r="E209"/>
      <c r="F209"/>
      <c r="G209"/>
      <c r="H209" s="59"/>
      <c r="I209"/>
      <c r="J209"/>
    </row>
    <row r="210" spans="1:10" x14ac:dyDescent="0.35">
      <c r="A210"/>
      <c r="B210"/>
      <c r="C210"/>
      <c r="D210"/>
      <c r="E210"/>
      <c r="F210"/>
      <c r="G210"/>
      <c r="H210" s="59"/>
      <c r="I210"/>
      <c r="J210"/>
    </row>
    <row r="211" spans="1:10" x14ac:dyDescent="0.35">
      <c r="A211"/>
      <c r="B211"/>
      <c r="C211"/>
      <c r="D211"/>
      <c r="E211"/>
      <c r="F211"/>
      <c r="G211"/>
      <c r="H211" s="59"/>
      <c r="I211"/>
      <c r="J211"/>
    </row>
    <row r="212" spans="1:10" x14ac:dyDescent="0.35">
      <c r="A212"/>
      <c r="B212"/>
      <c r="C212"/>
      <c r="D212"/>
      <c r="E212"/>
      <c r="F212"/>
      <c r="G212"/>
      <c r="H212" s="59"/>
      <c r="I212"/>
      <c r="J212"/>
    </row>
    <row r="213" spans="1:10" x14ac:dyDescent="0.35">
      <c r="A213"/>
      <c r="B213"/>
      <c r="C213"/>
      <c r="D213"/>
      <c r="E213"/>
      <c r="F213"/>
      <c r="G213"/>
      <c r="H213" s="59"/>
      <c r="I213"/>
      <c r="J213"/>
    </row>
    <row r="214" spans="1:10" x14ac:dyDescent="0.35">
      <c r="A214"/>
      <c r="B214"/>
      <c r="C214"/>
      <c r="D214"/>
      <c r="E214"/>
      <c r="F214"/>
      <c r="G214"/>
      <c r="H214" s="59"/>
      <c r="I214"/>
      <c r="J214"/>
    </row>
    <row r="215" spans="1:10" x14ac:dyDescent="0.35">
      <c r="A215"/>
      <c r="B215"/>
      <c r="C215"/>
      <c r="D215"/>
      <c r="E215"/>
      <c r="F215"/>
      <c r="G215"/>
      <c r="H215" s="59"/>
      <c r="I215"/>
      <c r="J215"/>
    </row>
    <row r="216" spans="1:10" x14ac:dyDescent="0.35">
      <c r="A216"/>
      <c r="B216"/>
      <c r="C216"/>
      <c r="D216"/>
      <c r="E216"/>
      <c r="F216"/>
      <c r="G216"/>
      <c r="H216" s="59"/>
      <c r="I216"/>
      <c r="J216"/>
    </row>
    <row r="217" spans="1:10" x14ac:dyDescent="0.35">
      <c r="A217"/>
      <c r="B217"/>
      <c r="C217"/>
      <c r="D217"/>
      <c r="E217"/>
      <c r="F217"/>
      <c r="G217"/>
      <c r="H217" s="59"/>
      <c r="I217"/>
      <c r="J217"/>
    </row>
    <row r="218" spans="1:10" x14ac:dyDescent="0.35">
      <c r="A218"/>
      <c r="B218"/>
      <c r="C218"/>
      <c r="D218"/>
      <c r="E218"/>
      <c r="F218"/>
      <c r="G218"/>
      <c r="H218" s="59"/>
      <c r="I218"/>
      <c r="J218"/>
    </row>
    <row r="219" spans="1:10" x14ac:dyDescent="0.35">
      <c r="A219"/>
      <c r="B219"/>
      <c r="C219"/>
      <c r="D219"/>
      <c r="E219"/>
      <c r="F219"/>
      <c r="G219"/>
      <c r="H219" s="59"/>
      <c r="I219"/>
      <c r="J219"/>
    </row>
    <row r="220" spans="1:10" x14ac:dyDescent="0.35">
      <c r="A220"/>
      <c r="B220"/>
      <c r="C220"/>
      <c r="D220"/>
      <c r="E220"/>
      <c r="F220"/>
      <c r="G220"/>
      <c r="H220" s="59"/>
      <c r="I220"/>
      <c r="J220"/>
    </row>
    <row r="221" spans="1:10" x14ac:dyDescent="0.35">
      <c r="A221"/>
      <c r="B221"/>
      <c r="C221"/>
      <c r="D221"/>
      <c r="E221"/>
      <c r="F221"/>
      <c r="G221"/>
      <c r="H221" s="59"/>
      <c r="I221"/>
      <c r="J221"/>
    </row>
    <row r="222" spans="1:10" x14ac:dyDescent="0.35">
      <c r="A222"/>
      <c r="B222"/>
      <c r="C222"/>
      <c r="D222"/>
      <c r="E222"/>
      <c r="F222"/>
      <c r="G222"/>
      <c r="H222" s="59"/>
      <c r="I222"/>
      <c r="J222"/>
    </row>
    <row r="223" spans="1:10" x14ac:dyDescent="0.35">
      <c r="A223"/>
      <c r="B223"/>
      <c r="C223"/>
      <c r="D223"/>
      <c r="E223"/>
      <c r="F223"/>
      <c r="G223"/>
      <c r="H223" s="59"/>
      <c r="I223"/>
      <c r="J223"/>
    </row>
    <row r="224" spans="1:10" x14ac:dyDescent="0.35">
      <c r="A224"/>
      <c r="B224"/>
      <c r="C224"/>
      <c r="D224"/>
      <c r="E224"/>
      <c r="F224"/>
      <c r="G224"/>
      <c r="H224" s="59"/>
      <c r="I224"/>
      <c r="J224"/>
    </row>
    <row r="225" spans="1:10" x14ac:dyDescent="0.35">
      <c r="A225"/>
      <c r="B225"/>
      <c r="C225"/>
      <c r="D225"/>
      <c r="E225"/>
      <c r="F225"/>
      <c r="G225"/>
      <c r="H225" s="59"/>
      <c r="I225"/>
      <c r="J225"/>
    </row>
    <row r="226" spans="1:10" x14ac:dyDescent="0.35">
      <c r="A226"/>
      <c r="B226"/>
      <c r="C226"/>
      <c r="D226"/>
      <c r="E226"/>
      <c r="F226"/>
      <c r="G226"/>
      <c r="H226" s="59"/>
      <c r="I226"/>
      <c r="J226"/>
    </row>
    <row r="227" spans="1:10" x14ac:dyDescent="0.35">
      <c r="A227"/>
      <c r="B227"/>
      <c r="C227"/>
      <c r="D227"/>
      <c r="E227"/>
      <c r="F227"/>
      <c r="G227"/>
      <c r="H227" s="59"/>
      <c r="I227"/>
      <c r="J227"/>
    </row>
    <row r="228" spans="1:10" x14ac:dyDescent="0.35">
      <c r="A228"/>
      <c r="B228"/>
      <c r="C228"/>
      <c r="D228"/>
      <c r="E228"/>
      <c r="F228"/>
      <c r="G228"/>
      <c r="H228" s="59"/>
      <c r="I228"/>
      <c r="J228"/>
    </row>
    <row r="229" spans="1:10" x14ac:dyDescent="0.35">
      <c r="A229"/>
      <c r="B229"/>
      <c r="C229"/>
      <c r="D229"/>
      <c r="E229"/>
      <c r="F229"/>
      <c r="G229"/>
      <c r="H229" s="59"/>
      <c r="I229"/>
      <c r="J229"/>
    </row>
    <row r="230" spans="1:10" x14ac:dyDescent="0.35">
      <c r="A230"/>
      <c r="B230"/>
      <c r="C230"/>
      <c r="D230"/>
      <c r="E230"/>
      <c r="F230"/>
      <c r="G230"/>
      <c r="H230" s="59"/>
      <c r="I230"/>
      <c r="J230"/>
    </row>
    <row r="231" spans="1:10" x14ac:dyDescent="0.35">
      <c r="A231"/>
      <c r="B231"/>
      <c r="C231"/>
      <c r="D231"/>
      <c r="E231"/>
      <c r="F231"/>
      <c r="G231"/>
      <c r="H231" s="59"/>
      <c r="I231"/>
      <c r="J231"/>
    </row>
    <row r="232" spans="1:10" x14ac:dyDescent="0.35">
      <c r="A232"/>
      <c r="B232"/>
      <c r="C232"/>
      <c r="D232"/>
      <c r="E232"/>
      <c r="F232"/>
      <c r="G232"/>
      <c r="H232" s="59"/>
      <c r="I232"/>
      <c r="J232"/>
    </row>
    <row r="233" spans="1:10" x14ac:dyDescent="0.35">
      <c r="A233"/>
      <c r="B233"/>
      <c r="C233"/>
      <c r="D233"/>
      <c r="E233"/>
      <c r="F233"/>
      <c r="G233"/>
      <c r="H233" s="59"/>
      <c r="I233"/>
      <c r="J233"/>
    </row>
    <row r="234" spans="1:10" x14ac:dyDescent="0.35">
      <c r="A234"/>
      <c r="B234"/>
      <c r="C234"/>
      <c r="D234"/>
      <c r="E234"/>
      <c r="F234"/>
      <c r="G234"/>
      <c r="H234" s="59"/>
      <c r="I234"/>
      <c r="J234"/>
    </row>
    <row r="235" spans="1:10" x14ac:dyDescent="0.35">
      <c r="A235"/>
      <c r="B235"/>
      <c r="C235"/>
      <c r="D235"/>
      <c r="E235"/>
      <c r="F235"/>
      <c r="G235"/>
      <c r="H235" s="59"/>
      <c r="I235"/>
      <c r="J235"/>
    </row>
    <row r="236" spans="1:10" x14ac:dyDescent="0.35">
      <c r="A236"/>
      <c r="B236"/>
      <c r="C236"/>
      <c r="D236"/>
      <c r="E236"/>
      <c r="F236"/>
      <c r="G236"/>
      <c r="H236" s="59"/>
      <c r="I236"/>
      <c r="J236"/>
    </row>
    <row r="237" spans="1:10" x14ac:dyDescent="0.35">
      <c r="A237"/>
      <c r="B237"/>
      <c r="C237"/>
      <c r="D237"/>
      <c r="E237"/>
      <c r="F237"/>
      <c r="G237"/>
      <c r="H237" s="59"/>
      <c r="I237"/>
      <c r="J237"/>
    </row>
    <row r="238" spans="1:10" x14ac:dyDescent="0.35">
      <c r="A238"/>
      <c r="B238"/>
      <c r="C238"/>
      <c r="D238"/>
      <c r="E238"/>
      <c r="F238"/>
      <c r="G238"/>
      <c r="H238" s="59"/>
      <c r="I238"/>
      <c r="J238"/>
    </row>
    <row r="239" spans="1:10" x14ac:dyDescent="0.35">
      <c r="A239"/>
      <c r="B239"/>
      <c r="C239"/>
      <c r="D239"/>
      <c r="E239"/>
      <c r="F239"/>
      <c r="G239"/>
      <c r="H239" s="59"/>
      <c r="I239"/>
      <c r="J239"/>
    </row>
    <row r="240" spans="1:10" x14ac:dyDescent="0.35">
      <c r="A240"/>
      <c r="B240"/>
      <c r="C240"/>
      <c r="D240"/>
      <c r="E240"/>
      <c r="F240"/>
      <c r="G240"/>
      <c r="H240" s="59"/>
      <c r="I240"/>
      <c r="J240"/>
    </row>
    <row r="241" spans="1:10" x14ac:dyDescent="0.35">
      <c r="A241"/>
      <c r="B241"/>
      <c r="C241"/>
      <c r="D241"/>
      <c r="E241"/>
      <c r="F241"/>
      <c r="G241"/>
      <c r="H241" s="59"/>
      <c r="I241"/>
      <c r="J241"/>
    </row>
    <row r="242" spans="1:10" x14ac:dyDescent="0.35">
      <c r="A242"/>
      <c r="B242"/>
      <c r="C242"/>
      <c r="D242"/>
      <c r="E242"/>
      <c r="F242"/>
      <c r="G242"/>
      <c r="H242" s="59"/>
      <c r="I242"/>
      <c r="J242"/>
    </row>
    <row r="243" spans="1:10" x14ac:dyDescent="0.35">
      <c r="A243"/>
      <c r="B243"/>
      <c r="C243"/>
      <c r="D243"/>
      <c r="E243"/>
      <c r="F243"/>
      <c r="G243"/>
      <c r="H243" s="59"/>
      <c r="I243"/>
      <c r="J243"/>
    </row>
    <row r="244" spans="1:10" x14ac:dyDescent="0.35">
      <c r="A244"/>
      <c r="B244"/>
      <c r="C244"/>
      <c r="D244"/>
      <c r="E244"/>
      <c r="F244"/>
      <c r="G244"/>
      <c r="H244" s="59"/>
      <c r="I244"/>
      <c r="J244"/>
    </row>
    <row r="245" spans="1:10" x14ac:dyDescent="0.35">
      <c r="A245"/>
      <c r="B245"/>
      <c r="C245"/>
      <c r="D245"/>
      <c r="E245"/>
      <c r="F245"/>
      <c r="G245"/>
      <c r="H245" s="59"/>
      <c r="I245"/>
      <c r="J245"/>
    </row>
    <row r="246" spans="1:10" x14ac:dyDescent="0.35">
      <c r="A246"/>
      <c r="B246"/>
      <c r="C246"/>
      <c r="D246"/>
      <c r="E246"/>
      <c r="F246"/>
      <c r="G246"/>
      <c r="H246" s="59"/>
      <c r="I246"/>
      <c r="J246"/>
    </row>
    <row r="247" spans="1:10" x14ac:dyDescent="0.35">
      <c r="A247"/>
      <c r="B247"/>
      <c r="C247"/>
      <c r="D247"/>
      <c r="E247"/>
      <c r="F247"/>
      <c r="G247"/>
      <c r="H247" s="59"/>
      <c r="I247"/>
      <c r="J247"/>
    </row>
    <row r="248" spans="1:10" x14ac:dyDescent="0.35">
      <c r="A248"/>
      <c r="B248"/>
      <c r="C248"/>
      <c r="D248"/>
      <c r="E248"/>
      <c r="F248"/>
      <c r="G248"/>
      <c r="H248" s="59"/>
      <c r="I248"/>
      <c r="J248"/>
    </row>
    <row r="249" spans="1:10" x14ac:dyDescent="0.35">
      <c r="A249"/>
      <c r="B249"/>
      <c r="C249"/>
      <c r="D249"/>
      <c r="E249"/>
      <c r="F249"/>
      <c r="G249"/>
      <c r="H249" s="59"/>
      <c r="I249"/>
      <c r="J249"/>
    </row>
    <row r="250" spans="1:10" x14ac:dyDescent="0.35">
      <c r="A250"/>
      <c r="B250"/>
      <c r="C250"/>
      <c r="D250"/>
      <c r="E250"/>
      <c r="F250"/>
      <c r="G250"/>
      <c r="H250" s="59"/>
      <c r="I250"/>
      <c r="J250"/>
    </row>
    <row r="251" spans="1:10" x14ac:dyDescent="0.35">
      <c r="A251"/>
      <c r="B251"/>
      <c r="C251"/>
      <c r="D251"/>
      <c r="E251"/>
      <c r="F251"/>
      <c r="G251"/>
      <c r="H251" s="59"/>
      <c r="I251"/>
      <c r="J251"/>
    </row>
    <row r="252" spans="1:10" x14ac:dyDescent="0.35">
      <c r="A252"/>
      <c r="B252"/>
      <c r="C252"/>
      <c r="D252"/>
      <c r="E252"/>
      <c r="F252"/>
      <c r="G252"/>
      <c r="H252" s="59"/>
      <c r="I252"/>
      <c r="J252"/>
    </row>
    <row r="253" spans="1:10" x14ac:dyDescent="0.35">
      <c r="A253"/>
      <c r="B253"/>
      <c r="C253"/>
      <c r="D253"/>
      <c r="E253"/>
      <c r="F253"/>
      <c r="G253"/>
      <c r="H253" s="59"/>
      <c r="I253"/>
      <c r="J253"/>
    </row>
    <row r="254" spans="1:10" x14ac:dyDescent="0.35">
      <c r="A254"/>
      <c r="B254"/>
      <c r="C254"/>
      <c r="D254"/>
      <c r="E254"/>
      <c r="F254"/>
      <c r="G254"/>
      <c r="H254" s="59"/>
      <c r="I254"/>
      <c r="J254"/>
    </row>
    <row r="255" spans="1:10" x14ac:dyDescent="0.35">
      <c r="A255"/>
      <c r="B255"/>
      <c r="C255"/>
      <c r="D255"/>
      <c r="E255"/>
      <c r="F255"/>
      <c r="G255"/>
      <c r="H255" s="59"/>
      <c r="I255"/>
      <c r="J255"/>
    </row>
    <row r="256" spans="1:10" x14ac:dyDescent="0.35">
      <c r="A256"/>
      <c r="B256"/>
      <c r="C256"/>
      <c r="D256"/>
      <c r="E256"/>
      <c r="F256"/>
      <c r="G256"/>
      <c r="H256" s="59"/>
      <c r="I256"/>
      <c r="J256"/>
    </row>
    <row r="257" spans="1:10" x14ac:dyDescent="0.35">
      <c r="A257"/>
      <c r="B257"/>
      <c r="C257"/>
      <c r="D257"/>
      <c r="E257"/>
      <c r="F257"/>
      <c r="G257"/>
      <c r="H257" s="59"/>
      <c r="I257"/>
      <c r="J257"/>
    </row>
    <row r="258" spans="1:10" x14ac:dyDescent="0.35">
      <c r="A258"/>
      <c r="B258"/>
      <c r="C258"/>
      <c r="D258"/>
      <c r="E258"/>
      <c r="F258"/>
      <c r="G258"/>
      <c r="H258" s="59"/>
      <c r="I258"/>
      <c r="J258"/>
    </row>
    <row r="259" spans="1:10" x14ac:dyDescent="0.35">
      <c r="A259"/>
      <c r="B259"/>
      <c r="C259"/>
      <c r="D259"/>
      <c r="E259"/>
      <c r="F259"/>
      <c r="G259"/>
      <c r="H259" s="59"/>
      <c r="I259"/>
      <c r="J259"/>
    </row>
    <row r="260" spans="1:10" x14ac:dyDescent="0.35">
      <c r="A260"/>
      <c r="B260"/>
      <c r="C260"/>
      <c r="D260"/>
      <c r="E260"/>
      <c r="F260"/>
      <c r="G260"/>
      <c r="H260" s="59"/>
      <c r="I260"/>
      <c r="J260"/>
    </row>
    <row r="261" spans="1:10" x14ac:dyDescent="0.35">
      <c r="A261"/>
      <c r="B261"/>
      <c r="C261"/>
      <c r="D261"/>
      <c r="E261"/>
      <c r="F261"/>
      <c r="G261"/>
      <c r="H261" s="59"/>
      <c r="I261"/>
      <c r="J261"/>
    </row>
    <row r="262" spans="1:10" x14ac:dyDescent="0.35">
      <c r="A262"/>
      <c r="B262"/>
      <c r="C262"/>
      <c r="D262"/>
      <c r="E262"/>
      <c r="F262"/>
      <c r="G262"/>
      <c r="H262" s="59"/>
      <c r="I262"/>
      <c r="J262"/>
    </row>
    <row r="263" spans="1:10" x14ac:dyDescent="0.35">
      <c r="A263"/>
      <c r="B263"/>
      <c r="C263"/>
      <c r="D263"/>
      <c r="E263"/>
      <c r="F263"/>
      <c r="G263"/>
      <c r="H263" s="59"/>
      <c r="I263"/>
      <c r="J263"/>
    </row>
    <row r="264" spans="1:10" x14ac:dyDescent="0.35">
      <c r="A264"/>
      <c r="B264"/>
      <c r="C264"/>
      <c r="D264"/>
      <c r="E264"/>
      <c r="F264"/>
      <c r="G264"/>
      <c r="H264" s="59"/>
      <c r="I264"/>
      <c r="J264"/>
    </row>
    <row r="265" spans="1:10" x14ac:dyDescent="0.35">
      <c r="A265"/>
      <c r="B265"/>
      <c r="C265"/>
      <c r="D265"/>
      <c r="E265"/>
      <c r="F265"/>
      <c r="G265"/>
      <c r="H265" s="59"/>
      <c r="I265"/>
      <c r="J265"/>
    </row>
    <row r="266" spans="1:10" x14ac:dyDescent="0.35">
      <c r="A266"/>
      <c r="B266"/>
      <c r="C266"/>
      <c r="D266"/>
      <c r="E266"/>
      <c r="F266"/>
      <c r="G266"/>
      <c r="H266" s="59"/>
      <c r="I266"/>
      <c r="J266"/>
    </row>
    <row r="267" spans="1:10" x14ac:dyDescent="0.35">
      <c r="A267"/>
      <c r="B267"/>
      <c r="C267"/>
      <c r="D267"/>
      <c r="E267"/>
      <c r="F267"/>
      <c r="G267"/>
      <c r="H267" s="59"/>
      <c r="I267"/>
      <c r="J267"/>
    </row>
    <row r="268" spans="1:10" x14ac:dyDescent="0.35">
      <c r="A268"/>
      <c r="B268"/>
      <c r="C268"/>
      <c r="D268"/>
      <c r="E268"/>
      <c r="F268"/>
      <c r="G268"/>
      <c r="H268" s="59"/>
      <c r="I268"/>
      <c r="J268"/>
    </row>
    <row r="269" spans="1:10" x14ac:dyDescent="0.35">
      <c r="A269"/>
      <c r="B269"/>
      <c r="C269"/>
      <c r="D269"/>
      <c r="E269"/>
      <c r="F269"/>
      <c r="G269"/>
      <c r="H269" s="59"/>
      <c r="I269"/>
      <c r="J269"/>
    </row>
    <row r="270" spans="1:10" x14ac:dyDescent="0.35">
      <c r="A270"/>
      <c r="B270"/>
      <c r="C270"/>
      <c r="D270"/>
      <c r="E270"/>
      <c r="F270"/>
      <c r="G270"/>
      <c r="H270" s="59"/>
      <c r="I270"/>
      <c r="J270"/>
    </row>
    <row r="271" spans="1:10" x14ac:dyDescent="0.35">
      <c r="A271"/>
      <c r="B271"/>
      <c r="C271"/>
      <c r="D271"/>
      <c r="E271"/>
      <c r="F271"/>
      <c r="G271"/>
      <c r="H271" s="59"/>
      <c r="I271"/>
      <c r="J271"/>
    </row>
    <row r="272" spans="1:10" x14ac:dyDescent="0.35">
      <c r="A272"/>
      <c r="B272"/>
      <c r="C272"/>
      <c r="D272"/>
      <c r="E272"/>
      <c r="F272"/>
      <c r="G272"/>
      <c r="H272" s="59"/>
      <c r="I272"/>
      <c r="J272"/>
    </row>
    <row r="273" spans="1:10" x14ac:dyDescent="0.35">
      <c r="A273"/>
      <c r="B273"/>
      <c r="C273"/>
      <c r="D273"/>
      <c r="E273"/>
      <c r="F273"/>
      <c r="G273"/>
      <c r="H273" s="59"/>
      <c r="I273"/>
      <c r="J273"/>
    </row>
    <row r="274" spans="1:10" x14ac:dyDescent="0.35">
      <c r="A274"/>
      <c r="B274"/>
      <c r="C274"/>
      <c r="D274"/>
      <c r="E274"/>
      <c r="F274"/>
      <c r="G274"/>
      <c r="H274" s="59"/>
      <c r="I274"/>
      <c r="J274"/>
    </row>
    <row r="275" spans="1:10" x14ac:dyDescent="0.35">
      <c r="A275"/>
      <c r="B275"/>
      <c r="C275"/>
      <c r="D275"/>
      <c r="E275"/>
      <c r="F275"/>
      <c r="G275"/>
      <c r="H275" s="59"/>
      <c r="I275"/>
      <c r="J275"/>
    </row>
    <row r="276" spans="1:10" x14ac:dyDescent="0.35">
      <c r="A276"/>
      <c r="B276"/>
      <c r="C276"/>
      <c r="D276"/>
      <c r="E276"/>
      <c r="F276"/>
      <c r="G276"/>
      <c r="H276" s="59"/>
      <c r="I276"/>
      <c r="J276"/>
    </row>
    <row r="277" spans="1:10" x14ac:dyDescent="0.35">
      <c r="A277"/>
      <c r="B277"/>
      <c r="C277"/>
      <c r="D277"/>
      <c r="E277"/>
      <c r="F277"/>
      <c r="G277"/>
      <c r="H277" s="59"/>
      <c r="I277"/>
      <c r="J277"/>
    </row>
    <row r="278" spans="1:10" x14ac:dyDescent="0.35">
      <c r="A278"/>
      <c r="B278"/>
      <c r="C278"/>
      <c r="D278"/>
      <c r="E278"/>
      <c r="F278"/>
      <c r="G278"/>
      <c r="H278" s="59"/>
      <c r="I278"/>
      <c r="J278"/>
    </row>
    <row r="279" spans="1:10" x14ac:dyDescent="0.35">
      <c r="A279"/>
      <c r="B279"/>
      <c r="C279"/>
      <c r="D279"/>
      <c r="E279"/>
      <c r="F279"/>
      <c r="G279"/>
      <c r="H279" s="59"/>
      <c r="I279"/>
      <c r="J279"/>
    </row>
    <row r="280" spans="1:10" x14ac:dyDescent="0.35">
      <c r="A280"/>
      <c r="B280"/>
      <c r="C280"/>
      <c r="D280"/>
      <c r="E280"/>
      <c r="F280"/>
      <c r="G280"/>
      <c r="H280" s="59"/>
      <c r="I280"/>
      <c r="J280"/>
    </row>
    <row r="281" spans="1:10" x14ac:dyDescent="0.35">
      <c r="A281"/>
      <c r="B281"/>
      <c r="C281"/>
      <c r="D281"/>
      <c r="E281"/>
      <c r="F281"/>
      <c r="G281"/>
      <c r="H281" s="59"/>
      <c r="I281"/>
      <c r="J281"/>
    </row>
    <row r="282" spans="1:10" x14ac:dyDescent="0.35">
      <c r="A282"/>
      <c r="B282"/>
      <c r="C282"/>
      <c r="D282"/>
      <c r="E282"/>
      <c r="F282"/>
      <c r="G282"/>
      <c r="H282" s="59"/>
      <c r="I282"/>
      <c r="J282"/>
    </row>
    <row r="283" spans="1:10" x14ac:dyDescent="0.35">
      <c r="A283"/>
      <c r="B283"/>
      <c r="C283"/>
      <c r="D283"/>
      <c r="E283"/>
      <c r="F283"/>
      <c r="G283"/>
      <c r="H283" s="59"/>
      <c r="I283"/>
      <c r="J283"/>
    </row>
    <row r="284" spans="1:10" x14ac:dyDescent="0.35">
      <c r="A284"/>
      <c r="B284"/>
      <c r="C284"/>
      <c r="D284"/>
      <c r="E284"/>
      <c r="F284"/>
      <c r="G284"/>
      <c r="H284" s="59"/>
      <c r="I284"/>
      <c r="J284"/>
    </row>
    <row r="285" spans="1:10" x14ac:dyDescent="0.35">
      <c r="A285"/>
      <c r="B285"/>
      <c r="C285"/>
      <c r="D285"/>
      <c r="E285"/>
      <c r="F285"/>
      <c r="G285"/>
      <c r="H285" s="59"/>
      <c r="I285"/>
      <c r="J285"/>
    </row>
    <row r="286" spans="1:10" x14ac:dyDescent="0.35">
      <c r="A286"/>
      <c r="B286"/>
      <c r="C286"/>
      <c r="D286"/>
      <c r="E286"/>
      <c r="F286"/>
      <c r="G286"/>
      <c r="H286" s="59"/>
      <c r="I286"/>
      <c r="J286"/>
    </row>
    <row r="287" spans="1:10" x14ac:dyDescent="0.35">
      <c r="A287"/>
      <c r="B287"/>
      <c r="C287"/>
      <c r="D287"/>
      <c r="E287"/>
      <c r="F287"/>
      <c r="G287"/>
      <c r="H287" s="59"/>
      <c r="I287"/>
      <c r="J287"/>
    </row>
    <row r="288" spans="1:10" x14ac:dyDescent="0.35">
      <c r="A288"/>
      <c r="B288"/>
      <c r="C288"/>
      <c r="D288"/>
      <c r="E288"/>
      <c r="F288"/>
      <c r="G288"/>
      <c r="H288" s="59"/>
      <c r="I288"/>
      <c r="J288"/>
    </row>
    <row r="289" spans="1:10" x14ac:dyDescent="0.35">
      <c r="A289"/>
      <c r="B289"/>
      <c r="C289"/>
      <c r="D289"/>
      <c r="E289"/>
      <c r="F289"/>
      <c r="G289"/>
      <c r="H289" s="59"/>
      <c r="I289"/>
      <c r="J289"/>
    </row>
    <row r="290" spans="1:10" x14ac:dyDescent="0.35">
      <c r="A290"/>
      <c r="B290"/>
      <c r="C290"/>
      <c r="D290"/>
      <c r="E290"/>
      <c r="F290"/>
      <c r="G290"/>
      <c r="H290" s="59"/>
      <c r="I290"/>
      <c r="J290"/>
    </row>
    <row r="291" spans="1:10" x14ac:dyDescent="0.35">
      <c r="A291"/>
      <c r="B291"/>
      <c r="C291"/>
      <c r="D291"/>
      <c r="E291"/>
      <c r="F291"/>
      <c r="G291"/>
      <c r="H291" s="59"/>
      <c r="I291"/>
      <c r="J291"/>
    </row>
    <row r="292" spans="1:10" x14ac:dyDescent="0.35">
      <c r="A292"/>
      <c r="B292"/>
      <c r="C292"/>
      <c r="D292"/>
      <c r="E292"/>
      <c r="F292"/>
      <c r="G292"/>
      <c r="H292" s="59"/>
      <c r="I292"/>
      <c r="J292"/>
    </row>
    <row r="293" spans="1:10" x14ac:dyDescent="0.35">
      <c r="A293"/>
      <c r="B293"/>
      <c r="C293"/>
      <c r="D293"/>
      <c r="E293"/>
      <c r="F293"/>
      <c r="G293"/>
      <c r="H293" s="59"/>
      <c r="I293"/>
      <c r="J293"/>
    </row>
    <row r="294" spans="1:10" x14ac:dyDescent="0.35">
      <c r="A294"/>
      <c r="B294"/>
      <c r="C294"/>
      <c r="D294"/>
      <c r="E294"/>
      <c r="F294"/>
      <c r="G294"/>
      <c r="H294" s="59"/>
      <c r="I294"/>
      <c r="J294"/>
    </row>
    <row r="295" spans="1:10" x14ac:dyDescent="0.35">
      <c r="A295"/>
      <c r="B295"/>
      <c r="C295"/>
      <c r="D295"/>
      <c r="E295"/>
      <c r="F295"/>
      <c r="G295"/>
      <c r="H295" s="59"/>
      <c r="I295"/>
      <c r="J295"/>
    </row>
    <row r="296" spans="1:10" x14ac:dyDescent="0.35">
      <c r="A296"/>
      <c r="B296"/>
      <c r="C296"/>
      <c r="D296"/>
      <c r="E296"/>
      <c r="F296"/>
      <c r="G296"/>
      <c r="H296" s="59"/>
      <c r="I296"/>
      <c r="J296"/>
    </row>
    <row r="297" spans="1:10" x14ac:dyDescent="0.35">
      <c r="A297"/>
      <c r="B297"/>
      <c r="C297"/>
      <c r="D297"/>
      <c r="E297"/>
      <c r="F297"/>
      <c r="G297"/>
      <c r="H297" s="59"/>
      <c r="I297"/>
      <c r="J297"/>
    </row>
    <row r="298" spans="1:10" x14ac:dyDescent="0.35">
      <c r="A298"/>
      <c r="B298"/>
      <c r="C298"/>
      <c r="D298"/>
      <c r="E298"/>
      <c r="F298"/>
      <c r="G298"/>
      <c r="H298" s="59"/>
      <c r="I298"/>
      <c r="J298"/>
    </row>
    <row r="299" spans="1:10" x14ac:dyDescent="0.35">
      <c r="A299"/>
      <c r="B299"/>
      <c r="C299"/>
      <c r="D299"/>
      <c r="E299"/>
      <c r="F299"/>
      <c r="G299"/>
      <c r="H299" s="59"/>
      <c r="I299"/>
      <c r="J299"/>
    </row>
    <row r="300" spans="1:10" x14ac:dyDescent="0.35">
      <c r="A300"/>
      <c r="B300"/>
      <c r="C300"/>
      <c r="D300"/>
      <c r="E300"/>
      <c r="F300"/>
      <c r="G300"/>
      <c r="H300" s="59"/>
      <c r="I300"/>
      <c r="J300"/>
    </row>
    <row r="301" spans="1:10" x14ac:dyDescent="0.35">
      <c r="A301"/>
      <c r="B301"/>
      <c r="C301"/>
      <c r="D301"/>
      <c r="E301"/>
      <c r="F301"/>
      <c r="G301"/>
      <c r="H301" s="59"/>
      <c r="I301"/>
      <c r="J301"/>
    </row>
    <row r="302" spans="1:10" x14ac:dyDescent="0.35">
      <c r="A302"/>
      <c r="B302"/>
      <c r="C302"/>
      <c r="D302"/>
      <c r="E302"/>
      <c r="F302"/>
      <c r="G302"/>
      <c r="H302" s="59"/>
      <c r="I302"/>
      <c r="J302"/>
    </row>
    <row r="303" spans="1:10" x14ac:dyDescent="0.35">
      <c r="A303"/>
      <c r="B303"/>
      <c r="C303"/>
      <c r="D303"/>
      <c r="E303"/>
      <c r="F303"/>
      <c r="G303"/>
      <c r="H303" s="59"/>
      <c r="I303"/>
      <c r="J303"/>
    </row>
    <row r="304" spans="1:10" x14ac:dyDescent="0.35">
      <c r="A304"/>
      <c r="B304"/>
      <c r="C304"/>
      <c r="D304"/>
      <c r="E304"/>
      <c r="F304"/>
      <c r="G304"/>
      <c r="H304" s="59"/>
      <c r="I304"/>
      <c r="J304"/>
    </row>
    <row r="305" spans="1:10" x14ac:dyDescent="0.35">
      <c r="A305"/>
      <c r="B305"/>
      <c r="C305"/>
      <c r="D305"/>
      <c r="E305"/>
      <c r="F305"/>
      <c r="G305"/>
      <c r="H305" s="59"/>
      <c r="I305"/>
      <c r="J305"/>
    </row>
    <row r="306" spans="1:10" x14ac:dyDescent="0.35">
      <c r="A306"/>
      <c r="B306"/>
      <c r="C306"/>
      <c r="D306"/>
      <c r="E306"/>
      <c r="F306"/>
      <c r="G306"/>
      <c r="H306" s="59"/>
      <c r="I306"/>
      <c r="J306"/>
    </row>
    <row r="307" spans="1:10" x14ac:dyDescent="0.35">
      <c r="A307"/>
      <c r="B307"/>
      <c r="C307"/>
      <c r="D307"/>
      <c r="E307"/>
      <c r="F307"/>
      <c r="G307"/>
      <c r="H307" s="59"/>
      <c r="I307"/>
      <c r="J307"/>
    </row>
    <row r="308" spans="1:10" x14ac:dyDescent="0.35">
      <c r="A308"/>
      <c r="B308"/>
      <c r="C308"/>
      <c r="D308"/>
      <c r="E308"/>
      <c r="F308"/>
      <c r="G308"/>
      <c r="H308" s="59"/>
      <c r="I308"/>
      <c r="J308"/>
    </row>
    <row r="309" spans="1:10" x14ac:dyDescent="0.35">
      <c r="A309"/>
      <c r="B309"/>
      <c r="C309"/>
      <c r="D309"/>
      <c r="E309"/>
      <c r="F309"/>
      <c r="G309"/>
      <c r="H309" s="59"/>
      <c r="I309"/>
      <c r="J309"/>
    </row>
    <row r="310" spans="1:10" x14ac:dyDescent="0.35">
      <c r="A310"/>
      <c r="B310"/>
      <c r="C310"/>
      <c r="D310"/>
      <c r="E310"/>
      <c r="F310"/>
      <c r="G310"/>
      <c r="H310" s="59"/>
      <c r="I310"/>
      <c r="J310"/>
    </row>
    <row r="311" spans="1:10" x14ac:dyDescent="0.35">
      <c r="A311"/>
      <c r="B311"/>
      <c r="C311"/>
      <c r="D311"/>
      <c r="E311"/>
      <c r="F311"/>
      <c r="G311"/>
      <c r="H311" s="59"/>
      <c r="I311"/>
      <c r="J311"/>
    </row>
    <row r="312" spans="1:10" x14ac:dyDescent="0.35">
      <c r="A312"/>
      <c r="B312"/>
      <c r="C312"/>
      <c r="D312"/>
      <c r="E312"/>
      <c r="F312"/>
      <c r="G312"/>
      <c r="H312" s="59"/>
      <c r="I312"/>
      <c r="J312"/>
    </row>
    <row r="313" spans="1:10" x14ac:dyDescent="0.35">
      <c r="A313"/>
      <c r="B313"/>
      <c r="C313"/>
      <c r="D313"/>
      <c r="E313"/>
      <c r="F313"/>
      <c r="G313"/>
      <c r="H313" s="59"/>
      <c r="I313"/>
      <c r="J313"/>
    </row>
    <row r="314" spans="1:10" x14ac:dyDescent="0.35">
      <c r="A314"/>
      <c r="B314"/>
      <c r="C314"/>
      <c r="D314"/>
      <c r="E314"/>
      <c r="F314"/>
      <c r="G314"/>
      <c r="H314" s="59"/>
      <c r="I314"/>
      <c r="J314"/>
    </row>
    <row r="315" spans="1:10" x14ac:dyDescent="0.35">
      <c r="A315"/>
      <c r="B315"/>
      <c r="C315"/>
      <c r="D315"/>
      <c r="E315"/>
      <c r="F315"/>
      <c r="G315"/>
      <c r="H315" s="59"/>
      <c r="I315"/>
      <c r="J315"/>
    </row>
    <row r="316" spans="1:10" x14ac:dyDescent="0.35">
      <c r="A316"/>
      <c r="B316"/>
      <c r="C316"/>
      <c r="D316"/>
      <c r="E316"/>
      <c r="F316"/>
      <c r="G316"/>
      <c r="H316" s="59"/>
      <c r="I316"/>
      <c r="J316"/>
    </row>
    <row r="317" spans="1:10" x14ac:dyDescent="0.35">
      <c r="A317"/>
      <c r="B317"/>
      <c r="C317"/>
      <c r="D317"/>
      <c r="E317"/>
      <c r="F317"/>
      <c r="G317"/>
      <c r="H317" s="59"/>
      <c r="I317"/>
      <c r="J317"/>
    </row>
    <row r="318" spans="1:10" x14ac:dyDescent="0.35">
      <c r="A318"/>
      <c r="B318"/>
      <c r="C318"/>
      <c r="D318"/>
      <c r="E318"/>
      <c r="F318"/>
      <c r="G318"/>
      <c r="H318" s="59"/>
      <c r="I318"/>
      <c r="J318"/>
    </row>
    <row r="319" spans="1:10" x14ac:dyDescent="0.35">
      <c r="A319"/>
      <c r="B319"/>
      <c r="C319"/>
      <c r="D319"/>
      <c r="E319"/>
      <c r="F319"/>
      <c r="G319"/>
      <c r="H319" s="59"/>
      <c r="I319"/>
      <c r="J319"/>
    </row>
    <row r="320" spans="1:10" x14ac:dyDescent="0.35">
      <c r="A320"/>
      <c r="B320"/>
      <c r="C320"/>
      <c r="D320"/>
      <c r="E320"/>
      <c r="F320"/>
      <c r="G320"/>
      <c r="H320" s="59"/>
      <c r="I320"/>
      <c r="J320"/>
    </row>
    <row r="321" spans="1:10" x14ac:dyDescent="0.35">
      <c r="A321"/>
      <c r="B321"/>
      <c r="C321"/>
      <c r="D321"/>
      <c r="E321"/>
      <c r="F321"/>
      <c r="G321"/>
      <c r="H321" s="59"/>
      <c r="I321"/>
      <c r="J321"/>
    </row>
    <row r="322" spans="1:10" x14ac:dyDescent="0.35">
      <c r="A322"/>
      <c r="B322"/>
      <c r="C322"/>
      <c r="D322"/>
      <c r="E322"/>
      <c r="F322"/>
      <c r="G322"/>
      <c r="H322" s="59"/>
      <c r="I322"/>
      <c r="J322"/>
    </row>
    <row r="323" spans="1:10" x14ac:dyDescent="0.35">
      <c r="A323"/>
      <c r="B323"/>
      <c r="C323"/>
      <c r="D323"/>
      <c r="E323"/>
      <c r="F323"/>
      <c r="G323"/>
      <c r="H323" s="59"/>
      <c r="I323"/>
      <c r="J323"/>
    </row>
    <row r="324" spans="1:10" x14ac:dyDescent="0.35">
      <c r="A324"/>
      <c r="B324"/>
      <c r="C324"/>
      <c r="D324"/>
      <c r="E324"/>
      <c r="F324"/>
      <c r="G324"/>
      <c r="H324" s="59"/>
      <c r="I324"/>
      <c r="J324"/>
    </row>
    <row r="325" spans="1:10" x14ac:dyDescent="0.35">
      <c r="A325"/>
      <c r="B325"/>
      <c r="C325"/>
      <c r="D325"/>
      <c r="E325"/>
      <c r="F325"/>
      <c r="G325"/>
      <c r="H325" s="59"/>
      <c r="I325"/>
      <c r="J325"/>
    </row>
    <row r="326" spans="1:10" x14ac:dyDescent="0.35">
      <c r="A326"/>
      <c r="B326"/>
      <c r="C326"/>
      <c r="D326"/>
      <c r="E326"/>
      <c r="F326"/>
      <c r="G326"/>
      <c r="H326" s="59"/>
      <c r="I326"/>
      <c r="J326"/>
    </row>
    <row r="327" spans="1:10" x14ac:dyDescent="0.35">
      <c r="A327"/>
      <c r="B327"/>
      <c r="C327"/>
      <c r="D327"/>
      <c r="E327"/>
      <c r="F327"/>
      <c r="G327"/>
      <c r="H327" s="59"/>
      <c r="I327"/>
      <c r="J327"/>
    </row>
    <row r="328" spans="1:10" x14ac:dyDescent="0.35">
      <c r="A328"/>
      <c r="B328"/>
      <c r="C328"/>
      <c r="D328"/>
      <c r="E328"/>
      <c r="F328"/>
      <c r="G328"/>
      <c r="H328" s="59"/>
      <c r="I328"/>
      <c r="J328"/>
    </row>
    <row r="329" spans="1:10" x14ac:dyDescent="0.35">
      <c r="A329"/>
      <c r="B329"/>
      <c r="C329"/>
      <c r="D329"/>
      <c r="E329"/>
      <c r="F329"/>
      <c r="G329"/>
      <c r="H329" s="59"/>
      <c r="I329"/>
      <c r="J329"/>
    </row>
    <row r="330" spans="1:10" x14ac:dyDescent="0.35">
      <c r="A330"/>
      <c r="B330"/>
      <c r="C330"/>
      <c r="D330"/>
      <c r="E330"/>
      <c r="F330"/>
      <c r="G330"/>
      <c r="H330" s="59"/>
      <c r="I330"/>
      <c r="J330"/>
    </row>
    <row r="331" spans="1:10" x14ac:dyDescent="0.35">
      <c r="A331"/>
      <c r="B331"/>
      <c r="C331"/>
      <c r="D331"/>
      <c r="E331"/>
      <c r="F331"/>
      <c r="G331"/>
      <c r="H331" s="59"/>
      <c r="I331"/>
      <c r="J331"/>
    </row>
    <row r="332" spans="1:10" x14ac:dyDescent="0.35">
      <c r="A332"/>
      <c r="B332"/>
      <c r="C332"/>
      <c r="D332"/>
      <c r="E332"/>
      <c r="F332"/>
      <c r="G332"/>
      <c r="H332" s="59"/>
      <c r="I332"/>
      <c r="J332"/>
    </row>
    <row r="333" spans="1:10" x14ac:dyDescent="0.35">
      <c r="A333"/>
      <c r="B333"/>
      <c r="C333"/>
      <c r="D333"/>
      <c r="E333"/>
      <c r="F333"/>
      <c r="G333"/>
      <c r="H333" s="59"/>
      <c r="I333"/>
      <c r="J333"/>
    </row>
    <row r="334" spans="1:10" x14ac:dyDescent="0.35">
      <c r="A334"/>
      <c r="B334"/>
      <c r="C334"/>
      <c r="D334"/>
      <c r="E334"/>
      <c r="F334"/>
      <c r="G334"/>
      <c r="H334" s="59"/>
      <c r="I334"/>
      <c r="J334"/>
    </row>
    <row r="335" spans="1:10" x14ac:dyDescent="0.35">
      <c r="A335"/>
      <c r="B335"/>
      <c r="C335"/>
      <c r="D335"/>
      <c r="E335"/>
      <c r="F335"/>
      <c r="G335"/>
      <c r="H335" s="59"/>
      <c r="I335"/>
      <c r="J335"/>
    </row>
    <row r="336" spans="1:10" x14ac:dyDescent="0.35">
      <c r="A336"/>
      <c r="B336"/>
      <c r="C336"/>
      <c r="D336"/>
      <c r="E336"/>
      <c r="F336"/>
      <c r="G336"/>
      <c r="H336" s="59"/>
      <c r="I336"/>
      <c r="J336"/>
    </row>
    <row r="337" spans="1:10" x14ac:dyDescent="0.35">
      <c r="A337"/>
      <c r="B337"/>
      <c r="C337"/>
      <c r="D337"/>
      <c r="E337"/>
      <c r="F337"/>
      <c r="G337"/>
      <c r="H337" s="59"/>
      <c r="I337"/>
      <c r="J337"/>
    </row>
    <row r="338" spans="1:10" x14ac:dyDescent="0.35">
      <c r="A338"/>
      <c r="B338"/>
      <c r="C338"/>
      <c r="D338"/>
      <c r="E338"/>
      <c r="F338"/>
      <c r="G338"/>
      <c r="H338" s="59"/>
      <c r="I338"/>
      <c r="J338"/>
    </row>
    <row r="339" spans="1:10" x14ac:dyDescent="0.35">
      <c r="A339"/>
      <c r="B339"/>
      <c r="C339"/>
      <c r="D339"/>
      <c r="E339"/>
      <c r="F339"/>
      <c r="G339"/>
      <c r="H339" s="59"/>
      <c r="I339"/>
      <c r="J339"/>
    </row>
    <row r="340" spans="1:10" x14ac:dyDescent="0.35">
      <c r="A340"/>
      <c r="B340"/>
      <c r="C340"/>
      <c r="D340"/>
      <c r="E340"/>
      <c r="F340"/>
      <c r="G340"/>
      <c r="H340" s="59"/>
      <c r="I340"/>
      <c r="J340"/>
    </row>
    <row r="341" spans="1:10" x14ac:dyDescent="0.35">
      <c r="A341"/>
      <c r="B341"/>
      <c r="C341"/>
      <c r="D341"/>
      <c r="E341"/>
      <c r="F341"/>
      <c r="G341"/>
      <c r="H341" s="59"/>
      <c r="I341"/>
      <c r="J341"/>
    </row>
    <row r="342" spans="1:10" x14ac:dyDescent="0.35">
      <c r="A342"/>
      <c r="B342"/>
      <c r="C342"/>
      <c r="D342"/>
      <c r="E342"/>
      <c r="F342"/>
      <c r="G342"/>
      <c r="H342" s="59"/>
      <c r="I342"/>
      <c r="J342"/>
    </row>
    <row r="343" spans="1:10" x14ac:dyDescent="0.35">
      <c r="A343"/>
      <c r="B343"/>
      <c r="C343"/>
      <c r="D343"/>
      <c r="E343"/>
      <c r="F343"/>
      <c r="G343"/>
      <c r="H343" s="59"/>
      <c r="I343"/>
      <c r="J343"/>
    </row>
    <row r="344" spans="1:10" x14ac:dyDescent="0.35">
      <c r="A344"/>
      <c r="B344"/>
      <c r="C344"/>
      <c r="D344"/>
      <c r="E344"/>
      <c r="F344"/>
      <c r="G344"/>
      <c r="H344" s="59"/>
      <c r="I344"/>
      <c r="J344"/>
    </row>
    <row r="345" spans="1:10" x14ac:dyDescent="0.35">
      <c r="A345"/>
      <c r="B345"/>
      <c r="C345"/>
      <c r="D345"/>
      <c r="E345"/>
      <c r="F345"/>
      <c r="G345"/>
      <c r="H345" s="59"/>
      <c r="I345"/>
      <c r="J345"/>
    </row>
    <row r="346" spans="1:10" x14ac:dyDescent="0.35">
      <c r="A346"/>
      <c r="B346"/>
      <c r="C346"/>
      <c r="D346"/>
      <c r="E346"/>
      <c r="F346"/>
      <c r="G346"/>
      <c r="H346" s="59"/>
      <c r="I346"/>
      <c r="J346"/>
    </row>
    <row r="347" spans="1:10" x14ac:dyDescent="0.35">
      <c r="A347"/>
      <c r="B347"/>
      <c r="C347"/>
      <c r="D347"/>
      <c r="E347"/>
      <c r="F347"/>
      <c r="G347"/>
      <c r="H347" s="59"/>
      <c r="I347"/>
      <c r="J347"/>
    </row>
    <row r="348" spans="1:10" x14ac:dyDescent="0.35">
      <c r="A348"/>
      <c r="B348"/>
      <c r="C348"/>
      <c r="D348"/>
      <c r="E348"/>
      <c r="F348"/>
      <c r="G348"/>
      <c r="H348" s="59"/>
      <c r="I348"/>
      <c r="J348"/>
    </row>
    <row r="349" spans="1:10" x14ac:dyDescent="0.35">
      <c r="A349"/>
      <c r="B349"/>
      <c r="C349"/>
      <c r="D349"/>
      <c r="E349"/>
      <c r="F349"/>
      <c r="G349"/>
      <c r="H349" s="59"/>
      <c r="I349"/>
      <c r="J349"/>
    </row>
    <row r="350" spans="1:10" x14ac:dyDescent="0.35">
      <c r="A350"/>
      <c r="B350"/>
      <c r="C350"/>
      <c r="D350"/>
      <c r="E350"/>
      <c r="F350"/>
      <c r="G350"/>
      <c r="H350" s="59"/>
      <c r="I350"/>
      <c r="J350"/>
    </row>
    <row r="351" spans="1:10" x14ac:dyDescent="0.35">
      <c r="A351"/>
      <c r="B351"/>
      <c r="C351"/>
      <c r="D351"/>
      <c r="E351"/>
      <c r="F351"/>
      <c r="G351"/>
      <c r="H351" s="59"/>
      <c r="I351"/>
      <c r="J351"/>
    </row>
    <row r="352" spans="1:10" x14ac:dyDescent="0.35">
      <c r="A352"/>
      <c r="B352"/>
      <c r="C352"/>
      <c r="D352"/>
      <c r="E352"/>
      <c r="F352"/>
      <c r="G352"/>
      <c r="H352" s="59"/>
      <c r="I352"/>
      <c r="J352"/>
    </row>
    <row r="353" spans="1:10" x14ac:dyDescent="0.35">
      <c r="A353"/>
      <c r="B353"/>
      <c r="C353"/>
      <c r="D353"/>
      <c r="E353"/>
      <c r="F353"/>
      <c r="G353"/>
      <c r="H353" s="59"/>
      <c r="I353"/>
      <c r="J353"/>
    </row>
    <row r="354" spans="1:10" x14ac:dyDescent="0.35">
      <c r="A354"/>
      <c r="B354"/>
      <c r="C354"/>
      <c r="D354"/>
      <c r="E354"/>
      <c r="F354"/>
      <c r="G354"/>
      <c r="H354" s="59"/>
      <c r="I354"/>
      <c r="J354"/>
    </row>
    <row r="355" spans="1:10" x14ac:dyDescent="0.35">
      <c r="A355"/>
      <c r="B355"/>
      <c r="C355"/>
      <c r="D355"/>
      <c r="E355"/>
      <c r="F355"/>
      <c r="G355"/>
      <c r="H355" s="59"/>
      <c r="I355"/>
      <c r="J355"/>
    </row>
    <row r="356" spans="1:10" x14ac:dyDescent="0.35">
      <c r="A356"/>
      <c r="B356"/>
      <c r="C356"/>
      <c r="D356"/>
      <c r="E356"/>
      <c r="F356"/>
      <c r="G356"/>
      <c r="H356" s="59"/>
      <c r="I356"/>
      <c r="J356"/>
    </row>
    <row r="357" spans="1:10" x14ac:dyDescent="0.35">
      <c r="A357"/>
      <c r="B357"/>
      <c r="C357"/>
      <c r="D357"/>
      <c r="E357"/>
      <c r="F357"/>
      <c r="G357"/>
      <c r="H357" s="59"/>
      <c r="I357"/>
      <c r="J357"/>
    </row>
    <row r="358" spans="1:10" x14ac:dyDescent="0.35">
      <c r="A358"/>
      <c r="B358"/>
      <c r="C358"/>
      <c r="D358"/>
      <c r="E358"/>
      <c r="F358"/>
      <c r="G358"/>
      <c r="H358" s="59"/>
      <c r="I358"/>
      <c r="J358"/>
    </row>
    <row r="359" spans="1:10" x14ac:dyDescent="0.35">
      <c r="A359"/>
      <c r="B359"/>
      <c r="C359"/>
      <c r="D359"/>
      <c r="E359"/>
      <c r="F359"/>
      <c r="G359"/>
      <c r="H359" s="59"/>
      <c r="I359"/>
      <c r="J359"/>
    </row>
    <row r="360" spans="1:10" x14ac:dyDescent="0.35">
      <c r="A360"/>
      <c r="B360"/>
      <c r="C360"/>
      <c r="D360"/>
      <c r="E360"/>
      <c r="F360"/>
      <c r="G360"/>
      <c r="H360" s="59"/>
      <c r="I360"/>
      <c r="J360"/>
    </row>
    <row r="361" spans="1:10" x14ac:dyDescent="0.35">
      <c r="A361"/>
      <c r="B361"/>
      <c r="C361"/>
      <c r="D361"/>
      <c r="E361"/>
      <c r="F361"/>
      <c r="G361"/>
      <c r="H361" s="59"/>
      <c r="I361"/>
      <c r="J361"/>
    </row>
    <row r="362" spans="1:10" x14ac:dyDescent="0.35">
      <c r="A362"/>
      <c r="B362"/>
      <c r="C362"/>
      <c r="D362"/>
      <c r="E362"/>
      <c r="F362"/>
      <c r="G362"/>
      <c r="H362" s="59"/>
      <c r="I362"/>
      <c r="J362"/>
    </row>
    <row r="363" spans="1:10" x14ac:dyDescent="0.35">
      <c r="A363"/>
      <c r="B363"/>
      <c r="C363"/>
      <c r="D363"/>
      <c r="E363"/>
      <c r="F363"/>
      <c r="G363"/>
      <c r="H363" s="59"/>
      <c r="I363"/>
      <c r="J363"/>
    </row>
    <row r="364" spans="1:10" x14ac:dyDescent="0.35">
      <c r="A364"/>
      <c r="B364"/>
      <c r="C364"/>
      <c r="D364"/>
      <c r="E364"/>
      <c r="F364"/>
      <c r="G364"/>
      <c r="H364" s="59"/>
      <c r="I364"/>
      <c r="J364"/>
    </row>
    <row r="365" spans="1:10" x14ac:dyDescent="0.35">
      <c r="A365"/>
      <c r="B365"/>
      <c r="C365"/>
      <c r="D365"/>
      <c r="E365"/>
      <c r="F365"/>
      <c r="G365"/>
      <c r="H365" s="59"/>
      <c r="I365"/>
      <c r="J365"/>
    </row>
    <row r="366" spans="1:10" x14ac:dyDescent="0.35">
      <c r="A366"/>
      <c r="B366"/>
      <c r="C366"/>
      <c r="D366"/>
      <c r="E366"/>
      <c r="F366"/>
      <c r="G366"/>
      <c r="H366" s="59"/>
      <c r="I366"/>
      <c r="J366"/>
    </row>
    <row r="367" spans="1:10" x14ac:dyDescent="0.35">
      <c r="A367"/>
      <c r="B367"/>
      <c r="C367"/>
      <c r="D367"/>
      <c r="E367"/>
      <c r="F367"/>
      <c r="G367"/>
      <c r="H367" s="59"/>
      <c r="I367"/>
      <c r="J367"/>
    </row>
    <row r="368" spans="1:10" x14ac:dyDescent="0.35">
      <c r="A368"/>
      <c r="B368"/>
      <c r="C368"/>
      <c r="D368"/>
      <c r="E368"/>
      <c r="F368"/>
      <c r="G368"/>
      <c r="H368" s="59"/>
      <c r="I368"/>
      <c r="J368"/>
    </row>
    <row r="369" spans="1:10" x14ac:dyDescent="0.35">
      <c r="A369"/>
      <c r="B369"/>
      <c r="C369"/>
      <c r="D369"/>
      <c r="E369"/>
      <c r="F369"/>
      <c r="G369"/>
      <c r="H369" s="59"/>
      <c r="I369"/>
      <c r="J369"/>
    </row>
    <row r="370" spans="1:10" x14ac:dyDescent="0.35">
      <c r="A370"/>
      <c r="B370"/>
      <c r="C370"/>
      <c r="D370"/>
      <c r="E370"/>
      <c r="F370"/>
      <c r="G370"/>
      <c r="H370" s="59"/>
      <c r="I370"/>
      <c r="J370"/>
    </row>
    <row r="371" spans="1:10" x14ac:dyDescent="0.35">
      <c r="A371"/>
      <c r="B371"/>
      <c r="C371"/>
      <c r="D371"/>
      <c r="E371"/>
      <c r="F371"/>
      <c r="G371"/>
      <c r="H371" s="59"/>
      <c r="I371"/>
      <c r="J371"/>
    </row>
    <row r="372" spans="1:10" x14ac:dyDescent="0.35">
      <c r="A372"/>
      <c r="B372"/>
      <c r="C372"/>
      <c r="D372"/>
      <c r="E372"/>
      <c r="F372"/>
      <c r="G372"/>
      <c r="H372" s="59"/>
      <c r="I372"/>
      <c r="J372"/>
    </row>
    <row r="373" spans="1:10" x14ac:dyDescent="0.35">
      <c r="A373"/>
      <c r="B373"/>
      <c r="C373"/>
      <c r="D373"/>
      <c r="E373"/>
      <c r="F373"/>
      <c r="G373"/>
      <c r="H373" s="59"/>
      <c r="I373"/>
      <c r="J373"/>
    </row>
    <row r="374" spans="1:10" x14ac:dyDescent="0.35">
      <c r="A374"/>
      <c r="B374"/>
      <c r="C374"/>
      <c r="D374"/>
      <c r="E374"/>
      <c r="F374"/>
      <c r="G374"/>
      <c r="H374" s="59"/>
      <c r="I374"/>
      <c r="J374"/>
    </row>
    <row r="375" spans="1:10" x14ac:dyDescent="0.35">
      <c r="A375"/>
      <c r="B375"/>
      <c r="C375"/>
      <c r="D375"/>
      <c r="E375"/>
      <c r="F375"/>
      <c r="G375"/>
      <c r="H375" s="59"/>
      <c r="I375"/>
      <c r="J375"/>
    </row>
    <row r="376" spans="1:10" x14ac:dyDescent="0.35">
      <c r="A376"/>
      <c r="B376"/>
      <c r="C376"/>
      <c r="D376"/>
      <c r="E376"/>
      <c r="F376"/>
      <c r="G376"/>
      <c r="H376" s="59"/>
      <c r="I376"/>
      <c r="J376"/>
    </row>
    <row r="377" spans="1:10" x14ac:dyDescent="0.35">
      <c r="A377"/>
      <c r="B377"/>
      <c r="C377"/>
      <c r="D377"/>
      <c r="E377"/>
      <c r="F377"/>
      <c r="G377"/>
      <c r="H377" s="59"/>
      <c r="I377"/>
      <c r="J377"/>
    </row>
    <row r="378" spans="1:10" x14ac:dyDescent="0.35">
      <c r="A378"/>
      <c r="B378"/>
      <c r="C378"/>
      <c r="D378"/>
      <c r="E378"/>
      <c r="F378"/>
      <c r="G378"/>
      <c r="H378" s="59"/>
      <c r="I378"/>
      <c r="J378"/>
    </row>
    <row r="379" spans="1:10" x14ac:dyDescent="0.35">
      <c r="A379"/>
      <c r="B379"/>
      <c r="C379"/>
      <c r="D379"/>
      <c r="E379"/>
      <c r="F379"/>
      <c r="G379"/>
      <c r="H379" s="59"/>
      <c r="I379"/>
      <c r="J379"/>
    </row>
    <row r="380" spans="1:10" x14ac:dyDescent="0.35">
      <c r="A380"/>
      <c r="B380"/>
      <c r="C380"/>
      <c r="D380"/>
      <c r="E380"/>
      <c r="F380"/>
      <c r="G380"/>
      <c r="H380" s="59"/>
      <c r="I380"/>
      <c r="J380"/>
    </row>
    <row r="381" spans="1:10" x14ac:dyDescent="0.35">
      <c r="A381"/>
      <c r="B381"/>
      <c r="C381"/>
      <c r="D381"/>
      <c r="E381"/>
      <c r="F381"/>
      <c r="G381"/>
      <c r="H381" s="59"/>
      <c r="I381"/>
      <c r="J381"/>
    </row>
    <row r="382" spans="1:10" x14ac:dyDescent="0.35">
      <c r="A382"/>
      <c r="B382"/>
      <c r="C382"/>
      <c r="D382"/>
      <c r="E382"/>
      <c r="F382"/>
      <c r="G382"/>
      <c r="H382" s="59"/>
      <c r="I382"/>
      <c r="J382"/>
    </row>
    <row r="383" spans="1:10" x14ac:dyDescent="0.35">
      <c r="A383"/>
      <c r="B383"/>
      <c r="C383"/>
      <c r="D383"/>
      <c r="E383"/>
      <c r="F383"/>
      <c r="G383"/>
      <c r="H383" s="59"/>
      <c r="I383"/>
      <c r="J383"/>
    </row>
    <row r="384" spans="1:10" x14ac:dyDescent="0.35">
      <c r="A384"/>
      <c r="B384"/>
      <c r="C384"/>
      <c r="D384"/>
      <c r="E384"/>
      <c r="F384"/>
      <c r="G384"/>
      <c r="H384" s="59"/>
      <c r="I384"/>
      <c r="J384"/>
    </row>
    <row r="385" spans="1:10" x14ac:dyDescent="0.35">
      <c r="A385"/>
      <c r="B385"/>
      <c r="C385"/>
      <c r="D385"/>
      <c r="E385"/>
      <c r="F385"/>
      <c r="G385"/>
      <c r="H385" s="59"/>
      <c r="I385"/>
      <c r="J385"/>
    </row>
    <row r="386" spans="1:10" x14ac:dyDescent="0.35">
      <c r="A386"/>
      <c r="B386"/>
      <c r="C386"/>
      <c r="D386"/>
      <c r="E386"/>
      <c r="F386"/>
      <c r="G386"/>
      <c r="H386" s="59"/>
      <c r="I386"/>
      <c r="J386"/>
    </row>
    <row r="387" spans="1:10" x14ac:dyDescent="0.35">
      <c r="A387"/>
      <c r="B387"/>
      <c r="C387"/>
      <c r="D387"/>
      <c r="E387"/>
      <c r="F387"/>
      <c r="G387"/>
      <c r="H387" s="59"/>
      <c r="I387"/>
      <c r="J387"/>
    </row>
    <row r="388" spans="1:10" x14ac:dyDescent="0.35">
      <c r="A388"/>
      <c r="B388"/>
      <c r="C388"/>
      <c r="D388"/>
      <c r="E388"/>
      <c r="F388"/>
      <c r="G388"/>
      <c r="H388" s="59"/>
      <c r="I388"/>
      <c r="J388"/>
    </row>
    <row r="389" spans="1:10" x14ac:dyDescent="0.35">
      <c r="A389"/>
      <c r="B389"/>
      <c r="C389"/>
      <c r="D389"/>
      <c r="E389"/>
      <c r="F389"/>
      <c r="G389"/>
      <c r="H389" s="59"/>
      <c r="I389"/>
      <c r="J389"/>
    </row>
    <row r="390" spans="1:10" x14ac:dyDescent="0.35">
      <c r="A390"/>
      <c r="B390"/>
      <c r="C390"/>
      <c r="D390"/>
      <c r="E390"/>
      <c r="F390"/>
      <c r="G390"/>
      <c r="H390" s="59"/>
      <c r="I390"/>
      <c r="J390"/>
    </row>
    <row r="391" spans="1:10" x14ac:dyDescent="0.35">
      <c r="A391"/>
      <c r="B391"/>
      <c r="C391"/>
      <c r="D391"/>
      <c r="E391"/>
      <c r="F391"/>
      <c r="G391"/>
      <c r="H391" s="59"/>
      <c r="I391"/>
      <c r="J391"/>
    </row>
    <row r="392" spans="1:10" x14ac:dyDescent="0.35">
      <c r="A392"/>
      <c r="B392"/>
      <c r="C392"/>
      <c r="D392"/>
      <c r="E392"/>
      <c r="F392"/>
      <c r="G392"/>
      <c r="H392" s="59"/>
      <c r="I392"/>
      <c r="J392"/>
    </row>
    <row r="393" spans="1:10" x14ac:dyDescent="0.35">
      <c r="A393"/>
      <c r="B393"/>
      <c r="C393"/>
      <c r="D393"/>
      <c r="E393"/>
      <c r="F393"/>
      <c r="G393"/>
      <c r="H393" s="59"/>
      <c r="I393"/>
      <c r="J393"/>
    </row>
    <row r="394" spans="1:10" x14ac:dyDescent="0.35">
      <c r="A394"/>
      <c r="B394"/>
      <c r="C394"/>
      <c r="D394"/>
      <c r="E394"/>
      <c r="F394"/>
      <c r="G394"/>
      <c r="H394" s="59"/>
      <c r="I394"/>
      <c r="J394"/>
    </row>
    <row r="395" spans="1:10" x14ac:dyDescent="0.35">
      <c r="A395"/>
      <c r="B395"/>
      <c r="C395"/>
      <c r="D395"/>
      <c r="E395"/>
      <c r="F395"/>
      <c r="G395"/>
      <c r="H395" s="59"/>
      <c r="I395"/>
      <c r="J395"/>
    </row>
    <row r="396" spans="1:10" x14ac:dyDescent="0.35">
      <c r="A396"/>
      <c r="B396"/>
      <c r="C396"/>
      <c r="D396"/>
      <c r="E396"/>
      <c r="F396"/>
      <c r="G396"/>
      <c r="H396" s="59"/>
      <c r="I396"/>
      <c r="J396"/>
    </row>
    <row r="397" spans="1:10" x14ac:dyDescent="0.35">
      <c r="A397"/>
      <c r="B397"/>
      <c r="C397"/>
      <c r="D397"/>
      <c r="E397"/>
      <c r="F397"/>
      <c r="G397"/>
      <c r="H397" s="59"/>
      <c r="I397"/>
      <c r="J397"/>
    </row>
    <row r="398" spans="1:10" x14ac:dyDescent="0.35">
      <c r="A398"/>
      <c r="B398"/>
      <c r="C398"/>
      <c r="D398"/>
      <c r="E398"/>
      <c r="F398"/>
      <c r="G398"/>
      <c r="H398" s="59"/>
      <c r="I398"/>
      <c r="J398"/>
    </row>
    <row r="399" spans="1:10" x14ac:dyDescent="0.35">
      <c r="A399"/>
      <c r="B399"/>
      <c r="C399"/>
      <c r="D399"/>
      <c r="E399"/>
      <c r="F399"/>
      <c r="G399"/>
      <c r="H399" s="59"/>
      <c r="I399"/>
      <c r="J399"/>
    </row>
    <row r="400" spans="1:10" x14ac:dyDescent="0.35">
      <c r="A400"/>
      <c r="B400"/>
      <c r="C400"/>
      <c r="D400"/>
      <c r="E400"/>
      <c r="F400"/>
      <c r="G400"/>
      <c r="H400" s="59"/>
      <c r="I400"/>
      <c r="J400"/>
    </row>
    <row r="401" spans="1:10" x14ac:dyDescent="0.35">
      <c r="A401"/>
      <c r="B401"/>
      <c r="C401"/>
      <c r="D401"/>
      <c r="E401"/>
      <c r="F401"/>
      <c r="G401"/>
      <c r="H401" s="59"/>
      <c r="I401"/>
      <c r="J401"/>
    </row>
    <row r="402" spans="1:10" x14ac:dyDescent="0.35">
      <c r="A402"/>
      <c r="B402"/>
      <c r="C402"/>
      <c r="D402"/>
      <c r="E402"/>
      <c r="F402"/>
      <c r="G402"/>
      <c r="H402" s="59"/>
      <c r="I402"/>
      <c r="J402"/>
    </row>
    <row r="403" spans="1:10" x14ac:dyDescent="0.35">
      <c r="A403"/>
      <c r="B403"/>
      <c r="C403"/>
      <c r="D403"/>
      <c r="E403"/>
      <c r="F403"/>
      <c r="G403"/>
      <c r="H403" s="59"/>
      <c r="I403"/>
      <c r="J403"/>
    </row>
    <row r="404" spans="1:10" x14ac:dyDescent="0.35">
      <c r="A404"/>
      <c r="B404"/>
      <c r="C404"/>
      <c r="D404"/>
      <c r="E404"/>
      <c r="F404"/>
      <c r="G404"/>
      <c r="H404" s="59"/>
      <c r="I404"/>
      <c r="J404"/>
    </row>
    <row r="405" spans="1:10" x14ac:dyDescent="0.35">
      <c r="A405"/>
      <c r="B405"/>
      <c r="C405"/>
      <c r="D405"/>
      <c r="E405"/>
      <c r="F405"/>
      <c r="G405"/>
      <c r="H405" s="59"/>
      <c r="I405"/>
      <c r="J405"/>
    </row>
    <row r="406" spans="1:10" x14ac:dyDescent="0.35">
      <c r="A406"/>
      <c r="B406"/>
      <c r="C406"/>
      <c r="D406"/>
      <c r="E406"/>
      <c r="F406"/>
      <c r="G406"/>
      <c r="H406" s="59"/>
      <c r="I406"/>
      <c r="J406"/>
    </row>
    <row r="407" spans="1:10" x14ac:dyDescent="0.35">
      <c r="A407"/>
      <c r="B407"/>
      <c r="C407"/>
      <c r="D407"/>
      <c r="E407"/>
      <c r="F407"/>
      <c r="G407"/>
      <c r="H407" s="59"/>
      <c r="I407"/>
      <c r="J407"/>
    </row>
    <row r="408" spans="1:10" x14ac:dyDescent="0.35">
      <c r="A408"/>
      <c r="B408"/>
      <c r="C408"/>
      <c r="D408"/>
      <c r="E408"/>
      <c r="F408"/>
      <c r="G408"/>
      <c r="H408" s="59"/>
      <c r="I408"/>
      <c r="J408"/>
    </row>
    <row r="409" spans="1:10" x14ac:dyDescent="0.35">
      <c r="A409"/>
      <c r="B409"/>
      <c r="C409"/>
      <c r="D409"/>
      <c r="E409"/>
      <c r="F409"/>
      <c r="G409"/>
      <c r="H409" s="59"/>
      <c r="I409"/>
      <c r="J409"/>
    </row>
    <row r="410" spans="1:10" x14ac:dyDescent="0.35">
      <c r="A410"/>
      <c r="B410"/>
      <c r="C410"/>
      <c r="D410"/>
      <c r="E410"/>
      <c r="F410"/>
      <c r="G410"/>
      <c r="H410" s="59"/>
      <c r="I410"/>
      <c r="J410"/>
    </row>
    <row r="411" spans="1:10" x14ac:dyDescent="0.35">
      <c r="A411"/>
      <c r="B411"/>
      <c r="C411"/>
      <c r="D411"/>
      <c r="E411"/>
      <c r="F411"/>
      <c r="G411"/>
      <c r="H411" s="59"/>
      <c r="I411"/>
      <c r="J411"/>
    </row>
    <row r="412" spans="1:10" x14ac:dyDescent="0.35">
      <c r="A412"/>
      <c r="B412"/>
      <c r="C412"/>
      <c r="D412"/>
      <c r="E412"/>
      <c r="F412"/>
      <c r="G412"/>
      <c r="H412" s="59"/>
      <c r="I412"/>
      <c r="J412"/>
    </row>
    <row r="413" spans="1:10" x14ac:dyDescent="0.35">
      <c r="A413"/>
      <c r="B413"/>
      <c r="C413"/>
      <c r="D413"/>
      <c r="E413"/>
      <c r="F413"/>
      <c r="G413"/>
      <c r="H413" s="59"/>
      <c r="I413"/>
      <c r="J413"/>
    </row>
    <row r="414" spans="1:10" x14ac:dyDescent="0.35">
      <c r="A414"/>
      <c r="B414"/>
      <c r="C414"/>
      <c r="D414"/>
      <c r="E414"/>
      <c r="F414"/>
      <c r="G414"/>
      <c r="H414" s="59"/>
      <c r="I414"/>
      <c r="J414"/>
    </row>
    <row r="415" spans="1:10" x14ac:dyDescent="0.35">
      <c r="A415"/>
      <c r="B415"/>
      <c r="C415"/>
      <c r="D415"/>
      <c r="E415"/>
      <c r="F415"/>
      <c r="G415"/>
      <c r="H415" s="59"/>
      <c r="I415"/>
      <c r="J415"/>
    </row>
    <row r="416" spans="1:10" x14ac:dyDescent="0.35">
      <c r="A416"/>
      <c r="B416"/>
      <c r="C416"/>
      <c r="D416"/>
      <c r="E416"/>
      <c r="F416"/>
      <c r="G416"/>
      <c r="H416" s="59"/>
      <c r="I416"/>
      <c r="J416"/>
    </row>
    <row r="417" spans="1:10" x14ac:dyDescent="0.35">
      <c r="A417"/>
      <c r="B417"/>
      <c r="C417"/>
      <c r="D417"/>
      <c r="E417"/>
      <c r="F417"/>
      <c r="G417"/>
      <c r="H417" s="59"/>
      <c r="I417"/>
      <c r="J417"/>
    </row>
    <row r="418" spans="1:10" x14ac:dyDescent="0.35">
      <c r="A418"/>
      <c r="B418"/>
      <c r="C418"/>
      <c r="D418"/>
      <c r="E418"/>
      <c r="F418"/>
      <c r="G418"/>
      <c r="H418" s="59"/>
      <c r="I418"/>
      <c r="J418"/>
    </row>
    <row r="419" spans="1:10" x14ac:dyDescent="0.35">
      <c r="A419"/>
      <c r="B419"/>
      <c r="C419"/>
      <c r="D419"/>
      <c r="E419"/>
      <c r="F419"/>
      <c r="G419"/>
      <c r="H419" s="59"/>
      <c r="I419"/>
      <c r="J419"/>
    </row>
    <row r="420" spans="1:10" x14ac:dyDescent="0.35">
      <c r="A420"/>
      <c r="B420"/>
      <c r="C420"/>
      <c r="D420"/>
      <c r="E420"/>
      <c r="F420"/>
      <c r="G420"/>
      <c r="H420" s="59"/>
      <c r="I420"/>
      <c r="J420"/>
    </row>
    <row r="421" spans="1:10" x14ac:dyDescent="0.35">
      <c r="A421"/>
      <c r="B421"/>
      <c r="C421"/>
      <c r="D421"/>
      <c r="E421"/>
      <c r="F421"/>
      <c r="G421"/>
      <c r="H421" s="59"/>
      <c r="I421"/>
      <c r="J421"/>
    </row>
    <row r="422" spans="1:10" x14ac:dyDescent="0.35">
      <c r="A422"/>
      <c r="B422"/>
      <c r="C422"/>
      <c r="D422"/>
      <c r="E422"/>
      <c r="F422"/>
      <c r="G422"/>
      <c r="H422" s="59"/>
      <c r="I422"/>
      <c r="J422"/>
    </row>
    <row r="423" spans="1:10" x14ac:dyDescent="0.35">
      <c r="A423"/>
      <c r="B423"/>
      <c r="C423"/>
      <c r="D423"/>
      <c r="E423"/>
      <c r="F423"/>
      <c r="G423"/>
      <c r="H423" s="59"/>
      <c r="I423"/>
      <c r="J423"/>
    </row>
    <row r="424" spans="1:10" x14ac:dyDescent="0.35">
      <c r="A424"/>
      <c r="B424"/>
      <c r="C424"/>
      <c r="D424"/>
      <c r="E424"/>
      <c r="F424"/>
      <c r="G424"/>
      <c r="H424" s="59"/>
      <c r="I424"/>
      <c r="J424"/>
    </row>
    <row r="425" spans="1:10" x14ac:dyDescent="0.35">
      <c r="A425"/>
      <c r="B425"/>
      <c r="C425"/>
      <c r="D425"/>
      <c r="E425"/>
      <c r="F425"/>
      <c r="G425"/>
      <c r="H425" s="59"/>
      <c r="I425"/>
      <c r="J425"/>
    </row>
    <row r="426" spans="1:10" x14ac:dyDescent="0.35">
      <c r="A426"/>
      <c r="B426"/>
      <c r="C426"/>
      <c r="D426"/>
      <c r="E426"/>
      <c r="F426"/>
      <c r="G426"/>
      <c r="H426" s="59"/>
      <c r="I426"/>
      <c r="J426"/>
    </row>
    <row r="427" spans="1:10" x14ac:dyDescent="0.35">
      <c r="A427"/>
      <c r="B427"/>
      <c r="C427"/>
      <c r="D427"/>
      <c r="E427"/>
      <c r="F427"/>
      <c r="G427"/>
      <c r="H427" s="59"/>
      <c r="I427"/>
      <c r="J427"/>
    </row>
    <row r="428" spans="1:10" x14ac:dyDescent="0.35">
      <c r="A428"/>
      <c r="B428"/>
      <c r="C428"/>
      <c r="D428"/>
      <c r="E428"/>
      <c r="F428"/>
      <c r="G428"/>
      <c r="H428" s="59"/>
      <c r="I428"/>
      <c r="J428"/>
    </row>
    <row r="429" spans="1:10" x14ac:dyDescent="0.35">
      <c r="A429"/>
      <c r="B429"/>
      <c r="C429"/>
      <c r="D429"/>
      <c r="E429"/>
      <c r="F429"/>
      <c r="G429"/>
      <c r="H429" s="59"/>
      <c r="I429"/>
      <c r="J429"/>
    </row>
    <row r="430" spans="1:10" x14ac:dyDescent="0.35">
      <c r="A430"/>
      <c r="B430"/>
      <c r="C430"/>
      <c r="D430"/>
      <c r="E430"/>
      <c r="F430"/>
      <c r="G430"/>
      <c r="H430" s="59"/>
      <c r="I430"/>
      <c r="J430"/>
    </row>
    <row r="431" spans="1:10" x14ac:dyDescent="0.35">
      <c r="A431"/>
      <c r="B431"/>
      <c r="C431"/>
      <c r="D431"/>
      <c r="E431"/>
      <c r="F431"/>
      <c r="G431"/>
      <c r="H431" s="59"/>
      <c r="I431"/>
      <c r="J431"/>
    </row>
    <row r="432" spans="1:10" x14ac:dyDescent="0.35">
      <c r="A432"/>
      <c r="B432"/>
      <c r="C432"/>
      <c r="D432"/>
      <c r="E432"/>
      <c r="F432"/>
      <c r="G432"/>
      <c r="H432" s="59"/>
      <c r="I432"/>
      <c r="J432"/>
    </row>
    <row r="433" spans="1:10" x14ac:dyDescent="0.35">
      <c r="A433"/>
      <c r="B433"/>
      <c r="C433"/>
      <c r="D433"/>
      <c r="E433"/>
      <c r="F433"/>
      <c r="G433"/>
      <c r="H433" s="59"/>
      <c r="I433"/>
      <c r="J433"/>
    </row>
    <row r="434" spans="1:10" x14ac:dyDescent="0.35">
      <c r="A434"/>
      <c r="B434"/>
      <c r="C434"/>
      <c r="D434"/>
      <c r="E434"/>
      <c r="F434"/>
      <c r="G434"/>
      <c r="H434" s="59"/>
      <c r="I434"/>
      <c r="J434"/>
    </row>
    <row r="435" spans="1:10" x14ac:dyDescent="0.35">
      <c r="A435"/>
      <c r="B435"/>
      <c r="C435"/>
      <c r="D435"/>
      <c r="E435"/>
      <c r="F435"/>
      <c r="G435"/>
      <c r="H435" s="59"/>
      <c r="I435"/>
      <c r="J435"/>
    </row>
    <row r="436" spans="1:10" x14ac:dyDescent="0.35">
      <c r="A436"/>
      <c r="B436"/>
      <c r="C436"/>
      <c r="D436"/>
      <c r="E436"/>
      <c r="F436"/>
      <c r="G436"/>
      <c r="H436" s="59"/>
      <c r="I436"/>
      <c r="J436"/>
    </row>
    <row r="437" spans="1:10" x14ac:dyDescent="0.35">
      <c r="A437"/>
      <c r="B437"/>
      <c r="C437"/>
      <c r="D437"/>
      <c r="E437"/>
      <c r="F437"/>
      <c r="G437"/>
      <c r="H437" s="59"/>
      <c r="I437"/>
      <c r="J437"/>
    </row>
    <row r="438" spans="1:10" x14ac:dyDescent="0.35">
      <c r="A438"/>
      <c r="B438"/>
      <c r="C438"/>
      <c r="D438"/>
      <c r="E438"/>
      <c r="F438"/>
      <c r="G438"/>
      <c r="H438" s="59"/>
      <c r="I438"/>
      <c r="J438"/>
    </row>
    <row r="439" spans="1:10" x14ac:dyDescent="0.35">
      <c r="A439"/>
      <c r="B439"/>
      <c r="C439"/>
      <c r="D439"/>
      <c r="E439"/>
      <c r="F439"/>
      <c r="G439"/>
      <c r="H439" s="59"/>
      <c r="I439"/>
      <c r="J439"/>
    </row>
    <row r="440" spans="1:10" x14ac:dyDescent="0.35">
      <c r="A440"/>
      <c r="B440"/>
      <c r="C440"/>
      <c r="D440"/>
      <c r="E440"/>
      <c r="F440"/>
      <c r="G440"/>
      <c r="H440" s="59"/>
      <c r="I440"/>
      <c r="J440"/>
    </row>
    <row r="441" spans="1:10" x14ac:dyDescent="0.35">
      <c r="A441"/>
      <c r="B441"/>
      <c r="C441"/>
      <c r="D441"/>
      <c r="E441"/>
      <c r="F441"/>
      <c r="G441"/>
      <c r="H441" s="59"/>
      <c r="I441"/>
      <c r="J441"/>
    </row>
    <row r="442" spans="1:10" x14ac:dyDescent="0.35">
      <c r="A442"/>
      <c r="B442"/>
      <c r="C442"/>
      <c r="D442"/>
      <c r="E442"/>
      <c r="F442"/>
      <c r="G442"/>
      <c r="H442" s="59"/>
      <c r="I442"/>
      <c r="J442"/>
    </row>
    <row r="443" spans="1:10" x14ac:dyDescent="0.35">
      <c r="A443"/>
      <c r="B443"/>
      <c r="C443"/>
      <c r="D443"/>
      <c r="E443"/>
      <c r="F443"/>
      <c r="G443"/>
      <c r="H443" s="59"/>
      <c r="I443"/>
      <c r="J443"/>
    </row>
    <row r="444" spans="1:10" x14ac:dyDescent="0.35">
      <c r="A444"/>
      <c r="B444"/>
      <c r="C444"/>
      <c r="D444"/>
      <c r="E444"/>
      <c r="F444"/>
      <c r="G444"/>
      <c r="H444" s="59"/>
      <c r="I444"/>
      <c r="J444"/>
    </row>
    <row r="445" spans="1:10" x14ac:dyDescent="0.35">
      <c r="A445"/>
      <c r="B445"/>
      <c r="C445"/>
      <c r="D445"/>
      <c r="E445"/>
      <c r="F445"/>
      <c r="G445"/>
      <c r="H445" s="59"/>
      <c r="I445"/>
      <c r="J445"/>
    </row>
    <row r="446" spans="1:10" x14ac:dyDescent="0.35">
      <c r="A446"/>
      <c r="B446"/>
      <c r="C446"/>
      <c r="D446"/>
      <c r="E446"/>
      <c r="F446"/>
      <c r="G446"/>
      <c r="H446" s="59"/>
      <c r="I446"/>
      <c r="J446"/>
    </row>
    <row r="447" spans="1:10" x14ac:dyDescent="0.35">
      <c r="A447"/>
      <c r="B447"/>
      <c r="C447"/>
      <c r="D447"/>
      <c r="E447"/>
      <c r="F447"/>
      <c r="G447"/>
      <c r="H447" s="59"/>
      <c r="I447"/>
      <c r="J447"/>
    </row>
    <row r="448" spans="1:10" x14ac:dyDescent="0.35">
      <c r="A448"/>
      <c r="B448"/>
      <c r="C448"/>
      <c r="D448"/>
      <c r="E448"/>
      <c r="F448"/>
      <c r="G448"/>
      <c r="H448" s="59"/>
      <c r="I448"/>
      <c r="J448"/>
    </row>
    <row r="449" spans="1:10" x14ac:dyDescent="0.35">
      <c r="A449"/>
      <c r="B449"/>
      <c r="C449"/>
      <c r="D449"/>
      <c r="E449"/>
      <c r="F449"/>
      <c r="G449"/>
      <c r="H449" s="59"/>
      <c r="I449"/>
      <c r="J449"/>
    </row>
    <row r="450" spans="1:10" x14ac:dyDescent="0.35">
      <c r="A450"/>
      <c r="B450"/>
      <c r="C450"/>
      <c r="D450"/>
      <c r="E450"/>
      <c r="F450"/>
      <c r="G450"/>
      <c r="H450" s="59"/>
      <c r="I450"/>
      <c r="J450"/>
    </row>
    <row r="451" spans="1:10" x14ac:dyDescent="0.35">
      <c r="A451"/>
      <c r="B451"/>
      <c r="C451"/>
      <c r="D451"/>
      <c r="E451"/>
      <c r="F451"/>
      <c r="G451"/>
      <c r="H451" s="59"/>
      <c r="I451"/>
      <c r="J451"/>
    </row>
    <row r="452" spans="1:10" x14ac:dyDescent="0.35">
      <c r="A452"/>
      <c r="B452"/>
      <c r="C452"/>
      <c r="D452"/>
      <c r="E452"/>
      <c r="F452"/>
      <c r="G452"/>
      <c r="H452" s="59"/>
      <c r="I452"/>
      <c r="J452"/>
    </row>
    <row r="453" spans="1:10" x14ac:dyDescent="0.35">
      <c r="A453"/>
      <c r="B453"/>
      <c r="C453"/>
      <c r="D453"/>
      <c r="E453"/>
      <c r="F453"/>
      <c r="G453"/>
      <c r="H453" s="59"/>
      <c r="I453"/>
      <c r="J453"/>
    </row>
    <row r="454" spans="1:10" x14ac:dyDescent="0.35">
      <c r="A454"/>
      <c r="B454"/>
      <c r="C454"/>
      <c r="D454"/>
      <c r="E454"/>
      <c r="F454"/>
      <c r="G454"/>
      <c r="H454" s="59"/>
      <c r="I454"/>
      <c r="J454"/>
    </row>
    <row r="455" spans="1:10" x14ac:dyDescent="0.35">
      <c r="A455"/>
      <c r="B455"/>
      <c r="C455"/>
      <c r="D455"/>
      <c r="E455"/>
      <c r="F455"/>
      <c r="G455"/>
      <c r="H455" s="59"/>
      <c r="I455"/>
      <c r="J455"/>
    </row>
    <row r="456" spans="1:10" x14ac:dyDescent="0.35">
      <c r="A456"/>
      <c r="B456"/>
      <c r="C456"/>
      <c r="D456"/>
      <c r="E456"/>
      <c r="F456"/>
      <c r="G456"/>
      <c r="H456" s="59"/>
      <c r="I456"/>
      <c r="J456"/>
    </row>
    <row r="457" spans="1:10" x14ac:dyDescent="0.35">
      <c r="A457"/>
      <c r="B457"/>
      <c r="C457"/>
      <c r="D457"/>
      <c r="E457"/>
      <c r="F457"/>
      <c r="G457"/>
      <c r="H457" s="59"/>
      <c r="I457"/>
      <c r="J457"/>
    </row>
    <row r="458" spans="1:10" x14ac:dyDescent="0.35">
      <c r="A458"/>
      <c r="B458"/>
      <c r="C458"/>
      <c r="D458"/>
      <c r="E458"/>
      <c r="F458"/>
      <c r="G458"/>
      <c r="H458" s="59"/>
      <c r="I458"/>
      <c r="J458"/>
    </row>
    <row r="459" spans="1:10" x14ac:dyDescent="0.35">
      <c r="A459"/>
      <c r="B459"/>
      <c r="C459"/>
      <c r="D459"/>
      <c r="E459"/>
      <c r="F459"/>
      <c r="G459"/>
      <c r="H459" s="59"/>
      <c r="I459"/>
      <c r="J459"/>
    </row>
    <row r="460" spans="1:10" x14ac:dyDescent="0.35">
      <c r="A460"/>
      <c r="B460"/>
      <c r="C460"/>
      <c r="D460"/>
      <c r="E460"/>
      <c r="F460"/>
      <c r="G460"/>
      <c r="H460" s="59"/>
      <c r="I460"/>
      <c r="J460"/>
    </row>
    <row r="461" spans="1:10" x14ac:dyDescent="0.35">
      <c r="A461"/>
      <c r="B461"/>
      <c r="C461"/>
      <c r="D461"/>
      <c r="E461"/>
      <c r="F461"/>
      <c r="G461"/>
      <c r="H461" s="59"/>
      <c r="I461"/>
      <c r="J461"/>
    </row>
    <row r="462" spans="1:10" x14ac:dyDescent="0.35">
      <c r="A462"/>
      <c r="B462"/>
      <c r="C462"/>
      <c r="D462"/>
      <c r="E462"/>
      <c r="F462"/>
      <c r="G462"/>
      <c r="H462" s="59"/>
      <c r="I462"/>
      <c r="J462"/>
    </row>
    <row r="463" spans="1:10" x14ac:dyDescent="0.35">
      <c r="A463"/>
      <c r="B463"/>
      <c r="C463"/>
      <c r="D463"/>
      <c r="E463"/>
      <c r="F463"/>
      <c r="G463"/>
      <c r="H463" s="59"/>
      <c r="I463"/>
      <c r="J463"/>
    </row>
    <row r="464" spans="1:10" x14ac:dyDescent="0.35">
      <c r="A464"/>
      <c r="B464"/>
      <c r="C464"/>
      <c r="D464"/>
      <c r="E464"/>
      <c r="F464"/>
      <c r="G464"/>
      <c r="H464" s="59"/>
      <c r="I464"/>
      <c r="J464"/>
    </row>
    <row r="465" spans="1:10" x14ac:dyDescent="0.35">
      <c r="A465"/>
      <c r="B465"/>
      <c r="C465"/>
      <c r="D465"/>
      <c r="E465"/>
      <c r="F465"/>
      <c r="G465"/>
      <c r="H465" s="59"/>
      <c r="I465"/>
      <c r="J465"/>
    </row>
    <row r="466" spans="1:10" x14ac:dyDescent="0.35">
      <c r="A466"/>
      <c r="B466"/>
      <c r="C466"/>
      <c r="D466"/>
      <c r="E466"/>
      <c r="F466"/>
      <c r="G466"/>
      <c r="H466" s="59"/>
      <c r="I466"/>
      <c r="J466"/>
    </row>
    <row r="467" spans="1:10" x14ac:dyDescent="0.35">
      <c r="A467"/>
      <c r="B467"/>
      <c r="C467"/>
      <c r="D467"/>
      <c r="E467"/>
      <c r="F467"/>
      <c r="G467"/>
      <c r="H467" s="59"/>
      <c r="I467"/>
      <c r="J467"/>
    </row>
    <row r="468" spans="1:10" x14ac:dyDescent="0.35">
      <c r="A468"/>
      <c r="B468"/>
      <c r="C468"/>
      <c r="D468"/>
      <c r="E468"/>
      <c r="F468"/>
      <c r="G468"/>
      <c r="H468" s="59"/>
      <c r="I468"/>
      <c r="J468"/>
    </row>
    <row r="469" spans="1:10" x14ac:dyDescent="0.35">
      <c r="A469"/>
      <c r="B469"/>
      <c r="C469"/>
      <c r="D469"/>
      <c r="E469"/>
      <c r="F469"/>
      <c r="G469"/>
      <c r="H469" s="59"/>
      <c r="I469"/>
      <c r="J469"/>
    </row>
    <row r="470" spans="1:10" x14ac:dyDescent="0.35">
      <c r="A470"/>
      <c r="B470"/>
      <c r="C470"/>
      <c r="D470"/>
      <c r="E470"/>
      <c r="F470"/>
      <c r="G470"/>
      <c r="H470" s="59"/>
      <c r="I470"/>
      <c r="J470"/>
    </row>
    <row r="471" spans="1:10" x14ac:dyDescent="0.35">
      <c r="A471"/>
      <c r="B471"/>
      <c r="C471"/>
      <c r="D471"/>
      <c r="E471"/>
      <c r="F471"/>
      <c r="G471"/>
      <c r="H471" s="59"/>
      <c r="I471"/>
      <c r="J471"/>
    </row>
    <row r="472" spans="1:10" x14ac:dyDescent="0.35">
      <c r="A472"/>
      <c r="B472"/>
      <c r="C472"/>
      <c r="D472"/>
      <c r="E472"/>
      <c r="F472"/>
      <c r="G472"/>
      <c r="H472" s="59"/>
      <c r="I472"/>
      <c r="J472"/>
    </row>
    <row r="473" spans="1:10" x14ac:dyDescent="0.35">
      <c r="A473"/>
      <c r="B473"/>
      <c r="C473"/>
      <c r="D473"/>
      <c r="E473"/>
      <c r="F473"/>
      <c r="G473"/>
      <c r="H473" s="59"/>
      <c r="I473"/>
      <c r="J473"/>
    </row>
    <row r="474" spans="1:10" x14ac:dyDescent="0.35">
      <c r="A474"/>
      <c r="B474"/>
      <c r="C474"/>
      <c r="D474"/>
      <c r="E474"/>
      <c r="F474"/>
      <c r="G474"/>
      <c r="H474" s="59"/>
      <c r="I474"/>
      <c r="J474"/>
    </row>
    <row r="475" spans="1:10" x14ac:dyDescent="0.35">
      <c r="A475"/>
      <c r="B475"/>
      <c r="C475"/>
      <c r="D475"/>
      <c r="E475"/>
      <c r="F475"/>
      <c r="G475"/>
      <c r="H475" s="59"/>
      <c r="I475"/>
      <c r="J475"/>
    </row>
    <row r="476" spans="1:10" x14ac:dyDescent="0.35">
      <c r="A476"/>
      <c r="B476"/>
      <c r="C476"/>
      <c r="D476"/>
      <c r="E476"/>
      <c r="F476"/>
      <c r="G476"/>
      <c r="H476" s="59"/>
      <c r="I476"/>
      <c r="J476"/>
    </row>
    <row r="477" spans="1:10" x14ac:dyDescent="0.35">
      <c r="A477"/>
      <c r="B477"/>
      <c r="C477"/>
      <c r="D477"/>
      <c r="E477"/>
      <c r="F477"/>
      <c r="G477"/>
      <c r="H477" s="59"/>
      <c r="I477"/>
      <c r="J477"/>
    </row>
    <row r="478" spans="1:10" x14ac:dyDescent="0.35">
      <c r="A478"/>
      <c r="B478"/>
      <c r="C478"/>
      <c r="D478"/>
      <c r="E478"/>
      <c r="F478"/>
      <c r="G478"/>
      <c r="H478" s="59"/>
      <c r="I478"/>
      <c r="J478"/>
    </row>
    <row r="479" spans="1:10" x14ac:dyDescent="0.35">
      <c r="A479"/>
      <c r="B479"/>
      <c r="C479"/>
      <c r="D479"/>
      <c r="E479"/>
      <c r="F479"/>
      <c r="G479"/>
      <c r="H479" s="59"/>
      <c r="I479"/>
      <c r="J479"/>
    </row>
    <row r="480" spans="1:10" x14ac:dyDescent="0.35">
      <c r="A480"/>
      <c r="B480"/>
      <c r="C480"/>
      <c r="D480"/>
      <c r="E480"/>
      <c r="F480"/>
      <c r="G480"/>
      <c r="H480" s="59"/>
      <c r="I480"/>
      <c r="J480"/>
    </row>
    <row r="481" spans="1:10" x14ac:dyDescent="0.35">
      <c r="A481"/>
      <c r="B481"/>
      <c r="C481"/>
      <c r="D481"/>
      <c r="E481"/>
      <c r="F481"/>
      <c r="G481"/>
      <c r="H481" s="59"/>
      <c r="I481"/>
      <c r="J481"/>
    </row>
    <row r="482" spans="1:10" x14ac:dyDescent="0.35">
      <c r="A482"/>
      <c r="B482"/>
      <c r="C482"/>
      <c r="D482"/>
      <c r="E482"/>
      <c r="F482"/>
      <c r="G482"/>
      <c r="H482" s="59"/>
      <c r="I482"/>
      <c r="J482"/>
    </row>
    <row r="483" spans="1:10" x14ac:dyDescent="0.35">
      <c r="A483"/>
      <c r="B483"/>
      <c r="C483"/>
      <c r="D483"/>
      <c r="E483"/>
      <c r="F483"/>
      <c r="G483"/>
      <c r="H483" s="59"/>
      <c r="I483"/>
      <c r="J483"/>
    </row>
    <row r="484" spans="1:10" x14ac:dyDescent="0.35">
      <c r="A484"/>
      <c r="B484"/>
      <c r="C484"/>
      <c r="D484"/>
      <c r="E484"/>
      <c r="F484"/>
      <c r="G484"/>
      <c r="H484" s="59"/>
      <c r="I484"/>
      <c r="J484"/>
    </row>
    <row r="485" spans="1:10" x14ac:dyDescent="0.35">
      <c r="A485"/>
      <c r="B485"/>
      <c r="C485"/>
      <c r="D485"/>
      <c r="E485"/>
      <c r="F485"/>
      <c r="G485"/>
      <c r="H485" s="59"/>
      <c r="I485"/>
      <c r="J485"/>
    </row>
    <row r="486" spans="1:10" x14ac:dyDescent="0.35">
      <c r="A486"/>
      <c r="B486"/>
      <c r="C486"/>
      <c r="D486"/>
      <c r="E486"/>
      <c r="F486"/>
      <c r="G486"/>
      <c r="H486" s="59"/>
      <c r="I486"/>
      <c r="J486"/>
    </row>
    <row r="487" spans="1:10" x14ac:dyDescent="0.35">
      <c r="A487"/>
      <c r="B487"/>
      <c r="C487"/>
      <c r="D487"/>
      <c r="E487"/>
      <c r="F487"/>
      <c r="G487"/>
      <c r="H487" s="59"/>
      <c r="I487"/>
      <c r="J487"/>
    </row>
    <row r="488" spans="1:10" x14ac:dyDescent="0.35">
      <c r="A488"/>
      <c r="B488"/>
      <c r="C488"/>
      <c r="D488"/>
      <c r="E488"/>
      <c r="F488"/>
      <c r="G488"/>
      <c r="H488" s="59"/>
      <c r="I488"/>
      <c r="J488"/>
    </row>
    <row r="489" spans="1:10" x14ac:dyDescent="0.35">
      <c r="A489"/>
      <c r="B489"/>
      <c r="C489"/>
      <c r="D489"/>
      <c r="E489"/>
      <c r="F489"/>
      <c r="G489"/>
      <c r="H489" s="59"/>
      <c r="I489"/>
      <c r="J489"/>
    </row>
    <row r="490" spans="1:10" x14ac:dyDescent="0.35">
      <c r="A490"/>
      <c r="B490"/>
      <c r="C490"/>
      <c r="D490"/>
      <c r="E490"/>
      <c r="F490"/>
      <c r="G490"/>
      <c r="H490" s="59"/>
      <c r="I490"/>
      <c r="J490"/>
    </row>
    <row r="491" spans="1:10" x14ac:dyDescent="0.35">
      <c r="A491"/>
      <c r="B491"/>
      <c r="C491"/>
      <c r="D491"/>
      <c r="E491"/>
      <c r="F491"/>
      <c r="G491"/>
      <c r="H491" s="59"/>
      <c r="I491"/>
      <c r="J491"/>
    </row>
    <row r="492" spans="1:10" x14ac:dyDescent="0.35">
      <c r="A492"/>
      <c r="B492"/>
      <c r="C492"/>
      <c r="D492"/>
      <c r="E492"/>
      <c r="F492"/>
      <c r="G492"/>
      <c r="H492" s="59"/>
      <c r="I492"/>
      <c r="J492"/>
    </row>
    <row r="493" spans="1:10" x14ac:dyDescent="0.35">
      <c r="A493"/>
      <c r="B493"/>
      <c r="C493"/>
      <c r="D493"/>
      <c r="E493"/>
      <c r="F493"/>
      <c r="G493"/>
      <c r="H493" s="59"/>
      <c r="I493"/>
      <c r="J493"/>
    </row>
    <row r="494" spans="1:10" x14ac:dyDescent="0.35">
      <c r="A494"/>
      <c r="B494"/>
      <c r="C494"/>
      <c r="D494"/>
      <c r="E494"/>
      <c r="F494"/>
      <c r="G494"/>
      <c r="H494" s="59"/>
      <c r="I494"/>
      <c r="J494"/>
    </row>
    <row r="495" spans="1:10" x14ac:dyDescent="0.35">
      <c r="A495"/>
      <c r="B495"/>
      <c r="C495"/>
      <c r="D495"/>
      <c r="E495"/>
      <c r="F495"/>
      <c r="G495"/>
      <c r="H495" s="59"/>
      <c r="I495"/>
      <c r="J495"/>
    </row>
    <row r="496" spans="1:10" x14ac:dyDescent="0.35">
      <c r="A496"/>
      <c r="B496"/>
      <c r="C496"/>
      <c r="D496"/>
      <c r="E496"/>
      <c r="F496"/>
      <c r="G496"/>
      <c r="H496" s="59"/>
      <c r="I496"/>
      <c r="J496"/>
    </row>
    <row r="497" spans="1:10" x14ac:dyDescent="0.35">
      <c r="A497"/>
      <c r="B497"/>
      <c r="C497"/>
      <c r="D497"/>
      <c r="E497"/>
      <c r="F497"/>
      <c r="G497"/>
      <c r="H497" s="59"/>
      <c r="I497"/>
      <c r="J497"/>
    </row>
    <row r="498" spans="1:10" x14ac:dyDescent="0.35">
      <c r="A498"/>
      <c r="B498"/>
      <c r="C498"/>
      <c r="D498"/>
      <c r="E498"/>
      <c r="F498"/>
      <c r="G498"/>
      <c r="H498" s="59"/>
      <c r="I498"/>
      <c r="J498"/>
    </row>
    <row r="499" spans="1:10" x14ac:dyDescent="0.35">
      <c r="A499"/>
      <c r="B499"/>
      <c r="C499"/>
      <c r="D499"/>
      <c r="E499"/>
      <c r="F499"/>
      <c r="G499"/>
      <c r="H499" s="59"/>
      <c r="I499"/>
      <c r="J499"/>
    </row>
    <row r="500" spans="1:10" x14ac:dyDescent="0.35">
      <c r="A500"/>
      <c r="B500"/>
      <c r="C500"/>
      <c r="D500"/>
      <c r="E500"/>
      <c r="F500"/>
      <c r="G500"/>
      <c r="H500" s="59"/>
      <c r="I500"/>
      <c r="J500"/>
    </row>
    <row r="501" spans="1:10" x14ac:dyDescent="0.35">
      <c r="A501"/>
      <c r="B501"/>
      <c r="C501"/>
      <c r="D501"/>
      <c r="E501"/>
      <c r="F501"/>
      <c r="G501"/>
      <c r="H501" s="59"/>
      <c r="I501"/>
      <c r="J501"/>
    </row>
    <row r="502" spans="1:10" x14ac:dyDescent="0.35">
      <c r="A502"/>
      <c r="B502"/>
      <c r="C502"/>
      <c r="D502"/>
      <c r="E502"/>
      <c r="F502"/>
      <c r="G502"/>
      <c r="H502" s="59"/>
      <c r="I502"/>
      <c r="J502"/>
    </row>
    <row r="503" spans="1:10" x14ac:dyDescent="0.35">
      <c r="A503"/>
      <c r="B503"/>
      <c r="C503"/>
      <c r="D503"/>
      <c r="E503"/>
      <c r="F503"/>
      <c r="G503"/>
      <c r="H503" s="59"/>
      <c r="I503"/>
      <c r="J503"/>
    </row>
    <row r="504" spans="1:10" x14ac:dyDescent="0.35">
      <c r="A504"/>
      <c r="B504"/>
      <c r="C504"/>
      <c r="D504"/>
      <c r="E504"/>
      <c r="F504"/>
      <c r="G504"/>
      <c r="H504" s="59"/>
      <c r="I504"/>
      <c r="J504"/>
    </row>
    <row r="505" spans="1:10" x14ac:dyDescent="0.35">
      <c r="A505"/>
      <c r="B505"/>
      <c r="C505"/>
      <c r="D505"/>
      <c r="E505"/>
      <c r="F505"/>
      <c r="G505"/>
      <c r="H505" s="59"/>
      <c r="I505"/>
      <c r="J505"/>
    </row>
    <row r="506" spans="1:10" x14ac:dyDescent="0.35">
      <c r="A506"/>
      <c r="B506"/>
      <c r="C506"/>
      <c r="D506"/>
      <c r="E506"/>
      <c r="F506"/>
      <c r="G506"/>
      <c r="H506" s="59"/>
      <c r="I506"/>
      <c r="J506"/>
    </row>
    <row r="507" spans="1:10" x14ac:dyDescent="0.35">
      <c r="A507"/>
      <c r="B507"/>
      <c r="C507"/>
      <c r="D507"/>
      <c r="E507"/>
      <c r="F507"/>
      <c r="G507"/>
      <c r="H507" s="59"/>
      <c r="I507"/>
      <c r="J507"/>
    </row>
    <row r="508" spans="1:10" x14ac:dyDescent="0.35">
      <c r="A508"/>
      <c r="B508"/>
      <c r="C508"/>
      <c r="D508"/>
      <c r="E508"/>
      <c r="F508"/>
      <c r="G508"/>
      <c r="H508" s="59"/>
      <c r="I508"/>
      <c r="J508"/>
    </row>
    <row r="509" spans="1:10" x14ac:dyDescent="0.35">
      <c r="A509"/>
      <c r="B509"/>
      <c r="C509"/>
      <c r="D509"/>
      <c r="E509"/>
      <c r="F509"/>
      <c r="G509"/>
      <c r="H509" s="59"/>
      <c r="I509"/>
      <c r="J509"/>
    </row>
    <row r="510" spans="1:10" x14ac:dyDescent="0.35">
      <c r="A510"/>
      <c r="B510"/>
      <c r="C510"/>
      <c r="D510"/>
      <c r="E510"/>
      <c r="F510"/>
      <c r="G510"/>
      <c r="H510" s="59"/>
      <c r="I510"/>
      <c r="J510"/>
    </row>
    <row r="511" spans="1:10" x14ac:dyDescent="0.35">
      <c r="A511"/>
      <c r="B511"/>
      <c r="C511"/>
      <c r="D511"/>
      <c r="E511"/>
      <c r="F511"/>
      <c r="G511"/>
      <c r="H511" s="59"/>
      <c r="I511"/>
      <c r="J511"/>
    </row>
    <row r="512" spans="1:10" x14ac:dyDescent="0.35">
      <c r="A512"/>
      <c r="B512"/>
      <c r="C512"/>
      <c r="D512"/>
      <c r="E512"/>
      <c r="F512"/>
      <c r="G512"/>
      <c r="H512" s="59"/>
      <c r="I512"/>
      <c r="J512"/>
    </row>
    <row r="513" spans="1:10" x14ac:dyDescent="0.35">
      <c r="A513"/>
      <c r="B513"/>
      <c r="C513"/>
      <c r="D513"/>
      <c r="E513"/>
      <c r="F513"/>
      <c r="G513"/>
      <c r="H513" s="59"/>
      <c r="I513"/>
      <c r="J513"/>
    </row>
    <row r="514" spans="1:10" x14ac:dyDescent="0.35">
      <c r="A514"/>
      <c r="B514"/>
      <c r="C514"/>
      <c r="D514"/>
      <c r="E514"/>
      <c r="F514"/>
      <c r="G514"/>
      <c r="H514" s="59"/>
      <c r="I514"/>
      <c r="J514"/>
    </row>
    <row r="515" spans="1:10" x14ac:dyDescent="0.35">
      <c r="A515"/>
      <c r="B515"/>
      <c r="C515"/>
      <c r="D515"/>
      <c r="E515"/>
      <c r="F515"/>
      <c r="G515"/>
      <c r="H515" s="59"/>
      <c r="I515"/>
      <c r="J515"/>
    </row>
    <row r="516" spans="1:10" x14ac:dyDescent="0.35">
      <c r="A516"/>
      <c r="B516"/>
      <c r="C516"/>
      <c r="D516"/>
      <c r="E516"/>
      <c r="F516"/>
      <c r="G516"/>
      <c r="H516" s="59"/>
      <c r="I516"/>
      <c r="J516"/>
    </row>
    <row r="517" spans="1:10" x14ac:dyDescent="0.35">
      <c r="A517"/>
      <c r="B517"/>
      <c r="C517"/>
      <c r="D517"/>
      <c r="E517"/>
      <c r="F517"/>
      <c r="G517"/>
      <c r="H517" s="59"/>
      <c r="I517"/>
      <c r="J517"/>
    </row>
    <row r="518" spans="1:10" x14ac:dyDescent="0.35">
      <c r="A518"/>
      <c r="B518"/>
      <c r="C518"/>
      <c r="D518"/>
      <c r="E518"/>
      <c r="F518"/>
      <c r="G518"/>
      <c r="H518" s="59"/>
      <c r="I518"/>
      <c r="J518"/>
    </row>
    <row r="519" spans="1:10" x14ac:dyDescent="0.35">
      <c r="A519"/>
      <c r="B519"/>
      <c r="C519"/>
      <c r="D519"/>
      <c r="E519"/>
      <c r="F519"/>
      <c r="G519"/>
      <c r="H519" s="59"/>
      <c r="I519"/>
      <c r="J519"/>
    </row>
    <row r="520" spans="1:10" x14ac:dyDescent="0.35">
      <c r="A520"/>
      <c r="B520"/>
      <c r="C520"/>
      <c r="D520"/>
      <c r="E520"/>
      <c r="F520"/>
      <c r="G520"/>
      <c r="H520" s="59"/>
      <c r="I520"/>
      <c r="J520"/>
    </row>
    <row r="521" spans="1:10" x14ac:dyDescent="0.35">
      <c r="A521"/>
      <c r="B521"/>
      <c r="C521"/>
      <c r="D521"/>
      <c r="E521"/>
      <c r="F521"/>
      <c r="G521"/>
      <c r="H521" s="59"/>
      <c r="I521"/>
      <c r="J521"/>
    </row>
    <row r="522" spans="1:10" x14ac:dyDescent="0.35">
      <c r="A522"/>
      <c r="B522"/>
      <c r="C522"/>
      <c r="D522"/>
      <c r="E522"/>
      <c r="F522"/>
      <c r="G522"/>
      <c r="H522" s="59"/>
      <c r="I522"/>
      <c r="J522"/>
    </row>
    <row r="523" spans="1:10" x14ac:dyDescent="0.35">
      <c r="A523"/>
      <c r="B523"/>
      <c r="C523"/>
      <c r="D523"/>
      <c r="E523"/>
      <c r="F523"/>
      <c r="G523"/>
      <c r="H523" s="59"/>
      <c r="I523"/>
      <c r="J523"/>
    </row>
    <row r="524" spans="1:10" x14ac:dyDescent="0.35">
      <c r="A524"/>
      <c r="B524"/>
      <c r="C524"/>
      <c r="D524"/>
      <c r="E524"/>
      <c r="F524"/>
      <c r="G524"/>
      <c r="H524" s="59"/>
      <c r="I524"/>
      <c r="J524"/>
    </row>
    <row r="525" spans="1:10" x14ac:dyDescent="0.35">
      <c r="A525"/>
      <c r="B525"/>
      <c r="C525"/>
      <c r="D525"/>
      <c r="E525"/>
      <c r="F525"/>
      <c r="G525"/>
      <c r="H525" s="59"/>
      <c r="I525"/>
      <c r="J525"/>
    </row>
    <row r="526" spans="1:10" x14ac:dyDescent="0.35">
      <c r="A526"/>
      <c r="B526"/>
      <c r="C526"/>
      <c r="D526"/>
      <c r="E526"/>
      <c r="F526"/>
      <c r="G526"/>
      <c r="H526" s="59"/>
      <c r="I526"/>
      <c r="J526"/>
    </row>
    <row r="527" spans="1:10" x14ac:dyDescent="0.35">
      <c r="A527"/>
      <c r="B527"/>
      <c r="C527"/>
      <c r="D527"/>
      <c r="E527"/>
      <c r="F527"/>
      <c r="G527"/>
      <c r="H527" s="59"/>
      <c r="I527"/>
      <c r="J527"/>
    </row>
    <row r="528" spans="1:10" x14ac:dyDescent="0.35">
      <c r="A528"/>
      <c r="B528"/>
      <c r="C528"/>
      <c r="D528"/>
      <c r="E528"/>
      <c r="F528"/>
      <c r="G528"/>
      <c r="H528" s="59"/>
      <c r="I528"/>
      <c r="J528"/>
    </row>
    <row r="529" spans="1:10" x14ac:dyDescent="0.35">
      <c r="A529"/>
      <c r="B529"/>
      <c r="C529"/>
      <c r="D529"/>
      <c r="E529"/>
      <c r="F529"/>
      <c r="G529"/>
      <c r="H529" s="59"/>
      <c r="I529"/>
      <c r="J529"/>
    </row>
    <row r="530" spans="1:10" x14ac:dyDescent="0.35">
      <c r="A530"/>
      <c r="B530"/>
      <c r="C530"/>
      <c r="D530"/>
      <c r="E530"/>
      <c r="F530"/>
      <c r="G530"/>
      <c r="H530" s="59"/>
      <c r="I530"/>
      <c r="J530"/>
    </row>
    <row r="531" spans="1:10" x14ac:dyDescent="0.35">
      <c r="A531"/>
      <c r="B531"/>
      <c r="C531"/>
      <c r="D531"/>
      <c r="E531"/>
      <c r="F531"/>
      <c r="G531"/>
      <c r="H531" s="59"/>
      <c r="I531"/>
      <c r="J531"/>
    </row>
    <row r="532" spans="1:10" x14ac:dyDescent="0.35">
      <c r="A532"/>
      <c r="B532"/>
      <c r="C532"/>
      <c r="D532"/>
      <c r="E532"/>
      <c r="F532"/>
      <c r="G532"/>
      <c r="H532" s="59"/>
      <c r="I532"/>
      <c r="J532"/>
    </row>
    <row r="533" spans="1:10" x14ac:dyDescent="0.35">
      <c r="A533"/>
      <c r="B533"/>
      <c r="C533"/>
      <c r="D533"/>
      <c r="E533"/>
      <c r="F533"/>
      <c r="G533"/>
      <c r="H533" s="59"/>
      <c r="I533"/>
      <c r="J533"/>
    </row>
    <row r="534" spans="1:10" x14ac:dyDescent="0.35">
      <c r="A534"/>
      <c r="B534"/>
      <c r="C534"/>
      <c r="D534"/>
      <c r="E534"/>
      <c r="F534"/>
      <c r="G534"/>
      <c r="H534" s="59"/>
      <c r="I534"/>
      <c r="J534"/>
    </row>
    <row r="535" spans="1:10" x14ac:dyDescent="0.35">
      <c r="A535"/>
      <c r="B535"/>
      <c r="C535"/>
      <c r="D535"/>
      <c r="E535"/>
      <c r="F535"/>
      <c r="G535"/>
      <c r="H535" s="59"/>
      <c r="I535"/>
      <c r="J535"/>
    </row>
    <row r="536" spans="1:10" x14ac:dyDescent="0.35">
      <c r="A536"/>
      <c r="B536"/>
      <c r="C536"/>
      <c r="D536"/>
      <c r="E536"/>
      <c r="F536"/>
      <c r="G536"/>
      <c r="H536" s="59"/>
      <c r="I536"/>
      <c r="J536"/>
    </row>
    <row r="537" spans="1:10" x14ac:dyDescent="0.35">
      <c r="A537"/>
      <c r="B537"/>
      <c r="C537"/>
      <c r="D537"/>
      <c r="E537"/>
      <c r="F537"/>
      <c r="G537"/>
      <c r="H537" s="59"/>
      <c r="I537"/>
      <c r="J537"/>
    </row>
    <row r="538" spans="1:10" x14ac:dyDescent="0.35">
      <c r="A538"/>
      <c r="B538"/>
      <c r="C538"/>
      <c r="D538"/>
      <c r="E538"/>
      <c r="F538"/>
      <c r="G538"/>
      <c r="H538" s="59"/>
      <c r="I538"/>
      <c r="J538"/>
    </row>
    <row r="539" spans="1:10" x14ac:dyDescent="0.35">
      <c r="A539"/>
      <c r="B539"/>
      <c r="C539"/>
      <c r="D539"/>
      <c r="E539"/>
      <c r="F539"/>
      <c r="G539"/>
      <c r="H539" s="59"/>
      <c r="I539"/>
      <c r="J539"/>
    </row>
    <row r="540" spans="1:10" x14ac:dyDescent="0.35">
      <c r="A540"/>
      <c r="B540"/>
      <c r="C540"/>
      <c r="D540"/>
      <c r="E540"/>
      <c r="F540"/>
      <c r="G540"/>
      <c r="H540" s="59"/>
      <c r="I540"/>
      <c r="J540"/>
    </row>
    <row r="541" spans="1:10" x14ac:dyDescent="0.35">
      <c r="A541"/>
      <c r="B541"/>
      <c r="C541"/>
      <c r="D541"/>
      <c r="E541"/>
      <c r="F541"/>
      <c r="G541"/>
      <c r="H541" s="59"/>
      <c r="I541"/>
      <c r="J541"/>
    </row>
    <row r="542" spans="1:10" x14ac:dyDescent="0.35">
      <c r="A542"/>
      <c r="B542"/>
      <c r="C542"/>
      <c r="D542"/>
      <c r="E542"/>
      <c r="F542"/>
      <c r="G542"/>
      <c r="H542" s="59"/>
      <c r="I542"/>
      <c r="J542"/>
    </row>
    <row r="543" spans="1:10" x14ac:dyDescent="0.35">
      <c r="A543"/>
      <c r="B543"/>
      <c r="C543"/>
      <c r="D543"/>
      <c r="E543"/>
      <c r="F543"/>
      <c r="G543"/>
      <c r="H543" s="59"/>
      <c r="I543"/>
      <c r="J543"/>
    </row>
    <row r="544" spans="1:10" x14ac:dyDescent="0.35">
      <c r="A544"/>
      <c r="B544"/>
      <c r="C544"/>
      <c r="D544"/>
      <c r="E544"/>
      <c r="F544"/>
      <c r="G544"/>
      <c r="H544" s="59"/>
      <c r="I544"/>
      <c r="J544"/>
    </row>
    <row r="545" spans="1:10" x14ac:dyDescent="0.35">
      <c r="A545"/>
      <c r="B545"/>
      <c r="C545"/>
      <c r="D545"/>
      <c r="E545"/>
      <c r="F545"/>
      <c r="G545"/>
      <c r="H545" s="59"/>
      <c r="I545"/>
      <c r="J545"/>
    </row>
    <row r="546" spans="1:10" x14ac:dyDescent="0.35">
      <c r="A546"/>
      <c r="B546"/>
      <c r="C546"/>
      <c r="D546"/>
      <c r="E546"/>
      <c r="F546"/>
      <c r="G546"/>
      <c r="H546" s="59"/>
      <c r="I546"/>
      <c r="J546"/>
    </row>
    <row r="547" spans="1:10" x14ac:dyDescent="0.35">
      <c r="A547"/>
      <c r="B547"/>
      <c r="C547"/>
      <c r="D547"/>
      <c r="E547"/>
      <c r="F547"/>
      <c r="G547"/>
      <c r="H547" s="59"/>
      <c r="I547"/>
      <c r="J547"/>
    </row>
    <row r="548" spans="1:10" x14ac:dyDescent="0.35">
      <c r="A548"/>
      <c r="B548"/>
      <c r="C548"/>
      <c r="D548"/>
      <c r="E548"/>
      <c r="F548"/>
      <c r="G548"/>
      <c r="H548" s="59"/>
      <c r="I548"/>
      <c r="J548"/>
    </row>
    <row r="549" spans="1:10" x14ac:dyDescent="0.35">
      <c r="A549"/>
      <c r="B549"/>
      <c r="C549"/>
      <c r="D549"/>
      <c r="E549"/>
      <c r="F549"/>
      <c r="G549"/>
      <c r="H549" s="59"/>
      <c r="I549"/>
      <c r="J549"/>
    </row>
    <row r="550" spans="1:10" x14ac:dyDescent="0.35">
      <c r="A550"/>
      <c r="B550"/>
      <c r="C550"/>
      <c r="D550"/>
      <c r="E550"/>
      <c r="F550"/>
      <c r="G550"/>
      <c r="H550" s="59"/>
      <c r="I550"/>
      <c r="J550"/>
    </row>
    <row r="551" spans="1:10" x14ac:dyDescent="0.35">
      <c r="A551"/>
      <c r="B551"/>
      <c r="C551"/>
      <c r="D551"/>
      <c r="E551"/>
      <c r="F551"/>
      <c r="G551"/>
      <c r="H551" s="59"/>
      <c r="I551"/>
      <c r="J551"/>
    </row>
    <row r="552" spans="1:10" x14ac:dyDescent="0.35">
      <c r="A552"/>
      <c r="B552"/>
      <c r="C552"/>
      <c r="D552"/>
      <c r="E552"/>
      <c r="F552"/>
      <c r="G552"/>
      <c r="H552" s="59"/>
      <c r="I552"/>
      <c r="J552"/>
    </row>
    <row r="553" spans="1:10" x14ac:dyDescent="0.35">
      <c r="A553"/>
      <c r="B553"/>
      <c r="C553"/>
      <c r="D553"/>
      <c r="E553"/>
      <c r="F553"/>
      <c r="G553"/>
      <c r="H553" s="59"/>
      <c r="I553"/>
      <c r="J553"/>
    </row>
    <row r="554" spans="1:10" x14ac:dyDescent="0.35">
      <c r="A554"/>
      <c r="B554"/>
      <c r="C554"/>
      <c r="D554"/>
      <c r="E554"/>
      <c r="F554"/>
      <c r="G554"/>
      <c r="H554" s="59"/>
      <c r="I554"/>
      <c r="J554"/>
    </row>
    <row r="555" spans="1:10" x14ac:dyDescent="0.35">
      <c r="A555"/>
      <c r="B555"/>
      <c r="C555"/>
      <c r="D555"/>
      <c r="E555"/>
      <c r="F555"/>
      <c r="G555"/>
      <c r="H555" s="59"/>
      <c r="I555"/>
      <c r="J555"/>
    </row>
    <row r="556" spans="1:10" x14ac:dyDescent="0.35">
      <c r="A556"/>
      <c r="B556"/>
      <c r="C556"/>
      <c r="D556"/>
      <c r="E556"/>
      <c r="F556"/>
      <c r="G556"/>
      <c r="H556" s="59"/>
      <c r="I556"/>
      <c r="J556"/>
    </row>
    <row r="557" spans="1:10" x14ac:dyDescent="0.35">
      <c r="A557"/>
      <c r="B557"/>
      <c r="C557"/>
      <c r="D557"/>
      <c r="E557"/>
      <c r="F557"/>
      <c r="G557"/>
      <c r="H557" s="59"/>
      <c r="I557"/>
      <c r="J557"/>
    </row>
    <row r="558" spans="1:10" x14ac:dyDescent="0.35">
      <c r="A558"/>
      <c r="B558"/>
      <c r="C558"/>
      <c r="D558"/>
      <c r="E558"/>
      <c r="F558"/>
      <c r="G558"/>
      <c r="H558" s="59"/>
      <c r="I558"/>
      <c r="J558"/>
    </row>
    <row r="559" spans="1:10" x14ac:dyDescent="0.35">
      <c r="A559"/>
      <c r="B559"/>
      <c r="C559"/>
      <c r="D559"/>
      <c r="E559"/>
      <c r="F559"/>
      <c r="G559"/>
      <c r="H559" s="59"/>
      <c r="I559"/>
      <c r="J559"/>
    </row>
    <row r="560" spans="1:10" x14ac:dyDescent="0.35">
      <c r="A560"/>
      <c r="B560"/>
      <c r="C560"/>
      <c r="D560"/>
      <c r="E560"/>
      <c r="F560"/>
      <c r="G560"/>
      <c r="H560" s="59"/>
      <c r="I560"/>
      <c r="J560"/>
    </row>
    <row r="561" spans="1:10" x14ac:dyDescent="0.35">
      <c r="A561"/>
      <c r="B561"/>
      <c r="C561"/>
      <c r="D561"/>
      <c r="E561"/>
      <c r="F561"/>
      <c r="G561"/>
      <c r="H561" s="59"/>
      <c r="I561"/>
      <c r="J561"/>
    </row>
    <row r="562" spans="1:10" x14ac:dyDescent="0.35">
      <c r="A562"/>
      <c r="B562"/>
      <c r="C562"/>
      <c r="D562"/>
      <c r="E562"/>
      <c r="F562"/>
      <c r="G562"/>
      <c r="H562" s="59"/>
      <c r="I562"/>
      <c r="J562"/>
    </row>
    <row r="563" spans="1:10" x14ac:dyDescent="0.35">
      <c r="A563"/>
      <c r="B563"/>
      <c r="C563"/>
      <c r="D563"/>
      <c r="E563"/>
      <c r="F563"/>
      <c r="G563"/>
      <c r="H563" s="59"/>
      <c r="I563"/>
      <c r="J563"/>
    </row>
    <row r="564" spans="1:10" x14ac:dyDescent="0.35">
      <c r="A564"/>
      <c r="B564"/>
      <c r="C564"/>
      <c r="D564"/>
      <c r="E564"/>
      <c r="F564"/>
      <c r="G564"/>
      <c r="H564" s="59"/>
      <c r="I564"/>
      <c r="J564"/>
    </row>
    <row r="565" spans="1:10" x14ac:dyDescent="0.35">
      <c r="A565"/>
      <c r="B565"/>
      <c r="C565"/>
      <c r="D565"/>
      <c r="E565"/>
      <c r="F565"/>
      <c r="G565"/>
      <c r="H565" s="59"/>
      <c r="I565"/>
      <c r="J565"/>
    </row>
    <row r="566" spans="1:10" x14ac:dyDescent="0.35">
      <c r="A566"/>
      <c r="B566"/>
      <c r="C566"/>
      <c r="D566"/>
      <c r="E566"/>
      <c r="F566"/>
      <c r="G566"/>
      <c r="H566" s="59"/>
      <c r="I566"/>
      <c r="J566"/>
    </row>
    <row r="567" spans="1:10" x14ac:dyDescent="0.35">
      <c r="A567"/>
      <c r="B567"/>
      <c r="C567"/>
      <c r="D567"/>
      <c r="E567"/>
      <c r="F567"/>
      <c r="G567"/>
      <c r="H567" s="59"/>
      <c r="I567"/>
      <c r="J567"/>
    </row>
    <row r="568" spans="1:10" x14ac:dyDescent="0.35">
      <c r="A568"/>
      <c r="B568"/>
      <c r="C568"/>
      <c r="D568"/>
      <c r="E568"/>
      <c r="F568"/>
      <c r="G568"/>
      <c r="H568" s="59"/>
      <c r="I568"/>
      <c r="J568"/>
    </row>
    <row r="569" spans="1:10" x14ac:dyDescent="0.35">
      <c r="A569"/>
      <c r="B569"/>
      <c r="C569"/>
      <c r="D569"/>
      <c r="E569"/>
      <c r="F569"/>
      <c r="G569"/>
      <c r="H569" s="59"/>
      <c r="I569"/>
      <c r="J569"/>
    </row>
    <row r="570" spans="1:10" x14ac:dyDescent="0.35">
      <c r="A570"/>
      <c r="B570"/>
      <c r="C570"/>
      <c r="D570"/>
      <c r="E570"/>
      <c r="F570"/>
      <c r="G570"/>
      <c r="H570" s="59"/>
      <c r="I570"/>
      <c r="J570"/>
    </row>
    <row r="571" spans="1:10" x14ac:dyDescent="0.35">
      <c r="A571"/>
      <c r="B571"/>
      <c r="C571"/>
      <c r="D571"/>
      <c r="E571"/>
      <c r="F571"/>
      <c r="G571"/>
      <c r="H571" s="59"/>
      <c r="I571"/>
      <c r="J571"/>
    </row>
    <row r="572" spans="1:10" x14ac:dyDescent="0.35">
      <c r="A572"/>
      <c r="B572"/>
      <c r="C572"/>
      <c r="D572"/>
      <c r="E572"/>
      <c r="F572"/>
      <c r="G572"/>
      <c r="H572" s="59"/>
      <c r="I572"/>
      <c r="J572"/>
    </row>
    <row r="573" spans="1:10" x14ac:dyDescent="0.35">
      <c r="A573"/>
      <c r="B573"/>
      <c r="C573"/>
      <c r="D573"/>
      <c r="E573"/>
      <c r="F573"/>
      <c r="G573"/>
      <c r="H573" s="59"/>
      <c r="I573"/>
      <c r="J573"/>
    </row>
    <row r="574" spans="1:10" x14ac:dyDescent="0.35">
      <c r="A574"/>
      <c r="B574"/>
      <c r="C574"/>
      <c r="D574"/>
      <c r="E574"/>
      <c r="F574"/>
      <c r="G574"/>
      <c r="H574" s="59"/>
      <c r="I574"/>
      <c r="J574"/>
    </row>
    <row r="575" spans="1:10" x14ac:dyDescent="0.35">
      <c r="A575"/>
      <c r="B575"/>
      <c r="C575"/>
      <c r="D575"/>
      <c r="E575"/>
      <c r="F575"/>
      <c r="G575"/>
      <c r="H575" s="59"/>
      <c r="I575"/>
      <c r="J575"/>
    </row>
    <row r="576" spans="1:10" x14ac:dyDescent="0.35">
      <c r="A576"/>
      <c r="B576"/>
      <c r="C576"/>
      <c r="D576"/>
      <c r="E576"/>
      <c r="F576"/>
      <c r="G576"/>
      <c r="H576" s="59"/>
      <c r="I576"/>
      <c r="J576"/>
    </row>
    <row r="577" spans="1:10" x14ac:dyDescent="0.35">
      <c r="A577"/>
      <c r="B577"/>
      <c r="C577"/>
      <c r="D577"/>
      <c r="E577"/>
      <c r="F577"/>
      <c r="G577"/>
      <c r="H577" s="59"/>
      <c r="I577"/>
      <c r="J577"/>
    </row>
    <row r="578" spans="1:10" x14ac:dyDescent="0.35">
      <c r="A578"/>
      <c r="B578"/>
      <c r="C578"/>
      <c r="D578"/>
      <c r="E578"/>
      <c r="F578"/>
      <c r="G578"/>
      <c r="H578" s="59"/>
      <c r="I578"/>
      <c r="J578"/>
    </row>
    <row r="579" spans="1:10" x14ac:dyDescent="0.35">
      <c r="A579"/>
      <c r="B579"/>
      <c r="C579"/>
      <c r="D579"/>
      <c r="E579"/>
      <c r="F579"/>
      <c r="G579"/>
      <c r="H579" s="59"/>
      <c r="I579"/>
      <c r="J579"/>
    </row>
    <row r="580" spans="1:10" x14ac:dyDescent="0.35">
      <c r="A580"/>
      <c r="B580"/>
      <c r="C580"/>
      <c r="D580"/>
      <c r="E580"/>
      <c r="F580"/>
      <c r="G580"/>
      <c r="H580" s="59"/>
      <c r="I580"/>
      <c r="J580"/>
    </row>
    <row r="581" spans="1:10" x14ac:dyDescent="0.35">
      <c r="A581"/>
      <c r="B581"/>
      <c r="C581"/>
      <c r="D581"/>
      <c r="E581"/>
      <c r="F581"/>
      <c r="G581"/>
      <c r="H581" s="59"/>
      <c r="I581"/>
      <c r="J581"/>
    </row>
    <row r="582" spans="1:10" x14ac:dyDescent="0.35">
      <c r="A582"/>
      <c r="B582"/>
      <c r="C582"/>
      <c r="D582"/>
      <c r="E582"/>
      <c r="F582"/>
      <c r="G582"/>
      <c r="H582" s="59"/>
      <c r="I582"/>
      <c r="J582"/>
    </row>
    <row r="583" spans="1:10" x14ac:dyDescent="0.35">
      <c r="A583"/>
      <c r="B583"/>
      <c r="C583"/>
      <c r="D583"/>
      <c r="E583"/>
      <c r="F583"/>
      <c r="G583"/>
      <c r="H583" s="59"/>
      <c r="I583"/>
      <c r="J583"/>
    </row>
    <row r="584" spans="1:10" x14ac:dyDescent="0.35">
      <c r="A584"/>
      <c r="B584"/>
      <c r="C584"/>
      <c r="D584"/>
      <c r="E584"/>
      <c r="F584"/>
      <c r="G584"/>
      <c r="H584" s="59"/>
      <c r="I584"/>
      <c r="J584"/>
    </row>
    <row r="585" spans="1:10" x14ac:dyDescent="0.35">
      <c r="A585"/>
      <c r="B585"/>
      <c r="C585"/>
      <c r="D585"/>
      <c r="E585"/>
      <c r="F585"/>
      <c r="G585"/>
      <c r="H585" s="59"/>
      <c r="I585"/>
      <c r="J585"/>
    </row>
    <row r="586" spans="1:10" x14ac:dyDescent="0.35">
      <c r="A586"/>
      <c r="B586"/>
      <c r="C586"/>
      <c r="D586"/>
      <c r="E586"/>
      <c r="F586"/>
      <c r="G586"/>
      <c r="H586" s="59"/>
      <c r="I586"/>
      <c r="J586"/>
    </row>
    <row r="587" spans="1:10" x14ac:dyDescent="0.35">
      <c r="A587"/>
      <c r="B587"/>
      <c r="C587"/>
      <c r="D587"/>
      <c r="E587"/>
      <c r="F587"/>
      <c r="G587"/>
      <c r="H587" s="59"/>
      <c r="I587"/>
      <c r="J587"/>
    </row>
    <row r="588" spans="1:10" x14ac:dyDescent="0.35">
      <c r="A588"/>
      <c r="B588"/>
      <c r="C588"/>
      <c r="D588"/>
      <c r="E588"/>
      <c r="F588"/>
      <c r="G588"/>
      <c r="H588" s="59"/>
      <c r="I588"/>
      <c r="J588"/>
    </row>
    <row r="589" spans="1:10" x14ac:dyDescent="0.35">
      <c r="A589"/>
      <c r="B589"/>
      <c r="C589"/>
      <c r="D589"/>
      <c r="E589"/>
      <c r="F589"/>
      <c r="G589"/>
      <c r="H589" s="59"/>
      <c r="I589"/>
      <c r="J589"/>
    </row>
    <row r="590" spans="1:10" x14ac:dyDescent="0.35">
      <c r="A590"/>
      <c r="B590"/>
      <c r="C590"/>
      <c r="D590"/>
      <c r="E590"/>
      <c r="F590"/>
      <c r="G590"/>
      <c r="H590" s="59"/>
      <c r="I590"/>
      <c r="J590"/>
    </row>
    <row r="591" spans="1:10" x14ac:dyDescent="0.35">
      <c r="A591"/>
      <c r="B591"/>
      <c r="C591"/>
      <c r="D591"/>
      <c r="E591"/>
      <c r="F591"/>
      <c r="G591"/>
      <c r="H591" s="59"/>
      <c r="I591"/>
      <c r="J591"/>
    </row>
    <row r="592" spans="1:10" x14ac:dyDescent="0.35">
      <c r="A592"/>
      <c r="B592"/>
      <c r="C592"/>
      <c r="D592"/>
      <c r="E592"/>
      <c r="F592"/>
      <c r="G592"/>
      <c r="H592" s="59"/>
      <c r="I592"/>
      <c r="J592"/>
    </row>
    <row r="593" spans="1:10" x14ac:dyDescent="0.35">
      <c r="A593"/>
      <c r="B593"/>
      <c r="C593"/>
      <c r="D593"/>
      <c r="E593"/>
      <c r="F593"/>
      <c r="G593"/>
      <c r="H593" s="59"/>
      <c r="I593"/>
      <c r="J593"/>
    </row>
    <row r="594" spans="1:10" x14ac:dyDescent="0.35">
      <c r="A594"/>
      <c r="B594"/>
      <c r="C594"/>
      <c r="D594"/>
      <c r="E594"/>
      <c r="F594"/>
      <c r="G594"/>
      <c r="H594" s="59"/>
      <c r="I594"/>
      <c r="J594"/>
    </row>
    <row r="595" spans="1:10" x14ac:dyDescent="0.35">
      <c r="A595"/>
      <c r="B595"/>
      <c r="C595"/>
      <c r="D595"/>
      <c r="E595"/>
      <c r="F595"/>
      <c r="G595"/>
      <c r="H595" s="59"/>
      <c r="I595"/>
      <c r="J595"/>
    </row>
    <row r="596" spans="1:10" x14ac:dyDescent="0.35">
      <c r="A596"/>
      <c r="B596"/>
      <c r="C596"/>
      <c r="D596"/>
      <c r="E596"/>
      <c r="F596"/>
      <c r="G596"/>
      <c r="H596" s="59"/>
      <c r="I596"/>
      <c r="J596"/>
    </row>
    <row r="597" spans="1:10" x14ac:dyDescent="0.35">
      <c r="A597"/>
      <c r="B597"/>
      <c r="C597"/>
      <c r="D597"/>
      <c r="E597"/>
      <c r="F597"/>
      <c r="G597"/>
      <c r="H597" s="59"/>
      <c r="I597"/>
      <c r="J597"/>
    </row>
    <row r="598" spans="1:10" x14ac:dyDescent="0.35">
      <c r="A598"/>
      <c r="B598"/>
      <c r="C598"/>
      <c r="D598"/>
      <c r="E598"/>
      <c r="F598"/>
      <c r="G598"/>
      <c r="H598" s="59"/>
      <c r="I598"/>
      <c r="J598"/>
    </row>
    <row r="599" spans="1:10" x14ac:dyDescent="0.35">
      <c r="A599"/>
      <c r="B599"/>
      <c r="C599"/>
      <c r="D599"/>
      <c r="E599"/>
      <c r="F599"/>
      <c r="G599"/>
      <c r="H599" s="59"/>
      <c r="I599"/>
      <c r="J599"/>
    </row>
    <row r="600" spans="1:10" x14ac:dyDescent="0.35">
      <c r="A600"/>
      <c r="B600"/>
      <c r="C600"/>
      <c r="D600"/>
      <c r="E600"/>
      <c r="F600"/>
      <c r="G600"/>
      <c r="H600" s="59"/>
      <c r="I600"/>
      <c r="J600"/>
    </row>
    <row r="601" spans="1:10" x14ac:dyDescent="0.35">
      <c r="A601"/>
      <c r="B601"/>
      <c r="C601"/>
      <c r="D601"/>
      <c r="E601"/>
      <c r="F601"/>
      <c r="G601"/>
      <c r="H601" s="59"/>
      <c r="I601"/>
      <c r="J601"/>
    </row>
    <row r="602" spans="1:10" x14ac:dyDescent="0.35">
      <c r="A602"/>
      <c r="B602"/>
      <c r="C602"/>
      <c r="D602"/>
      <c r="E602"/>
      <c r="F602"/>
      <c r="G602"/>
      <c r="H602" s="59"/>
      <c r="I602"/>
      <c r="J602"/>
    </row>
    <row r="603" spans="1:10" x14ac:dyDescent="0.35">
      <c r="A603"/>
      <c r="B603"/>
      <c r="C603"/>
      <c r="D603"/>
      <c r="E603"/>
      <c r="F603"/>
      <c r="G603"/>
      <c r="H603" s="59"/>
      <c r="I603"/>
      <c r="J603"/>
    </row>
    <row r="604" spans="1:10" x14ac:dyDescent="0.35">
      <c r="A604"/>
      <c r="B604"/>
      <c r="C604"/>
      <c r="D604"/>
      <c r="E604"/>
      <c r="F604"/>
      <c r="G604"/>
      <c r="H604" s="59"/>
      <c r="I604"/>
      <c r="J604"/>
    </row>
    <row r="605" spans="1:10" x14ac:dyDescent="0.35">
      <c r="A605"/>
      <c r="B605"/>
      <c r="C605"/>
      <c r="D605"/>
      <c r="E605"/>
      <c r="F605"/>
      <c r="G605"/>
      <c r="H605" s="59"/>
      <c r="I605"/>
      <c r="J605"/>
    </row>
    <row r="606" spans="1:10" x14ac:dyDescent="0.35">
      <c r="A606"/>
      <c r="B606"/>
      <c r="C606"/>
      <c r="D606"/>
      <c r="E606"/>
      <c r="F606"/>
      <c r="G606"/>
      <c r="H606" s="59"/>
      <c r="I606"/>
      <c r="J606"/>
    </row>
    <row r="607" spans="1:10" x14ac:dyDescent="0.35">
      <c r="A607"/>
      <c r="B607"/>
      <c r="C607"/>
      <c r="D607"/>
      <c r="E607"/>
      <c r="F607"/>
      <c r="G607"/>
      <c r="H607" s="59"/>
      <c r="I607"/>
      <c r="J607"/>
    </row>
    <row r="608" spans="1:10" x14ac:dyDescent="0.35">
      <c r="A608"/>
      <c r="B608"/>
      <c r="C608"/>
      <c r="D608"/>
      <c r="E608"/>
      <c r="F608"/>
      <c r="G608"/>
      <c r="H608" s="59"/>
      <c r="I608"/>
      <c r="J608"/>
    </row>
    <row r="609" spans="1:10" x14ac:dyDescent="0.35">
      <c r="A609"/>
      <c r="B609"/>
      <c r="C609"/>
      <c r="D609"/>
      <c r="E609"/>
      <c r="F609"/>
      <c r="G609"/>
      <c r="H609" s="59"/>
      <c r="I609"/>
      <c r="J609"/>
    </row>
    <row r="610" spans="1:10" x14ac:dyDescent="0.35">
      <c r="A610"/>
      <c r="B610"/>
      <c r="C610"/>
      <c r="D610"/>
      <c r="E610"/>
      <c r="F610"/>
      <c r="G610"/>
      <c r="H610" s="59"/>
      <c r="I610"/>
      <c r="J610"/>
    </row>
    <row r="611" spans="1:10" x14ac:dyDescent="0.35">
      <c r="A611"/>
      <c r="B611"/>
      <c r="C611"/>
      <c r="D611"/>
      <c r="E611"/>
      <c r="F611"/>
      <c r="G611"/>
      <c r="H611" s="59"/>
      <c r="I611"/>
      <c r="J611"/>
    </row>
    <row r="612" spans="1:10" x14ac:dyDescent="0.35">
      <c r="A612"/>
      <c r="B612"/>
      <c r="C612"/>
      <c r="D612"/>
      <c r="E612"/>
      <c r="F612"/>
      <c r="G612"/>
      <c r="H612" s="59"/>
      <c r="I612"/>
      <c r="J612"/>
    </row>
    <row r="613" spans="1:10" x14ac:dyDescent="0.35">
      <c r="A613"/>
      <c r="B613"/>
      <c r="C613"/>
      <c r="D613"/>
      <c r="E613"/>
      <c r="F613"/>
      <c r="G613"/>
      <c r="H613" s="59"/>
      <c r="I613"/>
      <c r="J613"/>
    </row>
    <row r="614" spans="1:10" x14ac:dyDescent="0.35">
      <c r="A614"/>
      <c r="B614"/>
      <c r="C614"/>
      <c r="D614"/>
      <c r="E614"/>
      <c r="F614"/>
      <c r="G614"/>
      <c r="H614" s="59"/>
      <c r="I614"/>
      <c r="J614"/>
    </row>
    <row r="615" spans="1:10" x14ac:dyDescent="0.35">
      <c r="A615"/>
      <c r="B615"/>
      <c r="C615"/>
      <c r="D615"/>
      <c r="E615"/>
      <c r="F615"/>
      <c r="G615"/>
      <c r="H615" s="59"/>
      <c r="I615"/>
      <c r="J615"/>
    </row>
    <row r="616" spans="1:10" x14ac:dyDescent="0.35">
      <c r="A616"/>
      <c r="B616"/>
      <c r="C616"/>
      <c r="D616"/>
      <c r="E616"/>
      <c r="F616"/>
      <c r="G616"/>
      <c r="H616" s="59"/>
      <c r="I616"/>
      <c r="J616"/>
    </row>
    <row r="617" spans="1:10" x14ac:dyDescent="0.35">
      <c r="A617"/>
      <c r="B617"/>
      <c r="C617"/>
      <c r="D617"/>
      <c r="E617"/>
      <c r="F617"/>
      <c r="G617"/>
      <c r="H617" s="59"/>
      <c r="I617"/>
      <c r="J617"/>
    </row>
    <row r="618" spans="1:10" x14ac:dyDescent="0.35">
      <c r="A618"/>
      <c r="B618"/>
      <c r="C618"/>
      <c r="D618"/>
      <c r="E618"/>
      <c r="F618"/>
      <c r="G618"/>
      <c r="H618" s="59"/>
      <c r="I618"/>
      <c r="J618"/>
    </row>
    <row r="619" spans="1:10" x14ac:dyDescent="0.35">
      <c r="A619"/>
      <c r="B619"/>
      <c r="C619"/>
      <c r="D619"/>
      <c r="E619"/>
      <c r="F619"/>
      <c r="G619"/>
      <c r="H619" s="59"/>
      <c r="I619"/>
      <c r="J619"/>
    </row>
    <row r="620" spans="1:10" x14ac:dyDescent="0.35">
      <c r="A620"/>
      <c r="B620"/>
      <c r="C620"/>
      <c r="D620"/>
      <c r="E620"/>
      <c r="F620"/>
      <c r="G620"/>
      <c r="H620" s="59"/>
      <c r="I620"/>
      <c r="J620"/>
    </row>
    <row r="621" spans="1:10" x14ac:dyDescent="0.35">
      <c r="A621"/>
      <c r="B621"/>
      <c r="C621"/>
      <c r="D621"/>
      <c r="E621"/>
      <c r="F621"/>
      <c r="G621"/>
      <c r="H621" s="59"/>
      <c r="I621"/>
      <c r="J621"/>
    </row>
    <row r="622" spans="1:10" x14ac:dyDescent="0.35">
      <c r="A622"/>
      <c r="B622"/>
      <c r="C622"/>
      <c r="D622"/>
      <c r="E622"/>
      <c r="F622"/>
      <c r="G622"/>
      <c r="H622" s="59"/>
      <c r="I622"/>
      <c r="J622"/>
    </row>
    <row r="623" spans="1:10" x14ac:dyDescent="0.35">
      <c r="A623"/>
      <c r="B623"/>
      <c r="C623"/>
      <c r="D623"/>
      <c r="E623"/>
      <c r="F623"/>
      <c r="G623"/>
      <c r="H623" s="59"/>
      <c r="I623"/>
      <c r="J623"/>
    </row>
    <row r="624" spans="1:10" x14ac:dyDescent="0.35">
      <c r="A624"/>
      <c r="B624"/>
      <c r="C624"/>
      <c r="D624"/>
      <c r="E624"/>
      <c r="F624"/>
      <c r="G624"/>
      <c r="H624" s="59"/>
      <c r="I624"/>
      <c r="J624"/>
    </row>
    <row r="625" spans="1:10" x14ac:dyDescent="0.35">
      <c r="A625"/>
      <c r="B625"/>
      <c r="C625"/>
      <c r="D625"/>
      <c r="E625"/>
      <c r="F625"/>
      <c r="G625"/>
      <c r="H625" s="59"/>
      <c r="I625"/>
      <c r="J625"/>
    </row>
    <row r="626" spans="1:10" x14ac:dyDescent="0.35">
      <c r="A626"/>
      <c r="B626"/>
      <c r="C626"/>
      <c r="D626"/>
      <c r="E626"/>
      <c r="F626"/>
      <c r="G626"/>
      <c r="H626" s="59"/>
      <c r="I626"/>
      <c r="J626"/>
    </row>
    <row r="627" spans="1:10" x14ac:dyDescent="0.35">
      <c r="A627"/>
      <c r="B627"/>
      <c r="C627"/>
      <c r="D627"/>
      <c r="E627"/>
      <c r="F627"/>
      <c r="G627"/>
      <c r="H627" s="59"/>
      <c r="I627"/>
      <c r="J627"/>
    </row>
    <row r="628" spans="1:10" x14ac:dyDescent="0.35">
      <c r="A628"/>
      <c r="B628"/>
      <c r="C628"/>
      <c r="D628"/>
      <c r="E628"/>
      <c r="F628"/>
      <c r="G628"/>
      <c r="H628" s="59"/>
      <c r="I628"/>
      <c r="J628"/>
    </row>
    <row r="629" spans="1:10" x14ac:dyDescent="0.35">
      <c r="A629"/>
      <c r="B629"/>
      <c r="C629"/>
      <c r="D629"/>
      <c r="E629"/>
      <c r="F629"/>
      <c r="G629"/>
      <c r="H629" s="59"/>
      <c r="I629"/>
      <c r="J629"/>
    </row>
    <row r="630" spans="1:10" x14ac:dyDescent="0.35">
      <c r="A630"/>
      <c r="B630"/>
      <c r="C630"/>
      <c r="D630"/>
      <c r="E630"/>
      <c r="F630"/>
      <c r="G630"/>
      <c r="H630" s="59"/>
      <c r="I630"/>
      <c r="J630"/>
    </row>
    <row r="631" spans="1:10" x14ac:dyDescent="0.35">
      <c r="A631"/>
      <c r="B631"/>
      <c r="C631"/>
      <c r="D631"/>
      <c r="E631"/>
      <c r="F631"/>
      <c r="G631"/>
      <c r="H631" s="59"/>
      <c r="I631"/>
      <c r="J631"/>
    </row>
    <row r="632" spans="1:10" x14ac:dyDescent="0.35">
      <c r="A632"/>
      <c r="B632"/>
      <c r="C632"/>
      <c r="D632"/>
      <c r="E632"/>
      <c r="F632"/>
      <c r="G632"/>
      <c r="H632" s="59"/>
      <c r="I632"/>
      <c r="J632"/>
    </row>
    <row r="633" spans="1:10" x14ac:dyDescent="0.35">
      <c r="A633"/>
      <c r="B633"/>
      <c r="C633"/>
      <c r="D633"/>
      <c r="E633"/>
      <c r="F633"/>
      <c r="G633"/>
      <c r="H633" s="59"/>
      <c r="I633"/>
      <c r="J633"/>
    </row>
    <row r="634" spans="1:10" x14ac:dyDescent="0.35">
      <c r="A634"/>
      <c r="B634"/>
      <c r="C634"/>
      <c r="D634"/>
      <c r="E634"/>
      <c r="F634"/>
      <c r="G634"/>
      <c r="H634" s="59"/>
      <c r="I634"/>
      <c r="J634"/>
    </row>
    <row r="635" spans="1:10" x14ac:dyDescent="0.35">
      <c r="A635"/>
      <c r="B635"/>
      <c r="C635"/>
      <c r="D635"/>
      <c r="E635"/>
      <c r="F635"/>
      <c r="G635"/>
      <c r="H635" s="59"/>
      <c r="I635"/>
      <c r="J635"/>
    </row>
    <row r="636" spans="1:10" x14ac:dyDescent="0.35">
      <c r="A636"/>
      <c r="B636"/>
      <c r="C636"/>
      <c r="D636"/>
      <c r="E636"/>
      <c r="F636"/>
      <c r="G636"/>
      <c r="H636" s="59"/>
      <c r="I636"/>
      <c r="J636"/>
    </row>
    <row r="637" spans="1:10" x14ac:dyDescent="0.35">
      <c r="A637"/>
      <c r="B637"/>
      <c r="C637"/>
      <c r="D637"/>
      <c r="E637"/>
      <c r="F637"/>
      <c r="G637"/>
      <c r="H637" s="59"/>
      <c r="I637"/>
      <c r="J637"/>
    </row>
    <row r="638" spans="1:10" x14ac:dyDescent="0.35">
      <c r="A638"/>
      <c r="B638"/>
      <c r="C638"/>
      <c r="D638"/>
      <c r="E638"/>
      <c r="F638"/>
      <c r="G638"/>
      <c r="H638" s="59"/>
      <c r="I638"/>
      <c r="J638"/>
    </row>
    <row r="639" spans="1:10" x14ac:dyDescent="0.35">
      <c r="A639"/>
      <c r="B639"/>
      <c r="C639"/>
      <c r="D639"/>
      <c r="E639"/>
      <c r="F639"/>
      <c r="G639"/>
      <c r="H639" s="59"/>
      <c r="I639"/>
      <c r="J639"/>
    </row>
    <row r="640" spans="1:10" x14ac:dyDescent="0.35">
      <c r="A640"/>
      <c r="B640"/>
      <c r="C640"/>
      <c r="D640"/>
      <c r="E640"/>
      <c r="F640"/>
      <c r="G640"/>
      <c r="H640" s="59"/>
      <c r="I640"/>
      <c r="J640"/>
    </row>
    <row r="641" spans="1:10" x14ac:dyDescent="0.35">
      <c r="A641"/>
      <c r="B641"/>
      <c r="C641"/>
      <c r="D641"/>
      <c r="E641"/>
      <c r="F641"/>
      <c r="G641"/>
      <c r="H641" s="59"/>
      <c r="I641"/>
      <c r="J641"/>
    </row>
    <row r="642" spans="1:10" x14ac:dyDescent="0.35">
      <c r="A642"/>
      <c r="B642"/>
      <c r="C642"/>
      <c r="D642"/>
      <c r="E642"/>
      <c r="F642"/>
      <c r="G642"/>
      <c r="H642" s="59"/>
      <c r="I642"/>
      <c r="J642"/>
    </row>
    <row r="643" spans="1:10" x14ac:dyDescent="0.35">
      <c r="A643"/>
      <c r="B643"/>
      <c r="C643"/>
      <c r="D643"/>
      <c r="E643"/>
      <c r="F643"/>
      <c r="G643"/>
      <c r="H643" s="59"/>
      <c r="I643"/>
      <c r="J643"/>
    </row>
    <row r="644" spans="1:10" x14ac:dyDescent="0.35">
      <c r="A644"/>
      <c r="B644"/>
      <c r="C644"/>
      <c r="D644"/>
      <c r="E644"/>
      <c r="F644"/>
      <c r="G644"/>
      <c r="H644" s="59"/>
      <c r="I644"/>
      <c r="J644"/>
    </row>
    <row r="645" spans="1:10" x14ac:dyDescent="0.35">
      <c r="A645"/>
      <c r="B645"/>
      <c r="C645"/>
      <c r="D645"/>
      <c r="E645"/>
      <c r="F645"/>
      <c r="G645"/>
      <c r="H645" s="59"/>
      <c r="I645"/>
      <c r="J645"/>
    </row>
    <row r="646" spans="1:10" x14ac:dyDescent="0.35">
      <c r="A646"/>
      <c r="B646"/>
      <c r="C646"/>
      <c r="D646"/>
      <c r="E646"/>
      <c r="F646"/>
      <c r="G646"/>
      <c r="H646" s="59"/>
      <c r="I646"/>
      <c r="J646"/>
    </row>
    <row r="647" spans="1:10" x14ac:dyDescent="0.35">
      <c r="A647"/>
      <c r="B647"/>
      <c r="C647"/>
      <c r="D647"/>
      <c r="E647"/>
      <c r="F647"/>
      <c r="G647"/>
      <c r="H647" s="59"/>
      <c r="I647"/>
      <c r="J647"/>
    </row>
    <row r="648" spans="1:10" x14ac:dyDescent="0.35">
      <c r="A648"/>
      <c r="B648"/>
      <c r="C648"/>
      <c r="D648"/>
      <c r="E648"/>
      <c r="F648"/>
      <c r="G648"/>
      <c r="H648" s="59"/>
      <c r="I648"/>
      <c r="J648"/>
    </row>
    <row r="649" spans="1:10" x14ac:dyDescent="0.35">
      <c r="A649"/>
      <c r="B649"/>
      <c r="C649"/>
      <c r="D649"/>
      <c r="E649"/>
      <c r="F649"/>
      <c r="G649"/>
      <c r="H649" s="59"/>
      <c r="I649"/>
      <c r="J649"/>
    </row>
    <row r="650" spans="1:10" x14ac:dyDescent="0.35">
      <c r="A650"/>
      <c r="B650"/>
      <c r="C650"/>
      <c r="D650"/>
      <c r="E650"/>
      <c r="F650"/>
      <c r="G650"/>
      <c r="H650" s="59"/>
      <c r="I650"/>
      <c r="J650"/>
    </row>
    <row r="651" spans="1:10" x14ac:dyDescent="0.35">
      <c r="A651"/>
      <c r="B651"/>
      <c r="C651"/>
      <c r="D651"/>
      <c r="E651"/>
      <c r="F651"/>
      <c r="G651"/>
      <c r="H651" s="59"/>
      <c r="I651"/>
      <c r="J651"/>
    </row>
    <row r="652" spans="1:10" x14ac:dyDescent="0.35">
      <c r="A652"/>
      <c r="B652"/>
      <c r="C652"/>
      <c r="D652"/>
      <c r="E652"/>
      <c r="F652"/>
      <c r="G652"/>
      <c r="H652" s="59"/>
      <c r="I652"/>
      <c r="J652"/>
    </row>
    <row r="653" spans="1:10" x14ac:dyDescent="0.35">
      <c r="A653"/>
      <c r="B653"/>
      <c r="C653"/>
      <c r="D653"/>
      <c r="E653"/>
      <c r="F653"/>
      <c r="G653"/>
      <c r="H653" s="59"/>
      <c r="I653"/>
      <c r="J653"/>
    </row>
    <row r="654" spans="1:10" x14ac:dyDescent="0.35">
      <c r="A654"/>
      <c r="B654"/>
      <c r="C654"/>
      <c r="D654"/>
      <c r="E654"/>
      <c r="F654"/>
      <c r="G654"/>
      <c r="H654" s="59"/>
      <c r="I654"/>
      <c r="J654"/>
    </row>
    <row r="655" spans="1:10" x14ac:dyDescent="0.35">
      <c r="A655"/>
      <c r="B655"/>
      <c r="C655"/>
      <c r="D655"/>
      <c r="E655"/>
      <c r="F655"/>
      <c r="G655"/>
      <c r="H655" s="59"/>
      <c r="I655"/>
      <c r="J655"/>
    </row>
    <row r="656" spans="1:10" x14ac:dyDescent="0.35">
      <c r="A656"/>
      <c r="B656"/>
      <c r="C656"/>
      <c r="D656"/>
      <c r="E656"/>
      <c r="F656"/>
      <c r="G656"/>
      <c r="H656" s="59"/>
      <c r="I656"/>
      <c r="J656"/>
    </row>
    <row r="657" spans="1:10" x14ac:dyDescent="0.35">
      <c r="A657"/>
      <c r="B657"/>
      <c r="C657"/>
      <c r="D657"/>
      <c r="E657"/>
      <c r="F657"/>
      <c r="G657"/>
      <c r="H657" s="59"/>
      <c r="I657"/>
      <c r="J657"/>
    </row>
    <row r="658" spans="1:10" x14ac:dyDescent="0.35">
      <c r="A658"/>
      <c r="B658"/>
      <c r="C658"/>
      <c r="D658"/>
      <c r="E658"/>
      <c r="F658"/>
      <c r="G658"/>
      <c r="H658" s="59"/>
      <c r="I658"/>
      <c r="J658"/>
    </row>
    <row r="659" spans="1:10" x14ac:dyDescent="0.35">
      <c r="A659"/>
      <c r="B659"/>
      <c r="C659"/>
      <c r="D659"/>
      <c r="E659"/>
      <c r="F659"/>
      <c r="G659"/>
      <c r="H659" s="59"/>
      <c r="I659"/>
      <c r="J659"/>
    </row>
    <row r="660" spans="1:10" x14ac:dyDescent="0.35">
      <c r="A660"/>
      <c r="B660"/>
      <c r="C660"/>
      <c r="D660"/>
      <c r="E660"/>
      <c r="F660"/>
      <c r="G660"/>
      <c r="H660" s="59"/>
      <c r="I660"/>
      <c r="J660"/>
    </row>
    <row r="661" spans="1:10" x14ac:dyDescent="0.35">
      <c r="A661"/>
      <c r="B661"/>
      <c r="C661"/>
      <c r="D661"/>
      <c r="E661"/>
      <c r="F661"/>
      <c r="G661"/>
      <c r="H661" s="59"/>
      <c r="I661"/>
      <c r="J661"/>
    </row>
    <row r="662" spans="1:10" x14ac:dyDescent="0.35">
      <c r="A662"/>
      <c r="B662"/>
      <c r="C662"/>
      <c r="D662"/>
      <c r="E662"/>
      <c r="F662"/>
      <c r="G662"/>
      <c r="H662" s="59"/>
      <c r="I662"/>
      <c r="J662"/>
    </row>
    <row r="663" spans="1:10" x14ac:dyDescent="0.35">
      <c r="A663"/>
      <c r="B663"/>
      <c r="C663"/>
      <c r="D663"/>
      <c r="E663"/>
      <c r="F663"/>
      <c r="G663"/>
      <c r="H663" s="59"/>
      <c r="I663"/>
      <c r="J663"/>
    </row>
    <row r="664" spans="1:10" x14ac:dyDescent="0.35">
      <c r="A664"/>
      <c r="B664"/>
      <c r="C664"/>
      <c r="D664"/>
      <c r="E664"/>
      <c r="F664"/>
      <c r="G664"/>
      <c r="H664" s="59"/>
      <c r="I664"/>
      <c r="J664"/>
    </row>
    <row r="665" spans="1:10" x14ac:dyDescent="0.35">
      <c r="A665"/>
      <c r="B665"/>
      <c r="C665"/>
      <c r="D665"/>
      <c r="E665"/>
      <c r="F665"/>
      <c r="G665"/>
      <c r="H665" s="59"/>
      <c r="I665"/>
      <c r="J665"/>
    </row>
    <row r="666" spans="1:10" x14ac:dyDescent="0.35">
      <c r="A666"/>
      <c r="B666"/>
      <c r="C666"/>
      <c r="D666"/>
      <c r="E666"/>
      <c r="F666"/>
      <c r="G666"/>
      <c r="H666" s="59"/>
      <c r="I666"/>
      <c r="J666"/>
    </row>
    <row r="667" spans="1:10" x14ac:dyDescent="0.35">
      <c r="A667"/>
      <c r="B667"/>
      <c r="C667"/>
      <c r="D667"/>
      <c r="E667"/>
      <c r="F667"/>
      <c r="G667"/>
      <c r="H667" s="59"/>
      <c r="I667"/>
      <c r="J667"/>
    </row>
    <row r="668" spans="1:10" x14ac:dyDescent="0.35">
      <c r="A668"/>
      <c r="B668"/>
      <c r="C668"/>
      <c r="D668"/>
      <c r="E668"/>
      <c r="F668"/>
      <c r="G668"/>
      <c r="H668" s="59"/>
      <c r="I668"/>
      <c r="J668"/>
    </row>
    <row r="669" spans="1:10" x14ac:dyDescent="0.35">
      <c r="A669"/>
      <c r="B669"/>
      <c r="C669"/>
      <c r="D669"/>
      <c r="E669"/>
      <c r="F669"/>
      <c r="G669"/>
      <c r="H669" s="59"/>
      <c r="I669"/>
      <c r="J669"/>
    </row>
    <row r="670" spans="1:10" x14ac:dyDescent="0.35">
      <c r="A670"/>
      <c r="B670"/>
      <c r="C670"/>
      <c r="D670"/>
      <c r="E670"/>
      <c r="F670"/>
      <c r="G670"/>
      <c r="H670" s="59"/>
      <c r="I670"/>
      <c r="J670"/>
    </row>
    <row r="671" spans="1:10" x14ac:dyDescent="0.35">
      <c r="A671"/>
      <c r="B671"/>
      <c r="C671"/>
      <c r="D671"/>
      <c r="E671"/>
      <c r="F671"/>
      <c r="G671"/>
      <c r="H671" s="59"/>
      <c r="I671"/>
      <c r="J671"/>
    </row>
    <row r="672" spans="1:10" x14ac:dyDescent="0.35">
      <c r="A672"/>
      <c r="B672"/>
      <c r="C672"/>
      <c r="D672"/>
      <c r="E672"/>
      <c r="F672"/>
      <c r="G672"/>
      <c r="H672" s="59"/>
      <c r="I672"/>
      <c r="J672"/>
    </row>
    <row r="673" spans="1:10" x14ac:dyDescent="0.35">
      <c r="A673"/>
      <c r="B673"/>
      <c r="C673"/>
      <c r="D673"/>
      <c r="E673"/>
      <c r="F673"/>
      <c r="G673"/>
      <c r="H673" s="59"/>
      <c r="I673"/>
      <c r="J673"/>
    </row>
    <row r="674" spans="1:10" x14ac:dyDescent="0.35">
      <c r="A674"/>
      <c r="B674"/>
      <c r="C674"/>
      <c r="D674"/>
      <c r="E674"/>
      <c r="F674"/>
      <c r="G674"/>
      <c r="H674" s="59"/>
      <c r="I674"/>
      <c r="J674"/>
    </row>
    <row r="675" spans="1:10" x14ac:dyDescent="0.35">
      <c r="A675"/>
      <c r="B675"/>
      <c r="C675"/>
      <c r="D675"/>
      <c r="E675"/>
      <c r="F675"/>
      <c r="G675"/>
      <c r="H675" s="59"/>
      <c r="I675"/>
      <c r="J675"/>
    </row>
    <row r="676" spans="1:10" x14ac:dyDescent="0.35">
      <c r="A676"/>
      <c r="B676"/>
      <c r="C676"/>
      <c r="D676"/>
      <c r="E676"/>
      <c r="F676"/>
      <c r="G676"/>
      <c r="H676" s="59"/>
      <c r="I676"/>
      <c r="J676"/>
    </row>
    <row r="677" spans="1:10" x14ac:dyDescent="0.35">
      <c r="A677"/>
      <c r="B677"/>
      <c r="C677"/>
      <c r="D677"/>
      <c r="E677"/>
      <c r="F677"/>
      <c r="G677"/>
      <c r="H677" s="59"/>
      <c r="I677"/>
      <c r="J677"/>
    </row>
    <row r="678" spans="1:10" x14ac:dyDescent="0.35">
      <c r="A678"/>
      <c r="B678"/>
      <c r="C678"/>
      <c r="D678"/>
      <c r="E678"/>
      <c r="F678"/>
      <c r="G678"/>
      <c r="H678" s="59"/>
      <c r="I678"/>
      <c r="J678"/>
    </row>
    <row r="679" spans="1:10" x14ac:dyDescent="0.35">
      <c r="A679"/>
      <c r="B679"/>
      <c r="C679"/>
      <c r="D679"/>
      <c r="E679"/>
      <c r="F679"/>
      <c r="G679"/>
      <c r="H679" s="59"/>
      <c r="I679"/>
      <c r="J679"/>
    </row>
    <row r="680" spans="1:10" x14ac:dyDescent="0.35">
      <c r="A680"/>
      <c r="B680"/>
      <c r="C680"/>
      <c r="D680"/>
      <c r="E680"/>
      <c r="F680"/>
      <c r="G680"/>
      <c r="H680" s="59"/>
      <c r="I680"/>
      <c r="J680"/>
    </row>
    <row r="681" spans="1:10" x14ac:dyDescent="0.35">
      <c r="A681"/>
      <c r="B681"/>
      <c r="C681"/>
      <c r="D681"/>
      <c r="E681"/>
      <c r="F681"/>
      <c r="G681"/>
      <c r="H681" s="59"/>
      <c r="I681"/>
      <c r="J681"/>
    </row>
    <row r="682" spans="1:10" x14ac:dyDescent="0.35">
      <c r="A682"/>
      <c r="B682"/>
      <c r="C682"/>
      <c r="D682"/>
      <c r="E682"/>
      <c r="F682"/>
      <c r="G682"/>
      <c r="H682" s="59"/>
      <c r="I682"/>
      <c r="J682"/>
    </row>
    <row r="683" spans="1:10" x14ac:dyDescent="0.35">
      <c r="A683"/>
      <c r="B683"/>
      <c r="C683"/>
      <c r="D683"/>
      <c r="E683"/>
      <c r="F683"/>
      <c r="G683"/>
      <c r="H683" s="59"/>
      <c r="I683"/>
      <c r="J683"/>
    </row>
    <row r="684" spans="1:10" x14ac:dyDescent="0.35">
      <c r="A684"/>
      <c r="B684"/>
      <c r="C684"/>
      <c r="D684"/>
      <c r="E684"/>
      <c r="F684"/>
      <c r="G684"/>
      <c r="H684" s="59"/>
      <c r="I684"/>
      <c r="J684"/>
    </row>
    <row r="685" spans="1:10" x14ac:dyDescent="0.35">
      <c r="A685"/>
      <c r="B685"/>
      <c r="C685"/>
      <c r="D685"/>
      <c r="E685"/>
      <c r="F685"/>
      <c r="G685"/>
      <c r="H685" s="59"/>
      <c r="I685"/>
      <c r="J685"/>
    </row>
    <row r="686" spans="1:10" x14ac:dyDescent="0.35">
      <c r="A686"/>
      <c r="B686"/>
      <c r="C686"/>
      <c r="D686"/>
      <c r="E686"/>
      <c r="F686"/>
      <c r="G686"/>
      <c r="H686" s="59"/>
      <c r="I686"/>
      <c r="J686"/>
    </row>
    <row r="687" spans="1:10" x14ac:dyDescent="0.35">
      <c r="A687"/>
      <c r="B687"/>
      <c r="C687"/>
      <c r="D687"/>
      <c r="E687"/>
      <c r="F687"/>
      <c r="G687"/>
      <c r="H687" s="59"/>
      <c r="I687"/>
      <c r="J687"/>
    </row>
    <row r="688" spans="1:10" x14ac:dyDescent="0.35">
      <c r="A688"/>
      <c r="B688"/>
      <c r="C688"/>
      <c r="D688"/>
      <c r="E688"/>
      <c r="F688"/>
      <c r="G688"/>
      <c r="H688" s="59"/>
      <c r="I688"/>
      <c r="J688"/>
    </row>
    <row r="689" spans="1:10" x14ac:dyDescent="0.35">
      <c r="A689"/>
      <c r="B689"/>
      <c r="C689"/>
      <c r="D689"/>
      <c r="E689"/>
      <c r="F689"/>
      <c r="G689"/>
      <c r="H689" s="59"/>
      <c r="I689"/>
      <c r="J689"/>
    </row>
    <row r="690" spans="1:10" x14ac:dyDescent="0.35">
      <c r="A690"/>
      <c r="B690"/>
      <c r="C690"/>
      <c r="D690"/>
      <c r="E690"/>
      <c r="F690"/>
      <c r="G690"/>
      <c r="H690" s="59"/>
      <c r="I690"/>
      <c r="J690"/>
    </row>
    <row r="691" spans="1:10" x14ac:dyDescent="0.35">
      <c r="A691"/>
      <c r="B691"/>
      <c r="C691"/>
      <c r="D691"/>
      <c r="E691"/>
      <c r="F691"/>
      <c r="G691"/>
      <c r="H691" s="59"/>
      <c r="I691"/>
      <c r="J691"/>
    </row>
    <row r="692" spans="1:10" x14ac:dyDescent="0.35">
      <c r="A692"/>
      <c r="B692"/>
      <c r="C692"/>
      <c r="D692"/>
      <c r="E692"/>
      <c r="F692"/>
      <c r="G692"/>
      <c r="H692" s="59"/>
      <c r="I692"/>
      <c r="J692"/>
    </row>
    <row r="693" spans="1:10" x14ac:dyDescent="0.35">
      <c r="A693"/>
      <c r="B693"/>
      <c r="C693"/>
      <c r="D693"/>
      <c r="E693"/>
      <c r="F693"/>
      <c r="G693"/>
      <c r="H693" s="59"/>
      <c r="I693"/>
      <c r="J693"/>
    </row>
    <row r="694" spans="1:10" x14ac:dyDescent="0.35">
      <c r="A694"/>
      <c r="B694"/>
      <c r="C694"/>
      <c r="D694"/>
      <c r="E694"/>
      <c r="F694"/>
      <c r="G694"/>
      <c r="H694" s="59"/>
      <c r="I694"/>
      <c r="J694"/>
    </row>
    <row r="695" spans="1:10" x14ac:dyDescent="0.35">
      <c r="A695"/>
      <c r="B695"/>
      <c r="C695"/>
      <c r="D695"/>
      <c r="E695"/>
      <c r="F695"/>
      <c r="G695"/>
      <c r="H695" s="59"/>
      <c r="I695"/>
      <c r="J695"/>
    </row>
    <row r="696" spans="1:10" x14ac:dyDescent="0.35">
      <c r="A696"/>
      <c r="B696"/>
      <c r="C696"/>
      <c r="D696"/>
      <c r="E696"/>
      <c r="F696"/>
      <c r="G696"/>
      <c r="H696" s="59"/>
      <c r="I696"/>
      <c r="J696"/>
    </row>
    <row r="697" spans="1:10" x14ac:dyDescent="0.35">
      <c r="A697"/>
      <c r="B697"/>
      <c r="C697"/>
      <c r="D697"/>
      <c r="E697"/>
      <c r="F697"/>
      <c r="G697"/>
      <c r="H697" s="59"/>
      <c r="I697"/>
      <c r="J697"/>
    </row>
    <row r="698" spans="1:10" x14ac:dyDescent="0.35">
      <c r="A698"/>
      <c r="B698"/>
      <c r="C698"/>
      <c r="D698"/>
      <c r="E698"/>
      <c r="F698"/>
      <c r="G698"/>
      <c r="H698" s="59"/>
      <c r="I698"/>
      <c r="J698"/>
    </row>
    <row r="699" spans="1:10" x14ac:dyDescent="0.35">
      <c r="A699"/>
      <c r="B699"/>
      <c r="C699"/>
      <c r="D699"/>
      <c r="E699"/>
      <c r="F699"/>
      <c r="G699"/>
      <c r="H699" s="59"/>
      <c r="I699"/>
      <c r="J699"/>
    </row>
    <row r="700" spans="1:10" x14ac:dyDescent="0.35">
      <c r="A700"/>
      <c r="B700"/>
      <c r="C700"/>
      <c r="D700"/>
      <c r="E700"/>
      <c r="F700"/>
      <c r="G700"/>
      <c r="H700" s="59"/>
      <c r="I700"/>
      <c r="J700"/>
    </row>
    <row r="701" spans="1:10" x14ac:dyDescent="0.35">
      <c r="A701"/>
      <c r="B701"/>
      <c r="C701"/>
      <c r="D701"/>
      <c r="E701"/>
      <c r="F701"/>
      <c r="G701"/>
      <c r="H701" s="59"/>
      <c r="I701"/>
      <c r="J701"/>
    </row>
    <row r="702" spans="1:10" x14ac:dyDescent="0.35">
      <c r="A702"/>
      <c r="B702"/>
      <c r="C702"/>
      <c r="D702"/>
      <c r="E702"/>
      <c r="F702"/>
      <c r="G702"/>
      <c r="H702" s="59"/>
      <c r="I702"/>
      <c r="J702"/>
    </row>
    <row r="703" spans="1:10" x14ac:dyDescent="0.35">
      <c r="A703"/>
      <c r="B703"/>
      <c r="C703"/>
      <c r="D703"/>
      <c r="E703"/>
      <c r="F703"/>
      <c r="G703"/>
      <c r="H703" s="59"/>
      <c r="I703"/>
      <c r="J703"/>
    </row>
    <row r="704" spans="1:10" x14ac:dyDescent="0.35">
      <c r="A704"/>
      <c r="B704"/>
      <c r="C704"/>
      <c r="D704"/>
      <c r="E704"/>
      <c r="F704"/>
      <c r="G704"/>
      <c r="H704" s="59"/>
      <c r="I704"/>
      <c r="J704"/>
    </row>
    <row r="705" spans="1:10" x14ac:dyDescent="0.35">
      <c r="A705"/>
      <c r="B705"/>
      <c r="C705"/>
      <c r="D705"/>
      <c r="E705"/>
      <c r="F705"/>
      <c r="G705"/>
      <c r="H705" s="59"/>
      <c r="I705"/>
      <c r="J705"/>
    </row>
    <row r="706" spans="1:10" x14ac:dyDescent="0.35">
      <c r="A706"/>
      <c r="B706"/>
      <c r="C706"/>
      <c r="D706"/>
      <c r="E706"/>
      <c r="F706"/>
      <c r="G706"/>
      <c r="H706" s="59"/>
      <c r="I706"/>
      <c r="J706"/>
    </row>
    <row r="707" spans="1:10" x14ac:dyDescent="0.35">
      <c r="A707"/>
      <c r="B707"/>
      <c r="C707"/>
      <c r="D707"/>
      <c r="E707"/>
      <c r="F707"/>
      <c r="G707"/>
      <c r="H707" s="59"/>
      <c r="I707"/>
      <c r="J707"/>
    </row>
    <row r="708" spans="1:10" x14ac:dyDescent="0.35">
      <c r="A708"/>
      <c r="B708"/>
      <c r="C708"/>
      <c r="D708"/>
      <c r="E708"/>
      <c r="F708"/>
      <c r="G708"/>
      <c r="H708" s="59"/>
      <c r="I708"/>
      <c r="J708"/>
    </row>
    <row r="709" spans="1:10" x14ac:dyDescent="0.35">
      <c r="A709"/>
      <c r="B709"/>
      <c r="C709"/>
      <c r="D709"/>
      <c r="E709"/>
      <c r="F709"/>
      <c r="G709"/>
      <c r="H709" s="59"/>
      <c r="I709"/>
      <c r="J709"/>
    </row>
    <row r="710" spans="1:10" x14ac:dyDescent="0.35">
      <c r="A710"/>
      <c r="B710"/>
      <c r="C710"/>
      <c r="D710"/>
      <c r="E710"/>
      <c r="F710"/>
      <c r="G710"/>
      <c r="H710" s="59"/>
      <c r="I710"/>
      <c r="J710"/>
    </row>
    <row r="711" spans="1:10" x14ac:dyDescent="0.35">
      <c r="A711"/>
      <c r="B711"/>
      <c r="C711"/>
      <c r="D711"/>
      <c r="E711"/>
      <c r="F711"/>
      <c r="G711"/>
      <c r="H711" s="59"/>
      <c r="I711"/>
      <c r="J711"/>
    </row>
    <row r="712" spans="1:10" x14ac:dyDescent="0.35">
      <c r="A712"/>
      <c r="B712"/>
      <c r="C712"/>
      <c r="D712"/>
      <c r="E712"/>
      <c r="F712"/>
      <c r="G712"/>
      <c r="H712" s="59"/>
      <c r="I712"/>
      <c r="J712"/>
    </row>
    <row r="713" spans="1:10" x14ac:dyDescent="0.35">
      <c r="A713"/>
      <c r="B713"/>
      <c r="C713"/>
      <c r="D713"/>
      <c r="E713"/>
      <c r="F713"/>
      <c r="G713"/>
      <c r="H713" s="59"/>
      <c r="I713"/>
      <c r="J713"/>
    </row>
    <row r="714" spans="1:10" x14ac:dyDescent="0.35">
      <c r="A714"/>
      <c r="B714"/>
      <c r="C714"/>
      <c r="D714"/>
      <c r="E714"/>
      <c r="F714"/>
      <c r="G714"/>
      <c r="H714" s="59"/>
      <c r="I714"/>
      <c r="J714"/>
    </row>
    <row r="715" spans="1:10" x14ac:dyDescent="0.35">
      <c r="A715"/>
      <c r="B715"/>
      <c r="C715"/>
      <c r="D715"/>
      <c r="E715"/>
      <c r="F715"/>
      <c r="G715"/>
      <c r="H715" s="59"/>
      <c r="I715"/>
      <c r="J715"/>
    </row>
    <row r="716" spans="1:10" x14ac:dyDescent="0.35">
      <c r="A716"/>
      <c r="B716"/>
      <c r="C716"/>
      <c r="D716"/>
      <c r="E716"/>
      <c r="F716"/>
      <c r="G716"/>
      <c r="H716" s="59"/>
      <c r="I716"/>
      <c r="J716"/>
    </row>
    <row r="717" spans="1:10" x14ac:dyDescent="0.35">
      <c r="A717"/>
      <c r="B717"/>
      <c r="C717"/>
      <c r="D717"/>
      <c r="E717"/>
      <c r="F717"/>
      <c r="G717"/>
      <c r="H717" s="59"/>
      <c r="I717"/>
      <c r="J717"/>
    </row>
    <row r="718" spans="1:10" x14ac:dyDescent="0.35">
      <c r="A718"/>
      <c r="B718"/>
      <c r="C718"/>
      <c r="D718"/>
      <c r="E718"/>
      <c r="F718"/>
      <c r="G718"/>
      <c r="H718" s="59"/>
      <c r="I718"/>
      <c r="J718"/>
    </row>
    <row r="719" spans="1:10" x14ac:dyDescent="0.35">
      <c r="A719"/>
      <c r="B719"/>
      <c r="C719"/>
      <c r="D719"/>
      <c r="E719"/>
      <c r="F719"/>
      <c r="G719"/>
      <c r="H719" s="59"/>
      <c r="I719"/>
      <c r="J719"/>
    </row>
    <row r="720" spans="1:10" x14ac:dyDescent="0.35">
      <c r="A720"/>
      <c r="B720"/>
      <c r="C720"/>
      <c r="D720"/>
      <c r="E720"/>
      <c r="F720"/>
      <c r="G720"/>
      <c r="H720" s="59"/>
      <c r="I720"/>
      <c r="J720"/>
    </row>
    <row r="721" spans="1:10" x14ac:dyDescent="0.35">
      <c r="A721"/>
      <c r="B721"/>
      <c r="C721"/>
      <c r="D721"/>
      <c r="E721"/>
      <c r="F721"/>
      <c r="G721"/>
      <c r="H721" s="59"/>
      <c r="I721"/>
      <c r="J721"/>
    </row>
    <row r="722" spans="1:10" x14ac:dyDescent="0.35">
      <c r="A722"/>
      <c r="B722"/>
      <c r="C722"/>
      <c r="D722"/>
      <c r="E722"/>
      <c r="F722"/>
      <c r="G722"/>
      <c r="H722" s="59"/>
      <c r="I722"/>
      <c r="J722"/>
    </row>
    <row r="723" spans="1:10" x14ac:dyDescent="0.35">
      <c r="A723"/>
      <c r="B723"/>
      <c r="C723"/>
      <c r="D723"/>
      <c r="E723"/>
      <c r="F723"/>
      <c r="G723"/>
      <c r="H723" s="59"/>
      <c r="I723"/>
      <c r="J723"/>
    </row>
    <row r="724" spans="1:10" x14ac:dyDescent="0.35">
      <c r="A724"/>
      <c r="B724"/>
      <c r="C724"/>
      <c r="D724"/>
      <c r="E724"/>
      <c r="F724"/>
      <c r="G724"/>
      <c r="H724" s="59"/>
      <c r="I724"/>
      <c r="J724"/>
    </row>
    <row r="725" spans="1:10" x14ac:dyDescent="0.35">
      <c r="A725"/>
      <c r="B725"/>
      <c r="C725"/>
      <c r="D725"/>
      <c r="E725"/>
      <c r="F725"/>
      <c r="G725"/>
      <c r="H725" s="59"/>
      <c r="I725"/>
      <c r="J725"/>
    </row>
    <row r="726" spans="1:10" x14ac:dyDescent="0.35">
      <c r="A726"/>
      <c r="B726"/>
      <c r="C726"/>
      <c r="D726"/>
      <c r="E726"/>
      <c r="F726"/>
      <c r="G726"/>
      <c r="H726" s="59"/>
      <c r="I726"/>
      <c r="J726"/>
    </row>
    <row r="727" spans="1:10" x14ac:dyDescent="0.35">
      <c r="A727"/>
      <c r="B727"/>
      <c r="C727"/>
      <c r="D727"/>
      <c r="E727"/>
      <c r="F727"/>
      <c r="G727"/>
      <c r="H727" s="59"/>
      <c r="I727"/>
      <c r="J727"/>
    </row>
    <row r="728" spans="1:10" x14ac:dyDescent="0.35">
      <c r="A728"/>
      <c r="B728"/>
      <c r="C728"/>
      <c r="D728"/>
      <c r="E728"/>
      <c r="F728"/>
      <c r="G728"/>
      <c r="H728" s="59"/>
      <c r="I728"/>
      <c r="J728"/>
    </row>
    <row r="729" spans="1:10" x14ac:dyDescent="0.35">
      <c r="A729"/>
      <c r="B729"/>
      <c r="C729"/>
      <c r="D729"/>
      <c r="E729"/>
      <c r="F729"/>
      <c r="G729"/>
      <c r="H729" s="59"/>
      <c r="I729"/>
      <c r="J729"/>
    </row>
    <row r="730" spans="1:10" x14ac:dyDescent="0.35">
      <c r="A730"/>
      <c r="B730"/>
      <c r="C730"/>
      <c r="D730"/>
      <c r="E730"/>
      <c r="F730"/>
      <c r="G730"/>
      <c r="H730" s="59"/>
      <c r="I730"/>
      <c r="J730"/>
    </row>
    <row r="731" spans="1:10" x14ac:dyDescent="0.35">
      <c r="A731"/>
      <c r="B731"/>
      <c r="C731"/>
      <c r="D731"/>
      <c r="E731"/>
      <c r="F731"/>
      <c r="G731"/>
      <c r="H731" s="59"/>
      <c r="I731"/>
      <c r="J731"/>
    </row>
    <row r="732" spans="1:10" x14ac:dyDescent="0.35">
      <c r="A732"/>
      <c r="B732"/>
      <c r="C732"/>
      <c r="D732"/>
      <c r="E732"/>
      <c r="F732"/>
      <c r="G732"/>
      <c r="H732" s="59"/>
      <c r="I732"/>
      <c r="J732"/>
    </row>
    <row r="733" spans="1:10" x14ac:dyDescent="0.35">
      <c r="A733"/>
      <c r="B733"/>
      <c r="C733"/>
      <c r="D733"/>
      <c r="E733"/>
      <c r="F733"/>
      <c r="G733"/>
      <c r="H733" s="59"/>
      <c r="I733"/>
      <c r="J733"/>
    </row>
    <row r="734" spans="1:10" x14ac:dyDescent="0.35">
      <c r="A734"/>
      <c r="B734"/>
      <c r="C734"/>
      <c r="D734"/>
      <c r="E734"/>
      <c r="F734"/>
      <c r="G734"/>
      <c r="H734" s="59"/>
      <c r="I734"/>
      <c r="J734"/>
    </row>
    <row r="735" spans="1:10" x14ac:dyDescent="0.35">
      <c r="A735"/>
      <c r="B735"/>
      <c r="C735"/>
      <c r="D735"/>
      <c r="E735"/>
      <c r="F735"/>
      <c r="G735"/>
      <c r="H735" s="59"/>
      <c r="I735"/>
      <c r="J735"/>
    </row>
    <row r="736" spans="1:10" x14ac:dyDescent="0.35">
      <c r="A736"/>
      <c r="B736"/>
      <c r="C736"/>
      <c r="D736"/>
      <c r="E736"/>
      <c r="F736"/>
      <c r="G736"/>
      <c r="H736" s="59"/>
      <c r="I736"/>
      <c r="J736"/>
    </row>
    <row r="737" spans="1:10" x14ac:dyDescent="0.35">
      <c r="A737"/>
      <c r="B737"/>
      <c r="C737"/>
      <c r="D737"/>
      <c r="E737"/>
      <c r="F737"/>
      <c r="G737"/>
      <c r="H737" s="59"/>
      <c r="I737"/>
      <c r="J737"/>
    </row>
    <row r="738" spans="1:10" x14ac:dyDescent="0.35">
      <c r="A738"/>
      <c r="B738"/>
      <c r="C738"/>
      <c r="D738"/>
      <c r="E738"/>
      <c r="F738"/>
      <c r="G738"/>
      <c r="H738" s="59"/>
      <c r="I738"/>
      <c r="J738"/>
    </row>
    <row r="739" spans="1:10" x14ac:dyDescent="0.35">
      <c r="A739"/>
      <c r="B739"/>
      <c r="C739"/>
      <c r="D739"/>
      <c r="E739"/>
      <c r="F739"/>
      <c r="G739"/>
      <c r="H739" s="59"/>
      <c r="I739"/>
      <c r="J739"/>
    </row>
    <row r="740" spans="1:10" x14ac:dyDescent="0.35">
      <c r="A740"/>
      <c r="B740"/>
      <c r="C740"/>
      <c r="D740"/>
      <c r="E740"/>
      <c r="F740"/>
      <c r="G740"/>
      <c r="H740" s="59"/>
      <c r="I740"/>
      <c r="J740"/>
    </row>
    <row r="741" spans="1:10" x14ac:dyDescent="0.35">
      <c r="A741"/>
      <c r="B741"/>
      <c r="C741"/>
      <c r="D741"/>
      <c r="E741"/>
      <c r="F741"/>
      <c r="G741"/>
      <c r="H741" s="59"/>
      <c r="I741"/>
      <c r="J741"/>
    </row>
    <row r="742" spans="1:10" x14ac:dyDescent="0.35">
      <c r="A742"/>
      <c r="B742"/>
      <c r="C742"/>
      <c r="D742"/>
      <c r="E742"/>
      <c r="F742"/>
      <c r="G742"/>
      <c r="H742" s="59"/>
      <c r="I742"/>
      <c r="J742"/>
    </row>
    <row r="743" spans="1:10" x14ac:dyDescent="0.35">
      <c r="A743"/>
      <c r="B743"/>
      <c r="C743"/>
      <c r="D743"/>
      <c r="E743"/>
      <c r="F743"/>
      <c r="G743"/>
      <c r="H743" s="59"/>
      <c r="I743"/>
      <c r="J743"/>
    </row>
    <row r="744" spans="1:10" x14ac:dyDescent="0.35">
      <c r="A744"/>
      <c r="B744"/>
      <c r="C744"/>
      <c r="D744"/>
      <c r="E744"/>
      <c r="F744"/>
      <c r="G744"/>
      <c r="H744" s="59"/>
      <c r="I744"/>
      <c r="J744"/>
    </row>
    <row r="745" spans="1:10" x14ac:dyDescent="0.35">
      <c r="A745"/>
      <c r="B745"/>
      <c r="C745"/>
      <c r="D745"/>
      <c r="E745"/>
      <c r="F745"/>
      <c r="G745"/>
      <c r="H745" s="59"/>
      <c r="I745"/>
      <c r="J745"/>
    </row>
    <row r="746" spans="1:10" x14ac:dyDescent="0.35">
      <c r="A746"/>
      <c r="B746"/>
      <c r="C746"/>
      <c r="D746"/>
      <c r="E746"/>
      <c r="F746"/>
      <c r="G746"/>
      <c r="H746" s="59"/>
      <c r="I746"/>
      <c r="J746"/>
    </row>
    <row r="747" spans="1:10" x14ac:dyDescent="0.35">
      <c r="A747"/>
      <c r="B747"/>
      <c r="C747"/>
      <c r="D747"/>
      <c r="E747"/>
      <c r="F747"/>
      <c r="G747"/>
      <c r="H747" s="59"/>
      <c r="I747"/>
      <c r="J747"/>
    </row>
    <row r="748" spans="1:10" x14ac:dyDescent="0.35">
      <c r="A748"/>
      <c r="B748"/>
      <c r="C748"/>
      <c r="D748"/>
      <c r="E748"/>
      <c r="F748"/>
      <c r="G748"/>
      <c r="H748" s="59"/>
      <c r="I748"/>
      <c r="J748"/>
    </row>
    <row r="749" spans="1:10" x14ac:dyDescent="0.35">
      <c r="A749"/>
      <c r="B749"/>
      <c r="C749"/>
      <c r="D749"/>
      <c r="E749"/>
      <c r="F749"/>
      <c r="G749"/>
      <c r="H749" s="59"/>
      <c r="I749"/>
      <c r="J749"/>
    </row>
    <row r="750" spans="1:10" x14ac:dyDescent="0.35">
      <c r="A750"/>
      <c r="B750"/>
      <c r="C750"/>
      <c r="D750"/>
      <c r="E750"/>
      <c r="F750"/>
      <c r="G750"/>
      <c r="H750" s="59"/>
      <c r="I750"/>
      <c r="J750"/>
    </row>
    <row r="751" spans="1:10" x14ac:dyDescent="0.35">
      <c r="A751"/>
      <c r="B751"/>
      <c r="C751"/>
      <c r="D751"/>
      <c r="E751"/>
      <c r="F751"/>
      <c r="G751"/>
      <c r="H751" s="59"/>
      <c r="I751"/>
      <c r="J751"/>
    </row>
    <row r="752" spans="1:10" x14ac:dyDescent="0.35">
      <c r="A752"/>
      <c r="B752"/>
      <c r="C752"/>
      <c r="D752"/>
      <c r="E752"/>
      <c r="F752"/>
      <c r="G752"/>
      <c r="H752" s="59"/>
      <c r="I752"/>
      <c r="J752"/>
    </row>
    <row r="753" spans="1:10" x14ac:dyDescent="0.35">
      <c r="A753"/>
      <c r="B753"/>
      <c r="C753"/>
      <c r="D753"/>
      <c r="E753"/>
      <c r="F753"/>
      <c r="G753"/>
      <c r="H753" s="59"/>
      <c r="I753"/>
      <c r="J753"/>
    </row>
    <row r="754" spans="1:10" x14ac:dyDescent="0.35">
      <c r="A754"/>
      <c r="B754"/>
      <c r="C754"/>
      <c r="D754"/>
      <c r="E754"/>
      <c r="F754"/>
      <c r="G754"/>
      <c r="H754" s="59"/>
      <c r="I754"/>
      <c r="J754"/>
    </row>
    <row r="755" spans="1:10" x14ac:dyDescent="0.35">
      <c r="A755"/>
      <c r="B755"/>
      <c r="C755"/>
      <c r="D755"/>
      <c r="E755"/>
      <c r="F755"/>
      <c r="G755"/>
      <c r="H755" s="59"/>
      <c r="I755"/>
      <c r="J755"/>
    </row>
    <row r="756" spans="1:10" x14ac:dyDescent="0.35">
      <c r="A756"/>
      <c r="B756"/>
      <c r="C756"/>
      <c r="D756"/>
      <c r="E756"/>
      <c r="F756"/>
      <c r="G756"/>
      <c r="H756" s="59"/>
      <c r="I756"/>
      <c r="J756"/>
    </row>
    <row r="757" spans="1:10" x14ac:dyDescent="0.35">
      <c r="A757"/>
      <c r="B757"/>
      <c r="C757"/>
      <c r="D757"/>
      <c r="E757"/>
      <c r="F757"/>
      <c r="G757"/>
      <c r="H757" s="59"/>
      <c r="I757"/>
      <c r="J757"/>
    </row>
    <row r="758" spans="1:10" x14ac:dyDescent="0.35">
      <c r="A758"/>
      <c r="B758"/>
      <c r="C758"/>
      <c r="D758"/>
      <c r="E758"/>
      <c r="F758"/>
      <c r="G758"/>
      <c r="H758" s="59"/>
      <c r="I758"/>
      <c r="J758"/>
    </row>
    <row r="759" spans="1:10" x14ac:dyDescent="0.35">
      <c r="A759"/>
      <c r="B759"/>
      <c r="C759"/>
      <c r="D759"/>
      <c r="E759"/>
      <c r="F759"/>
      <c r="G759"/>
      <c r="H759" s="59"/>
      <c r="I759"/>
      <c r="J759"/>
    </row>
    <row r="760" spans="1:10" x14ac:dyDescent="0.35">
      <c r="A760"/>
      <c r="B760"/>
      <c r="C760"/>
      <c r="D760"/>
      <c r="E760"/>
      <c r="F760"/>
      <c r="G760"/>
      <c r="H760" s="59"/>
      <c r="I760"/>
      <c r="J760"/>
    </row>
    <row r="761" spans="1:10" x14ac:dyDescent="0.35">
      <c r="A761"/>
      <c r="B761"/>
      <c r="C761"/>
      <c r="D761"/>
      <c r="E761"/>
      <c r="F761"/>
      <c r="G761"/>
      <c r="H761" s="59"/>
      <c r="I761"/>
      <c r="J761"/>
    </row>
    <row r="762" spans="1:10" x14ac:dyDescent="0.35">
      <c r="A762"/>
      <c r="B762"/>
      <c r="C762"/>
      <c r="D762"/>
      <c r="E762"/>
      <c r="F762"/>
      <c r="G762"/>
      <c r="H762" s="59"/>
      <c r="I762"/>
      <c r="J762"/>
    </row>
    <row r="763" spans="1:10" x14ac:dyDescent="0.35">
      <c r="A763"/>
      <c r="B763"/>
      <c r="C763"/>
      <c r="D763"/>
      <c r="E763"/>
      <c r="F763"/>
      <c r="G763"/>
      <c r="H763" s="59"/>
      <c r="I763"/>
      <c r="J763"/>
    </row>
    <row r="764" spans="1:10" x14ac:dyDescent="0.35">
      <c r="A764"/>
      <c r="B764"/>
      <c r="C764"/>
      <c r="D764"/>
      <c r="E764"/>
      <c r="F764"/>
      <c r="G764"/>
      <c r="H764" s="59"/>
      <c r="I764"/>
      <c r="J764"/>
    </row>
    <row r="765" spans="1:10" x14ac:dyDescent="0.35">
      <c r="A765"/>
      <c r="B765"/>
      <c r="C765"/>
      <c r="D765"/>
      <c r="E765"/>
      <c r="F765"/>
      <c r="G765"/>
      <c r="H765" s="59"/>
      <c r="I765"/>
      <c r="J765"/>
    </row>
    <row r="766" spans="1:10" x14ac:dyDescent="0.35">
      <c r="A766"/>
      <c r="B766"/>
      <c r="C766"/>
      <c r="D766"/>
      <c r="E766"/>
      <c r="F766"/>
      <c r="G766"/>
      <c r="H766" s="59"/>
      <c r="I766"/>
      <c r="J766"/>
    </row>
    <row r="767" spans="1:10" x14ac:dyDescent="0.35">
      <c r="A767"/>
      <c r="B767"/>
      <c r="C767"/>
      <c r="D767"/>
      <c r="E767"/>
      <c r="F767"/>
      <c r="G767"/>
      <c r="H767" s="59"/>
      <c r="I767"/>
      <c r="J767"/>
    </row>
    <row r="768" spans="1:10" x14ac:dyDescent="0.35">
      <c r="A768"/>
      <c r="B768"/>
      <c r="C768"/>
      <c r="D768"/>
      <c r="E768"/>
      <c r="F768"/>
      <c r="G768"/>
      <c r="H768" s="59"/>
      <c r="I768"/>
      <c r="J768"/>
    </row>
    <row r="769" spans="1:10" x14ac:dyDescent="0.35">
      <c r="A769"/>
      <c r="B769"/>
      <c r="C769"/>
      <c r="D769"/>
      <c r="E769"/>
      <c r="F769"/>
      <c r="G769"/>
      <c r="H769" s="59"/>
      <c r="I769"/>
      <c r="J769"/>
    </row>
    <row r="770" spans="1:10" x14ac:dyDescent="0.35">
      <c r="A770"/>
      <c r="B770"/>
      <c r="C770"/>
      <c r="D770"/>
      <c r="E770"/>
      <c r="F770"/>
      <c r="G770"/>
      <c r="H770" s="59"/>
      <c r="I770"/>
      <c r="J770"/>
    </row>
    <row r="771" spans="1:10" x14ac:dyDescent="0.35">
      <c r="A771"/>
      <c r="B771"/>
      <c r="C771"/>
      <c r="D771"/>
      <c r="E771"/>
      <c r="F771"/>
      <c r="G771"/>
      <c r="H771" s="59"/>
      <c r="I771"/>
      <c r="J771"/>
    </row>
    <row r="772" spans="1:10" x14ac:dyDescent="0.35">
      <c r="A772"/>
      <c r="B772"/>
      <c r="C772"/>
      <c r="D772"/>
      <c r="E772"/>
      <c r="F772"/>
      <c r="G772"/>
      <c r="H772" s="59"/>
      <c r="I772"/>
      <c r="J772"/>
    </row>
    <row r="773" spans="1:10" x14ac:dyDescent="0.35">
      <c r="A773"/>
      <c r="B773"/>
      <c r="C773"/>
      <c r="D773"/>
      <c r="E773"/>
      <c r="F773"/>
      <c r="G773"/>
      <c r="H773" s="59"/>
      <c r="I773"/>
      <c r="J773"/>
    </row>
    <row r="774" spans="1:10" x14ac:dyDescent="0.35">
      <c r="A774"/>
      <c r="B774"/>
      <c r="C774"/>
      <c r="D774"/>
      <c r="E774"/>
      <c r="F774"/>
      <c r="G774"/>
      <c r="H774" s="59"/>
      <c r="I774"/>
      <c r="J774"/>
    </row>
    <row r="775" spans="1:10" x14ac:dyDescent="0.35">
      <c r="A775"/>
      <c r="B775"/>
      <c r="C775"/>
      <c r="D775"/>
      <c r="E775"/>
      <c r="F775"/>
      <c r="G775"/>
      <c r="H775" s="59"/>
      <c r="I775"/>
      <c r="J775"/>
    </row>
    <row r="776" spans="1:10" x14ac:dyDescent="0.35">
      <c r="A776"/>
      <c r="B776"/>
      <c r="C776"/>
      <c r="D776"/>
      <c r="E776"/>
      <c r="F776"/>
      <c r="G776"/>
      <c r="H776" s="59"/>
      <c r="I776"/>
      <c r="J776"/>
    </row>
    <row r="777" spans="1:10" x14ac:dyDescent="0.35">
      <c r="A777"/>
      <c r="B777"/>
      <c r="C777"/>
      <c r="D777"/>
      <c r="E777"/>
      <c r="F777"/>
      <c r="G777"/>
      <c r="H777" s="59"/>
      <c r="I777"/>
      <c r="J777"/>
    </row>
    <row r="778" spans="1:10" x14ac:dyDescent="0.35">
      <c r="A778"/>
      <c r="B778"/>
      <c r="C778"/>
      <c r="D778"/>
      <c r="E778"/>
      <c r="F778"/>
      <c r="G778"/>
      <c r="H778" s="59"/>
      <c r="I778"/>
      <c r="J778"/>
    </row>
    <row r="779" spans="1:10" x14ac:dyDescent="0.35">
      <c r="A779"/>
      <c r="B779"/>
      <c r="C779"/>
      <c r="D779"/>
      <c r="E779"/>
      <c r="F779"/>
      <c r="G779"/>
      <c r="H779" s="59"/>
      <c r="I779"/>
      <c r="J779"/>
    </row>
    <row r="780" spans="1:10" x14ac:dyDescent="0.35">
      <c r="A780"/>
      <c r="B780"/>
      <c r="C780"/>
      <c r="D780"/>
      <c r="E780"/>
      <c r="F780"/>
      <c r="G780"/>
      <c r="H780" s="59"/>
      <c r="I780"/>
      <c r="J780"/>
    </row>
    <row r="781" spans="1:10" x14ac:dyDescent="0.35">
      <c r="A781"/>
      <c r="B781"/>
      <c r="C781"/>
      <c r="D781"/>
      <c r="E781"/>
      <c r="F781"/>
      <c r="G781"/>
      <c r="H781" s="59"/>
      <c r="I781"/>
      <c r="J781"/>
    </row>
    <row r="782" spans="1:10" x14ac:dyDescent="0.35">
      <c r="A782"/>
      <c r="B782"/>
      <c r="C782"/>
      <c r="D782"/>
      <c r="E782"/>
      <c r="F782"/>
      <c r="G782"/>
      <c r="H782" s="59"/>
      <c r="I782"/>
      <c r="J782"/>
    </row>
    <row r="783" spans="1:10" x14ac:dyDescent="0.35">
      <c r="A783"/>
      <c r="B783"/>
      <c r="C783"/>
      <c r="D783"/>
      <c r="E783"/>
      <c r="F783"/>
      <c r="G783"/>
      <c r="H783" s="59"/>
      <c r="I783"/>
      <c r="J783"/>
    </row>
    <row r="784" spans="1:10" x14ac:dyDescent="0.35">
      <c r="A784"/>
      <c r="B784"/>
      <c r="C784"/>
      <c r="D784"/>
      <c r="E784"/>
      <c r="F784"/>
      <c r="G784"/>
      <c r="H784" s="59"/>
      <c r="I784"/>
      <c r="J784"/>
    </row>
    <row r="785" spans="1:10" x14ac:dyDescent="0.35">
      <c r="A785"/>
      <c r="B785"/>
      <c r="C785"/>
      <c r="D785"/>
      <c r="E785"/>
      <c r="F785"/>
      <c r="G785"/>
      <c r="H785" s="59"/>
      <c r="I785"/>
      <c r="J785"/>
    </row>
    <row r="786" spans="1:10" x14ac:dyDescent="0.35">
      <c r="A786"/>
      <c r="B786"/>
      <c r="C786"/>
      <c r="D786"/>
      <c r="E786"/>
      <c r="F786"/>
      <c r="G786"/>
      <c r="H786" s="59"/>
      <c r="I786"/>
      <c r="J786"/>
    </row>
    <row r="787" spans="1:10" x14ac:dyDescent="0.35">
      <c r="A787"/>
      <c r="B787"/>
      <c r="C787"/>
      <c r="D787"/>
      <c r="E787"/>
      <c r="F787"/>
      <c r="G787"/>
      <c r="H787" s="59"/>
      <c r="I787"/>
      <c r="J787"/>
    </row>
    <row r="788" spans="1:10" x14ac:dyDescent="0.35">
      <c r="A788"/>
      <c r="B788"/>
      <c r="C788"/>
      <c r="D788"/>
      <c r="E788"/>
      <c r="F788"/>
      <c r="G788"/>
      <c r="H788" s="59"/>
      <c r="I788"/>
      <c r="J788"/>
    </row>
    <row r="789" spans="1:10" x14ac:dyDescent="0.35">
      <c r="A789"/>
      <c r="B789"/>
      <c r="C789"/>
      <c r="D789"/>
      <c r="E789"/>
      <c r="F789"/>
      <c r="G789"/>
      <c r="H789" s="59"/>
      <c r="I789"/>
      <c r="J789"/>
    </row>
    <row r="790" spans="1:10" x14ac:dyDescent="0.35">
      <c r="A790"/>
      <c r="B790"/>
      <c r="C790"/>
      <c r="D790"/>
      <c r="E790"/>
      <c r="F790"/>
      <c r="G790"/>
      <c r="H790" s="59"/>
      <c r="I790"/>
      <c r="J790"/>
    </row>
    <row r="791" spans="1:10" x14ac:dyDescent="0.35">
      <c r="A791"/>
      <c r="B791"/>
      <c r="C791"/>
      <c r="D791"/>
      <c r="E791"/>
      <c r="F791"/>
      <c r="G791"/>
      <c r="H791" s="59"/>
      <c r="I791"/>
      <c r="J791"/>
    </row>
    <row r="792" spans="1:10" x14ac:dyDescent="0.35">
      <c r="A792"/>
      <c r="B792"/>
      <c r="C792"/>
      <c r="D792"/>
      <c r="E792"/>
      <c r="F792"/>
      <c r="G792"/>
      <c r="H792" s="59"/>
      <c r="I792"/>
      <c r="J792"/>
    </row>
    <row r="793" spans="1:10" x14ac:dyDescent="0.35">
      <c r="A793"/>
      <c r="B793"/>
      <c r="C793"/>
      <c r="D793"/>
      <c r="E793"/>
      <c r="F793"/>
      <c r="G793"/>
      <c r="H793" s="59"/>
      <c r="I793"/>
      <c r="J793"/>
    </row>
    <row r="794" spans="1:10" x14ac:dyDescent="0.35">
      <c r="A794"/>
      <c r="B794"/>
      <c r="C794"/>
      <c r="D794"/>
      <c r="E794"/>
      <c r="F794"/>
      <c r="G794"/>
      <c r="H794" s="59"/>
      <c r="I794"/>
      <c r="J794"/>
    </row>
    <row r="795" spans="1:10" x14ac:dyDescent="0.35">
      <c r="A795"/>
      <c r="B795"/>
      <c r="C795"/>
      <c r="D795"/>
      <c r="E795"/>
      <c r="F795"/>
      <c r="G795"/>
      <c r="H795" s="59"/>
      <c r="I795"/>
      <c r="J795"/>
    </row>
    <row r="796" spans="1:10" x14ac:dyDescent="0.35">
      <c r="A796"/>
      <c r="B796"/>
      <c r="C796"/>
      <c r="D796"/>
      <c r="E796"/>
      <c r="F796"/>
      <c r="G796"/>
      <c r="H796" s="59"/>
      <c r="I796"/>
      <c r="J796"/>
    </row>
    <row r="797" spans="1:10" x14ac:dyDescent="0.35">
      <c r="A797"/>
      <c r="B797"/>
      <c r="C797"/>
      <c r="D797"/>
      <c r="E797"/>
      <c r="F797"/>
      <c r="G797"/>
      <c r="H797" s="59"/>
      <c r="I797"/>
      <c r="J797"/>
    </row>
    <row r="798" spans="1:10" x14ac:dyDescent="0.35">
      <c r="A798"/>
      <c r="B798"/>
      <c r="C798"/>
      <c r="D798"/>
      <c r="E798"/>
      <c r="F798"/>
      <c r="G798"/>
      <c r="H798" s="59"/>
      <c r="I798"/>
      <c r="J798"/>
    </row>
    <row r="799" spans="1:10" x14ac:dyDescent="0.35">
      <c r="A799"/>
      <c r="B799"/>
      <c r="C799"/>
      <c r="D799"/>
      <c r="E799"/>
      <c r="F799"/>
      <c r="G799"/>
      <c r="H799" s="59"/>
      <c r="I799"/>
      <c r="J799"/>
    </row>
    <row r="800" spans="1:10" x14ac:dyDescent="0.35">
      <c r="A800"/>
      <c r="B800"/>
      <c r="C800"/>
      <c r="D800"/>
      <c r="E800"/>
      <c r="F800"/>
      <c r="G800"/>
      <c r="H800" s="59"/>
      <c r="I800"/>
      <c r="J800"/>
    </row>
    <row r="801" spans="1:10" x14ac:dyDescent="0.35">
      <c r="A801"/>
      <c r="B801"/>
      <c r="C801"/>
      <c r="D801"/>
      <c r="E801"/>
      <c r="F801"/>
      <c r="G801"/>
      <c r="H801" s="59"/>
      <c r="I801"/>
      <c r="J801"/>
    </row>
    <row r="802" spans="1:10" x14ac:dyDescent="0.35">
      <c r="A802"/>
      <c r="B802"/>
      <c r="C802"/>
      <c r="D802"/>
      <c r="E802"/>
      <c r="F802"/>
      <c r="G802"/>
      <c r="H802" s="59"/>
      <c r="I802"/>
      <c r="J802"/>
    </row>
    <row r="803" spans="1:10" x14ac:dyDescent="0.35">
      <c r="A803"/>
      <c r="B803"/>
      <c r="C803"/>
      <c r="D803"/>
      <c r="E803"/>
      <c r="F803"/>
      <c r="G803"/>
      <c r="H803" s="59"/>
      <c r="I803"/>
      <c r="J803"/>
    </row>
    <row r="804" spans="1:10" x14ac:dyDescent="0.35">
      <c r="A804"/>
      <c r="B804"/>
      <c r="C804"/>
      <c r="D804"/>
      <c r="E804"/>
      <c r="F804"/>
      <c r="G804"/>
      <c r="H804" s="59"/>
      <c r="I804"/>
      <c r="J804"/>
    </row>
    <row r="805" spans="1:10" x14ac:dyDescent="0.35">
      <c r="A805"/>
      <c r="B805"/>
      <c r="C805"/>
      <c r="D805"/>
      <c r="E805"/>
      <c r="F805"/>
      <c r="G805"/>
      <c r="H805" s="59"/>
      <c r="I805"/>
      <c r="J805"/>
    </row>
    <row r="806" spans="1:10" x14ac:dyDescent="0.35">
      <c r="A806"/>
      <c r="B806"/>
      <c r="C806"/>
      <c r="D806"/>
      <c r="E806"/>
      <c r="F806"/>
      <c r="G806"/>
      <c r="H806" s="59"/>
      <c r="I806"/>
      <c r="J806"/>
    </row>
    <row r="807" spans="1:10" x14ac:dyDescent="0.35">
      <c r="A807"/>
      <c r="B807"/>
      <c r="C807"/>
      <c r="D807"/>
      <c r="E807"/>
      <c r="F807"/>
      <c r="G807"/>
      <c r="H807" s="59"/>
      <c r="I807"/>
      <c r="J807"/>
    </row>
    <row r="808" spans="1:10" x14ac:dyDescent="0.35">
      <c r="A808"/>
      <c r="B808"/>
      <c r="C808"/>
      <c r="D808"/>
      <c r="E808"/>
      <c r="F808"/>
      <c r="G808"/>
      <c r="H808" s="59"/>
      <c r="I808"/>
      <c r="J808"/>
    </row>
    <row r="809" spans="1:10" x14ac:dyDescent="0.35">
      <c r="A809"/>
      <c r="B809"/>
      <c r="C809"/>
      <c r="D809"/>
      <c r="E809"/>
      <c r="F809"/>
      <c r="G809"/>
      <c r="H809" s="59"/>
      <c r="I809"/>
      <c r="J809"/>
    </row>
    <row r="810" spans="1:10" x14ac:dyDescent="0.35">
      <c r="A810"/>
      <c r="B810"/>
      <c r="C810"/>
      <c r="D810"/>
      <c r="E810"/>
      <c r="F810"/>
      <c r="G810"/>
      <c r="H810" s="59"/>
      <c r="I810"/>
      <c r="J810"/>
    </row>
    <row r="811" spans="1:10" x14ac:dyDescent="0.35">
      <c r="A811"/>
      <c r="B811"/>
      <c r="C811"/>
      <c r="D811"/>
      <c r="E811"/>
      <c r="F811"/>
      <c r="G811"/>
      <c r="H811" s="59"/>
      <c r="I811"/>
      <c r="J811"/>
    </row>
    <row r="812" spans="1:10" x14ac:dyDescent="0.35">
      <c r="A812"/>
      <c r="B812"/>
      <c r="C812"/>
      <c r="D812"/>
      <c r="E812"/>
      <c r="F812"/>
      <c r="G812"/>
      <c r="H812" s="59"/>
      <c r="I812"/>
      <c r="J812"/>
    </row>
    <row r="813" spans="1:10" x14ac:dyDescent="0.35">
      <c r="A813"/>
      <c r="B813"/>
      <c r="C813"/>
      <c r="D813"/>
      <c r="E813"/>
      <c r="F813"/>
      <c r="G813"/>
      <c r="H813" s="59"/>
      <c r="I813"/>
      <c r="J813"/>
    </row>
    <row r="814" spans="1:10" x14ac:dyDescent="0.35">
      <c r="A814"/>
      <c r="B814"/>
      <c r="C814"/>
      <c r="D814"/>
      <c r="E814"/>
      <c r="F814"/>
      <c r="G814"/>
      <c r="H814" s="59"/>
      <c r="I814"/>
      <c r="J814"/>
    </row>
    <row r="815" spans="1:10" x14ac:dyDescent="0.35">
      <c r="A815"/>
      <c r="B815"/>
      <c r="C815"/>
      <c r="D815"/>
      <c r="E815"/>
      <c r="F815"/>
      <c r="G815"/>
      <c r="H815" s="59"/>
      <c r="I815"/>
      <c r="J815"/>
    </row>
    <row r="816" spans="1:10" x14ac:dyDescent="0.35">
      <c r="A816"/>
      <c r="B816"/>
      <c r="C816"/>
      <c r="D816"/>
      <c r="E816"/>
      <c r="F816"/>
      <c r="G816"/>
      <c r="H816" s="59"/>
      <c r="I816"/>
      <c r="J816"/>
    </row>
    <row r="817" spans="1:10" x14ac:dyDescent="0.35">
      <c r="A817"/>
      <c r="B817"/>
      <c r="C817"/>
      <c r="D817"/>
      <c r="E817"/>
      <c r="F817"/>
      <c r="G817"/>
      <c r="H817" s="59"/>
      <c r="I817"/>
      <c r="J817"/>
    </row>
    <row r="818" spans="1:10" x14ac:dyDescent="0.35">
      <c r="A818"/>
      <c r="B818"/>
      <c r="C818"/>
      <c r="D818"/>
      <c r="E818"/>
      <c r="F818"/>
      <c r="G818"/>
      <c r="H818" s="59"/>
      <c r="I818"/>
      <c r="J818"/>
    </row>
    <row r="819" spans="1:10" x14ac:dyDescent="0.35">
      <c r="A819"/>
      <c r="B819"/>
      <c r="C819"/>
      <c r="D819"/>
      <c r="E819"/>
      <c r="F819"/>
      <c r="G819"/>
      <c r="H819" s="59"/>
      <c r="I819"/>
      <c r="J819"/>
    </row>
    <row r="820" spans="1:10" x14ac:dyDescent="0.35">
      <c r="A820"/>
      <c r="B820"/>
      <c r="C820"/>
      <c r="D820"/>
      <c r="E820"/>
      <c r="F820"/>
      <c r="G820"/>
      <c r="H820" s="59"/>
      <c r="I820"/>
      <c r="J820"/>
    </row>
    <row r="821" spans="1:10" x14ac:dyDescent="0.35">
      <c r="A821"/>
      <c r="B821"/>
      <c r="C821"/>
      <c r="D821"/>
      <c r="E821"/>
      <c r="F821"/>
      <c r="G821"/>
      <c r="H821" s="59"/>
      <c r="I821"/>
      <c r="J821"/>
    </row>
    <row r="822" spans="1:10" x14ac:dyDescent="0.35">
      <c r="A822"/>
      <c r="B822"/>
      <c r="C822"/>
      <c r="D822"/>
      <c r="E822"/>
      <c r="F822"/>
      <c r="G822"/>
      <c r="H822" s="59"/>
      <c r="I822"/>
      <c r="J822"/>
    </row>
    <row r="823" spans="1:10" x14ac:dyDescent="0.35">
      <c r="A823"/>
      <c r="B823"/>
      <c r="C823"/>
      <c r="D823"/>
      <c r="E823"/>
      <c r="F823"/>
      <c r="G823"/>
      <c r="H823" s="59"/>
      <c r="I823"/>
      <c r="J823"/>
    </row>
    <row r="824" spans="1:10" x14ac:dyDescent="0.35">
      <c r="A824"/>
      <c r="B824"/>
      <c r="C824"/>
      <c r="D824"/>
      <c r="E824"/>
      <c r="F824"/>
      <c r="G824"/>
      <c r="H824" s="59"/>
      <c r="I824"/>
      <c r="J824"/>
    </row>
    <row r="825" spans="1:10" x14ac:dyDescent="0.35">
      <c r="A825"/>
      <c r="B825"/>
      <c r="C825"/>
      <c r="D825"/>
      <c r="E825"/>
      <c r="F825"/>
      <c r="G825"/>
      <c r="H825" s="59"/>
      <c r="I825"/>
      <c r="J825"/>
    </row>
    <row r="826" spans="1:10" x14ac:dyDescent="0.35">
      <c r="A826"/>
      <c r="B826"/>
      <c r="C826"/>
      <c r="D826"/>
      <c r="E826"/>
      <c r="F826"/>
      <c r="G826"/>
      <c r="H826" s="59"/>
      <c r="I826"/>
      <c r="J826"/>
    </row>
    <row r="827" spans="1:10" x14ac:dyDescent="0.35">
      <c r="A827"/>
      <c r="B827"/>
      <c r="C827"/>
      <c r="D827"/>
      <c r="E827"/>
      <c r="F827"/>
      <c r="G827"/>
      <c r="H827" s="59"/>
      <c r="I827"/>
      <c r="J827"/>
    </row>
    <row r="828" spans="1:10" x14ac:dyDescent="0.35">
      <c r="A828"/>
      <c r="B828"/>
      <c r="C828"/>
      <c r="D828"/>
      <c r="E828"/>
      <c r="F828"/>
      <c r="G828"/>
      <c r="H828" s="59"/>
      <c r="I828"/>
      <c r="J828"/>
    </row>
    <row r="829" spans="1:10" x14ac:dyDescent="0.35">
      <c r="A829"/>
      <c r="B829"/>
      <c r="C829"/>
      <c r="D829"/>
      <c r="E829"/>
      <c r="F829"/>
      <c r="G829"/>
      <c r="H829" s="59"/>
      <c r="I829"/>
      <c r="J829"/>
    </row>
    <row r="830" spans="1:10" x14ac:dyDescent="0.35">
      <c r="A830"/>
      <c r="B830"/>
      <c r="C830"/>
      <c r="D830"/>
      <c r="E830"/>
      <c r="F830"/>
      <c r="G830"/>
      <c r="H830" s="59"/>
      <c r="I830"/>
      <c r="J830"/>
    </row>
    <row r="831" spans="1:10" x14ac:dyDescent="0.35">
      <c r="A831"/>
      <c r="B831"/>
      <c r="C831"/>
      <c r="D831"/>
      <c r="E831"/>
      <c r="F831"/>
      <c r="G831"/>
      <c r="H831" s="59"/>
      <c r="I831"/>
      <c r="J831"/>
    </row>
    <row r="832" spans="1:10" x14ac:dyDescent="0.35">
      <c r="A832"/>
      <c r="B832"/>
      <c r="C832"/>
      <c r="D832"/>
      <c r="E832"/>
      <c r="F832"/>
      <c r="G832"/>
      <c r="H832" s="59"/>
      <c r="I832"/>
      <c r="J832"/>
    </row>
    <row r="833" spans="1:10" x14ac:dyDescent="0.35">
      <c r="A833"/>
      <c r="B833"/>
      <c r="C833"/>
      <c r="D833"/>
      <c r="E833"/>
      <c r="F833"/>
      <c r="G833"/>
      <c r="H833" s="59"/>
      <c r="I833"/>
      <c r="J833"/>
    </row>
    <row r="834" spans="1:10" x14ac:dyDescent="0.35">
      <c r="A834"/>
      <c r="B834"/>
      <c r="C834"/>
      <c r="D834"/>
      <c r="E834"/>
      <c r="F834"/>
      <c r="G834"/>
      <c r="H834" s="59"/>
      <c r="I834"/>
      <c r="J834"/>
    </row>
    <row r="835" spans="1:10" x14ac:dyDescent="0.35">
      <c r="A835"/>
      <c r="B835"/>
      <c r="C835"/>
      <c r="D835"/>
      <c r="E835"/>
      <c r="F835"/>
      <c r="G835"/>
      <c r="H835" s="59"/>
      <c r="I835"/>
      <c r="J835"/>
    </row>
    <row r="836" spans="1:10" x14ac:dyDescent="0.35">
      <c r="A836"/>
      <c r="B836"/>
      <c r="C836"/>
      <c r="D836"/>
      <c r="E836"/>
      <c r="F836"/>
      <c r="G836"/>
      <c r="H836" s="59"/>
      <c r="I836"/>
      <c r="J836"/>
    </row>
    <row r="837" spans="1:10" x14ac:dyDescent="0.35">
      <c r="A837"/>
      <c r="B837"/>
      <c r="C837"/>
      <c r="D837"/>
      <c r="E837"/>
      <c r="F837"/>
      <c r="G837"/>
      <c r="H837" s="59"/>
      <c r="I837"/>
      <c r="J837"/>
    </row>
    <row r="838" spans="1:10" x14ac:dyDescent="0.35">
      <c r="A838"/>
      <c r="B838"/>
      <c r="C838"/>
      <c r="D838"/>
      <c r="E838"/>
      <c r="F838"/>
      <c r="G838"/>
      <c r="H838" s="59"/>
      <c r="I838"/>
      <c r="J838"/>
    </row>
    <row r="839" spans="1:10" x14ac:dyDescent="0.35">
      <c r="A839"/>
      <c r="B839"/>
      <c r="C839"/>
      <c r="D839"/>
      <c r="E839"/>
      <c r="F839"/>
      <c r="G839"/>
      <c r="H839" s="59"/>
      <c r="I839"/>
      <c r="J839"/>
    </row>
    <row r="840" spans="1:10" x14ac:dyDescent="0.35">
      <c r="A840"/>
      <c r="B840"/>
      <c r="C840"/>
      <c r="D840"/>
      <c r="E840"/>
      <c r="F840"/>
      <c r="G840"/>
      <c r="H840" s="59"/>
      <c r="I840"/>
      <c r="J840"/>
    </row>
    <row r="841" spans="1:10" x14ac:dyDescent="0.35">
      <c r="A841"/>
      <c r="B841"/>
      <c r="C841"/>
      <c r="D841"/>
      <c r="E841"/>
      <c r="F841"/>
      <c r="G841"/>
      <c r="H841" s="59"/>
      <c r="I841"/>
      <c r="J841"/>
    </row>
    <row r="842" spans="1:10" x14ac:dyDescent="0.35">
      <c r="A842"/>
      <c r="B842"/>
      <c r="C842"/>
      <c r="D842"/>
      <c r="E842"/>
      <c r="F842"/>
      <c r="G842"/>
      <c r="H842" s="59"/>
      <c r="I842"/>
      <c r="J842"/>
    </row>
    <row r="843" spans="1:10" x14ac:dyDescent="0.35">
      <c r="A843"/>
      <c r="B843"/>
      <c r="C843"/>
      <c r="D843"/>
      <c r="E843"/>
      <c r="F843"/>
      <c r="G843"/>
      <c r="H843" s="59"/>
      <c r="I843"/>
      <c r="J843"/>
    </row>
    <row r="844" spans="1:10" x14ac:dyDescent="0.35">
      <c r="A844"/>
      <c r="B844"/>
      <c r="C844"/>
      <c r="D844"/>
      <c r="E844"/>
      <c r="F844"/>
      <c r="G844"/>
      <c r="H844" s="59"/>
      <c r="I844"/>
      <c r="J844"/>
    </row>
    <row r="845" spans="1:10" x14ac:dyDescent="0.35">
      <c r="A845"/>
      <c r="B845"/>
      <c r="C845"/>
      <c r="D845"/>
      <c r="E845"/>
      <c r="F845"/>
      <c r="G845"/>
      <c r="H845" s="59"/>
      <c r="I845"/>
      <c r="J845"/>
    </row>
    <row r="846" spans="1:10" x14ac:dyDescent="0.35">
      <c r="A846"/>
      <c r="B846"/>
      <c r="C846"/>
      <c r="D846"/>
      <c r="E846"/>
      <c r="F846"/>
      <c r="G846"/>
      <c r="H846" s="59"/>
      <c r="I846"/>
      <c r="J846"/>
    </row>
    <row r="847" spans="1:10" x14ac:dyDescent="0.35">
      <c r="A847"/>
      <c r="B847"/>
      <c r="C847"/>
      <c r="D847"/>
      <c r="E847"/>
      <c r="F847"/>
      <c r="G847"/>
      <c r="H847" s="59"/>
      <c r="I847"/>
      <c r="J847"/>
    </row>
    <row r="848" spans="1:10" x14ac:dyDescent="0.35">
      <c r="A848"/>
      <c r="B848"/>
      <c r="C848"/>
      <c r="D848"/>
      <c r="E848"/>
      <c r="F848"/>
      <c r="G848"/>
      <c r="H848" s="59"/>
      <c r="I848"/>
      <c r="J848"/>
    </row>
    <row r="849" spans="1:10" x14ac:dyDescent="0.35">
      <c r="A849"/>
      <c r="B849"/>
      <c r="C849"/>
      <c r="D849"/>
      <c r="E849"/>
      <c r="F849"/>
      <c r="G849"/>
      <c r="H849" s="59"/>
      <c r="I849"/>
      <c r="J849"/>
    </row>
    <row r="850" spans="1:10" x14ac:dyDescent="0.35">
      <c r="A850"/>
      <c r="B850"/>
      <c r="C850"/>
      <c r="D850"/>
      <c r="E850"/>
      <c r="F850"/>
      <c r="G850"/>
      <c r="H850" s="59"/>
      <c r="I850"/>
      <c r="J850"/>
    </row>
    <row r="851" spans="1:10" x14ac:dyDescent="0.35">
      <c r="A851"/>
      <c r="B851"/>
      <c r="C851"/>
      <c r="D851"/>
      <c r="E851"/>
      <c r="F851"/>
      <c r="G851"/>
      <c r="H851" s="59"/>
      <c r="I851"/>
      <c r="J851"/>
    </row>
    <row r="852" spans="1:10" x14ac:dyDescent="0.35">
      <c r="A852"/>
      <c r="B852"/>
      <c r="C852"/>
      <c r="D852"/>
      <c r="E852"/>
      <c r="F852"/>
      <c r="G852"/>
      <c r="H852" s="59"/>
      <c r="I852"/>
      <c r="J852"/>
    </row>
    <row r="853" spans="1:10" x14ac:dyDescent="0.35">
      <c r="A853"/>
      <c r="B853"/>
      <c r="C853"/>
      <c r="D853"/>
      <c r="E853"/>
      <c r="F853"/>
      <c r="G853"/>
      <c r="H853" s="59"/>
      <c r="I853"/>
      <c r="J853"/>
    </row>
    <row r="854" spans="1:10" x14ac:dyDescent="0.35">
      <c r="A854"/>
      <c r="B854"/>
      <c r="C854"/>
      <c r="D854"/>
      <c r="E854"/>
      <c r="F854"/>
      <c r="G854"/>
      <c r="H854" s="59"/>
      <c r="I854"/>
      <c r="J854"/>
    </row>
    <row r="855" spans="1:10" x14ac:dyDescent="0.35">
      <c r="A855"/>
      <c r="B855"/>
      <c r="C855"/>
      <c r="D855"/>
      <c r="E855"/>
      <c r="F855"/>
      <c r="G855"/>
      <c r="H855" s="59"/>
      <c r="I855"/>
      <c r="J855"/>
    </row>
    <row r="856" spans="1:10" x14ac:dyDescent="0.35">
      <c r="A856"/>
      <c r="B856"/>
      <c r="C856"/>
      <c r="D856"/>
      <c r="E856"/>
      <c r="F856"/>
      <c r="G856"/>
      <c r="H856" s="59"/>
      <c r="I856"/>
      <c r="J856"/>
    </row>
    <row r="857" spans="1:10" x14ac:dyDescent="0.35">
      <c r="A857"/>
      <c r="B857"/>
      <c r="C857"/>
      <c r="D857"/>
      <c r="E857"/>
      <c r="F857"/>
      <c r="G857"/>
      <c r="H857" s="59"/>
      <c r="I857"/>
      <c r="J857"/>
    </row>
    <row r="858" spans="1:10" x14ac:dyDescent="0.35">
      <c r="A858"/>
      <c r="B858"/>
      <c r="C858"/>
      <c r="D858"/>
      <c r="E858"/>
      <c r="F858"/>
      <c r="G858"/>
      <c r="H858" s="59"/>
      <c r="I858"/>
      <c r="J858"/>
    </row>
    <row r="859" spans="1:10" x14ac:dyDescent="0.35">
      <c r="A859"/>
      <c r="B859"/>
      <c r="C859"/>
      <c r="D859"/>
      <c r="E859"/>
      <c r="F859"/>
      <c r="G859"/>
      <c r="H859" s="59"/>
      <c r="I859"/>
      <c r="J859"/>
    </row>
    <row r="860" spans="1:10" x14ac:dyDescent="0.35">
      <c r="A860"/>
      <c r="B860"/>
      <c r="C860"/>
      <c r="D860"/>
      <c r="E860"/>
      <c r="F860"/>
      <c r="G860"/>
      <c r="H860" s="59"/>
      <c r="I860"/>
      <c r="J860"/>
    </row>
    <row r="861" spans="1:10" x14ac:dyDescent="0.35">
      <c r="A861"/>
      <c r="B861"/>
      <c r="C861"/>
      <c r="D861"/>
      <c r="E861"/>
      <c r="F861"/>
      <c r="G861"/>
      <c r="H861" s="59"/>
      <c r="I861"/>
      <c r="J861"/>
    </row>
    <row r="862" spans="1:10" x14ac:dyDescent="0.35">
      <c r="A862"/>
      <c r="B862"/>
      <c r="C862"/>
      <c r="D862"/>
      <c r="E862"/>
      <c r="F862"/>
      <c r="G862"/>
      <c r="H862" s="59"/>
      <c r="I862"/>
      <c r="J862"/>
    </row>
    <row r="863" spans="1:10" x14ac:dyDescent="0.35">
      <c r="A863"/>
      <c r="B863"/>
      <c r="C863"/>
      <c r="D863"/>
      <c r="E863"/>
      <c r="F863"/>
      <c r="G863"/>
      <c r="H863" s="59"/>
      <c r="I863"/>
      <c r="J863"/>
    </row>
    <row r="864" spans="1:10" x14ac:dyDescent="0.35">
      <c r="A864"/>
      <c r="B864"/>
      <c r="C864"/>
      <c r="D864"/>
      <c r="E864"/>
      <c r="F864"/>
      <c r="G864"/>
      <c r="H864" s="59"/>
      <c r="I864"/>
      <c r="J864"/>
    </row>
    <row r="865" spans="1:10" x14ac:dyDescent="0.35">
      <c r="A865"/>
      <c r="B865"/>
      <c r="C865"/>
      <c r="D865"/>
      <c r="E865"/>
      <c r="F865"/>
      <c r="G865"/>
      <c r="H865" s="59"/>
      <c r="I865"/>
      <c r="J865"/>
    </row>
    <row r="866" spans="1:10" x14ac:dyDescent="0.35">
      <c r="A866"/>
      <c r="B866"/>
      <c r="C866"/>
      <c r="D866"/>
      <c r="E866"/>
      <c r="F866"/>
      <c r="G866"/>
      <c r="H866" s="59"/>
      <c r="I866"/>
      <c r="J866"/>
    </row>
    <row r="867" spans="1:10" x14ac:dyDescent="0.35">
      <c r="A867"/>
      <c r="B867"/>
      <c r="C867"/>
      <c r="D867"/>
      <c r="E867"/>
      <c r="F867"/>
      <c r="G867"/>
      <c r="H867" s="59"/>
      <c r="I867"/>
      <c r="J867"/>
    </row>
    <row r="868" spans="1:10" x14ac:dyDescent="0.35">
      <c r="A868"/>
      <c r="B868"/>
      <c r="C868"/>
      <c r="D868"/>
      <c r="E868"/>
      <c r="F868"/>
      <c r="G868"/>
      <c r="H868" s="59"/>
      <c r="I868"/>
      <c r="J868"/>
    </row>
    <row r="869" spans="1:10" x14ac:dyDescent="0.35">
      <c r="A869"/>
      <c r="B869"/>
      <c r="C869"/>
      <c r="D869"/>
      <c r="E869"/>
      <c r="F869"/>
      <c r="G869"/>
      <c r="H869" s="59"/>
      <c r="I869"/>
      <c r="J869"/>
    </row>
    <row r="870" spans="1:10" x14ac:dyDescent="0.35">
      <c r="A870"/>
      <c r="B870"/>
      <c r="C870"/>
      <c r="D870"/>
      <c r="E870"/>
      <c r="F870"/>
      <c r="G870"/>
      <c r="H870" s="59"/>
      <c r="I870"/>
      <c r="J870"/>
    </row>
    <row r="871" spans="1:10" x14ac:dyDescent="0.35">
      <c r="A871"/>
      <c r="B871"/>
      <c r="C871"/>
      <c r="D871"/>
      <c r="E871"/>
      <c r="F871"/>
      <c r="G871"/>
      <c r="H871" s="59"/>
      <c r="I871"/>
      <c r="J871"/>
    </row>
    <row r="872" spans="1:10" x14ac:dyDescent="0.35">
      <c r="A872"/>
      <c r="B872"/>
      <c r="C872"/>
      <c r="D872"/>
      <c r="E872"/>
      <c r="F872"/>
      <c r="G872"/>
      <c r="H872" s="59"/>
      <c r="I872"/>
      <c r="J872"/>
    </row>
    <row r="873" spans="1:10" x14ac:dyDescent="0.35">
      <c r="A873"/>
      <c r="B873"/>
      <c r="C873"/>
      <c r="D873"/>
      <c r="E873"/>
      <c r="F873"/>
      <c r="G873"/>
      <c r="H873" s="59"/>
      <c r="I873"/>
      <c r="J873"/>
    </row>
    <row r="874" spans="1:10" x14ac:dyDescent="0.35">
      <c r="A874"/>
      <c r="B874"/>
      <c r="C874"/>
      <c r="D874"/>
      <c r="E874"/>
      <c r="F874"/>
      <c r="G874"/>
      <c r="H874" s="59"/>
      <c r="I874"/>
      <c r="J874"/>
    </row>
    <row r="875" spans="1:10" x14ac:dyDescent="0.35">
      <c r="A875"/>
      <c r="B875"/>
      <c r="C875"/>
      <c r="D875"/>
      <c r="E875"/>
      <c r="F875"/>
      <c r="G875"/>
      <c r="H875" s="59"/>
      <c r="I875"/>
      <c r="J875"/>
    </row>
    <row r="876" spans="1:10" x14ac:dyDescent="0.35">
      <c r="A876"/>
      <c r="B876"/>
      <c r="C876"/>
      <c r="D876"/>
      <c r="E876"/>
      <c r="F876"/>
      <c r="G876"/>
      <c r="H876" s="59"/>
      <c r="I876"/>
      <c r="J876"/>
    </row>
    <row r="877" spans="1:10" x14ac:dyDescent="0.35">
      <c r="A877"/>
      <c r="B877"/>
      <c r="C877"/>
      <c r="D877"/>
      <c r="E877"/>
      <c r="F877"/>
      <c r="G877"/>
      <c r="H877" s="59"/>
      <c r="I877"/>
      <c r="J877"/>
    </row>
    <row r="878" spans="1:10" x14ac:dyDescent="0.35">
      <c r="A878"/>
      <c r="B878"/>
      <c r="C878"/>
      <c r="D878"/>
      <c r="E878"/>
      <c r="F878"/>
      <c r="G878"/>
      <c r="H878" s="59"/>
      <c r="I878"/>
      <c r="J878"/>
    </row>
    <row r="879" spans="1:10" x14ac:dyDescent="0.35">
      <c r="A879"/>
      <c r="B879"/>
      <c r="C879"/>
      <c r="D879"/>
      <c r="E879"/>
      <c r="F879"/>
      <c r="G879"/>
      <c r="H879" s="59"/>
      <c r="I879"/>
      <c r="J879"/>
    </row>
    <row r="880" spans="1:10" x14ac:dyDescent="0.35">
      <c r="A880"/>
      <c r="B880"/>
      <c r="C880"/>
      <c r="D880"/>
      <c r="E880"/>
      <c r="F880"/>
      <c r="G880"/>
      <c r="H880" s="59"/>
      <c r="I880"/>
      <c r="J880"/>
    </row>
    <row r="881" spans="1:10" x14ac:dyDescent="0.35">
      <c r="A881"/>
      <c r="B881"/>
      <c r="C881"/>
      <c r="D881"/>
      <c r="E881"/>
      <c r="F881"/>
      <c r="G881"/>
      <c r="H881" s="59"/>
      <c r="I881"/>
      <c r="J881"/>
    </row>
    <row r="882" spans="1:10" x14ac:dyDescent="0.35">
      <c r="A882"/>
      <c r="B882"/>
      <c r="C882"/>
      <c r="D882"/>
      <c r="E882"/>
      <c r="F882"/>
      <c r="G882"/>
      <c r="H882" s="59"/>
      <c r="I882"/>
      <c r="J882"/>
    </row>
    <row r="883" spans="1:10" x14ac:dyDescent="0.35">
      <c r="A883"/>
      <c r="B883"/>
      <c r="C883"/>
      <c r="D883"/>
      <c r="E883"/>
      <c r="F883"/>
      <c r="G883"/>
      <c r="H883" s="59"/>
      <c r="I883"/>
      <c r="J883"/>
    </row>
    <row r="884" spans="1:10" x14ac:dyDescent="0.35">
      <c r="A884"/>
      <c r="B884"/>
      <c r="C884"/>
      <c r="D884"/>
      <c r="E884"/>
      <c r="F884"/>
      <c r="G884"/>
      <c r="H884" s="59"/>
      <c r="I884"/>
      <c r="J884"/>
    </row>
    <row r="885" spans="1:10" x14ac:dyDescent="0.35">
      <c r="A885"/>
      <c r="B885"/>
      <c r="C885"/>
      <c r="D885"/>
      <c r="E885"/>
      <c r="F885"/>
      <c r="G885"/>
      <c r="H885" s="59"/>
      <c r="I885"/>
      <c r="J885"/>
    </row>
    <row r="886" spans="1:10" x14ac:dyDescent="0.35">
      <c r="A886"/>
      <c r="B886"/>
      <c r="C886"/>
      <c r="D886"/>
      <c r="E886"/>
      <c r="F886"/>
      <c r="G886"/>
      <c r="H886" s="59"/>
      <c r="I886"/>
      <c r="J886"/>
    </row>
    <row r="887" spans="1:10" x14ac:dyDescent="0.35">
      <c r="A887"/>
      <c r="B887"/>
      <c r="C887"/>
      <c r="D887"/>
      <c r="E887"/>
      <c r="F887"/>
      <c r="G887"/>
      <c r="H887" s="59"/>
      <c r="I887"/>
      <c r="J887"/>
    </row>
    <row r="888" spans="1:10" x14ac:dyDescent="0.35">
      <c r="A888"/>
      <c r="B888"/>
      <c r="C888"/>
      <c r="D888"/>
      <c r="E888"/>
      <c r="F888"/>
      <c r="G888"/>
      <c r="H888" s="59"/>
      <c r="I888"/>
      <c r="J888"/>
    </row>
    <row r="889" spans="1:10" x14ac:dyDescent="0.35">
      <c r="A889"/>
      <c r="B889"/>
      <c r="C889"/>
      <c r="D889"/>
      <c r="E889"/>
      <c r="F889"/>
      <c r="G889"/>
      <c r="H889" s="59"/>
      <c r="I889"/>
      <c r="J889"/>
    </row>
    <row r="890" spans="1:10" x14ac:dyDescent="0.35">
      <c r="A890"/>
      <c r="B890"/>
      <c r="C890"/>
      <c r="D890"/>
      <c r="E890"/>
      <c r="F890"/>
      <c r="G890"/>
      <c r="H890" s="59"/>
      <c r="I890"/>
      <c r="J890"/>
    </row>
    <row r="891" spans="1:10" x14ac:dyDescent="0.35">
      <c r="A891"/>
      <c r="B891"/>
      <c r="C891"/>
      <c r="D891"/>
      <c r="E891"/>
      <c r="F891"/>
      <c r="G891"/>
      <c r="H891" s="59"/>
      <c r="I891"/>
      <c r="J891"/>
    </row>
    <row r="892" spans="1:10" x14ac:dyDescent="0.35">
      <c r="A892"/>
      <c r="B892"/>
      <c r="C892"/>
      <c r="D892"/>
      <c r="E892"/>
      <c r="F892"/>
      <c r="G892"/>
      <c r="H892" s="59"/>
      <c r="I892"/>
      <c r="J892"/>
    </row>
    <row r="893" spans="1:10" x14ac:dyDescent="0.35">
      <c r="A893"/>
      <c r="B893"/>
      <c r="C893"/>
      <c r="D893"/>
      <c r="E893"/>
      <c r="F893"/>
      <c r="G893"/>
      <c r="H893" s="59"/>
      <c r="I893"/>
      <c r="J893"/>
    </row>
    <row r="894" spans="1:10" x14ac:dyDescent="0.35">
      <c r="A894"/>
      <c r="B894"/>
      <c r="C894"/>
      <c r="D894"/>
      <c r="E894"/>
      <c r="F894"/>
      <c r="G894"/>
      <c r="H894" s="59"/>
      <c r="I894"/>
      <c r="J894"/>
    </row>
    <row r="895" spans="1:10" x14ac:dyDescent="0.35">
      <c r="A895"/>
      <c r="B895"/>
      <c r="C895"/>
      <c r="D895"/>
      <c r="E895"/>
      <c r="F895"/>
      <c r="G895"/>
      <c r="H895" s="59"/>
      <c r="I895"/>
      <c r="J895"/>
    </row>
    <row r="896" spans="1:10" x14ac:dyDescent="0.35">
      <c r="A896"/>
      <c r="B896"/>
      <c r="C896"/>
      <c r="D896"/>
      <c r="E896"/>
      <c r="F896"/>
      <c r="G896"/>
      <c r="H896" s="59"/>
      <c r="I896"/>
      <c r="J896"/>
    </row>
    <row r="897" spans="1:10" x14ac:dyDescent="0.35">
      <c r="A897"/>
      <c r="B897"/>
      <c r="C897"/>
      <c r="D897"/>
      <c r="E897"/>
      <c r="F897"/>
      <c r="G897"/>
      <c r="H897" s="59"/>
      <c r="I897"/>
      <c r="J897"/>
    </row>
    <row r="898" spans="1:10" x14ac:dyDescent="0.35">
      <c r="A898"/>
      <c r="B898"/>
      <c r="C898"/>
      <c r="D898"/>
      <c r="E898"/>
      <c r="F898"/>
      <c r="G898"/>
      <c r="H898" s="59"/>
      <c r="I898"/>
      <c r="J898"/>
    </row>
    <row r="899" spans="1:10" x14ac:dyDescent="0.35">
      <c r="A899"/>
      <c r="B899"/>
      <c r="C899"/>
      <c r="D899"/>
      <c r="E899"/>
      <c r="F899"/>
      <c r="G899"/>
      <c r="H899" s="59"/>
      <c r="I899"/>
      <c r="J899"/>
    </row>
    <row r="900" spans="1:10" x14ac:dyDescent="0.35">
      <c r="A900"/>
      <c r="B900"/>
      <c r="C900"/>
      <c r="D900"/>
      <c r="E900"/>
      <c r="F900"/>
      <c r="G900"/>
      <c r="H900" s="59"/>
      <c r="I900"/>
      <c r="J900"/>
    </row>
    <row r="901" spans="1:10" x14ac:dyDescent="0.35">
      <c r="A901"/>
      <c r="B901"/>
      <c r="C901"/>
      <c r="D901"/>
      <c r="E901"/>
      <c r="F901"/>
      <c r="G901"/>
      <c r="H901" s="59"/>
      <c r="I901"/>
      <c r="J901"/>
    </row>
    <row r="902" spans="1:10" x14ac:dyDescent="0.35">
      <c r="A902"/>
      <c r="B902"/>
      <c r="C902"/>
      <c r="D902"/>
      <c r="E902"/>
      <c r="F902"/>
      <c r="G902"/>
      <c r="H902" s="59"/>
      <c r="I902"/>
      <c r="J902"/>
    </row>
    <row r="903" spans="1:10" x14ac:dyDescent="0.35">
      <c r="A903"/>
      <c r="B903"/>
      <c r="C903"/>
      <c r="D903"/>
      <c r="E903"/>
      <c r="F903"/>
      <c r="G903"/>
      <c r="H903" s="59"/>
      <c r="I903"/>
      <c r="J903"/>
    </row>
    <row r="904" spans="1:10" x14ac:dyDescent="0.35">
      <c r="A904"/>
      <c r="B904"/>
      <c r="C904"/>
      <c r="D904"/>
      <c r="E904"/>
      <c r="F904"/>
      <c r="G904"/>
      <c r="H904" s="59"/>
      <c r="I904"/>
      <c r="J904"/>
    </row>
    <row r="905" spans="1:10" x14ac:dyDescent="0.35">
      <c r="A905"/>
      <c r="B905"/>
      <c r="C905"/>
      <c r="D905"/>
      <c r="E905"/>
      <c r="F905"/>
      <c r="G905"/>
      <c r="H905" s="59"/>
      <c r="I905"/>
      <c r="J905"/>
    </row>
    <row r="906" spans="1:10" x14ac:dyDescent="0.35">
      <c r="A906"/>
      <c r="B906"/>
      <c r="C906"/>
      <c r="D906"/>
      <c r="E906"/>
      <c r="F906"/>
      <c r="G906"/>
      <c r="H906" s="59"/>
      <c r="I906"/>
      <c r="J906"/>
    </row>
    <row r="907" spans="1:10" x14ac:dyDescent="0.35">
      <c r="A907"/>
      <c r="B907"/>
      <c r="C907"/>
      <c r="D907"/>
      <c r="E907"/>
      <c r="F907"/>
      <c r="G907"/>
      <c r="H907" s="59"/>
      <c r="I907"/>
      <c r="J907"/>
    </row>
    <row r="908" spans="1:10" x14ac:dyDescent="0.35">
      <c r="A908"/>
      <c r="B908"/>
      <c r="C908"/>
      <c r="D908"/>
      <c r="E908"/>
      <c r="F908"/>
      <c r="G908"/>
      <c r="H908" s="59"/>
      <c r="I908"/>
      <c r="J908"/>
    </row>
    <row r="909" spans="1:10" x14ac:dyDescent="0.35">
      <c r="A909"/>
      <c r="B909"/>
      <c r="C909"/>
      <c r="D909"/>
      <c r="E909"/>
      <c r="F909"/>
      <c r="G909"/>
      <c r="H909" s="59"/>
      <c r="I909"/>
      <c r="J909"/>
    </row>
    <row r="910" spans="1:10" x14ac:dyDescent="0.35">
      <c r="A910"/>
      <c r="B910"/>
      <c r="C910"/>
      <c r="D910"/>
      <c r="E910"/>
      <c r="F910"/>
      <c r="G910"/>
      <c r="H910" s="59"/>
      <c r="I910"/>
      <c r="J910"/>
    </row>
    <row r="911" spans="1:10" x14ac:dyDescent="0.35">
      <c r="A911"/>
      <c r="B911"/>
      <c r="C911"/>
      <c r="D911"/>
      <c r="E911"/>
      <c r="F911"/>
      <c r="G911"/>
      <c r="H911" s="59"/>
      <c r="I911"/>
      <c r="J911"/>
    </row>
    <row r="912" spans="1:10" x14ac:dyDescent="0.35">
      <c r="A912"/>
      <c r="B912"/>
      <c r="C912"/>
      <c r="D912"/>
      <c r="E912"/>
      <c r="F912"/>
      <c r="G912"/>
      <c r="H912" s="59"/>
      <c r="I912"/>
      <c r="J912"/>
    </row>
    <row r="913" spans="1:10" x14ac:dyDescent="0.35">
      <c r="A913"/>
      <c r="B913"/>
      <c r="C913"/>
      <c r="D913"/>
      <c r="E913"/>
      <c r="F913"/>
      <c r="G913"/>
      <c r="H913" s="59"/>
      <c r="I913"/>
      <c r="J913"/>
    </row>
    <row r="914" spans="1:10" x14ac:dyDescent="0.35">
      <c r="A914"/>
      <c r="B914"/>
      <c r="C914"/>
      <c r="D914"/>
      <c r="E914"/>
      <c r="F914"/>
      <c r="G914"/>
      <c r="H914" s="59"/>
      <c r="I914"/>
      <c r="J914"/>
    </row>
    <row r="915" spans="1:10" x14ac:dyDescent="0.35">
      <c r="A915"/>
      <c r="B915"/>
      <c r="C915"/>
      <c r="D915"/>
      <c r="E915"/>
      <c r="F915"/>
      <c r="G915"/>
      <c r="H915" s="59"/>
      <c r="I915"/>
      <c r="J915"/>
    </row>
    <row r="916" spans="1:10" x14ac:dyDescent="0.35">
      <c r="A916"/>
      <c r="B916"/>
      <c r="C916"/>
      <c r="D916"/>
      <c r="E916"/>
      <c r="F916"/>
      <c r="G916"/>
      <c r="H916" s="59"/>
      <c r="I916"/>
      <c r="J916"/>
    </row>
    <row r="917" spans="1:10" x14ac:dyDescent="0.35">
      <c r="A917"/>
      <c r="B917"/>
      <c r="C917"/>
      <c r="D917"/>
      <c r="E917"/>
      <c r="F917"/>
      <c r="G917"/>
      <c r="H917" s="59"/>
      <c r="I917"/>
      <c r="J917"/>
    </row>
    <row r="918" spans="1:10" x14ac:dyDescent="0.35">
      <c r="A918"/>
      <c r="B918"/>
      <c r="C918"/>
      <c r="D918"/>
      <c r="E918"/>
      <c r="F918"/>
      <c r="G918"/>
      <c r="H918" s="59"/>
      <c r="I918"/>
      <c r="J918"/>
    </row>
    <row r="919" spans="1:10" x14ac:dyDescent="0.35">
      <c r="A919"/>
      <c r="B919"/>
      <c r="C919"/>
      <c r="D919"/>
      <c r="E919"/>
      <c r="F919"/>
      <c r="G919"/>
      <c r="H919" s="59"/>
      <c r="I919"/>
      <c r="J919"/>
    </row>
    <row r="920" spans="1:10" x14ac:dyDescent="0.35">
      <c r="A920"/>
      <c r="B920"/>
      <c r="C920"/>
      <c r="D920"/>
      <c r="E920"/>
      <c r="F920"/>
      <c r="G920"/>
      <c r="H920" s="59"/>
      <c r="I920"/>
      <c r="J920"/>
    </row>
    <row r="921" spans="1:10" x14ac:dyDescent="0.35">
      <c r="A921"/>
      <c r="B921"/>
      <c r="C921"/>
      <c r="D921"/>
      <c r="E921"/>
      <c r="F921"/>
      <c r="G921"/>
      <c r="H921" s="59"/>
      <c r="I921"/>
      <c r="J921"/>
    </row>
    <row r="922" spans="1:10" x14ac:dyDescent="0.35">
      <c r="A922"/>
      <c r="B922"/>
      <c r="C922"/>
      <c r="D922"/>
      <c r="E922"/>
      <c r="F922"/>
      <c r="G922"/>
      <c r="H922" s="59"/>
      <c r="I922"/>
      <c r="J922"/>
    </row>
    <row r="923" spans="1:10" x14ac:dyDescent="0.35">
      <c r="A923"/>
      <c r="B923"/>
      <c r="C923"/>
      <c r="D923"/>
      <c r="E923"/>
      <c r="F923"/>
      <c r="G923"/>
      <c r="H923" s="59"/>
      <c r="I923"/>
      <c r="J923"/>
    </row>
    <row r="924" spans="1:10" x14ac:dyDescent="0.35">
      <c r="A924"/>
      <c r="B924"/>
      <c r="C924"/>
      <c r="D924"/>
      <c r="E924"/>
      <c r="F924"/>
      <c r="G924"/>
      <c r="H924" s="59"/>
      <c r="I924"/>
      <c r="J924"/>
    </row>
    <row r="925" spans="1:10" x14ac:dyDescent="0.35">
      <c r="A925"/>
      <c r="B925"/>
      <c r="C925"/>
      <c r="D925"/>
      <c r="E925"/>
      <c r="F925"/>
      <c r="G925"/>
      <c r="H925" s="59"/>
      <c r="I925"/>
      <c r="J925"/>
    </row>
    <row r="926" spans="1:10" x14ac:dyDescent="0.35">
      <c r="A926"/>
      <c r="B926"/>
      <c r="C926"/>
      <c r="D926"/>
      <c r="E926"/>
      <c r="F926"/>
      <c r="G926"/>
      <c r="H926" s="59"/>
      <c r="I926"/>
      <c r="J926"/>
    </row>
    <row r="927" spans="1:10" x14ac:dyDescent="0.35">
      <c r="A927"/>
      <c r="B927"/>
      <c r="C927"/>
      <c r="D927"/>
      <c r="E927"/>
      <c r="F927"/>
      <c r="G927"/>
      <c r="H927" s="59"/>
      <c r="I927"/>
      <c r="J927"/>
    </row>
    <row r="928" spans="1:10" x14ac:dyDescent="0.35">
      <c r="A928"/>
      <c r="B928"/>
      <c r="C928"/>
      <c r="D928"/>
      <c r="E928"/>
      <c r="F928"/>
      <c r="G928"/>
      <c r="H928" s="59"/>
      <c r="I928"/>
      <c r="J928"/>
    </row>
    <row r="929" spans="1:10" x14ac:dyDescent="0.35">
      <c r="A929"/>
      <c r="B929"/>
      <c r="C929"/>
      <c r="D929"/>
      <c r="E929"/>
      <c r="F929"/>
      <c r="G929"/>
      <c r="H929" s="59"/>
      <c r="I929"/>
      <c r="J929"/>
    </row>
    <row r="930" spans="1:10" x14ac:dyDescent="0.35">
      <c r="A930"/>
      <c r="B930"/>
      <c r="C930"/>
      <c r="D930"/>
      <c r="E930"/>
      <c r="F930"/>
      <c r="G930"/>
      <c r="H930" s="59"/>
      <c r="I930"/>
      <c r="J930"/>
    </row>
    <row r="931" spans="1:10" x14ac:dyDescent="0.35">
      <c r="A931"/>
      <c r="B931"/>
      <c r="C931"/>
      <c r="D931"/>
      <c r="E931"/>
      <c r="F931"/>
      <c r="G931"/>
      <c r="H931" s="59"/>
      <c r="I931"/>
      <c r="J931"/>
    </row>
    <row r="932" spans="1:10" x14ac:dyDescent="0.35">
      <c r="A932"/>
      <c r="B932"/>
      <c r="C932"/>
      <c r="D932"/>
      <c r="E932"/>
      <c r="F932"/>
      <c r="G932"/>
      <c r="H932" s="59"/>
      <c r="I932"/>
      <c r="J932"/>
    </row>
    <row r="933" spans="1:10" x14ac:dyDescent="0.35">
      <c r="A933"/>
      <c r="B933"/>
      <c r="C933"/>
      <c r="D933"/>
      <c r="E933"/>
      <c r="F933"/>
      <c r="G933"/>
      <c r="H933" s="59"/>
      <c r="I933"/>
      <c r="J933"/>
    </row>
    <row r="934" spans="1:10" x14ac:dyDescent="0.35">
      <c r="A934"/>
      <c r="B934"/>
      <c r="C934"/>
      <c r="D934"/>
      <c r="E934"/>
      <c r="F934"/>
      <c r="G934"/>
      <c r="H934" s="59"/>
      <c r="I934"/>
      <c r="J934"/>
    </row>
    <row r="935" spans="1:10" x14ac:dyDescent="0.35">
      <c r="A935"/>
      <c r="B935"/>
      <c r="C935"/>
      <c r="D935"/>
      <c r="E935"/>
      <c r="F935"/>
      <c r="G935"/>
      <c r="H935" s="59"/>
      <c r="I935"/>
      <c r="J935"/>
    </row>
    <row r="936" spans="1:10" x14ac:dyDescent="0.35">
      <c r="A936"/>
      <c r="B936"/>
      <c r="C936"/>
      <c r="D936"/>
      <c r="E936"/>
      <c r="F936"/>
      <c r="G936"/>
      <c r="H936" s="59"/>
      <c r="I936"/>
      <c r="J936"/>
    </row>
    <row r="937" spans="1:10" x14ac:dyDescent="0.35">
      <c r="A937"/>
      <c r="B937"/>
      <c r="C937"/>
      <c r="D937"/>
      <c r="E937"/>
      <c r="F937"/>
      <c r="G937"/>
      <c r="H937" s="59"/>
      <c r="I937"/>
      <c r="J937"/>
    </row>
    <row r="938" spans="1:10" x14ac:dyDescent="0.35">
      <c r="A938"/>
      <c r="B938"/>
      <c r="C938"/>
      <c r="D938"/>
      <c r="E938"/>
      <c r="F938"/>
      <c r="G938"/>
      <c r="H938" s="59"/>
      <c r="I938"/>
      <c r="J938"/>
    </row>
    <row r="939" spans="1:10" x14ac:dyDescent="0.35">
      <c r="A939"/>
      <c r="B939"/>
      <c r="C939"/>
      <c r="D939"/>
      <c r="E939"/>
      <c r="F939"/>
      <c r="G939"/>
      <c r="H939" s="59"/>
      <c r="I939"/>
      <c r="J939"/>
    </row>
    <row r="940" spans="1:10" x14ac:dyDescent="0.35">
      <c r="A940"/>
      <c r="B940"/>
      <c r="C940"/>
      <c r="D940"/>
      <c r="E940"/>
      <c r="F940"/>
      <c r="G940"/>
      <c r="H940" s="59"/>
      <c r="I940"/>
      <c r="J940"/>
    </row>
    <row r="941" spans="1:10" x14ac:dyDescent="0.35">
      <c r="A941"/>
      <c r="B941"/>
      <c r="C941"/>
      <c r="D941"/>
      <c r="E941"/>
      <c r="F941"/>
      <c r="G941"/>
      <c r="H941" s="59"/>
      <c r="I941"/>
      <c r="J941"/>
    </row>
    <row r="942" spans="1:10" x14ac:dyDescent="0.35">
      <c r="A942"/>
      <c r="B942"/>
      <c r="C942"/>
      <c r="D942"/>
      <c r="E942"/>
      <c r="F942"/>
      <c r="G942"/>
      <c r="H942" s="59"/>
      <c r="I942"/>
      <c r="J942"/>
    </row>
    <row r="943" spans="1:10" x14ac:dyDescent="0.35">
      <c r="A943"/>
      <c r="B943"/>
      <c r="C943"/>
      <c r="D943"/>
      <c r="E943"/>
      <c r="F943"/>
      <c r="G943"/>
      <c r="H943" s="59"/>
      <c r="I943"/>
      <c r="J943"/>
    </row>
    <row r="944" spans="1:10" x14ac:dyDescent="0.35">
      <c r="A944"/>
      <c r="B944"/>
      <c r="C944"/>
      <c r="D944"/>
      <c r="E944"/>
      <c r="F944"/>
      <c r="G944"/>
      <c r="H944" s="59"/>
      <c r="I944"/>
      <c r="J944"/>
    </row>
    <row r="945" spans="1:10" x14ac:dyDescent="0.35">
      <c r="A945"/>
      <c r="B945"/>
      <c r="C945"/>
      <c r="D945"/>
      <c r="E945"/>
      <c r="F945"/>
      <c r="G945"/>
      <c r="H945" s="59"/>
      <c r="I945"/>
      <c r="J945"/>
    </row>
    <row r="946" spans="1:10" x14ac:dyDescent="0.35">
      <c r="A946"/>
      <c r="B946"/>
      <c r="C946"/>
      <c r="D946"/>
      <c r="E946"/>
      <c r="F946"/>
      <c r="G946"/>
      <c r="H946" s="59"/>
      <c r="I946"/>
      <c r="J946"/>
    </row>
    <row r="947" spans="1:10" x14ac:dyDescent="0.35">
      <c r="A947"/>
      <c r="B947"/>
      <c r="C947"/>
      <c r="D947"/>
      <c r="E947"/>
      <c r="F947"/>
      <c r="G947"/>
      <c r="H947" s="59"/>
      <c r="I947"/>
      <c r="J947"/>
    </row>
    <row r="948" spans="1:10" x14ac:dyDescent="0.35">
      <c r="A948"/>
      <c r="B948"/>
      <c r="C948"/>
      <c r="D948"/>
      <c r="E948"/>
      <c r="F948"/>
      <c r="G948"/>
      <c r="H948" s="59"/>
      <c r="I948"/>
      <c r="J948"/>
    </row>
    <row r="949" spans="1:10" x14ac:dyDescent="0.35">
      <c r="A949"/>
      <c r="B949"/>
      <c r="C949"/>
      <c r="D949"/>
      <c r="E949"/>
      <c r="F949"/>
      <c r="G949"/>
      <c r="H949" s="59"/>
      <c r="I949"/>
      <c r="J949"/>
    </row>
    <row r="950" spans="1:10" x14ac:dyDescent="0.35">
      <c r="A950"/>
      <c r="B950"/>
      <c r="C950"/>
      <c r="D950"/>
      <c r="E950"/>
      <c r="F950"/>
      <c r="G950"/>
      <c r="H950" s="59"/>
      <c r="I950"/>
      <c r="J950"/>
    </row>
    <row r="951" spans="1:10" x14ac:dyDescent="0.35">
      <c r="A951"/>
      <c r="B951"/>
      <c r="C951"/>
      <c r="D951"/>
      <c r="E951"/>
      <c r="F951"/>
      <c r="G951"/>
      <c r="H951" s="59"/>
      <c r="I951"/>
      <c r="J951"/>
    </row>
    <row r="952" spans="1:10" x14ac:dyDescent="0.35">
      <c r="A952"/>
      <c r="B952"/>
      <c r="C952"/>
      <c r="D952"/>
      <c r="E952"/>
      <c r="F952"/>
      <c r="G952"/>
      <c r="H952" s="59"/>
      <c r="I952"/>
      <c r="J952"/>
    </row>
    <row r="953" spans="1:10" x14ac:dyDescent="0.35">
      <c r="A953"/>
      <c r="B953"/>
      <c r="C953"/>
      <c r="D953"/>
      <c r="E953"/>
      <c r="F953"/>
      <c r="G953"/>
      <c r="H953" s="59"/>
      <c r="I953"/>
      <c r="J953"/>
    </row>
    <row r="954" spans="1:10" x14ac:dyDescent="0.35">
      <c r="A954"/>
      <c r="B954"/>
      <c r="C954"/>
      <c r="D954"/>
      <c r="E954"/>
      <c r="F954"/>
      <c r="G954"/>
      <c r="H954" s="59"/>
      <c r="I954"/>
      <c r="J954"/>
    </row>
    <row r="955" spans="1:10" x14ac:dyDescent="0.35">
      <c r="A955"/>
      <c r="B955"/>
      <c r="C955"/>
      <c r="D955"/>
      <c r="E955"/>
      <c r="F955"/>
      <c r="G955"/>
      <c r="H955" s="59"/>
      <c r="I955"/>
      <c r="J955"/>
    </row>
    <row r="956" spans="1:10" x14ac:dyDescent="0.35">
      <c r="A956"/>
      <c r="B956"/>
      <c r="C956"/>
      <c r="D956"/>
      <c r="E956"/>
      <c r="F956"/>
      <c r="G956"/>
      <c r="H956" s="59"/>
      <c r="I956"/>
      <c r="J956"/>
    </row>
    <row r="957" spans="1:10" x14ac:dyDescent="0.35">
      <c r="A957"/>
      <c r="B957"/>
      <c r="C957"/>
      <c r="D957"/>
      <c r="E957"/>
      <c r="F957"/>
      <c r="G957"/>
      <c r="H957" s="59"/>
      <c r="I957"/>
      <c r="J957"/>
    </row>
    <row r="958" spans="1:10" x14ac:dyDescent="0.35">
      <c r="A958"/>
      <c r="B958"/>
      <c r="C958"/>
      <c r="D958"/>
      <c r="E958"/>
      <c r="F958"/>
      <c r="G958"/>
      <c r="H958" s="59"/>
      <c r="I958"/>
      <c r="J958"/>
    </row>
    <row r="959" spans="1:10" x14ac:dyDescent="0.35">
      <c r="A959"/>
      <c r="B959"/>
      <c r="C959"/>
      <c r="D959"/>
      <c r="E959"/>
      <c r="F959"/>
      <c r="G959"/>
      <c r="H959" s="59"/>
      <c r="I959"/>
      <c r="J959"/>
    </row>
    <row r="960" spans="1:10" x14ac:dyDescent="0.35">
      <c r="A960"/>
      <c r="B960"/>
      <c r="C960"/>
      <c r="D960"/>
      <c r="E960"/>
      <c r="F960"/>
      <c r="G960"/>
      <c r="H960" s="59"/>
      <c r="I960"/>
      <c r="J960"/>
    </row>
    <row r="961" spans="1:10" x14ac:dyDescent="0.35">
      <c r="A961"/>
      <c r="B961"/>
      <c r="C961"/>
      <c r="D961"/>
      <c r="E961"/>
      <c r="F961"/>
      <c r="G961"/>
      <c r="H961" s="59"/>
      <c r="I961"/>
      <c r="J961"/>
    </row>
    <row r="962" spans="1:10" x14ac:dyDescent="0.35">
      <c r="A962"/>
      <c r="B962"/>
      <c r="C962"/>
      <c r="D962"/>
      <c r="E962"/>
      <c r="F962"/>
      <c r="G962"/>
      <c r="H962" s="59"/>
      <c r="I962"/>
      <c r="J962"/>
    </row>
    <row r="963" spans="1:10" x14ac:dyDescent="0.35">
      <c r="A963"/>
      <c r="B963"/>
      <c r="C963"/>
      <c r="D963"/>
      <c r="E963"/>
      <c r="F963"/>
      <c r="G963"/>
      <c r="H963" s="59"/>
      <c r="I963"/>
      <c r="J963"/>
    </row>
    <row r="964" spans="1:10" x14ac:dyDescent="0.35">
      <c r="A964"/>
      <c r="B964"/>
      <c r="C964"/>
      <c r="D964"/>
      <c r="E964"/>
      <c r="F964"/>
      <c r="G964"/>
      <c r="H964" s="59"/>
      <c r="I964"/>
      <c r="J964"/>
    </row>
    <row r="965" spans="1:10" x14ac:dyDescent="0.35">
      <c r="A965"/>
      <c r="B965"/>
      <c r="C965"/>
      <c r="D965"/>
      <c r="E965"/>
      <c r="F965"/>
      <c r="G965"/>
      <c r="H965" s="59"/>
      <c r="I965"/>
      <c r="J965"/>
    </row>
    <row r="966" spans="1:10" x14ac:dyDescent="0.35">
      <c r="A966"/>
      <c r="B966"/>
      <c r="C966"/>
      <c r="D966"/>
      <c r="E966"/>
      <c r="F966"/>
      <c r="G966"/>
      <c r="H966" s="59"/>
      <c r="I966"/>
      <c r="J966"/>
    </row>
    <row r="967" spans="1:10" x14ac:dyDescent="0.35">
      <c r="A967"/>
      <c r="B967"/>
      <c r="C967"/>
      <c r="D967"/>
      <c r="E967"/>
      <c r="F967"/>
      <c r="G967"/>
      <c r="H967" s="59"/>
      <c r="I967"/>
      <c r="J967"/>
    </row>
    <row r="968" spans="1:10" x14ac:dyDescent="0.35">
      <c r="A968"/>
      <c r="B968"/>
      <c r="C968"/>
      <c r="D968"/>
      <c r="E968"/>
      <c r="F968"/>
      <c r="G968"/>
      <c r="H968" s="59"/>
      <c r="I968"/>
      <c r="J968"/>
    </row>
    <row r="969" spans="1:10" x14ac:dyDescent="0.35">
      <c r="A969"/>
      <c r="B969"/>
      <c r="C969"/>
      <c r="D969"/>
      <c r="E969"/>
      <c r="F969"/>
      <c r="G969"/>
      <c r="H969" s="59"/>
      <c r="I969"/>
      <c r="J969"/>
    </row>
    <row r="970" spans="1:10" x14ac:dyDescent="0.35">
      <c r="A970"/>
      <c r="B970"/>
      <c r="C970"/>
      <c r="D970"/>
      <c r="E970"/>
      <c r="F970"/>
      <c r="G970"/>
      <c r="H970" s="59"/>
      <c r="I970"/>
      <c r="J970"/>
    </row>
    <row r="971" spans="1:10" x14ac:dyDescent="0.35">
      <c r="A971"/>
      <c r="B971"/>
      <c r="C971"/>
      <c r="D971"/>
      <c r="E971"/>
      <c r="F971"/>
      <c r="G971"/>
      <c r="H971" s="59"/>
      <c r="I971"/>
      <c r="J971"/>
    </row>
    <row r="972" spans="1:10" x14ac:dyDescent="0.35">
      <c r="A972"/>
      <c r="B972"/>
      <c r="C972"/>
      <c r="D972"/>
      <c r="E972"/>
      <c r="F972"/>
      <c r="G972"/>
      <c r="H972" s="59"/>
      <c r="I972"/>
      <c r="J972"/>
    </row>
    <row r="973" spans="1:10" x14ac:dyDescent="0.35">
      <c r="A973"/>
      <c r="B973"/>
      <c r="C973"/>
      <c r="D973"/>
      <c r="E973"/>
      <c r="F973"/>
      <c r="G973"/>
      <c r="H973" s="59"/>
      <c r="I973"/>
      <c r="J973"/>
    </row>
    <row r="974" spans="1:10" x14ac:dyDescent="0.35">
      <c r="A974"/>
      <c r="B974"/>
      <c r="C974"/>
      <c r="D974"/>
      <c r="E974"/>
      <c r="F974"/>
      <c r="G974"/>
      <c r="H974" s="59"/>
      <c r="I974"/>
      <c r="J974"/>
    </row>
    <row r="975" spans="1:10" x14ac:dyDescent="0.35">
      <c r="A975"/>
      <c r="B975"/>
      <c r="C975"/>
      <c r="D975"/>
      <c r="E975"/>
      <c r="F975"/>
      <c r="G975"/>
      <c r="H975" s="59"/>
      <c r="I975"/>
      <c r="J975"/>
    </row>
    <row r="976" spans="1:10" x14ac:dyDescent="0.35">
      <c r="A976"/>
      <c r="B976"/>
      <c r="C976"/>
      <c r="D976"/>
      <c r="E976"/>
      <c r="F976"/>
      <c r="G976"/>
      <c r="H976" s="59"/>
      <c r="I976"/>
      <c r="J976"/>
    </row>
    <row r="977" spans="1:10" x14ac:dyDescent="0.35">
      <c r="A977"/>
      <c r="B977"/>
      <c r="C977"/>
      <c r="D977"/>
      <c r="E977"/>
      <c r="F977"/>
      <c r="G977"/>
      <c r="H977" s="59"/>
      <c r="I977"/>
      <c r="J977"/>
    </row>
    <row r="978" spans="1:10" x14ac:dyDescent="0.35">
      <c r="A978"/>
      <c r="B978"/>
      <c r="C978"/>
      <c r="D978"/>
      <c r="E978"/>
      <c r="F978"/>
      <c r="G978"/>
      <c r="H978" s="59"/>
      <c r="I978"/>
      <c r="J978"/>
    </row>
    <row r="979" spans="1:10" x14ac:dyDescent="0.35">
      <c r="A979"/>
      <c r="B979"/>
      <c r="C979"/>
      <c r="D979"/>
      <c r="E979"/>
      <c r="F979"/>
      <c r="G979"/>
      <c r="H979" s="59"/>
      <c r="I979"/>
      <c r="J979"/>
    </row>
    <row r="980" spans="1:10" x14ac:dyDescent="0.35">
      <c r="A980"/>
      <c r="B980"/>
      <c r="C980"/>
      <c r="D980"/>
      <c r="E980"/>
      <c r="F980"/>
      <c r="G980"/>
      <c r="H980" s="59"/>
      <c r="I980"/>
      <c r="J980"/>
    </row>
    <row r="981" spans="1:10" x14ac:dyDescent="0.35">
      <c r="A981"/>
      <c r="B981"/>
      <c r="C981"/>
      <c r="D981"/>
      <c r="E981"/>
      <c r="F981"/>
      <c r="G981"/>
      <c r="H981" s="59"/>
      <c r="I981"/>
      <c r="J981"/>
    </row>
    <row r="982" spans="1:10" x14ac:dyDescent="0.35">
      <c r="A982"/>
      <c r="B982"/>
      <c r="C982"/>
      <c r="D982"/>
      <c r="E982"/>
      <c r="F982"/>
      <c r="G982"/>
      <c r="H982" s="59"/>
      <c r="I982"/>
      <c r="J982"/>
    </row>
    <row r="983" spans="1:10" x14ac:dyDescent="0.35">
      <c r="A983"/>
      <c r="B983"/>
      <c r="C983"/>
      <c r="D983"/>
      <c r="E983"/>
      <c r="F983"/>
      <c r="G983"/>
      <c r="H983" s="59"/>
      <c r="I983"/>
      <c r="J983"/>
    </row>
    <row r="984" spans="1:10" x14ac:dyDescent="0.35">
      <c r="A984"/>
      <c r="B984"/>
      <c r="C984"/>
      <c r="D984"/>
      <c r="E984"/>
      <c r="F984"/>
      <c r="G984"/>
      <c r="H984" s="59"/>
      <c r="I984"/>
      <c r="J984"/>
    </row>
    <row r="985" spans="1:10" x14ac:dyDescent="0.35">
      <c r="A985"/>
      <c r="B985"/>
      <c r="C985"/>
      <c r="D985"/>
      <c r="E985"/>
      <c r="F985"/>
      <c r="G985"/>
      <c r="H985" s="59"/>
      <c r="I985"/>
      <c r="J985"/>
    </row>
    <row r="986" spans="1:10" x14ac:dyDescent="0.35">
      <c r="A986"/>
      <c r="B986"/>
      <c r="C986"/>
      <c r="D986"/>
      <c r="E986"/>
      <c r="F986"/>
      <c r="G986"/>
      <c r="H986" s="59"/>
      <c r="I986"/>
      <c r="J986"/>
    </row>
    <row r="987" spans="1:10" x14ac:dyDescent="0.35">
      <c r="A987"/>
      <c r="B987"/>
      <c r="C987"/>
      <c r="D987"/>
      <c r="E987"/>
      <c r="F987"/>
      <c r="G987"/>
      <c r="H987" s="59"/>
      <c r="I987"/>
      <c r="J987"/>
    </row>
    <row r="988" spans="1:10" x14ac:dyDescent="0.35">
      <c r="A988"/>
      <c r="B988"/>
      <c r="C988"/>
      <c r="D988"/>
      <c r="E988"/>
      <c r="F988"/>
      <c r="G988"/>
      <c r="H988" s="59"/>
      <c r="I988"/>
      <c r="J988"/>
    </row>
    <row r="989" spans="1:10" x14ac:dyDescent="0.35">
      <c r="A989"/>
      <c r="B989"/>
      <c r="C989"/>
      <c r="D989"/>
      <c r="E989"/>
      <c r="F989"/>
      <c r="G989"/>
      <c r="H989" s="59"/>
      <c r="I989"/>
      <c r="J989"/>
    </row>
    <row r="990" spans="1:10" x14ac:dyDescent="0.35">
      <c r="A990"/>
      <c r="B990"/>
      <c r="C990"/>
      <c r="D990"/>
      <c r="E990"/>
      <c r="F990"/>
      <c r="G990"/>
      <c r="H990" s="59"/>
      <c r="I990"/>
      <c r="J990"/>
    </row>
    <row r="991" spans="1:10" x14ac:dyDescent="0.35">
      <c r="A991"/>
      <c r="B991"/>
      <c r="C991"/>
      <c r="D991"/>
      <c r="E991"/>
      <c r="F991"/>
      <c r="G991"/>
      <c r="H991" s="59"/>
      <c r="I991"/>
      <c r="J991"/>
    </row>
    <row r="992" spans="1:10" x14ac:dyDescent="0.35">
      <c r="A992"/>
      <c r="B992"/>
      <c r="C992"/>
      <c r="D992"/>
      <c r="E992"/>
      <c r="F992"/>
      <c r="G992"/>
      <c r="H992" s="59"/>
      <c r="I992"/>
      <c r="J992"/>
    </row>
    <row r="993" spans="1:10" x14ac:dyDescent="0.35">
      <c r="A993"/>
      <c r="B993"/>
      <c r="C993"/>
      <c r="D993"/>
      <c r="E993"/>
      <c r="F993"/>
      <c r="G993"/>
      <c r="H993" s="59"/>
      <c r="I993"/>
      <c r="J993"/>
    </row>
    <row r="994" spans="1:10" x14ac:dyDescent="0.35">
      <c r="A994"/>
      <c r="B994"/>
      <c r="C994"/>
      <c r="D994"/>
      <c r="E994"/>
      <c r="F994"/>
      <c r="G994"/>
      <c r="H994" s="59"/>
      <c r="I994"/>
      <c r="J994"/>
    </row>
    <row r="995" spans="1:10" x14ac:dyDescent="0.35">
      <c r="A995"/>
      <c r="B995"/>
      <c r="C995"/>
      <c r="D995"/>
      <c r="E995"/>
      <c r="F995"/>
      <c r="G995"/>
      <c r="H995" s="59"/>
      <c r="I995"/>
      <c r="J995"/>
    </row>
    <row r="996" spans="1:10" x14ac:dyDescent="0.35">
      <c r="A996"/>
      <c r="B996"/>
      <c r="C996"/>
      <c r="D996"/>
      <c r="E996"/>
      <c r="F996"/>
      <c r="G996"/>
      <c r="H996" s="59"/>
      <c r="I996"/>
      <c r="J996"/>
    </row>
    <row r="997" spans="1:10" x14ac:dyDescent="0.35">
      <c r="A997"/>
      <c r="B997"/>
      <c r="C997"/>
      <c r="D997"/>
      <c r="E997"/>
      <c r="F997"/>
      <c r="G997"/>
      <c r="H997" s="59"/>
      <c r="I997"/>
      <c r="J997"/>
    </row>
    <row r="998" spans="1:10" x14ac:dyDescent="0.35">
      <c r="A998"/>
      <c r="B998"/>
      <c r="C998"/>
      <c r="D998"/>
      <c r="E998"/>
      <c r="F998"/>
      <c r="G998"/>
      <c r="H998" s="59"/>
      <c r="I998"/>
      <c r="J998"/>
    </row>
    <row r="999" spans="1:10" x14ac:dyDescent="0.35">
      <c r="A999"/>
      <c r="B999"/>
      <c r="C999"/>
      <c r="D999"/>
      <c r="E999"/>
      <c r="F999"/>
      <c r="G999"/>
      <c r="H999" s="59"/>
      <c r="I999"/>
      <c r="J999"/>
    </row>
    <row r="1000" spans="1:10" x14ac:dyDescent="0.35">
      <c r="A1000"/>
      <c r="B1000"/>
      <c r="C1000"/>
      <c r="D1000"/>
      <c r="E1000"/>
      <c r="F1000"/>
      <c r="G1000"/>
      <c r="H1000" s="59"/>
      <c r="I1000"/>
      <c r="J1000"/>
    </row>
    <row r="1001" spans="1:10" x14ac:dyDescent="0.35">
      <c r="A1001"/>
      <c r="B1001"/>
      <c r="C1001"/>
      <c r="D1001"/>
      <c r="E1001"/>
      <c r="F1001"/>
      <c r="G1001"/>
      <c r="H1001" s="59"/>
      <c r="I1001"/>
      <c r="J1001"/>
    </row>
    <row r="1002" spans="1:10" x14ac:dyDescent="0.35">
      <c r="A1002"/>
      <c r="B1002"/>
      <c r="C1002"/>
      <c r="D1002"/>
      <c r="E1002"/>
      <c r="F1002"/>
      <c r="G1002"/>
      <c r="H1002" s="59"/>
      <c r="I1002"/>
      <c r="J1002"/>
    </row>
    <row r="1003" spans="1:10" x14ac:dyDescent="0.35">
      <c r="A1003"/>
      <c r="B1003"/>
      <c r="C1003"/>
      <c r="D1003"/>
      <c r="E1003"/>
      <c r="F1003"/>
      <c r="G1003"/>
      <c r="H1003" s="59"/>
      <c r="I1003"/>
      <c r="J1003"/>
    </row>
    <row r="1004" spans="1:10" x14ac:dyDescent="0.35">
      <c r="A1004"/>
      <c r="B1004"/>
      <c r="C1004"/>
      <c r="D1004"/>
      <c r="E1004"/>
      <c r="F1004"/>
      <c r="G1004"/>
      <c r="H1004" s="59"/>
      <c r="I1004"/>
      <c r="J1004"/>
    </row>
    <row r="1005" spans="1:10" x14ac:dyDescent="0.35">
      <c r="A1005"/>
      <c r="B1005"/>
      <c r="C1005"/>
      <c r="D1005"/>
      <c r="E1005"/>
      <c r="F1005"/>
      <c r="G1005"/>
      <c r="H1005" s="59"/>
      <c r="I1005"/>
      <c r="J1005"/>
    </row>
    <row r="1006" spans="1:10" x14ac:dyDescent="0.35">
      <c r="A1006"/>
      <c r="B1006"/>
      <c r="C1006"/>
      <c r="D1006"/>
      <c r="E1006"/>
      <c r="F1006"/>
      <c r="G1006"/>
      <c r="H1006" s="59"/>
      <c r="I1006"/>
      <c r="J1006"/>
    </row>
    <row r="1007" spans="1:10" x14ac:dyDescent="0.35">
      <c r="A1007"/>
      <c r="B1007"/>
      <c r="C1007"/>
      <c r="D1007"/>
      <c r="E1007"/>
      <c r="F1007"/>
      <c r="G1007"/>
      <c r="H1007" s="59"/>
      <c r="I1007"/>
      <c r="J1007"/>
    </row>
    <row r="1008" spans="1:10" x14ac:dyDescent="0.35">
      <c r="A1008"/>
      <c r="B1008"/>
      <c r="C1008"/>
      <c r="D1008"/>
      <c r="E1008"/>
      <c r="F1008"/>
      <c r="G1008"/>
      <c r="H1008" s="59"/>
      <c r="I1008"/>
      <c r="J1008"/>
    </row>
    <row r="1009" spans="1:10" x14ac:dyDescent="0.35">
      <c r="A1009"/>
      <c r="B1009"/>
      <c r="C1009"/>
      <c r="D1009"/>
      <c r="E1009"/>
      <c r="F1009"/>
      <c r="G1009"/>
      <c r="H1009" s="59"/>
      <c r="I1009"/>
      <c r="J1009"/>
    </row>
    <row r="1010" spans="1:10" x14ac:dyDescent="0.35">
      <c r="A1010"/>
      <c r="B1010"/>
      <c r="C1010"/>
      <c r="D1010"/>
      <c r="E1010"/>
      <c r="F1010"/>
      <c r="G1010"/>
      <c r="H1010" s="59"/>
      <c r="I1010"/>
      <c r="J1010"/>
    </row>
    <row r="1011" spans="1:10" x14ac:dyDescent="0.35">
      <c r="A1011"/>
      <c r="B1011"/>
      <c r="C1011"/>
      <c r="D1011"/>
      <c r="E1011"/>
      <c r="F1011"/>
      <c r="G1011"/>
      <c r="H1011" s="59"/>
      <c r="I1011"/>
      <c r="J1011"/>
    </row>
    <row r="1012" spans="1:10" x14ac:dyDescent="0.35">
      <c r="A1012"/>
      <c r="B1012"/>
      <c r="C1012"/>
      <c r="D1012"/>
      <c r="E1012"/>
      <c r="F1012"/>
      <c r="G1012"/>
      <c r="H1012" s="59"/>
      <c r="I1012"/>
      <c r="J1012"/>
    </row>
    <row r="1013" spans="1:10" x14ac:dyDescent="0.35">
      <c r="A1013"/>
      <c r="B1013"/>
      <c r="C1013"/>
      <c r="D1013"/>
      <c r="E1013"/>
      <c r="F1013"/>
      <c r="G1013"/>
      <c r="H1013" s="59"/>
      <c r="I1013"/>
      <c r="J1013"/>
    </row>
    <row r="1014" spans="1:10" x14ac:dyDescent="0.35">
      <c r="A1014"/>
      <c r="B1014"/>
      <c r="C1014"/>
      <c r="D1014"/>
      <c r="E1014"/>
      <c r="F1014"/>
      <c r="G1014"/>
      <c r="H1014" s="59"/>
      <c r="I1014"/>
      <c r="J1014"/>
    </row>
    <row r="1015" spans="1:10" x14ac:dyDescent="0.35">
      <c r="A1015"/>
      <c r="B1015"/>
      <c r="C1015"/>
      <c r="D1015"/>
      <c r="E1015"/>
      <c r="F1015"/>
      <c r="G1015"/>
      <c r="H1015" s="59"/>
      <c r="I1015"/>
      <c r="J1015"/>
    </row>
    <row r="1016" spans="1:10" x14ac:dyDescent="0.35">
      <c r="A1016"/>
      <c r="B1016"/>
      <c r="C1016"/>
      <c r="D1016"/>
      <c r="E1016"/>
      <c r="F1016"/>
      <c r="G1016"/>
      <c r="H1016" s="59"/>
      <c r="I1016"/>
      <c r="J1016"/>
    </row>
    <row r="1017" spans="1:10" x14ac:dyDescent="0.35">
      <c r="A1017"/>
      <c r="B1017"/>
      <c r="C1017"/>
      <c r="D1017"/>
      <c r="E1017"/>
      <c r="F1017"/>
      <c r="G1017"/>
      <c r="H1017" s="59"/>
      <c r="I1017"/>
      <c r="J1017"/>
    </row>
    <row r="1018" spans="1:10" x14ac:dyDescent="0.35">
      <c r="A1018"/>
      <c r="B1018"/>
      <c r="C1018"/>
      <c r="D1018"/>
      <c r="E1018"/>
      <c r="F1018"/>
      <c r="G1018"/>
      <c r="H1018" s="59"/>
      <c r="I1018"/>
      <c r="J1018"/>
    </row>
    <row r="1019" spans="1:10" x14ac:dyDescent="0.35">
      <c r="A1019"/>
      <c r="B1019"/>
      <c r="C1019"/>
      <c r="D1019"/>
      <c r="E1019"/>
      <c r="F1019"/>
      <c r="G1019"/>
      <c r="H1019" s="59"/>
      <c r="I1019"/>
      <c r="J1019"/>
    </row>
    <row r="1020" spans="1:10" x14ac:dyDescent="0.35">
      <c r="A1020"/>
      <c r="B1020"/>
      <c r="C1020"/>
      <c r="D1020"/>
      <c r="E1020"/>
      <c r="F1020"/>
      <c r="G1020"/>
      <c r="H1020" s="59"/>
      <c r="I1020"/>
      <c r="J1020"/>
    </row>
    <row r="1021" spans="1:10" x14ac:dyDescent="0.35">
      <c r="A1021"/>
      <c r="B1021"/>
      <c r="C1021"/>
      <c r="D1021"/>
      <c r="E1021"/>
      <c r="F1021"/>
      <c r="G1021"/>
      <c r="H1021" s="59"/>
      <c r="I1021"/>
      <c r="J1021"/>
    </row>
    <row r="1022" spans="1:10" x14ac:dyDescent="0.35">
      <c r="A1022"/>
      <c r="B1022"/>
      <c r="C1022"/>
      <c r="D1022"/>
      <c r="E1022"/>
      <c r="F1022"/>
      <c r="G1022"/>
      <c r="H1022" s="59"/>
      <c r="I1022"/>
      <c r="J1022"/>
    </row>
    <row r="1023" spans="1:10" x14ac:dyDescent="0.35">
      <c r="A1023"/>
      <c r="B1023"/>
      <c r="C1023"/>
      <c r="D1023"/>
      <c r="E1023"/>
      <c r="F1023"/>
      <c r="G1023"/>
      <c r="H1023" s="59"/>
      <c r="I1023"/>
      <c r="J1023"/>
    </row>
    <row r="1024" spans="1:10" x14ac:dyDescent="0.35">
      <c r="A1024"/>
      <c r="B1024"/>
      <c r="C1024"/>
      <c r="D1024"/>
      <c r="E1024"/>
      <c r="F1024"/>
      <c r="G1024"/>
      <c r="H1024" s="59"/>
      <c r="I1024"/>
      <c r="J1024"/>
    </row>
    <row r="1025" spans="1:10" x14ac:dyDescent="0.35">
      <c r="A1025"/>
      <c r="B1025"/>
      <c r="C1025"/>
      <c r="D1025"/>
      <c r="E1025"/>
      <c r="F1025"/>
      <c r="G1025"/>
      <c r="H1025" s="59"/>
      <c r="I1025"/>
      <c r="J1025"/>
    </row>
    <row r="1026" spans="1:10" x14ac:dyDescent="0.35">
      <c r="A1026"/>
      <c r="B1026"/>
      <c r="C1026"/>
      <c r="D1026"/>
      <c r="E1026"/>
      <c r="F1026"/>
      <c r="G1026"/>
      <c r="H1026" s="59"/>
      <c r="I1026"/>
      <c r="J1026"/>
    </row>
    <row r="1027" spans="1:10" x14ac:dyDescent="0.35">
      <c r="A1027"/>
      <c r="B1027"/>
      <c r="C1027"/>
      <c r="D1027"/>
      <c r="E1027"/>
      <c r="F1027"/>
      <c r="G1027"/>
      <c r="H1027" s="59"/>
      <c r="I1027"/>
      <c r="J1027"/>
    </row>
    <row r="1028" spans="1:10" x14ac:dyDescent="0.35">
      <c r="A1028"/>
      <c r="B1028"/>
      <c r="C1028"/>
      <c r="D1028"/>
      <c r="E1028"/>
      <c r="F1028"/>
      <c r="G1028"/>
      <c r="H1028" s="59"/>
      <c r="I1028"/>
      <c r="J1028"/>
    </row>
    <row r="1029" spans="1:10" x14ac:dyDescent="0.35">
      <c r="A1029"/>
      <c r="B1029"/>
      <c r="C1029"/>
      <c r="D1029"/>
      <c r="E1029"/>
      <c r="F1029"/>
      <c r="G1029"/>
      <c r="H1029" s="59"/>
      <c r="I1029"/>
      <c r="J1029"/>
    </row>
    <row r="1030" spans="1:10" x14ac:dyDescent="0.35">
      <c r="A1030"/>
      <c r="B1030"/>
      <c r="C1030"/>
      <c r="D1030"/>
      <c r="E1030"/>
      <c r="F1030"/>
      <c r="G1030"/>
      <c r="H1030" s="59"/>
      <c r="I1030"/>
      <c r="J1030"/>
    </row>
    <row r="1031" spans="1:10" x14ac:dyDescent="0.35">
      <c r="A1031"/>
      <c r="B1031"/>
      <c r="C1031"/>
      <c r="D1031"/>
      <c r="E1031"/>
      <c r="F1031"/>
      <c r="G1031"/>
      <c r="H1031" s="59"/>
      <c r="I1031"/>
      <c r="J1031"/>
    </row>
    <row r="1032" spans="1:10" x14ac:dyDescent="0.35">
      <c r="A1032"/>
      <c r="B1032"/>
      <c r="C1032"/>
      <c r="D1032"/>
      <c r="E1032"/>
      <c r="F1032"/>
      <c r="G1032"/>
      <c r="H1032" s="59"/>
      <c r="I1032"/>
      <c r="J1032"/>
    </row>
    <row r="1033" spans="1:10" x14ac:dyDescent="0.35">
      <c r="A1033"/>
      <c r="B1033"/>
      <c r="C1033"/>
      <c r="D1033"/>
      <c r="E1033"/>
      <c r="F1033"/>
      <c r="G1033"/>
      <c r="H1033" s="59"/>
      <c r="I1033"/>
      <c r="J1033"/>
    </row>
    <row r="1034" spans="1:10" x14ac:dyDescent="0.35">
      <c r="A1034"/>
      <c r="B1034"/>
      <c r="C1034"/>
      <c r="D1034"/>
      <c r="E1034"/>
      <c r="F1034"/>
      <c r="G1034"/>
      <c r="H1034" s="59"/>
      <c r="I1034"/>
      <c r="J1034"/>
    </row>
    <row r="1035" spans="1:10" x14ac:dyDescent="0.35">
      <c r="A1035"/>
      <c r="B1035"/>
      <c r="C1035"/>
      <c r="D1035"/>
      <c r="E1035"/>
      <c r="F1035"/>
      <c r="G1035"/>
      <c r="H1035" s="59"/>
      <c r="I1035"/>
      <c r="J1035"/>
    </row>
    <row r="1036" spans="1:10" x14ac:dyDescent="0.35">
      <c r="A1036"/>
      <c r="B1036"/>
      <c r="C1036"/>
      <c r="D1036"/>
      <c r="E1036"/>
      <c r="F1036"/>
      <c r="G1036"/>
      <c r="H1036" s="59"/>
      <c r="I1036"/>
      <c r="J1036"/>
    </row>
    <row r="1037" spans="1:10" x14ac:dyDescent="0.35">
      <c r="A1037"/>
      <c r="B1037"/>
      <c r="C1037"/>
      <c r="D1037"/>
      <c r="E1037"/>
      <c r="F1037"/>
      <c r="G1037"/>
      <c r="H1037" s="59"/>
      <c r="I1037"/>
      <c r="J1037"/>
    </row>
    <row r="1038" spans="1:10" x14ac:dyDescent="0.35">
      <c r="A1038"/>
      <c r="B1038"/>
      <c r="C1038"/>
      <c r="D1038"/>
      <c r="E1038"/>
      <c r="F1038"/>
      <c r="G1038"/>
      <c r="H1038" s="59"/>
      <c r="I1038"/>
      <c r="J1038"/>
    </row>
    <row r="1039" spans="1:10" x14ac:dyDescent="0.35">
      <c r="A1039"/>
      <c r="B1039"/>
      <c r="C1039"/>
      <c r="D1039"/>
      <c r="E1039"/>
      <c r="F1039"/>
      <c r="G1039"/>
      <c r="H1039" s="59"/>
      <c r="I1039"/>
      <c r="J1039"/>
    </row>
    <row r="1040" spans="1:10" x14ac:dyDescent="0.35">
      <c r="A1040"/>
      <c r="B1040"/>
      <c r="C1040"/>
      <c r="D1040"/>
      <c r="E1040"/>
      <c r="F1040"/>
      <c r="G1040"/>
      <c r="H1040" s="59"/>
      <c r="I1040"/>
      <c r="J1040"/>
    </row>
    <row r="1041" spans="1:10" x14ac:dyDescent="0.35">
      <c r="A1041"/>
      <c r="B1041"/>
      <c r="C1041"/>
      <c r="D1041"/>
      <c r="E1041"/>
      <c r="F1041"/>
      <c r="G1041"/>
      <c r="H1041" s="59"/>
      <c r="I1041"/>
      <c r="J1041"/>
    </row>
    <row r="1042" spans="1:10" x14ac:dyDescent="0.35">
      <c r="A1042"/>
      <c r="B1042"/>
      <c r="C1042"/>
      <c r="D1042"/>
      <c r="E1042"/>
      <c r="F1042"/>
      <c r="G1042"/>
      <c r="H1042" s="59"/>
      <c r="I1042"/>
      <c r="J1042"/>
    </row>
    <row r="1043" spans="1:10" x14ac:dyDescent="0.35">
      <c r="A1043"/>
      <c r="B1043"/>
      <c r="C1043"/>
      <c r="D1043"/>
      <c r="E1043"/>
      <c r="F1043"/>
      <c r="G1043"/>
      <c r="H1043" s="59"/>
      <c r="I1043"/>
      <c r="J1043"/>
    </row>
    <row r="1044" spans="1:10" x14ac:dyDescent="0.35">
      <c r="A1044"/>
      <c r="B1044"/>
      <c r="C1044"/>
      <c r="D1044"/>
      <c r="E1044"/>
      <c r="F1044"/>
      <c r="G1044"/>
      <c r="H1044" s="59"/>
      <c r="I1044"/>
      <c r="J1044"/>
    </row>
    <row r="1045" spans="1:10" x14ac:dyDescent="0.35">
      <c r="A1045"/>
      <c r="B1045"/>
      <c r="C1045"/>
      <c r="D1045"/>
      <c r="E1045"/>
      <c r="F1045"/>
      <c r="G1045"/>
      <c r="H1045" s="59"/>
      <c r="I1045"/>
      <c r="J1045"/>
    </row>
    <row r="1046" spans="1:10" x14ac:dyDescent="0.35">
      <c r="A1046"/>
      <c r="B1046"/>
      <c r="C1046"/>
      <c r="D1046"/>
      <c r="E1046"/>
      <c r="F1046"/>
      <c r="G1046"/>
      <c r="H1046" s="59"/>
      <c r="I1046"/>
      <c r="J1046"/>
    </row>
    <row r="1047" spans="1:10" x14ac:dyDescent="0.35">
      <c r="A1047"/>
      <c r="B1047"/>
      <c r="C1047"/>
      <c r="D1047"/>
      <c r="E1047"/>
      <c r="F1047"/>
      <c r="G1047"/>
      <c r="H1047" s="59"/>
      <c r="I1047"/>
      <c r="J1047"/>
    </row>
    <row r="1048" spans="1:10" x14ac:dyDescent="0.35">
      <c r="A1048"/>
      <c r="B1048"/>
      <c r="C1048"/>
      <c r="D1048"/>
      <c r="E1048"/>
      <c r="F1048"/>
      <c r="G1048"/>
      <c r="H1048" s="59"/>
      <c r="I1048"/>
      <c r="J1048"/>
    </row>
    <row r="1049" spans="1:10" x14ac:dyDescent="0.35">
      <c r="A1049"/>
      <c r="B1049"/>
      <c r="C1049"/>
      <c r="D1049"/>
      <c r="E1049"/>
      <c r="F1049"/>
      <c r="G1049"/>
      <c r="H1049" s="59"/>
      <c r="I1049"/>
      <c r="J1049"/>
    </row>
    <row r="1050" spans="1:10" x14ac:dyDescent="0.35">
      <c r="A1050"/>
      <c r="B1050"/>
      <c r="C1050"/>
      <c r="D1050"/>
      <c r="E1050"/>
      <c r="F1050"/>
      <c r="G1050"/>
      <c r="H1050" s="59"/>
      <c r="I1050"/>
      <c r="J1050"/>
    </row>
    <row r="1051" spans="1:10" x14ac:dyDescent="0.35">
      <c r="A1051"/>
      <c r="B1051"/>
      <c r="C1051"/>
      <c r="D1051"/>
      <c r="E1051"/>
      <c r="F1051"/>
      <c r="G1051"/>
      <c r="H1051" s="59"/>
      <c r="I1051"/>
      <c r="J1051"/>
    </row>
    <row r="1052" spans="1:10" x14ac:dyDescent="0.35">
      <c r="A1052"/>
      <c r="B1052"/>
      <c r="C1052"/>
      <c r="D1052"/>
      <c r="E1052"/>
      <c r="F1052"/>
      <c r="G1052"/>
      <c r="H1052" s="59"/>
      <c r="I1052"/>
      <c r="J1052"/>
    </row>
    <row r="1053" spans="1:10" x14ac:dyDescent="0.35">
      <c r="A1053"/>
      <c r="B1053"/>
      <c r="C1053"/>
      <c r="D1053"/>
      <c r="E1053"/>
      <c r="F1053"/>
      <c r="G1053"/>
      <c r="H1053" s="59"/>
      <c r="I1053"/>
      <c r="J1053"/>
    </row>
    <row r="1054" spans="1:10" x14ac:dyDescent="0.35">
      <c r="A1054"/>
      <c r="B1054"/>
      <c r="C1054"/>
      <c r="D1054"/>
      <c r="E1054"/>
      <c r="F1054"/>
      <c r="G1054"/>
      <c r="H1054" s="59"/>
      <c r="I1054"/>
      <c r="J1054"/>
    </row>
    <row r="1055" spans="1:10" x14ac:dyDescent="0.35">
      <c r="A1055"/>
      <c r="B1055"/>
      <c r="C1055"/>
      <c r="D1055"/>
      <c r="E1055"/>
      <c r="F1055"/>
      <c r="G1055"/>
      <c r="H1055" s="59"/>
      <c r="I1055"/>
      <c r="J1055"/>
    </row>
    <row r="1056" spans="1:10" x14ac:dyDescent="0.35">
      <c r="A1056"/>
      <c r="B1056"/>
      <c r="C1056"/>
      <c r="D1056"/>
      <c r="E1056"/>
      <c r="F1056"/>
      <c r="G1056"/>
      <c r="H1056" s="59"/>
      <c r="I1056"/>
      <c r="J1056"/>
    </row>
    <row r="1057" spans="1:10" x14ac:dyDescent="0.35">
      <c r="A1057"/>
      <c r="B1057"/>
      <c r="C1057"/>
      <c r="D1057"/>
      <c r="E1057"/>
      <c r="F1057"/>
      <c r="G1057"/>
      <c r="H1057" s="59"/>
      <c r="I1057"/>
      <c r="J1057"/>
    </row>
    <row r="1058" spans="1:10" x14ac:dyDescent="0.35">
      <c r="A1058"/>
      <c r="B1058"/>
      <c r="C1058"/>
      <c r="D1058"/>
      <c r="E1058"/>
      <c r="F1058"/>
      <c r="G1058"/>
      <c r="H1058" s="59"/>
      <c r="I1058"/>
      <c r="J1058"/>
    </row>
    <row r="1059" spans="1:10" x14ac:dyDescent="0.35">
      <c r="A1059"/>
      <c r="B1059"/>
      <c r="C1059"/>
      <c r="D1059"/>
      <c r="E1059"/>
      <c r="F1059"/>
      <c r="G1059"/>
      <c r="H1059" s="59"/>
      <c r="I1059"/>
      <c r="J1059"/>
    </row>
    <row r="1060" spans="1:10" x14ac:dyDescent="0.35">
      <c r="A1060"/>
      <c r="B1060"/>
      <c r="C1060"/>
      <c r="D1060"/>
      <c r="E1060"/>
      <c r="F1060"/>
      <c r="G1060"/>
      <c r="H1060" s="59"/>
      <c r="I1060"/>
      <c r="J1060"/>
    </row>
    <row r="1061" spans="1:10" x14ac:dyDescent="0.35">
      <c r="A1061"/>
      <c r="B1061"/>
      <c r="C1061"/>
      <c r="D1061"/>
      <c r="E1061"/>
      <c r="F1061"/>
      <c r="G1061"/>
      <c r="H1061" s="59"/>
      <c r="I1061"/>
      <c r="J1061"/>
    </row>
    <row r="1062" spans="1:10" x14ac:dyDescent="0.35">
      <c r="A1062"/>
      <c r="B1062"/>
      <c r="C1062"/>
      <c r="D1062"/>
      <c r="E1062"/>
      <c r="F1062"/>
      <c r="G1062"/>
      <c r="H1062" s="59"/>
      <c r="I1062"/>
      <c r="J1062"/>
    </row>
    <row r="1063" spans="1:10" x14ac:dyDescent="0.35">
      <c r="A1063"/>
      <c r="B1063"/>
      <c r="C1063"/>
      <c r="D1063"/>
      <c r="E1063"/>
      <c r="F1063"/>
      <c r="G1063"/>
      <c r="H1063" s="59"/>
      <c r="I1063"/>
      <c r="J1063"/>
    </row>
    <row r="1064" spans="1:10" x14ac:dyDescent="0.35">
      <c r="A1064"/>
      <c r="B1064"/>
      <c r="C1064"/>
      <c r="D1064"/>
      <c r="E1064"/>
      <c r="F1064"/>
      <c r="G1064"/>
      <c r="H1064" s="59"/>
      <c r="I1064"/>
      <c r="J1064"/>
    </row>
    <row r="1065" spans="1:10" x14ac:dyDescent="0.35">
      <c r="A1065"/>
      <c r="B1065"/>
      <c r="C1065"/>
      <c r="D1065"/>
      <c r="E1065"/>
      <c r="F1065"/>
      <c r="G1065"/>
      <c r="H1065" s="59"/>
      <c r="I1065"/>
      <c r="J1065"/>
    </row>
    <row r="1066" spans="1:10" x14ac:dyDescent="0.35">
      <c r="A1066"/>
      <c r="B1066"/>
      <c r="C1066"/>
      <c r="D1066"/>
      <c r="E1066"/>
      <c r="F1066"/>
      <c r="G1066"/>
      <c r="H1066" s="59"/>
      <c r="I1066"/>
      <c r="J1066"/>
    </row>
    <row r="1067" spans="1:10" x14ac:dyDescent="0.35">
      <c r="A1067"/>
      <c r="B1067"/>
      <c r="C1067"/>
      <c r="D1067"/>
      <c r="E1067"/>
      <c r="F1067"/>
      <c r="G1067"/>
      <c r="H1067" s="59"/>
      <c r="I1067"/>
      <c r="J1067"/>
    </row>
    <row r="1068" spans="1:10" x14ac:dyDescent="0.35">
      <c r="A1068"/>
      <c r="B1068"/>
      <c r="C1068"/>
      <c r="D1068"/>
      <c r="E1068"/>
      <c r="F1068"/>
      <c r="G1068"/>
      <c r="H1068" s="59"/>
      <c r="I1068"/>
      <c r="J1068"/>
    </row>
    <row r="1069" spans="1:10" x14ac:dyDescent="0.35">
      <c r="A1069"/>
      <c r="B1069"/>
      <c r="C1069"/>
      <c r="D1069"/>
      <c r="E1069"/>
      <c r="F1069"/>
      <c r="G1069"/>
      <c r="H1069" s="59"/>
      <c r="I1069"/>
      <c r="J1069"/>
    </row>
    <row r="1070" spans="1:10" x14ac:dyDescent="0.35">
      <c r="A1070"/>
      <c r="B1070"/>
      <c r="C1070"/>
      <c r="D1070"/>
      <c r="E1070"/>
      <c r="F1070"/>
      <c r="G1070"/>
      <c r="H1070" s="59"/>
      <c r="I1070"/>
      <c r="J1070"/>
    </row>
    <row r="1071" spans="1:10" x14ac:dyDescent="0.35">
      <c r="A1071"/>
      <c r="B1071"/>
      <c r="C1071"/>
      <c r="D1071"/>
      <c r="E1071"/>
      <c r="F1071"/>
      <c r="G1071"/>
      <c r="H1071" s="59"/>
      <c r="I1071"/>
      <c r="J1071"/>
    </row>
    <row r="1072" spans="1:10" x14ac:dyDescent="0.35">
      <c r="A1072"/>
      <c r="B1072"/>
      <c r="C1072"/>
      <c r="D1072"/>
      <c r="E1072"/>
      <c r="F1072"/>
      <c r="G1072"/>
      <c r="H1072" s="59"/>
      <c r="I1072"/>
      <c r="J1072"/>
    </row>
    <row r="1073" spans="1:10" x14ac:dyDescent="0.35">
      <c r="A1073"/>
      <c r="B1073"/>
      <c r="C1073"/>
      <c r="D1073"/>
      <c r="E1073"/>
      <c r="F1073"/>
      <c r="G1073"/>
      <c r="H1073" s="59"/>
      <c r="I1073"/>
      <c r="J1073"/>
    </row>
    <row r="1074" spans="1:10" x14ac:dyDescent="0.35">
      <c r="A1074"/>
      <c r="B1074"/>
      <c r="C1074"/>
      <c r="D1074"/>
      <c r="E1074"/>
      <c r="F1074"/>
      <c r="G1074"/>
      <c r="H1074" s="59"/>
      <c r="I1074"/>
      <c r="J1074"/>
    </row>
    <row r="1075" spans="1:10" x14ac:dyDescent="0.35">
      <c r="A1075"/>
      <c r="B1075"/>
      <c r="C1075"/>
      <c r="D1075"/>
      <c r="E1075"/>
      <c r="F1075"/>
      <c r="G1075"/>
      <c r="H1075" s="59"/>
      <c r="I1075"/>
      <c r="J1075"/>
    </row>
    <row r="1076" spans="1:10" x14ac:dyDescent="0.35">
      <c r="A1076"/>
      <c r="B1076"/>
      <c r="C1076"/>
      <c r="D1076"/>
      <c r="E1076"/>
      <c r="F1076"/>
      <c r="G1076"/>
      <c r="H1076" s="59"/>
      <c r="I1076"/>
      <c r="J1076"/>
    </row>
    <row r="1077" spans="1:10" x14ac:dyDescent="0.35">
      <c r="A1077"/>
      <c r="B1077"/>
      <c r="C1077"/>
      <c r="D1077"/>
      <c r="E1077"/>
      <c r="F1077"/>
      <c r="G1077"/>
      <c r="H1077" s="59"/>
      <c r="I1077"/>
      <c r="J1077"/>
    </row>
    <row r="1078" spans="1:10" x14ac:dyDescent="0.35">
      <c r="A1078"/>
      <c r="B1078"/>
      <c r="C1078"/>
      <c r="D1078"/>
      <c r="E1078"/>
      <c r="F1078"/>
      <c r="G1078"/>
      <c r="H1078" s="59"/>
      <c r="I1078"/>
      <c r="J1078"/>
    </row>
    <row r="1079" spans="1:10" x14ac:dyDescent="0.35">
      <c r="A1079"/>
      <c r="B1079"/>
      <c r="C1079"/>
      <c r="D1079"/>
      <c r="E1079"/>
      <c r="F1079"/>
      <c r="G1079"/>
      <c r="H1079" s="59"/>
      <c r="I1079"/>
      <c r="J1079"/>
    </row>
    <row r="1080" spans="1:10" x14ac:dyDescent="0.35">
      <c r="A1080"/>
      <c r="B1080"/>
      <c r="C1080"/>
      <c r="D1080"/>
      <c r="E1080"/>
      <c r="F1080"/>
      <c r="G1080"/>
      <c r="H1080" s="59"/>
      <c r="I1080"/>
      <c r="J1080"/>
    </row>
    <row r="1081" spans="1:10" x14ac:dyDescent="0.35">
      <c r="A1081"/>
      <c r="B1081"/>
      <c r="C1081"/>
      <c r="D1081"/>
      <c r="E1081"/>
      <c r="F1081"/>
      <c r="G1081"/>
      <c r="H1081" s="59"/>
      <c r="I1081"/>
      <c r="J1081"/>
    </row>
    <row r="1082" spans="1:10" x14ac:dyDescent="0.35">
      <c r="A1082"/>
      <c r="B1082"/>
      <c r="C1082"/>
      <c r="D1082"/>
      <c r="E1082"/>
      <c r="F1082"/>
      <c r="G1082"/>
      <c r="H1082" s="59"/>
      <c r="I1082"/>
      <c r="J1082"/>
    </row>
    <row r="1083" spans="1:10" x14ac:dyDescent="0.35">
      <c r="A1083"/>
      <c r="B1083"/>
      <c r="C1083"/>
      <c r="D1083"/>
      <c r="E1083"/>
      <c r="F1083"/>
      <c r="G1083"/>
      <c r="H1083" s="59"/>
      <c r="I1083"/>
      <c r="J1083"/>
    </row>
    <row r="1084" spans="1:10" x14ac:dyDescent="0.35">
      <c r="A1084"/>
      <c r="B1084"/>
      <c r="C1084"/>
      <c r="D1084"/>
      <c r="E1084"/>
      <c r="F1084"/>
      <c r="G1084"/>
      <c r="H1084" s="59"/>
      <c r="I1084"/>
      <c r="J1084"/>
    </row>
    <row r="1085" spans="1:10" x14ac:dyDescent="0.35">
      <c r="A1085"/>
      <c r="B1085"/>
      <c r="C1085"/>
      <c r="D1085"/>
      <c r="E1085"/>
      <c r="F1085"/>
      <c r="G1085"/>
      <c r="H1085" s="59"/>
      <c r="I1085"/>
      <c r="J1085"/>
    </row>
    <row r="1086" spans="1:10" x14ac:dyDescent="0.35">
      <c r="A1086"/>
      <c r="B1086"/>
      <c r="C1086"/>
      <c r="D1086"/>
      <c r="E1086"/>
      <c r="F1086"/>
      <c r="G1086"/>
      <c r="H1086" s="59"/>
      <c r="I1086"/>
      <c r="J1086"/>
    </row>
    <row r="1087" spans="1:10" x14ac:dyDescent="0.35">
      <c r="A1087"/>
      <c r="B1087"/>
      <c r="C1087"/>
      <c r="D1087"/>
      <c r="E1087"/>
      <c r="F1087"/>
      <c r="G1087"/>
      <c r="H1087" s="59"/>
      <c r="I1087"/>
      <c r="J1087"/>
    </row>
    <row r="1088" spans="1:10" x14ac:dyDescent="0.35">
      <c r="A1088"/>
      <c r="B1088"/>
      <c r="C1088"/>
      <c r="D1088"/>
      <c r="E1088"/>
      <c r="F1088"/>
      <c r="G1088"/>
      <c r="H1088" s="59"/>
      <c r="I1088"/>
      <c r="J1088"/>
    </row>
    <row r="1089" spans="1:10" x14ac:dyDescent="0.35">
      <c r="A1089"/>
      <c r="B1089"/>
      <c r="C1089"/>
      <c r="D1089"/>
      <c r="E1089"/>
      <c r="F1089"/>
      <c r="G1089"/>
      <c r="H1089" s="59"/>
      <c r="I1089"/>
      <c r="J1089"/>
    </row>
    <row r="1090" spans="1:10" x14ac:dyDescent="0.35">
      <c r="A1090"/>
      <c r="B1090"/>
      <c r="C1090"/>
      <c r="D1090"/>
      <c r="E1090"/>
      <c r="F1090"/>
      <c r="G1090"/>
      <c r="H1090" s="59"/>
      <c r="I1090"/>
      <c r="J1090"/>
    </row>
    <row r="1091" spans="1:10" x14ac:dyDescent="0.35">
      <c r="A1091"/>
      <c r="B1091"/>
      <c r="C1091"/>
      <c r="D1091"/>
      <c r="E1091"/>
      <c r="F1091"/>
      <c r="G1091"/>
      <c r="H1091" s="59"/>
      <c r="I1091"/>
      <c r="J1091"/>
    </row>
    <row r="1092" spans="1:10" x14ac:dyDescent="0.35">
      <c r="A1092"/>
      <c r="B1092"/>
      <c r="C1092"/>
      <c r="D1092"/>
      <c r="E1092"/>
      <c r="F1092"/>
      <c r="G1092"/>
      <c r="H1092" s="59"/>
      <c r="I1092"/>
      <c r="J1092"/>
    </row>
    <row r="1093" spans="1:10" x14ac:dyDescent="0.35">
      <c r="A1093"/>
      <c r="B1093"/>
      <c r="C1093"/>
      <c r="D1093"/>
      <c r="E1093"/>
      <c r="F1093"/>
      <c r="G1093"/>
      <c r="H1093" s="59"/>
      <c r="I1093"/>
      <c r="J1093"/>
    </row>
    <row r="1094" spans="1:10" x14ac:dyDescent="0.35">
      <c r="A1094"/>
      <c r="B1094"/>
      <c r="C1094"/>
      <c r="D1094"/>
      <c r="E1094"/>
      <c r="F1094"/>
      <c r="G1094"/>
      <c r="H1094" s="59"/>
      <c r="I1094"/>
      <c r="J1094"/>
    </row>
    <row r="1095" spans="1:10" x14ac:dyDescent="0.35">
      <c r="A1095"/>
      <c r="B1095"/>
      <c r="C1095"/>
      <c r="D1095"/>
      <c r="E1095"/>
      <c r="F1095"/>
      <c r="G1095"/>
      <c r="H1095" s="59"/>
      <c r="I1095"/>
      <c r="J1095"/>
    </row>
    <row r="1096" spans="1:10" x14ac:dyDescent="0.35">
      <c r="A1096"/>
      <c r="B1096"/>
      <c r="C1096"/>
      <c r="D1096"/>
      <c r="E1096"/>
      <c r="F1096"/>
      <c r="G1096"/>
      <c r="H1096" s="59"/>
      <c r="I1096"/>
      <c r="J1096"/>
    </row>
    <row r="1097" spans="1:10" x14ac:dyDescent="0.35">
      <c r="A1097"/>
      <c r="B1097"/>
      <c r="C1097"/>
      <c r="D1097"/>
      <c r="E1097"/>
      <c r="F1097"/>
      <c r="G1097"/>
      <c r="H1097" s="59"/>
      <c r="I1097"/>
      <c r="J1097"/>
    </row>
    <row r="1098" spans="1:10" x14ac:dyDescent="0.35">
      <c r="A1098"/>
      <c r="B1098"/>
      <c r="C1098"/>
      <c r="D1098"/>
      <c r="E1098"/>
      <c r="F1098"/>
      <c r="G1098"/>
      <c r="H1098" s="59"/>
      <c r="I1098"/>
      <c r="J1098"/>
    </row>
    <row r="1099" spans="1:10" x14ac:dyDescent="0.35">
      <c r="A1099"/>
      <c r="B1099"/>
      <c r="C1099"/>
      <c r="D1099"/>
      <c r="E1099"/>
      <c r="F1099"/>
      <c r="G1099"/>
      <c r="H1099" s="59"/>
      <c r="I1099"/>
      <c r="J1099"/>
    </row>
    <row r="1100" spans="1:10" x14ac:dyDescent="0.35">
      <c r="A1100"/>
      <c r="B1100"/>
      <c r="C1100"/>
      <c r="D1100"/>
      <c r="E1100"/>
      <c r="F1100"/>
      <c r="G1100"/>
      <c r="H1100" s="59"/>
      <c r="I1100"/>
      <c r="J1100"/>
    </row>
    <row r="1101" spans="1:10" x14ac:dyDescent="0.35">
      <c r="A1101"/>
      <c r="B1101"/>
      <c r="C1101"/>
      <c r="D1101"/>
      <c r="E1101"/>
      <c r="F1101"/>
      <c r="G1101"/>
      <c r="H1101" s="59"/>
      <c r="I1101"/>
      <c r="J1101"/>
    </row>
    <row r="1102" spans="1:10" x14ac:dyDescent="0.35">
      <c r="A1102"/>
      <c r="B1102"/>
      <c r="C1102"/>
      <c r="D1102"/>
      <c r="E1102"/>
      <c r="F1102"/>
      <c r="G1102"/>
      <c r="H1102" s="59"/>
      <c r="I1102"/>
      <c r="J1102"/>
    </row>
    <row r="1103" spans="1:10" x14ac:dyDescent="0.35">
      <c r="A1103"/>
      <c r="B1103"/>
      <c r="C1103"/>
      <c r="D1103"/>
      <c r="E1103"/>
      <c r="F1103"/>
      <c r="G1103"/>
      <c r="H1103" s="59"/>
      <c r="I1103"/>
      <c r="J1103"/>
    </row>
    <row r="1104" spans="1:10" x14ac:dyDescent="0.35">
      <c r="A1104"/>
      <c r="B1104"/>
      <c r="C1104"/>
      <c r="D1104"/>
      <c r="E1104"/>
      <c r="F1104"/>
      <c r="G1104"/>
      <c r="H1104" s="59"/>
      <c r="I1104"/>
      <c r="J1104"/>
    </row>
    <row r="1105" spans="1:10" x14ac:dyDescent="0.35">
      <c r="A1105"/>
      <c r="B1105"/>
      <c r="C1105"/>
      <c r="D1105"/>
      <c r="E1105"/>
      <c r="F1105"/>
      <c r="G1105"/>
      <c r="H1105" s="59"/>
      <c r="I1105"/>
      <c r="J1105"/>
    </row>
    <row r="1106" spans="1:10" x14ac:dyDescent="0.35">
      <c r="A1106"/>
      <c r="B1106"/>
      <c r="C1106"/>
      <c r="D1106"/>
      <c r="E1106"/>
      <c r="F1106"/>
      <c r="G1106"/>
      <c r="H1106" s="59"/>
      <c r="I1106"/>
      <c r="J1106"/>
    </row>
    <row r="1107" spans="1:10" x14ac:dyDescent="0.35">
      <c r="A1107"/>
      <c r="B1107"/>
      <c r="C1107"/>
      <c r="D1107"/>
      <c r="E1107"/>
      <c r="F1107"/>
      <c r="G1107"/>
      <c r="H1107" s="59"/>
      <c r="I1107"/>
      <c r="J1107"/>
    </row>
    <row r="1108" spans="1:10" x14ac:dyDescent="0.35">
      <c r="A1108"/>
      <c r="B1108"/>
      <c r="C1108"/>
      <c r="D1108"/>
      <c r="E1108"/>
      <c r="F1108"/>
      <c r="G1108"/>
      <c r="H1108" s="59"/>
      <c r="I1108"/>
      <c r="J1108"/>
    </row>
    <row r="1109" spans="1:10" x14ac:dyDescent="0.35">
      <c r="A1109"/>
      <c r="B1109"/>
      <c r="C1109"/>
      <c r="D1109"/>
      <c r="E1109"/>
      <c r="F1109"/>
      <c r="G1109"/>
      <c r="H1109" s="59"/>
      <c r="I1109"/>
      <c r="J1109"/>
    </row>
    <row r="1110" spans="1:10" x14ac:dyDescent="0.35">
      <c r="A1110"/>
      <c r="B1110"/>
      <c r="C1110"/>
      <c r="D1110"/>
      <c r="E1110"/>
      <c r="F1110"/>
      <c r="G1110"/>
      <c r="H1110" s="59"/>
      <c r="I1110"/>
      <c r="J1110"/>
    </row>
    <row r="1111" spans="1:10" x14ac:dyDescent="0.35">
      <c r="A1111"/>
      <c r="B1111"/>
      <c r="C1111"/>
      <c r="D1111"/>
      <c r="E1111"/>
      <c r="F1111"/>
      <c r="G1111"/>
      <c r="H1111" s="59"/>
      <c r="I1111"/>
      <c r="J1111"/>
    </row>
    <row r="1112" spans="1:10" x14ac:dyDescent="0.35">
      <c r="A1112"/>
      <c r="B1112"/>
      <c r="C1112"/>
      <c r="D1112"/>
      <c r="E1112"/>
      <c r="F1112"/>
      <c r="G1112"/>
      <c r="H1112" s="59"/>
      <c r="I1112"/>
      <c r="J1112"/>
    </row>
    <row r="1113" spans="1:10" x14ac:dyDescent="0.35">
      <c r="A1113"/>
      <c r="B1113"/>
      <c r="C1113"/>
      <c r="D1113"/>
      <c r="E1113"/>
      <c r="F1113"/>
      <c r="G1113"/>
      <c r="H1113" s="59"/>
      <c r="I1113"/>
      <c r="J1113"/>
    </row>
    <row r="1114" spans="1:10" x14ac:dyDescent="0.35">
      <c r="A1114"/>
      <c r="B1114"/>
      <c r="C1114"/>
      <c r="D1114"/>
      <c r="E1114"/>
      <c r="F1114"/>
      <c r="G1114"/>
      <c r="H1114" s="59"/>
      <c r="I1114"/>
      <c r="J1114"/>
    </row>
    <row r="1115" spans="1:10" x14ac:dyDescent="0.35">
      <c r="A1115"/>
      <c r="B1115"/>
      <c r="C1115"/>
      <c r="D1115"/>
      <c r="E1115"/>
      <c r="F1115"/>
      <c r="G1115"/>
      <c r="H1115" s="59"/>
      <c r="I1115"/>
      <c r="J1115"/>
    </row>
    <row r="1116" spans="1:10" x14ac:dyDescent="0.35">
      <c r="A1116"/>
      <c r="B1116"/>
      <c r="C1116"/>
      <c r="D1116"/>
      <c r="E1116"/>
      <c r="F1116"/>
      <c r="G1116"/>
      <c r="H1116" s="59"/>
      <c r="I1116"/>
      <c r="J1116"/>
    </row>
    <row r="1117" spans="1:10" x14ac:dyDescent="0.35">
      <c r="A1117"/>
      <c r="B1117"/>
      <c r="C1117"/>
      <c r="D1117"/>
      <c r="E1117"/>
      <c r="F1117"/>
      <c r="G1117"/>
      <c r="H1117" s="59"/>
      <c r="I1117"/>
      <c r="J1117"/>
    </row>
    <row r="1118" spans="1:10" x14ac:dyDescent="0.35">
      <c r="A1118"/>
      <c r="B1118"/>
      <c r="C1118"/>
      <c r="D1118"/>
      <c r="E1118"/>
      <c r="F1118"/>
      <c r="G1118"/>
      <c r="H1118" s="59"/>
      <c r="I1118"/>
      <c r="J1118"/>
    </row>
    <row r="1119" spans="1:10" x14ac:dyDescent="0.35">
      <c r="A1119"/>
      <c r="B1119"/>
      <c r="C1119"/>
      <c r="D1119"/>
      <c r="E1119"/>
      <c r="F1119"/>
      <c r="G1119"/>
      <c r="H1119" s="59"/>
      <c r="I1119"/>
      <c r="J1119"/>
    </row>
    <row r="1120" spans="1:10" x14ac:dyDescent="0.35">
      <c r="A1120"/>
      <c r="B1120"/>
      <c r="C1120"/>
      <c r="D1120"/>
      <c r="E1120"/>
      <c r="F1120"/>
      <c r="G1120"/>
      <c r="H1120" s="59"/>
      <c r="I1120"/>
      <c r="J1120"/>
    </row>
    <row r="1121" spans="1:10" x14ac:dyDescent="0.35">
      <c r="A1121"/>
      <c r="B1121"/>
      <c r="C1121"/>
      <c r="D1121"/>
      <c r="E1121"/>
      <c r="F1121"/>
      <c r="G1121"/>
      <c r="H1121" s="59"/>
      <c r="I1121"/>
      <c r="J1121"/>
    </row>
    <row r="1122" spans="1:10" x14ac:dyDescent="0.35">
      <c r="A1122"/>
      <c r="B1122"/>
      <c r="C1122"/>
      <c r="D1122"/>
      <c r="E1122"/>
      <c r="F1122"/>
      <c r="G1122"/>
      <c r="H1122" s="59"/>
      <c r="I1122"/>
      <c r="J1122"/>
    </row>
    <row r="1123" spans="1:10" x14ac:dyDescent="0.35">
      <c r="A1123"/>
      <c r="B1123"/>
      <c r="C1123"/>
      <c r="D1123"/>
      <c r="E1123"/>
      <c r="F1123"/>
      <c r="G1123"/>
      <c r="H1123" s="59"/>
      <c r="I1123"/>
      <c r="J1123"/>
    </row>
    <row r="1124" spans="1:10" x14ac:dyDescent="0.35">
      <c r="A1124"/>
      <c r="B1124"/>
      <c r="C1124"/>
      <c r="D1124"/>
      <c r="E1124"/>
      <c r="F1124"/>
      <c r="G1124"/>
      <c r="H1124" s="59"/>
      <c r="I1124"/>
      <c r="J1124"/>
    </row>
    <row r="1125" spans="1:10" x14ac:dyDescent="0.35">
      <c r="A1125"/>
      <c r="B1125"/>
      <c r="C1125"/>
      <c r="D1125"/>
      <c r="E1125"/>
      <c r="F1125"/>
      <c r="G1125"/>
      <c r="H1125" s="59"/>
      <c r="I1125"/>
      <c r="J1125"/>
    </row>
    <row r="1126" spans="1:10" x14ac:dyDescent="0.35">
      <c r="A1126"/>
      <c r="B1126"/>
      <c r="C1126"/>
      <c r="D1126"/>
      <c r="E1126"/>
      <c r="F1126"/>
      <c r="G1126"/>
      <c r="H1126" s="59"/>
      <c r="I1126"/>
      <c r="J1126"/>
    </row>
    <row r="1127" spans="1:10" x14ac:dyDescent="0.35">
      <c r="A1127"/>
      <c r="B1127"/>
      <c r="C1127"/>
      <c r="D1127"/>
      <c r="E1127"/>
      <c r="F1127"/>
      <c r="G1127"/>
      <c r="H1127" s="59"/>
      <c r="I1127"/>
      <c r="J1127"/>
    </row>
    <row r="1128" spans="1:10" x14ac:dyDescent="0.35">
      <c r="A1128"/>
      <c r="B1128"/>
      <c r="C1128"/>
      <c r="D1128"/>
      <c r="E1128"/>
      <c r="F1128"/>
      <c r="G1128"/>
      <c r="H1128" s="59"/>
      <c r="I1128"/>
      <c r="J1128"/>
    </row>
    <row r="1129" spans="1:10" x14ac:dyDescent="0.35">
      <c r="A1129"/>
      <c r="B1129"/>
      <c r="C1129"/>
      <c r="D1129"/>
      <c r="E1129"/>
      <c r="F1129"/>
      <c r="G1129"/>
      <c r="H1129" s="59"/>
      <c r="I1129"/>
      <c r="J1129"/>
    </row>
    <row r="1130" spans="1:10" x14ac:dyDescent="0.35">
      <c r="A1130"/>
      <c r="B1130"/>
      <c r="C1130"/>
      <c r="D1130"/>
      <c r="E1130"/>
      <c r="F1130"/>
      <c r="G1130"/>
      <c r="H1130" s="59"/>
      <c r="I1130"/>
      <c r="J1130"/>
    </row>
    <row r="1131" spans="1:10" x14ac:dyDescent="0.35">
      <c r="A1131"/>
      <c r="B1131"/>
      <c r="C1131"/>
      <c r="D1131"/>
      <c r="E1131"/>
      <c r="F1131"/>
      <c r="G1131"/>
      <c r="H1131" s="59"/>
      <c r="I1131"/>
      <c r="J1131"/>
    </row>
    <row r="1132" spans="1:10" x14ac:dyDescent="0.35">
      <c r="A1132"/>
      <c r="B1132"/>
      <c r="C1132"/>
      <c r="D1132"/>
      <c r="E1132"/>
      <c r="F1132"/>
      <c r="G1132"/>
      <c r="H1132" s="59"/>
      <c r="I1132"/>
      <c r="J1132"/>
    </row>
    <row r="1133" spans="1:10" x14ac:dyDescent="0.35">
      <c r="A1133"/>
      <c r="B1133"/>
      <c r="C1133"/>
      <c r="D1133"/>
      <c r="E1133"/>
      <c r="F1133"/>
      <c r="G1133"/>
      <c r="H1133" s="59"/>
      <c r="I1133"/>
      <c r="J1133"/>
    </row>
    <row r="1134" spans="1:10" x14ac:dyDescent="0.35">
      <c r="A1134"/>
      <c r="B1134"/>
      <c r="C1134"/>
      <c r="D1134"/>
      <c r="E1134"/>
      <c r="F1134"/>
      <c r="G1134"/>
      <c r="H1134" s="59"/>
      <c r="I1134"/>
      <c r="J1134"/>
    </row>
    <row r="1135" spans="1:10" x14ac:dyDescent="0.35">
      <c r="A1135"/>
      <c r="B1135"/>
      <c r="C1135"/>
      <c r="D1135"/>
      <c r="E1135"/>
      <c r="F1135"/>
      <c r="G1135"/>
      <c r="H1135" s="59"/>
      <c r="I1135"/>
      <c r="J1135"/>
    </row>
    <row r="1136" spans="1:10" x14ac:dyDescent="0.35">
      <c r="A1136"/>
      <c r="B1136"/>
      <c r="C1136"/>
      <c r="D1136"/>
      <c r="E1136"/>
      <c r="F1136"/>
      <c r="G1136"/>
      <c r="H1136" s="59"/>
      <c r="I1136"/>
      <c r="J1136"/>
    </row>
    <row r="1137" spans="1:10" x14ac:dyDescent="0.35">
      <c r="A1137"/>
      <c r="B1137"/>
      <c r="C1137"/>
      <c r="D1137"/>
      <c r="E1137"/>
      <c r="F1137"/>
      <c r="G1137"/>
      <c r="H1137" s="59"/>
      <c r="I1137"/>
      <c r="J1137"/>
    </row>
    <row r="1138" spans="1:10" x14ac:dyDescent="0.35">
      <c r="A1138"/>
      <c r="B1138"/>
      <c r="C1138"/>
      <c r="D1138"/>
      <c r="E1138"/>
      <c r="F1138"/>
      <c r="G1138"/>
      <c r="H1138" s="59"/>
      <c r="I1138"/>
      <c r="J1138"/>
    </row>
    <row r="1139" spans="1:10" x14ac:dyDescent="0.35">
      <c r="A1139"/>
      <c r="B1139"/>
      <c r="C1139"/>
      <c r="D1139"/>
      <c r="E1139"/>
      <c r="F1139"/>
      <c r="G1139"/>
      <c r="H1139" s="59"/>
      <c r="I1139"/>
      <c r="J1139"/>
    </row>
    <row r="1140" spans="1:10" x14ac:dyDescent="0.35">
      <c r="A1140"/>
      <c r="B1140"/>
      <c r="C1140"/>
      <c r="D1140"/>
      <c r="E1140"/>
      <c r="F1140"/>
      <c r="G1140"/>
      <c r="H1140" s="59"/>
      <c r="I1140"/>
      <c r="J1140"/>
    </row>
    <row r="1141" spans="1:10" x14ac:dyDescent="0.35">
      <c r="A1141"/>
      <c r="B1141"/>
      <c r="C1141"/>
      <c r="D1141"/>
      <c r="E1141"/>
      <c r="F1141"/>
      <c r="G1141"/>
      <c r="H1141" s="59"/>
      <c r="I1141"/>
      <c r="J1141"/>
    </row>
    <row r="1142" spans="1:10" x14ac:dyDescent="0.35">
      <c r="A1142"/>
      <c r="B1142"/>
      <c r="C1142"/>
      <c r="D1142"/>
      <c r="E1142"/>
      <c r="F1142"/>
      <c r="G1142"/>
      <c r="H1142" s="59"/>
      <c r="I1142"/>
      <c r="J1142"/>
    </row>
    <row r="1143" spans="1:10" x14ac:dyDescent="0.35">
      <c r="A1143"/>
      <c r="B1143"/>
      <c r="C1143"/>
      <c r="D1143"/>
      <c r="E1143"/>
      <c r="F1143"/>
      <c r="G1143"/>
      <c r="H1143" s="59"/>
      <c r="I1143"/>
      <c r="J1143"/>
    </row>
    <row r="1144" spans="1:10" x14ac:dyDescent="0.35">
      <c r="A1144"/>
      <c r="B1144"/>
      <c r="C1144"/>
      <c r="D1144"/>
      <c r="E1144"/>
      <c r="F1144"/>
      <c r="G1144"/>
      <c r="H1144" s="59"/>
      <c r="I1144"/>
      <c r="J1144"/>
    </row>
    <row r="1145" spans="1:10" x14ac:dyDescent="0.35">
      <c r="A1145"/>
      <c r="B1145"/>
      <c r="C1145"/>
      <c r="D1145"/>
      <c r="E1145"/>
      <c r="F1145"/>
      <c r="G1145"/>
      <c r="H1145" s="59"/>
      <c r="I1145"/>
      <c r="J1145"/>
    </row>
    <row r="1146" spans="1:10" x14ac:dyDescent="0.35">
      <c r="A1146"/>
      <c r="B1146"/>
      <c r="C1146"/>
      <c r="D1146"/>
      <c r="E1146"/>
      <c r="F1146"/>
      <c r="G1146"/>
      <c r="H1146" s="59"/>
      <c r="I1146"/>
      <c r="J1146"/>
    </row>
    <row r="1147" spans="1:10" x14ac:dyDescent="0.35">
      <c r="A1147"/>
      <c r="B1147"/>
      <c r="C1147"/>
      <c r="D1147"/>
      <c r="E1147"/>
      <c r="F1147"/>
      <c r="G1147"/>
      <c r="H1147" s="59"/>
      <c r="I1147"/>
      <c r="J1147"/>
    </row>
    <row r="1148" spans="1:10" x14ac:dyDescent="0.35">
      <c r="A1148"/>
      <c r="B1148"/>
      <c r="C1148"/>
      <c r="D1148"/>
      <c r="E1148"/>
      <c r="F1148"/>
      <c r="G1148"/>
      <c r="H1148" s="59"/>
      <c r="I1148"/>
      <c r="J1148"/>
    </row>
    <row r="1149" spans="1:10" x14ac:dyDescent="0.35">
      <c r="A1149"/>
      <c r="B1149"/>
      <c r="C1149"/>
      <c r="D1149"/>
      <c r="E1149"/>
      <c r="F1149"/>
      <c r="G1149"/>
      <c r="H1149" s="59"/>
      <c r="I1149"/>
      <c r="J1149"/>
    </row>
    <row r="1150" spans="1:10" x14ac:dyDescent="0.35">
      <c r="A1150"/>
      <c r="B1150"/>
      <c r="C1150"/>
      <c r="D1150"/>
      <c r="E1150"/>
      <c r="F1150"/>
      <c r="G1150"/>
      <c r="H1150" s="59"/>
      <c r="I1150"/>
      <c r="J1150"/>
    </row>
    <row r="1151" spans="1:10" x14ac:dyDescent="0.35">
      <c r="A1151"/>
      <c r="B1151"/>
      <c r="C1151"/>
      <c r="D1151"/>
      <c r="E1151"/>
      <c r="F1151"/>
      <c r="G1151"/>
      <c r="H1151" s="59"/>
      <c r="I1151"/>
      <c r="J1151"/>
    </row>
    <row r="1152" spans="1:10" x14ac:dyDescent="0.35">
      <c r="A1152"/>
      <c r="B1152"/>
      <c r="C1152"/>
      <c r="D1152"/>
      <c r="E1152"/>
      <c r="F1152"/>
      <c r="G1152"/>
      <c r="H1152" s="59"/>
      <c r="I1152"/>
      <c r="J1152"/>
    </row>
    <row r="1153" spans="1:10" x14ac:dyDescent="0.35">
      <c r="A1153"/>
      <c r="B1153"/>
      <c r="C1153"/>
      <c r="D1153"/>
      <c r="E1153"/>
      <c r="F1153"/>
      <c r="G1153"/>
      <c r="H1153" s="59"/>
      <c r="I1153"/>
      <c r="J1153"/>
    </row>
    <row r="1154" spans="1:10" x14ac:dyDescent="0.35">
      <c r="A1154"/>
      <c r="B1154"/>
      <c r="C1154"/>
      <c r="D1154"/>
      <c r="E1154"/>
      <c r="F1154"/>
      <c r="G1154"/>
      <c r="H1154" s="59"/>
      <c r="I1154"/>
      <c r="J1154"/>
    </row>
    <row r="1155" spans="1:10" x14ac:dyDescent="0.35">
      <c r="A1155"/>
      <c r="B1155"/>
      <c r="C1155"/>
      <c r="D1155"/>
      <c r="E1155"/>
      <c r="F1155"/>
      <c r="G1155"/>
      <c r="H1155" s="59"/>
      <c r="I1155"/>
      <c r="J1155"/>
    </row>
    <row r="1156" spans="1:10" x14ac:dyDescent="0.35">
      <c r="A1156"/>
      <c r="B1156"/>
      <c r="C1156"/>
      <c r="D1156"/>
      <c r="E1156"/>
      <c r="F1156"/>
      <c r="G1156"/>
      <c r="H1156" s="59"/>
      <c r="I1156"/>
      <c r="J1156"/>
    </row>
    <row r="1157" spans="1:10" x14ac:dyDescent="0.35">
      <c r="A1157"/>
      <c r="B1157"/>
      <c r="C1157"/>
      <c r="D1157"/>
      <c r="E1157"/>
      <c r="F1157"/>
      <c r="G1157"/>
      <c r="H1157" s="59"/>
      <c r="I1157"/>
      <c r="J1157"/>
    </row>
    <row r="1158" spans="1:10" x14ac:dyDescent="0.35">
      <c r="A1158"/>
      <c r="B1158"/>
      <c r="C1158"/>
      <c r="D1158"/>
      <c r="E1158"/>
      <c r="F1158"/>
      <c r="G1158"/>
      <c r="H1158" s="59"/>
      <c r="I1158"/>
      <c r="J1158"/>
    </row>
    <row r="1159" spans="1:10" x14ac:dyDescent="0.35">
      <c r="A1159"/>
      <c r="B1159"/>
      <c r="C1159"/>
      <c r="D1159"/>
      <c r="E1159"/>
      <c r="F1159"/>
      <c r="G1159"/>
      <c r="H1159" s="59"/>
      <c r="I1159"/>
      <c r="J1159"/>
    </row>
    <row r="1160" spans="1:10" x14ac:dyDescent="0.35">
      <c r="A1160"/>
      <c r="B1160"/>
      <c r="C1160"/>
      <c r="D1160"/>
      <c r="E1160"/>
      <c r="F1160"/>
      <c r="G1160"/>
      <c r="H1160" s="59"/>
      <c r="I1160"/>
      <c r="J1160"/>
    </row>
    <row r="1161" spans="1:10" x14ac:dyDescent="0.35">
      <c r="A1161"/>
      <c r="B1161"/>
      <c r="C1161"/>
      <c r="D1161"/>
      <c r="E1161"/>
      <c r="F1161"/>
      <c r="G1161"/>
      <c r="H1161" s="59"/>
      <c r="I1161"/>
      <c r="J1161"/>
    </row>
    <row r="1162" spans="1:10" x14ac:dyDescent="0.35">
      <c r="A1162"/>
      <c r="B1162"/>
      <c r="C1162"/>
      <c r="D1162"/>
      <c r="E1162"/>
      <c r="F1162"/>
      <c r="G1162"/>
      <c r="H1162" s="59"/>
      <c r="I1162"/>
      <c r="J1162"/>
    </row>
    <row r="1163" spans="1:10" x14ac:dyDescent="0.35">
      <c r="A1163"/>
      <c r="B1163"/>
      <c r="C1163"/>
      <c r="D1163"/>
      <c r="E1163"/>
      <c r="F1163"/>
      <c r="G1163"/>
      <c r="H1163" s="59"/>
      <c r="I1163"/>
      <c r="J1163"/>
    </row>
    <row r="1164" spans="1:10" x14ac:dyDescent="0.35">
      <c r="A1164"/>
      <c r="B1164"/>
      <c r="C1164"/>
      <c r="D1164"/>
      <c r="E1164"/>
      <c r="F1164"/>
      <c r="G1164"/>
      <c r="H1164" s="59"/>
      <c r="I1164"/>
      <c r="J1164"/>
    </row>
    <row r="1165" spans="1:10" x14ac:dyDescent="0.35">
      <c r="A1165"/>
      <c r="B1165"/>
      <c r="C1165"/>
      <c r="D1165"/>
      <c r="E1165"/>
      <c r="F1165"/>
      <c r="G1165"/>
      <c r="H1165" s="59"/>
      <c r="I1165"/>
      <c r="J1165"/>
    </row>
    <row r="1166" spans="1:10" x14ac:dyDescent="0.35">
      <c r="A1166"/>
      <c r="B1166"/>
      <c r="C1166"/>
      <c r="D1166"/>
      <c r="E1166"/>
      <c r="F1166"/>
      <c r="G1166"/>
      <c r="H1166" s="59"/>
      <c r="I1166"/>
      <c r="J1166"/>
    </row>
    <row r="1167" spans="1:10" x14ac:dyDescent="0.35">
      <c r="A1167"/>
      <c r="B1167"/>
      <c r="C1167"/>
      <c r="D1167"/>
      <c r="E1167"/>
      <c r="F1167"/>
      <c r="G1167"/>
      <c r="H1167" s="59"/>
      <c r="I1167"/>
      <c r="J1167"/>
    </row>
    <row r="1168" spans="1:10" x14ac:dyDescent="0.35">
      <c r="A1168"/>
      <c r="B1168"/>
      <c r="C1168"/>
      <c r="D1168"/>
      <c r="E1168"/>
      <c r="F1168"/>
      <c r="G1168"/>
      <c r="H1168" s="59"/>
      <c r="I1168"/>
      <c r="J1168"/>
    </row>
    <row r="1169" spans="1:10" x14ac:dyDescent="0.35">
      <c r="A1169"/>
      <c r="B1169"/>
      <c r="C1169"/>
      <c r="D1169"/>
      <c r="E1169"/>
      <c r="F1169"/>
      <c r="G1169"/>
      <c r="H1169" s="59"/>
      <c r="I1169"/>
      <c r="J1169"/>
    </row>
    <row r="1170" spans="1:10" x14ac:dyDescent="0.35">
      <c r="A1170"/>
      <c r="B1170"/>
      <c r="C1170"/>
      <c r="D1170"/>
      <c r="E1170"/>
      <c r="F1170"/>
      <c r="G1170"/>
      <c r="H1170" s="59"/>
      <c r="I1170"/>
      <c r="J1170"/>
    </row>
    <row r="1171" spans="1:10" x14ac:dyDescent="0.35">
      <c r="A1171"/>
      <c r="B1171"/>
      <c r="C1171"/>
      <c r="D1171"/>
      <c r="E1171"/>
      <c r="F1171"/>
      <c r="G1171"/>
      <c r="H1171" s="59"/>
      <c r="I1171"/>
      <c r="J1171"/>
    </row>
    <row r="1172" spans="1:10" x14ac:dyDescent="0.35">
      <c r="A1172"/>
      <c r="B1172"/>
      <c r="C1172"/>
      <c r="D1172"/>
      <c r="E1172"/>
      <c r="F1172"/>
      <c r="G1172"/>
      <c r="H1172" s="59"/>
      <c r="I1172"/>
      <c r="J1172"/>
    </row>
    <row r="1173" spans="1:10" x14ac:dyDescent="0.35">
      <c r="A1173"/>
      <c r="B1173"/>
      <c r="C1173"/>
      <c r="D1173"/>
      <c r="E1173"/>
      <c r="F1173"/>
      <c r="G1173"/>
      <c r="H1173" s="59"/>
      <c r="I1173"/>
      <c r="J1173"/>
    </row>
    <row r="1174" spans="1:10" x14ac:dyDescent="0.35">
      <c r="A1174"/>
      <c r="B1174"/>
      <c r="C1174"/>
      <c r="D1174"/>
      <c r="E1174"/>
      <c r="F1174"/>
      <c r="G1174"/>
      <c r="H1174" s="59"/>
      <c r="I1174"/>
      <c r="J1174"/>
    </row>
    <row r="1175" spans="1:10" x14ac:dyDescent="0.35">
      <c r="A1175"/>
      <c r="B1175"/>
      <c r="C1175"/>
      <c r="D1175"/>
      <c r="E1175"/>
      <c r="F1175"/>
      <c r="G1175"/>
      <c r="H1175" s="59"/>
      <c r="I1175"/>
      <c r="J1175"/>
    </row>
    <row r="1176" spans="1:10" x14ac:dyDescent="0.35">
      <c r="A1176"/>
      <c r="B1176"/>
      <c r="C1176"/>
      <c r="D1176"/>
      <c r="E1176"/>
      <c r="F1176"/>
      <c r="G1176"/>
      <c r="H1176" s="59"/>
      <c r="I1176"/>
      <c r="J1176"/>
    </row>
    <row r="1177" spans="1:10" x14ac:dyDescent="0.35">
      <c r="A1177"/>
      <c r="B1177"/>
      <c r="C1177"/>
      <c r="D1177"/>
      <c r="E1177"/>
      <c r="F1177"/>
      <c r="G1177"/>
      <c r="H1177" s="59"/>
      <c r="I1177"/>
      <c r="J1177"/>
    </row>
    <row r="1178" spans="1:10" x14ac:dyDescent="0.35">
      <c r="A1178"/>
      <c r="B1178"/>
      <c r="C1178"/>
      <c r="D1178"/>
      <c r="E1178"/>
      <c r="F1178"/>
      <c r="G1178"/>
      <c r="H1178" s="59"/>
      <c r="I1178"/>
      <c r="J1178"/>
    </row>
    <row r="1179" spans="1:10" x14ac:dyDescent="0.35">
      <c r="A1179"/>
      <c r="B1179"/>
      <c r="C1179"/>
      <c r="D1179"/>
      <c r="E1179"/>
      <c r="F1179"/>
      <c r="G1179"/>
      <c r="H1179" s="59"/>
      <c r="I1179"/>
      <c r="J1179"/>
    </row>
    <row r="1180" spans="1:10" x14ac:dyDescent="0.35">
      <c r="A1180"/>
      <c r="B1180"/>
      <c r="C1180"/>
      <c r="D1180"/>
      <c r="E1180"/>
      <c r="F1180"/>
      <c r="G1180"/>
      <c r="H1180" s="59"/>
      <c r="I1180"/>
      <c r="J1180"/>
    </row>
    <row r="1181" spans="1:10" x14ac:dyDescent="0.35">
      <c r="A1181"/>
      <c r="B1181"/>
      <c r="C1181"/>
      <c r="D1181"/>
      <c r="E1181"/>
      <c r="F1181"/>
      <c r="G1181"/>
      <c r="H1181" s="59"/>
      <c r="I1181"/>
      <c r="J1181"/>
    </row>
    <row r="1182" spans="1:10" x14ac:dyDescent="0.35">
      <c r="A1182"/>
      <c r="B1182"/>
      <c r="C1182"/>
      <c r="D1182"/>
      <c r="E1182"/>
      <c r="F1182"/>
      <c r="G1182"/>
      <c r="H1182" s="59"/>
      <c r="I1182"/>
      <c r="J1182"/>
    </row>
    <row r="1183" spans="1:10" x14ac:dyDescent="0.35">
      <c r="A1183"/>
      <c r="B1183"/>
      <c r="C1183"/>
      <c r="D1183"/>
      <c r="E1183"/>
      <c r="F1183"/>
      <c r="G1183"/>
      <c r="H1183" s="59"/>
      <c r="I1183"/>
      <c r="J1183"/>
    </row>
    <row r="1184" spans="1:10" x14ac:dyDescent="0.35">
      <c r="A1184"/>
      <c r="B1184"/>
      <c r="C1184"/>
      <c r="D1184"/>
      <c r="E1184"/>
      <c r="F1184"/>
      <c r="G1184"/>
      <c r="H1184" s="59"/>
      <c r="I1184"/>
      <c r="J1184"/>
    </row>
    <row r="1185" spans="1:10" x14ac:dyDescent="0.35">
      <c r="A1185"/>
      <c r="B1185"/>
      <c r="C1185"/>
      <c r="D1185"/>
      <c r="E1185"/>
      <c r="F1185"/>
      <c r="G1185"/>
      <c r="H1185" s="59"/>
      <c r="I1185"/>
      <c r="J1185"/>
    </row>
    <row r="1186" spans="1:10" x14ac:dyDescent="0.35">
      <c r="A1186"/>
      <c r="B1186"/>
      <c r="C1186"/>
      <c r="D1186"/>
      <c r="E1186"/>
      <c r="F1186"/>
      <c r="G1186"/>
      <c r="H1186" s="59"/>
      <c r="I1186"/>
      <c r="J1186"/>
    </row>
    <row r="1187" spans="1:10" x14ac:dyDescent="0.35">
      <c r="A1187"/>
      <c r="B1187"/>
      <c r="C1187"/>
      <c r="D1187"/>
      <c r="E1187"/>
      <c r="F1187"/>
      <c r="G1187"/>
      <c r="H1187" s="59"/>
      <c r="I1187"/>
      <c r="J1187"/>
    </row>
    <row r="1188" spans="1:10" x14ac:dyDescent="0.35">
      <c r="A1188"/>
      <c r="B1188"/>
      <c r="C1188"/>
      <c r="D1188"/>
      <c r="E1188"/>
      <c r="F1188"/>
      <c r="G1188"/>
      <c r="H1188" s="59"/>
      <c r="I1188"/>
      <c r="J1188"/>
    </row>
    <row r="1189" spans="1:10" x14ac:dyDescent="0.35">
      <c r="A1189"/>
      <c r="B1189"/>
      <c r="C1189"/>
      <c r="D1189"/>
      <c r="E1189"/>
      <c r="F1189"/>
      <c r="G1189"/>
      <c r="H1189" s="59"/>
      <c r="I1189"/>
      <c r="J1189"/>
    </row>
    <row r="1190" spans="1:10" x14ac:dyDescent="0.35">
      <c r="A1190"/>
      <c r="B1190"/>
      <c r="C1190"/>
      <c r="D1190"/>
      <c r="E1190"/>
      <c r="F1190"/>
      <c r="G1190"/>
      <c r="H1190" s="59"/>
      <c r="I1190"/>
      <c r="J1190"/>
    </row>
    <row r="1191" spans="1:10" x14ac:dyDescent="0.35">
      <c r="A1191"/>
      <c r="B1191"/>
      <c r="C1191"/>
      <c r="D1191"/>
      <c r="E1191"/>
      <c r="F1191"/>
      <c r="G1191"/>
      <c r="H1191" s="59"/>
      <c r="I1191"/>
      <c r="J1191"/>
    </row>
    <row r="1192" spans="1:10" x14ac:dyDescent="0.35">
      <c r="A1192"/>
      <c r="B1192"/>
      <c r="C1192"/>
      <c r="D1192"/>
      <c r="E1192"/>
      <c r="F1192"/>
      <c r="G1192"/>
      <c r="H1192" s="59"/>
      <c r="I1192"/>
      <c r="J1192"/>
    </row>
    <row r="1193" spans="1:10" x14ac:dyDescent="0.35">
      <c r="A1193"/>
      <c r="B1193"/>
      <c r="C1193"/>
      <c r="D1193"/>
      <c r="E1193"/>
      <c r="F1193"/>
      <c r="G1193"/>
      <c r="H1193" s="59"/>
      <c r="I1193"/>
      <c r="J1193"/>
    </row>
    <row r="1194" spans="1:10" x14ac:dyDescent="0.35">
      <c r="A1194"/>
      <c r="B1194"/>
      <c r="C1194"/>
      <c r="D1194"/>
      <c r="E1194"/>
      <c r="F1194"/>
      <c r="G1194"/>
      <c r="H1194" s="59"/>
      <c r="I1194"/>
      <c r="J1194"/>
    </row>
    <row r="1195" spans="1:10" x14ac:dyDescent="0.35">
      <c r="A1195"/>
      <c r="B1195"/>
      <c r="C1195"/>
      <c r="D1195"/>
      <c r="E1195"/>
      <c r="F1195"/>
      <c r="G1195"/>
      <c r="H1195" s="59"/>
      <c r="I1195"/>
      <c r="J1195"/>
    </row>
    <row r="1196" spans="1:10" x14ac:dyDescent="0.35">
      <c r="A1196"/>
      <c r="B1196"/>
      <c r="C1196"/>
      <c r="D1196"/>
      <c r="E1196"/>
      <c r="F1196"/>
      <c r="G1196"/>
      <c r="H1196" s="59"/>
      <c r="I1196"/>
      <c r="J1196"/>
    </row>
    <row r="1197" spans="1:10" x14ac:dyDescent="0.35">
      <c r="A1197"/>
      <c r="B1197"/>
      <c r="C1197"/>
      <c r="D1197"/>
      <c r="E1197"/>
      <c r="F1197"/>
      <c r="G1197"/>
      <c r="H1197" s="59"/>
      <c r="I1197"/>
      <c r="J1197"/>
    </row>
    <row r="1198" spans="1:10" x14ac:dyDescent="0.35">
      <c r="A1198"/>
      <c r="B1198"/>
      <c r="C1198"/>
      <c r="D1198"/>
      <c r="E1198"/>
      <c r="F1198"/>
      <c r="G1198"/>
      <c r="H1198" s="59"/>
      <c r="I1198"/>
      <c r="J1198"/>
    </row>
    <row r="1199" spans="1:10" x14ac:dyDescent="0.35">
      <c r="A1199"/>
      <c r="B1199"/>
      <c r="C1199"/>
      <c r="D1199"/>
      <c r="E1199"/>
      <c r="F1199"/>
      <c r="G1199"/>
      <c r="H1199" s="59"/>
      <c r="I1199"/>
      <c r="J1199"/>
    </row>
    <row r="1200" spans="1:10" x14ac:dyDescent="0.35">
      <c r="A1200"/>
      <c r="B1200"/>
      <c r="C1200"/>
      <c r="D1200"/>
      <c r="E1200"/>
      <c r="F1200"/>
      <c r="G1200"/>
      <c r="H1200" s="59"/>
      <c r="I1200"/>
      <c r="J1200"/>
    </row>
    <row r="1201" spans="1:10" x14ac:dyDescent="0.35">
      <c r="A1201"/>
      <c r="B1201"/>
      <c r="C1201"/>
      <c r="D1201"/>
      <c r="E1201"/>
      <c r="F1201"/>
      <c r="G1201"/>
      <c r="H1201" s="59"/>
      <c r="I1201"/>
      <c r="J1201"/>
    </row>
    <row r="1202" spans="1:10" x14ac:dyDescent="0.35">
      <c r="A1202"/>
      <c r="B1202"/>
      <c r="C1202"/>
      <c r="D1202"/>
      <c r="E1202"/>
      <c r="F1202"/>
      <c r="G1202"/>
      <c r="H1202" s="59"/>
      <c r="I1202"/>
      <c r="J1202"/>
    </row>
    <row r="1203" spans="1:10" x14ac:dyDescent="0.35">
      <c r="A1203"/>
      <c r="B1203"/>
      <c r="C1203"/>
      <c r="D1203"/>
      <c r="E1203"/>
      <c r="F1203"/>
      <c r="G1203"/>
      <c r="H1203" s="59"/>
      <c r="I1203"/>
      <c r="J1203"/>
    </row>
    <row r="1204" spans="1:10" x14ac:dyDescent="0.35">
      <c r="A1204"/>
      <c r="B1204"/>
      <c r="C1204"/>
      <c r="D1204"/>
      <c r="E1204"/>
      <c r="F1204"/>
      <c r="G1204"/>
      <c r="H1204" s="59"/>
      <c r="I1204"/>
      <c r="J1204"/>
    </row>
    <row r="1205" spans="1:10" x14ac:dyDescent="0.35">
      <c r="A1205"/>
      <c r="B1205"/>
      <c r="C1205"/>
      <c r="D1205"/>
      <c r="E1205"/>
      <c r="F1205"/>
      <c r="G1205"/>
      <c r="H1205" s="59"/>
      <c r="I1205"/>
      <c r="J1205"/>
    </row>
    <row r="1206" spans="1:10" x14ac:dyDescent="0.35">
      <c r="A1206"/>
      <c r="B1206"/>
      <c r="C1206"/>
      <c r="D1206"/>
      <c r="E1206"/>
      <c r="F1206"/>
      <c r="G1206"/>
      <c r="H1206" s="59"/>
      <c r="I1206"/>
      <c r="J1206"/>
    </row>
    <row r="1207" spans="1:10" x14ac:dyDescent="0.35">
      <c r="A1207"/>
      <c r="B1207"/>
      <c r="C1207"/>
      <c r="D1207"/>
      <c r="E1207"/>
      <c r="F1207"/>
      <c r="G1207"/>
      <c r="H1207" s="59"/>
      <c r="I1207"/>
      <c r="J1207"/>
    </row>
    <row r="1208" spans="1:10" x14ac:dyDescent="0.35">
      <c r="A1208"/>
      <c r="B1208"/>
      <c r="C1208"/>
      <c r="D1208"/>
      <c r="E1208"/>
      <c r="F1208"/>
      <c r="G1208"/>
      <c r="H1208" s="59"/>
      <c r="I1208"/>
      <c r="J1208"/>
    </row>
    <row r="1209" spans="1:10" x14ac:dyDescent="0.35">
      <c r="A1209"/>
      <c r="B1209"/>
      <c r="C1209"/>
      <c r="D1209"/>
      <c r="E1209"/>
      <c r="F1209"/>
      <c r="G1209"/>
      <c r="H1209" s="59"/>
      <c r="I1209"/>
      <c r="J1209"/>
    </row>
    <row r="1210" spans="1:10" x14ac:dyDescent="0.35">
      <c r="A1210"/>
      <c r="B1210"/>
      <c r="C1210"/>
      <c r="D1210"/>
      <c r="E1210"/>
      <c r="F1210"/>
      <c r="G1210"/>
      <c r="H1210" s="59"/>
      <c r="I1210"/>
      <c r="J1210"/>
    </row>
    <row r="1211" spans="1:10" x14ac:dyDescent="0.35">
      <c r="A1211"/>
      <c r="B1211"/>
      <c r="C1211"/>
      <c r="D1211"/>
      <c r="E1211"/>
      <c r="F1211"/>
      <c r="G1211"/>
      <c r="H1211" s="59"/>
      <c r="I1211"/>
      <c r="J1211"/>
    </row>
    <row r="1212" spans="1:10" x14ac:dyDescent="0.35">
      <c r="A1212"/>
      <c r="B1212"/>
      <c r="C1212"/>
      <c r="D1212"/>
      <c r="E1212"/>
      <c r="F1212"/>
      <c r="G1212"/>
      <c r="H1212" s="59"/>
      <c r="I1212"/>
      <c r="J1212"/>
    </row>
    <row r="1213" spans="1:10" x14ac:dyDescent="0.35">
      <c r="A1213"/>
      <c r="B1213"/>
      <c r="C1213"/>
      <c r="D1213"/>
      <c r="E1213"/>
      <c r="F1213"/>
      <c r="G1213"/>
      <c r="H1213" s="59"/>
      <c r="I1213"/>
      <c r="J1213"/>
    </row>
    <row r="1214" spans="1:10" x14ac:dyDescent="0.35">
      <c r="A1214"/>
      <c r="B1214"/>
      <c r="C1214"/>
      <c r="D1214"/>
      <c r="E1214"/>
      <c r="F1214"/>
      <c r="G1214"/>
      <c r="H1214" s="59"/>
      <c r="I1214"/>
      <c r="J1214"/>
    </row>
    <row r="1215" spans="1:10" x14ac:dyDescent="0.35">
      <c r="A1215"/>
      <c r="B1215"/>
      <c r="C1215"/>
      <c r="D1215"/>
      <c r="E1215"/>
      <c r="F1215"/>
      <c r="G1215"/>
      <c r="H1215" s="59"/>
      <c r="I1215"/>
      <c r="J1215"/>
    </row>
    <row r="1216" spans="1:10" x14ac:dyDescent="0.35">
      <c r="A1216"/>
      <c r="B1216"/>
      <c r="C1216"/>
      <c r="D1216"/>
      <c r="E1216"/>
      <c r="F1216"/>
      <c r="G1216"/>
      <c r="H1216" s="59"/>
      <c r="I1216"/>
      <c r="J1216"/>
    </row>
    <row r="1217" spans="1:10" x14ac:dyDescent="0.35">
      <c r="A1217"/>
      <c r="B1217"/>
      <c r="C1217"/>
      <c r="D1217"/>
      <c r="E1217"/>
      <c r="F1217"/>
      <c r="G1217"/>
      <c r="H1217" s="59"/>
      <c r="I1217"/>
      <c r="J1217"/>
    </row>
    <row r="1218" spans="1:10" x14ac:dyDescent="0.35">
      <c r="A1218"/>
      <c r="B1218"/>
      <c r="C1218"/>
      <c r="D1218"/>
      <c r="E1218"/>
      <c r="F1218"/>
      <c r="G1218"/>
      <c r="H1218" s="59"/>
      <c r="I1218"/>
      <c r="J1218"/>
    </row>
    <row r="1219" spans="1:10" x14ac:dyDescent="0.35">
      <c r="A1219"/>
      <c r="B1219"/>
      <c r="C1219"/>
      <c r="D1219"/>
      <c r="E1219"/>
      <c r="F1219"/>
      <c r="G1219"/>
      <c r="H1219" s="59"/>
      <c r="I1219"/>
      <c r="J1219"/>
    </row>
    <row r="1220" spans="1:10" x14ac:dyDescent="0.35">
      <c r="A1220"/>
      <c r="B1220"/>
      <c r="C1220"/>
      <c r="D1220"/>
      <c r="E1220"/>
      <c r="F1220"/>
      <c r="G1220"/>
      <c r="H1220" s="59"/>
      <c r="I1220"/>
      <c r="J1220"/>
    </row>
    <row r="1221" spans="1:10" x14ac:dyDescent="0.35">
      <c r="A1221"/>
      <c r="B1221"/>
      <c r="C1221"/>
      <c r="D1221"/>
      <c r="E1221"/>
      <c r="F1221"/>
      <c r="G1221"/>
      <c r="H1221" s="59"/>
      <c r="I1221"/>
      <c r="J1221"/>
    </row>
    <row r="1222" spans="1:10" x14ac:dyDescent="0.35">
      <c r="A1222"/>
      <c r="B1222"/>
      <c r="C1222"/>
      <c r="D1222"/>
      <c r="E1222"/>
      <c r="F1222"/>
      <c r="G1222"/>
      <c r="H1222" s="59"/>
      <c r="I1222"/>
      <c r="J1222"/>
    </row>
    <row r="1223" spans="1:10" x14ac:dyDescent="0.35">
      <c r="A1223"/>
      <c r="B1223"/>
      <c r="C1223"/>
      <c r="D1223"/>
      <c r="E1223"/>
      <c r="F1223"/>
      <c r="G1223"/>
      <c r="H1223" s="59"/>
      <c r="I1223"/>
      <c r="J1223"/>
    </row>
    <row r="1224" spans="1:10" x14ac:dyDescent="0.35">
      <c r="A1224"/>
      <c r="B1224"/>
      <c r="C1224"/>
      <c r="D1224"/>
      <c r="E1224"/>
      <c r="F1224"/>
      <c r="G1224"/>
      <c r="H1224" s="59"/>
      <c r="I1224"/>
      <c r="J1224"/>
    </row>
    <row r="1225" spans="1:10" x14ac:dyDescent="0.35">
      <c r="A1225"/>
      <c r="B1225"/>
      <c r="C1225"/>
      <c r="D1225"/>
      <c r="E1225"/>
      <c r="F1225"/>
      <c r="G1225"/>
      <c r="H1225" s="59"/>
      <c r="I1225"/>
      <c r="J1225"/>
    </row>
    <row r="1226" spans="1:10" x14ac:dyDescent="0.35">
      <c r="A1226"/>
      <c r="B1226"/>
      <c r="C1226"/>
      <c r="D1226"/>
      <c r="E1226"/>
      <c r="F1226"/>
      <c r="G1226"/>
      <c r="H1226" s="59"/>
      <c r="I1226"/>
      <c r="J1226"/>
    </row>
    <row r="1227" spans="1:10" x14ac:dyDescent="0.35">
      <c r="A1227"/>
      <c r="B1227"/>
      <c r="C1227"/>
      <c r="D1227"/>
      <c r="E1227"/>
      <c r="F1227"/>
      <c r="G1227"/>
      <c r="H1227" s="59"/>
      <c r="I1227"/>
      <c r="J1227"/>
    </row>
    <row r="1228" spans="1:10" x14ac:dyDescent="0.35">
      <c r="A1228"/>
      <c r="B1228"/>
      <c r="C1228"/>
      <c r="D1228"/>
      <c r="E1228"/>
      <c r="F1228"/>
      <c r="G1228"/>
      <c r="H1228" s="59"/>
      <c r="I1228"/>
      <c r="J1228"/>
    </row>
    <row r="1229" spans="1:10" x14ac:dyDescent="0.35">
      <c r="A1229"/>
      <c r="B1229"/>
      <c r="C1229"/>
      <c r="D1229"/>
      <c r="E1229"/>
      <c r="F1229"/>
      <c r="G1229"/>
      <c r="H1229" s="59"/>
      <c r="I1229"/>
      <c r="J1229"/>
    </row>
    <row r="1230" spans="1:10" x14ac:dyDescent="0.35">
      <c r="A1230"/>
      <c r="B1230"/>
      <c r="C1230"/>
      <c r="D1230"/>
      <c r="E1230"/>
      <c r="F1230"/>
      <c r="G1230"/>
      <c r="H1230" s="59"/>
      <c r="I1230"/>
      <c r="J1230"/>
    </row>
    <row r="1231" spans="1:10" x14ac:dyDescent="0.35">
      <c r="A1231"/>
      <c r="B1231"/>
      <c r="C1231"/>
      <c r="D1231"/>
      <c r="E1231"/>
      <c r="F1231"/>
      <c r="G1231"/>
      <c r="H1231" s="59"/>
      <c r="I1231"/>
      <c r="J1231"/>
    </row>
    <row r="1232" spans="1:10" x14ac:dyDescent="0.35">
      <c r="A1232"/>
      <c r="B1232"/>
      <c r="C1232"/>
      <c r="D1232"/>
      <c r="E1232"/>
      <c r="F1232"/>
      <c r="G1232"/>
      <c r="H1232" s="59"/>
      <c r="I1232"/>
      <c r="J1232"/>
    </row>
    <row r="1233" spans="1:10" x14ac:dyDescent="0.35">
      <c r="A1233"/>
      <c r="B1233"/>
      <c r="C1233"/>
      <c r="D1233"/>
      <c r="E1233"/>
      <c r="F1233"/>
      <c r="G1233"/>
      <c r="H1233" s="59"/>
      <c r="I1233"/>
      <c r="J1233"/>
    </row>
    <row r="1234" spans="1:10" x14ac:dyDescent="0.35">
      <c r="A1234"/>
      <c r="B1234"/>
      <c r="C1234"/>
      <c r="D1234"/>
      <c r="E1234"/>
      <c r="F1234"/>
      <c r="G1234"/>
      <c r="H1234" s="59"/>
      <c r="I1234"/>
      <c r="J1234"/>
    </row>
    <row r="1235" spans="1:10" x14ac:dyDescent="0.35">
      <c r="A1235"/>
      <c r="B1235"/>
      <c r="C1235"/>
      <c r="D1235"/>
      <c r="E1235"/>
      <c r="F1235"/>
      <c r="G1235"/>
      <c r="H1235" s="59"/>
      <c r="I1235"/>
      <c r="J1235"/>
    </row>
    <row r="1236" spans="1:10" x14ac:dyDescent="0.35">
      <c r="A1236"/>
      <c r="B1236"/>
      <c r="C1236"/>
      <c r="D1236"/>
      <c r="E1236"/>
      <c r="F1236"/>
      <c r="G1236"/>
      <c r="H1236" s="59"/>
      <c r="I1236"/>
      <c r="J1236"/>
    </row>
    <row r="1237" spans="1:10" x14ac:dyDescent="0.35">
      <c r="A1237"/>
      <c r="B1237"/>
      <c r="C1237"/>
      <c r="D1237"/>
      <c r="E1237"/>
      <c r="F1237"/>
      <c r="G1237"/>
      <c r="H1237" s="59"/>
      <c r="I1237"/>
      <c r="J1237"/>
    </row>
    <row r="1238" spans="1:10" x14ac:dyDescent="0.35">
      <c r="A1238"/>
      <c r="B1238"/>
      <c r="C1238"/>
      <c r="D1238"/>
      <c r="E1238"/>
      <c r="F1238"/>
      <c r="G1238"/>
      <c r="H1238" s="59"/>
      <c r="I1238"/>
      <c r="J1238"/>
    </row>
    <row r="1239" spans="1:10" x14ac:dyDescent="0.35">
      <c r="A1239"/>
      <c r="B1239"/>
      <c r="C1239"/>
      <c r="D1239"/>
      <c r="E1239"/>
      <c r="F1239"/>
      <c r="G1239"/>
      <c r="H1239" s="59"/>
      <c r="I1239"/>
      <c r="J1239"/>
    </row>
    <row r="1240" spans="1:10" x14ac:dyDescent="0.35">
      <c r="A1240"/>
      <c r="B1240"/>
      <c r="C1240"/>
      <c r="D1240"/>
      <c r="E1240"/>
      <c r="F1240"/>
      <c r="G1240"/>
      <c r="H1240" s="59"/>
      <c r="I1240"/>
      <c r="J1240"/>
    </row>
    <row r="1241" spans="1:10" x14ac:dyDescent="0.35">
      <c r="A1241"/>
      <c r="B1241"/>
      <c r="C1241"/>
      <c r="D1241"/>
      <c r="E1241"/>
      <c r="F1241"/>
      <c r="G1241"/>
      <c r="H1241" s="59"/>
      <c r="I1241"/>
      <c r="J1241"/>
    </row>
    <row r="1242" spans="1:10" x14ac:dyDescent="0.35">
      <c r="A1242"/>
      <c r="B1242"/>
      <c r="C1242"/>
      <c r="D1242"/>
      <c r="E1242"/>
      <c r="F1242"/>
      <c r="G1242"/>
      <c r="H1242" s="59"/>
      <c r="I1242"/>
      <c r="J1242"/>
    </row>
    <row r="1243" spans="1:10" x14ac:dyDescent="0.35">
      <c r="A1243"/>
      <c r="B1243"/>
      <c r="C1243"/>
      <c r="D1243"/>
      <c r="E1243"/>
      <c r="F1243"/>
      <c r="G1243"/>
      <c r="H1243" s="59"/>
      <c r="I1243"/>
      <c r="J1243"/>
    </row>
    <row r="1244" spans="1:10" x14ac:dyDescent="0.35">
      <c r="A1244"/>
      <c r="B1244"/>
      <c r="C1244"/>
      <c r="D1244"/>
      <c r="E1244"/>
      <c r="F1244"/>
      <c r="G1244"/>
      <c r="H1244" s="59"/>
      <c r="I1244"/>
      <c r="J1244"/>
    </row>
    <row r="1245" spans="1:10" x14ac:dyDescent="0.35">
      <c r="A1245"/>
      <c r="B1245"/>
      <c r="C1245"/>
      <c r="D1245"/>
      <c r="E1245"/>
      <c r="F1245"/>
      <c r="G1245"/>
      <c r="H1245" s="59"/>
      <c r="I1245"/>
      <c r="J1245"/>
    </row>
    <row r="1246" spans="1:10" x14ac:dyDescent="0.35">
      <c r="A1246"/>
      <c r="B1246"/>
      <c r="C1246"/>
      <c r="D1246"/>
      <c r="E1246"/>
      <c r="F1246"/>
      <c r="G1246"/>
      <c r="H1246" s="59"/>
      <c r="I1246"/>
      <c r="J1246"/>
    </row>
    <row r="1247" spans="1:10" x14ac:dyDescent="0.35">
      <c r="A1247"/>
      <c r="B1247"/>
      <c r="C1247"/>
      <c r="D1247"/>
      <c r="E1247"/>
      <c r="F1247"/>
      <c r="G1247"/>
      <c r="H1247" s="59"/>
      <c r="I1247"/>
      <c r="J1247"/>
    </row>
    <row r="1248" spans="1:10" x14ac:dyDescent="0.35">
      <c r="A1248"/>
      <c r="B1248"/>
      <c r="C1248"/>
      <c r="D1248"/>
      <c r="E1248"/>
      <c r="F1248"/>
      <c r="G1248"/>
      <c r="H1248" s="59"/>
      <c r="I1248"/>
      <c r="J1248"/>
    </row>
    <row r="1249" spans="1:10" x14ac:dyDescent="0.35">
      <c r="A1249"/>
      <c r="B1249"/>
      <c r="C1249"/>
      <c r="D1249"/>
      <c r="E1249"/>
      <c r="F1249"/>
      <c r="G1249"/>
      <c r="H1249" s="59"/>
      <c r="I1249"/>
      <c r="J1249"/>
    </row>
    <row r="1250" spans="1:10" x14ac:dyDescent="0.35">
      <c r="A1250"/>
      <c r="B1250"/>
      <c r="C1250"/>
      <c r="D1250"/>
      <c r="E1250"/>
      <c r="F1250"/>
      <c r="G1250"/>
      <c r="H1250" s="59"/>
      <c r="I1250"/>
      <c r="J1250"/>
    </row>
    <row r="1251" spans="1:10" x14ac:dyDescent="0.35">
      <c r="A1251"/>
      <c r="B1251"/>
      <c r="C1251"/>
      <c r="D1251"/>
      <c r="E1251"/>
      <c r="F1251"/>
      <c r="G1251"/>
      <c r="H1251" s="59"/>
      <c r="I1251"/>
      <c r="J1251"/>
    </row>
    <row r="1252" spans="1:10" x14ac:dyDescent="0.35">
      <c r="A1252"/>
      <c r="B1252"/>
      <c r="C1252"/>
      <c r="D1252"/>
      <c r="E1252"/>
      <c r="F1252"/>
      <c r="G1252"/>
      <c r="H1252" s="59"/>
      <c r="I1252"/>
      <c r="J1252"/>
    </row>
    <row r="1253" spans="1:10" x14ac:dyDescent="0.35">
      <c r="A1253"/>
      <c r="B1253"/>
      <c r="C1253"/>
      <c r="D1253"/>
      <c r="E1253"/>
      <c r="F1253"/>
      <c r="G1253"/>
      <c r="H1253" s="59"/>
      <c r="I1253"/>
      <c r="J1253"/>
    </row>
    <row r="1254" spans="1:10" x14ac:dyDescent="0.35">
      <c r="A1254"/>
      <c r="B1254"/>
      <c r="C1254"/>
      <c r="D1254"/>
      <c r="E1254"/>
      <c r="F1254"/>
      <c r="G1254"/>
      <c r="H1254" s="59"/>
      <c r="I1254"/>
      <c r="J1254"/>
    </row>
    <row r="1255" spans="1:10" x14ac:dyDescent="0.35">
      <c r="A1255"/>
      <c r="B1255"/>
      <c r="C1255"/>
      <c r="D1255"/>
      <c r="E1255"/>
      <c r="F1255"/>
      <c r="G1255"/>
      <c r="H1255" s="59"/>
      <c r="I1255"/>
      <c r="J1255"/>
    </row>
    <row r="1256" spans="1:10" x14ac:dyDescent="0.35">
      <c r="A1256"/>
      <c r="B1256"/>
      <c r="C1256"/>
      <c r="D1256"/>
      <c r="E1256"/>
      <c r="F1256"/>
      <c r="G1256"/>
      <c r="H1256" s="59"/>
      <c r="I1256"/>
      <c r="J1256"/>
    </row>
    <row r="1257" spans="1:10" x14ac:dyDescent="0.35">
      <c r="A1257"/>
      <c r="B1257"/>
      <c r="C1257"/>
      <c r="D1257"/>
      <c r="E1257"/>
      <c r="F1257"/>
      <c r="G1257"/>
      <c r="H1257" s="59"/>
      <c r="I1257"/>
      <c r="J1257"/>
    </row>
    <row r="1258" spans="1:10" x14ac:dyDescent="0.35">
      <c r="A1258"/>
      <c r="B1258"/>
      <c r="C1258"/>
      <c r="D1258"/>
      <c r="E1258"/>
      <c r="F1258"/>
      <c r="G1258"/>
      <c r="H1258" s="59"/>
      <c r="I1258"/>
      <c r="J1258"/>
    </row>
    <row r="1259" spans="1:10" x14ac:dyDescent="0.35">
      <c r="A1259"/>
      <c r="B1259"/>
      <c r="C1259"/>
      <c r="D1259"/>
      <c r="E1259"/>
      <c r="F1259"/>
      <c r="G1259"/>
      <c r="H1259" s="59"/>
      <c r="I1259"/>
      <c r="J1259"/>
    </row>
    <row r="1260" spans="1:10" x14ac:dyDescent="0.35">
      <c r="A1260"/>
      <c r="B1260"/>
      <c r="C1260"/>
      <c r="D1260"/>
      <c r="E1260"/>
      <c r="F1260"/>
      <c r="G1260"/>
      <c r="H1260" s="59"/>
      <c r="I1260"/>
      <c r="J1260"/>
    </row>
    <row r="1261" spans="1:10" x14ac:dyDescent="0.35">
      <c r="A1261"/>
      <c r="B1261"/>
      <c r="C1261"/>
      <c r="D1261"/>
      <c r="E1261"/>
      <c r="F1261"/>
      <c r="G1261"/>
      <c r="H1261" s="59"/>
      <c r="I1261"/>
      <c r="J1261"/>
    </row>
    <row r="1262" spans="1:10" x14ac:dyDescent="0.35">
      <c r="A1262"/>
      <c r="B1262"/>
      <c r="C1262"/>
      <c r="D1262"/>
      <c r="E1262"/>
      <c r="F1262"/>
      <c r="G1262"/>
      <c r="H1262" s="59"/>
      <c r="I1262"/>
      <c r="J1262"/>
    </row>
    <row r="1263" spans="1:10" x14ac:dyDescent="0.35">
      <c r="A1263"/>
      <c r="B1263"/>
      <c r="C1263"/>
      <c r="D1263"/>
      <c r="E1263"/>
      <c r="F1263"/>
      <c r="G1263"/>
      <c r="H1263" s="59"/>
      <c r="I1263"/>
      <c r="J1263"/>
    </row>
    <row r="1264" spans="1:10" x14ac:dyDescent="0.35">
      <c r="A1264"/>
      <c r="B1264"/>
      <c r="C1264"/>
      <c r="D1264"/>
      <c r="E1264"/>
      <c r="F1264"/>
      <c r="G1264"/>
      <c r="H1264" s="59"/>
      <c r="I1264"/>
      <c r="J1264"/>
    </row>
    <row r="1265" spans="1:10" x14ac:dyDescent="0.35">
      <c r="A1265"/>
      <c r="B1265"/>
      <c r="C1265"/>
      <c r="D1265"/>
      <c r="E1265"/>
      <c r="F1265"/>
      <c r="G1265"/>
      <c r="H1265" s="59"/>
      <c r="I1265"/>
      <c r="J1265"/>
    </row>
    <row r="1266" spans="1:10" x14ac:dyDescent="0.35">
      <c r="A1266"/>
      <c r="B1266"/>
      <c r="C1266"/>
      <c r="D1266"/>
      <c r="E1266"/>
      <c r="F1266"/>
      <c r="G1266"/>
      <c r="H1266" s="59"/>
      <c r="I1266"/>
      <c r="J1266"/>
    </row>
    <row r="1267" spans="1:10" x14ac:dyDescent="0.35">
      <c r="A1267"/>
      <c r="B1267"/>
      <c r="C1267"/>
      <c r="D1267"/>
      <c r="E1267"/>
      <c r="F1267"/>
      <c r="G1267"/>
      <c r="H1267" s="59"/>
      <c r="I1267"/>
      <c r="J1267"/>
    </row>
    <row r="1268" spans="1:10" x14ac:dyDescent="0.35">
      <c r="A1268"/>
      <c r="B1268"/>
      <c r="C1268"/>
      <c r="D1268"/>
      <c r="E1268"/>
      <c r="F1268"/>
      <c r="G1268"/>
      <c r="H1268" s="59"/>
      <c r="I1268"/>
      <c r="J1268"/>
    </row>
    <row r="1269" spans="1:10" x14ac:dyDescent="0.35">
      <c r="A1269"/>
      <c r="B1269"/>
      <c r="C1269"/>
      <c r="D1269"/>
      <c r="E1269"/>
      <c r="F1269"/>
      <c r="G1269"/>
      <c r="H1269" s="59"/>
      <c r="I1269"/>
      <c r="J1269"/>
    </row>
    <row r="1270" spans="1:10" x14ac:dyDescent="0.35">
      <c r="A1270"/>
      <c r="B1270"/>
      <c r="C1270"/>
      <c r="D1270"/>
      <c r="E1270"/>
      <c r="F1270"/>
      <c r="G1270"/>
      <c r="H1270" s="59"/>
      <c r="I1270"/>
      <c r="J1270"/>
    </row>
    <row r="1271" spans="1:10" x14ac:dyDescent="0.35">
      <c r="A1271"/>
      <c r="B1271"/>
      <c r="C1271"/>
      <c r="D1271"/>
      <c r="E1271"/>
      <c r="F1271"/>
      <c r="G1271"/>
      <c r="H1271" s="59"/>
      <c r="I1271"/>
      <c r="J1271"/>
    </row>
    <row r="1272" spans="1:10" x14ac:dyDescent="0.35">
      <c r="A1272"/>
      <c r="B1272"/>
      <c r="C1272"/>
      <c r="D1272"/>
      <c r="E1272"/>
      <c r="F1272"/>
      <c r="G1272"/>
      <c r="H1272" s="59"/>
      <c r="I1272"/>
      <c r="J1272"/>
    </row>
    <row r="1273" spans="1:10" x14ac:dyDescent="0.35">
      <c r="A1273"/>
      <c r="B1273"/>
      <c r="C1273"/>
      <c r="D1273"/>
      <c r="E1273"/>
      <c r="F1273"/>
      <c r="G1273"/>
      <c r="H1273" s="59"/>
      <c r="I1273"/>
      <c r="J1273"/>
    </row>
    <row r="1274" spans="1:10" x14ac:dyDescent="0.35">
      <c r="A1274"/>
      <c r="B1274"/>
      <c r="C1274"/>
      <c r="D1274"/>
      <c r="E1274"/>
      <c r="F1274"/>
      <c r="G1274"/>
      <c r="H1274" s="59"/>
      <c r="I1274"/>
      <c r="J1274"/>
    </row>
    <row r="1275" spans="1:10" x14ac:dyDescent="0.35">
      <c r="A1275"/>
      <c r="B1275"/>
      <c r="C1275"/>
      <c r="D1275"/>
      <c r="E1275"/>
      <c r="F1275"/>
      <c r="G1275"/>
      <c r="H1275" s="59"/>
      <c r="I1275"/>
      <c r="J1275"/>
    </row>
    <row r="1276" spans="1:10" x14ac:dyDescent="0.35">
      <c r="A1276"/>
      <c r="B1276"/>
      <c r="C1276"/>
      <c r="D1276"/>
      <c r="E1276"/>
      <c r="F1276"/>
      <c r="G1276"/>
      <c r="H1276" s="59"/>
      <c r="I1276"/>
      <c r="J1276"/>
    </row>
    <row r="1277" spans="1:10" x14ac:dyDescent="0.35">
      <c r="A1277"/>
      <c r="B1277"/>
      <c r="C1277"/>
      <c r="D1277"/>
      <c r="E1277"/>
      <c r="F1277"/>
      <c r="G1277"/>
      <c r="H1277" s="59"/>
      <c r="I1277"/>
      <c r="J1277"/>
    </row>
    <row r="1278" spans="1:10" x14ac:dyDescent="0.35">
      <c r="A1278"/>
      <c r="B1278"/>
      <c r="C1278"/>
      <c r="D1278"/>
      <c r="E1278"/>
      <c r="F1278"/>
      <c r="G1278"/>
      <c r="H1278" s="59"/>
      <c r="I1278"/>
      <c r="J1278"/>
    </row>
    <row r="1279" spans="1:10" x14ac:dyDescent="0.35">
      <c r="A1279"/>
      <c r="B1279"/>
      <c r="C1279"/>
      <c r="D1279"/>
      <c r="E1279"/>
      <c r="F1279"/>
      <c r="G1279"/>
      <c r="H1279" s="59"/>
      <c r="I1279"/>
      <c r="J1279"/>
    </row>
    <row r="1280" spans="1:10" x14ac:dyDescent="0.35">
      <c r="A1280"/>
      <c r="B1280"/>
      <c r="C1280"/>
      <c r="D1280"/>
      <c r="E1280"/>
      <c r="F1280"/>
      <c r="G1280"/>
      <c r="H1280" s="59"/>
      <c r="I1280"/>
      <c r="J1280"/>
    </row>
    <row r="1281" spans="1:10" x14ac:dyDescent="0.35">
      <c r="A1281"/>
      <c r="B1281"/>
      <c r="C1281"/>
      <c r="D1281"/>
      <c r="E1281"/>
      <c r="F1281"/>
      <c r="G1281"/>
      <c r="H1281" s="59"/>
      <c r="I1281"/>
      <c r="J1281"/>
    </row>
    <row r="1282" spans="1:10" x14ac:dyDescent="0.35">
      <c r="A1282"/>
      <c r="B1282"/>
      <c r="C1282"/>
      <c r="D1282"/>
      <c r="E1282"/>
      <c r="F1282"/>
      <c r="G1282"/>
      <c r="H1282" s="59"/>
      <c r="I1282"/>
      <c r="J1282"/>
    </row>
    <row r="1283" spans="1:10" x14ac:dyDescent="0.35">
      <c r="A1283"/>
      <c r="B1283"/>
      <c r="C1283"/>
      <c r="D1283"/>
      <c r="E1283"/>
      <c r="F1283"/>
      <c r="G1283"/>
      <c r="H1283" s="59"/>
      <c r="I1283"/>
      <c r="J1283"/>
    </row>
    <row r="1284" spans="1:10" x14ac:dyDescent="0.35">
      <c r="A1284"/>
      <c r="B1284"/>
      <c r="C1284"/>
      <c r="D1284"/>
      <c r="E1284"/>
      <c r="F1284"/>
      <c r="G1284"/>
      <c r="H1284" s="59"/>
      <c r="I1284"/>
      <c r="J1284"/>
    </row>
    <row r="1285" spans="1:10" x14ac:dyDescent="0.35">
      <c r="A1285"/>
      <c r="B1285"/>
      <c r="C1285"/>
      <c r="D1285"/>
      <c r="E1285"/>
      <c r="F1285"/>
      <c r="G1285"/>
      <c r="H1285" s="59"/>
      <c r="I1285"/>
      <c r="J1285"/>
    </row>
    <row r="1286" spans="1:10" x14ac:dyDescent="0.35">
      <c r="A1286"/>
      <c r="B1286"/>
      <c r="C1286"/>
      <c r="D1286"/>
      <c r="E1286"/>
      <c r="F1286"/>
      <c r="G1286"/>
      <c r="H1286" s="59"/>
      <c r="I1286"/>
      <c r="J1286"/>
    </row>
    <row r="1287" spans="1:10" x14ac:dyDescent="0.35">
      <c r="A1287"/>
      <c r="B1287"/>
      <c r="C1287"/>
      <c r="D1287"/>
      <c r="E1287"/>
      <c r="F1287"/>
      <c r="G1287"/>
      <c r="H1287" s="59"/>
      <c r="I1287"/>
      <c r="J1287"/>
    </row>
    <row r="1288" spans="1:10" x14ac:dyDescent="0.35">
      <c r="A1288"/>
      <c r="B1288"/>
      <c r="C1288"/>
      <c r="D1288"/>
      <c r="E1288"/>
      <c r="F1288"/>
      <c r="G1288"/>
      <c r="H1288" s="59"/>
      <c r="I1288"/>
      <c r="J1288"/>
    </row>
    <row r="1289" spans="1:10" x14ac:dyDescent="0.35">
      <c r="A1289"/>
      <c r="B1289"/>
      <c r="C1289"/>
      <c r="D1289"/>
      <c r="E1289"/>
      <c r="F1289"/>
      <c r="G1289"/>
      <c r="H1289" s="59"/>
      <c r="I1289"/>
      <c r="J1289"/>
    </row>
    <row r="1290" spans="1:10" x14ac:dyDescent="0.35">
      <c r="A1290"/>
      <c r="B1290"/>
      <c r="C1290"/>
      <c r="D1290"/>
      <c r="E1290"/>
      <c r="F1290"/>
      <c r="G1290"/>
      <c r="H1290" s="59"/>
      <c r="I1290"/>
      <c r="J1290"/>
    </row>
    <row r="1291" spans="1:10" x14ac:dyDescent="0.35">
      <c r="A1291"/>
      <c r="B1291"/>
      <c r="C1291"/>
      <c r="D1291"/>
      <c r="E1291"/>
      <c r="F1291"/>
      <c r="G1291"/>
      <c r="H1291" s="59"/>
      <c r="I1291"/>
      <c r="J1291"/>
    </row>
    <row r="1292" spans="1:10" x14ac:dyDescent="0.35">
      <c r="A1292"/>
      <c r="B1292"/>
      <c r="C1292"/>
      <c r="D1292"/>
      <c r="E1292"/>
      <c r="F1292"/>
      <c r="G1292"/>
      <c r="H1292" s="59"/>
      <c r="I1292"/>
      <c r="J1292"/>
    </row>
    <row r="1293" spans="1:10" x14ac:dyDescent="0.35">
      <c r="A1293"/>
      <c r="B1293"/>
      <c r="C1293"/>
      <c r="D1293"/>
      <c r="E1293"/>
      <c r="F1293"/>
      <c r="G1293"/>
      <c r="H1293" s="59"/>
      <c r="I1293"/>
      <c r="J1293"/>
    </row>
    <row r="1294" spans="1:10" x14ac:dyDescent="0.35">
      <c r="A1294"/>
      <c r="B1294"/>
      <c r="C1294"/>
      <c r="D1294"/>
      <c r="E1294"/>
      <c r="F1294"/>
      <c r="G1294"/>
      <c r="H1294" s="59"/>
      <c r="I1294"/>
      <c r="J1294"/>
    </row>
    <row r="1295" spans="1:10" x14ac:dyDescent="0.35">
      <c r="A1295"/>
      <c r="B1295"/>
      <c r="C1295"/>
      <c r="D1295"/>
      <c r="E1295"/>
      <c r="F1295"/>
      <c r="G1295"/>
      <c r="H1295" s="59"/>
      <c r="I1295"/>
      <c r="J1295"/>
    </row>
    <row r="1296" spans="1:10" x14ac:dyDescent="0.35">
      <c r="A1296"/>
      <c r="B1296"/>
      <c r="C1296"/>
      <c r="D1296"/>
      <c r="E1296"/>
      <c r="F1296"/>
      <c r="G1296"/>
      <c r="H1296" s="59"/>
      <c r="I1296"/>
      <c r="J1296"/>
    </row>
    <row r="1297" spans="1:10" x14ac:dyDescent="0.35">
      <c r="A1297"/>
      <c r="B1297"/>
      <c r="C1297"/>
      <c r="D1297"/>
      <c r="E1297"/>
      <c r="F1297"/>
      <c r="G1297"/>
      <c r="H1297" s="59"/>
      <c r="I1297"/>
      <c r="J1297"/>
    </row>
    <row r="1298" spans="1:10" x14ac:dyDescent="0.35">
      <c r="A1298"/>
      <c r="B1298"/>
      <c r="C1298"/>
      <c r="D1298"/>
      <c r="E1298"/>
      <c r="F1298"/>
      <c r="G1298"/>
      <c r="H1298" s="59"/>
      <c r="I1298"/>
      <c r="J1298"/>
    </row>
    <row r="1299" spans="1:10" x14ac:dyDescent="0.35">
      <c r="A1299"/>
      <c r="B1299"/>
      <c r="C1299"/>
      <c r="D1299"/>
      <c r="E1299"/>
      <c r="F1299"/>
      <c r="G1299"/>
      <c r="H1299" s="59"/>
      <c r="I1299"/>
      <c r="J1299"/>
    </row>
    <row r="1300" spans="1:10" x14ac:dyDescent="0.35">
      <c r="A1300"/>
      <c r="B1300"/>
      <c r="C1300"/>
      <c r="D1300"/>
      <c r="E1300"/>
      <c r="F1300"/>
      <c r="G1300"/>
      <c r="H1300" s="59"/>
      <c r="I1300"/>
      <c r="J1300"/>
    </row>
    <row r="1301" spans="1:10" x14ac:dyDescent="0.35">
      <c r="A1301"/>
      <c r="B1301"/>
      <c r="C1301"/>
      <c r="D1301"/>
      <c r="E1301"/>
      <c r="F1301"/>
      <c r="G1301"/>
      <c r="H1301" s="59"/>
      <c r="I1301"/>
      <c r="J1301"/>
    </row>
    <row r="1302" spans="1:10" x14ac:dyDescent="0.35">
      <c r="A1302"/>
      <c r="B1302"/>
      <c r="C1302"/>
      <c r="D1302"/>
      <c r="E1302"/>
      <c r="F1302"/>
      <c r="G1302"/>
      <c r="H1302" s="59"/>
      <c r="I1302"/>
      <c r="J1302"/>
    </row>
    <row r="1303" spans="1:10" x14ac:dyDescent="0.35">
      <c r="A1303"/>
      <c r="B1303"/>
      <c r="C1303"/>
      <c r="D1303"/>
      <c r="E1303"/>
      <c r="F1303"/>
      <c r="G1303"/>
      <c r="H1303" s="59"/>
      <c r="I1303"/>
      <c r="J1303"/>
    </row>
    <row r="1304" spans="1:10" x14ac:dyDescent="0.35">
      <c r="A1304"/>
      <c r="B1304"/>
      <c r="C1304"/>
      <c r="D1304"/>
      <c r="E1304"/>
      <c r="F1304"/>
      <c r="G1304"/>
      <c r="H1304" s="59"/>
      <c r="I1304"/>
      <c r="J1304"/>
    </row>
    <row r="1305" spans="1:10" x14ac:dyDescent="0.35">
      <c r="A1305"/>
      <c r="B1305"/>
      <c r="C1305"/>
      <c r="D1305"/>
      <c r="E1305"/>
      <c r="F1305"/>
      <c r="G1305"/>
      <c r="H1305" s="59"/>
      <c r="I1305"/>
      <c r="J1305"/>
    </row>
    <row r="1306" spans="1:10" x14ac:dyDescent="0.35">
      <c r="A1306"/>
      <c r="B1306"/>
      <c r="C1306"/>
      <c r="D1306"/>
      <c r="E1306"/>
      <c r="F1306"/>
      <c r="G1306"/>
      <c r="H1306" s="59"/>
      <c r="I1306"/>
      <c r="J1306"/>
    </row>
    <row r="1307" spans="1:10" x14ac:dyDescent="0.35">
      <c r="A1307"/>
      <c r="B1307"/>
      <c r="C1307"/>
      <c r="D1307"/>
      <c r="E1307"/>
      <c r="F1307"/>
      <c r="G1307"/>
      <c r="H1307" s="59"/>
      <c r="I1307"/>
      <c r="J1307"/>
    </row>
    <row r="1308" spans="1:10" x14ac:dyDescent="0.35">
      <c r="A1308"/>
      <c r="B1308"/>
      <c r="C1308"/>
      <c r="D1308"/>
      <c r="E1308"/>
      <c r="F1308"/>
      <c r="G1308"/>
      <c r="H1308" s="59"/>
      <c r="I1308"/>
      <c r="J1308"/>
    </row>
  </sheetData>
  <pageMargins left="0.7" right="0.7" top="0.75" bottom="0.75" header="0.3" footer="0.3"/>
  <pageSetup paperSize="9" scale="59" fitToHeight="0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8BCE-7C22-43A4-9EC7-8EE9150AB447}">
  <sheetPr>
    <tabColor rgb="FF92D050"/>
    <pageSetUpPr fitToPage="1"/>
  </sheetPr>
  <dimension ref="A1:K167"/>
  <sheetViews>
    <sheetView view="pageBreakPreview" zoomScaleNormal="100" zoomScaleSheetLayoutView="100" workbookViewId="0">
      <selection activeCell="E13" sqref="E13"/>
    </sheetView>
  </sheetViews>
  <sheetFormatPr defaultRowHeight="14.5" x14ac:dyDescent="0.35"/>
  <cols>
    <col min="1" max="1" width="13.81640625" style="6" customWidth="1"/>
    <col min="2" max="2" width="14.1796875" style="22" customWidth="1"/>
    <col min="3" max="3" width="8.81640625" style="22" customWidth="1"/>
    <col min="4" max="4" width="25.81640625" style="22" customWidth="1"/>
    <col min="5" max="5" width="8.81640625" style="30" customWidth="1"/>
    <col min="6" max="6" width="8.81640625" style="6" customWidth="1"/>
    <col min="7" max="7" width="18.54296875" style="6" customWidth="1"/>
    <col min="8" max="10" width="8.81640625" style="6" customWidth="1"/>
    <col min="11" max="11" width="8.7265625" style="6"/>
  </cols>
  <sheetData>
    <row r="1" spans="1:11" ht="15.5" x14ac:dyDescent="0.35">
      <c r="A1" s="36" t="s">
        <v>1717</v>
      </c>
      <c r="C1" s="6"/>
      <c r="E1" s="55"/>
    </row>
    <row r="2" spans="1:11" x14ac:dyDescent="0.35">
      <c r="C2" s="6"/>
      <c r="E2" s="55"/>
    </row>
    <row r="3" spans="1:11" x14ac:dyDescent="0.35">
      <c r="A3" s="6" t="s">
        <v>47</v>
      </c>
      <c r="C3" s="40">
        <v>24</v>
      </c>
      <c r="D3" s="22" t="s">
        <v>250</v>
      </c>
      <c r="E3" s="55"/>
    </row>
    <row r="4" spans="1:11" x14ac:dyDescent="0.35">
      <c r="A4" s="6" t="s">
        <v>1718</v>
      </c>
      <c r="C4" s="41">
        <v>6587.9759999999997</v>
      </c>
      <c r="D4" s="22" t="s">
        <v>252</v>
      </c>
      <c r="E4" s="134">
        <f>C4-GETPIVOTDATA(" Total ers tkr",$A$7,"Program","Kompletterande utbildning")</f>
        <v>0.47980000000097789</v>
      </c>
    </row>
    <row r="5" spans="1:11" x14ac:dyDescent="0.35">
      <c r="A5" s="27" t="s">
        <v>1</v>
      </c>
      <c r="B5" s="6" t="s">
        <v>702</v>
      </c>
      <c r="C5" s="6"/>
      <c r="D5" s="6"/>
      <c r="E5" s="55"/>
      <c r="F5" s="41"/>
    </row>
    <row r="7" spans="1:11" x14ac:dyDescent="0.35">
      <c r="B7" s="6"/>
      <c r="C7" s="6"/>
      <c r="D7" s="6"/>
      <c r="E7" s="27" t="s">
        <v>253</v>
      </c>
      <c r="H7"/>
      <c r="I7"/>
      <c r="J7"/>
      <c r="K7"/>
    </row>
    <row r="8" spans="1:11" x14ac:dyDescent="0.35">
      <c r="A8" s="31" t="s">
        <v>2</v>
      </c>
      <c r="B8" s="27" t="s">
        <v>0</v>
      </c>
      <c r="C8" s="27" t="s">
        <v>6</v>
      </c>
      <c r="D8" s="31" t="s">
        <v>7</v>
      </c>
      <c r="E8" s="22" t="s">
        <v>255</v>
      </c>
      <c r="F8" s="6" t="s">
        <v>256</v>
      </c>
      <c r="G8" s="6" t="s">
        <v>496</v>
      </c>
      <c r="H8"/>
      <c r="I8"/>
      <c r="J8"/>
      <c r="K8"/>
    </row>
    <row r="9" spans="1:11" ht="26.5" x14ac:dyDescent="0.35">
      <c r="A9" s="22" t="s">
        <v>40</v>
      </c>
      <c r="B9" s="22" t="s">
        <v>38</v>
      </c>
      <c r="C9" s="6" t="s">
        <v>53</v>
      </c>
      <c r="D9" s="9" t="s">
        <v>44</v>
      </c>
      <c r="E9" s="28">
        <v>0</v>
      </c>
      <c r="F9" s="28">
        <v>0</v>
      </c>
      <c r="G9" s="6">
        <v>30</v>
      </c>
      <c r="H9"/>
      <c r="I9"/>
      <c r="J9"/>
      <c r="K9"/>
    </row>
    <row r="10" spans="1:11" x14ac:dyDescent="0.35">
      <c r="A10" s="22"/>
      <c r="C10" s="6"/>
      <c r="D10" s="9" t="s">
        <v>46</v>
      </c>
      <c r="E10" s="28">
        <v>0</v>
      </c>
      <c r="F10" s="28">
        <v>0</v>
      </c>
      <c r="G10" s="6">
        <v>65</v>
      </c>
      <c r="H10"/>
      <c r="I10"/>
      <c r="J10"/>
      <c r="K10"/>
    </row>
    <row r="11" spans="1:11" x14ac:dyDescent="0.35">
      <c r="A11" s="22"/>
      <c r="C11" s="6" t="s">
        <v>1684</v>
      </c>
      <c r="D11" s="6"/>
      <c r="E11" s="28">
        <v>0</v>
      </c>
      <c r="F11" s="28">
        <v>0</v>
      </c>
      <c r="G11" s="6">
        <v>95</v>
      </c>
      <c r="H11"/>
      <c r="I11"/>
      <c r="J11"/>
      <c r="K11"/>
    </row>
    <row r="12" spans="1:11" ht="39.5" x14ac:dyDescent="0.35">
      <c r="A12" s="22"/>
      <c r="B12" s="22" t="s">
        <v>47</v>
      </c>
      <c r="C12" s="6" t="s">
        <v>137</v>
      </c>
      <c r="D12" s="9" t="s">
        <v>1582</v>
      </c>
      <c r="E12" s="28">
        <v>12</v>
      </c>
      <c r="F12" s="28">
        <v>282.10300000000001</v>
      </c>
      <c r="G12" s="6">
        <v>3385.2359999999999</v>
      </c>
      <c r="H12"/>
      <c r="I12"/>
      <c r="J12"/>
      <c r="K12"/>
    </row>
    <row r="13" spans="1:11" ht="39.5" x14ac:dyDescent="0.35">
      <c r="A13" s="22"/>
      <c r="C13" s="6"/>
      <c r="D13" s="9" t="s">
        <v>1586</v>
      </c>
      <c r="E13" s="28">
        <v>10.199999999999999</v>
      </c>
      <c r="F13" s="28">
        <v>282.10300000000001</v>
      </c>
      <c r="G13" s="6">
        <v>2877.4505999999997</v>
      </c>
      <c r="H13"/>
      <c r="I13"/>
      <c r="J13"/>
      <c r="K13"/>
    </row>
    <row r="14" spans="1:11" x14ac:dyDescent="0.35">
      <c r="A14" s="22"/>
      <c r="C14" s="6" t="s">
        <v>273</v>
      </c>
      <c r="D14" s="6"/>
      <c r="E14" s="28">
        <v>22.2</v>
      </c>
      <c r="F14" s="28">
        <v>282.10300000000001</v>
      </c>
      <c r="G14" s="6">
        <v>6262.6865999999991</v>
      </c>
      <c r="H14"/>
      <c r="I14"/>
      <c r="J14"/>
      <c r="K14"/>
    </row>
    <row r="15" spans="1:11" ht="26.5" x14ac:dyDescent="0.35">
      <c r="A15" s="22"/>
      <c r="C15" s="6" t="s">
        <v>704</v>
      </c>
      <c r="D15" s="9" t="s">
        <v>1584</v>
      </c>
      <c r="E15" s="28">
        <v>1.8</v>
      </c>
      <c r="F15" s="28">
        <v>127.672</v>
      </c>
      <c r="G15" s="6">
        <v>229.80959999999999</v>
      </c>
      <c r="H15"/>
      <c r="I15"/>
      <c r="J15"/>
      <c r="K15"/>
    </row>
    <row r="16" spans="1:11" x14ac:dyDescent="0.35">
      <c r="A16" s="22"/>
      <c r="C16" s="6" t="s">
        <v>793</v>
      </c>
      <c r="D16" s="6"/>
      <c r="E16" s="28">
        <v>1.8</v>
      </c>
      <c r="F16" s="28">
        <v>127.672</v>
      </c>
      <c r="G16" s="6">
        <v>229.80959999999999</v>
      </c>
      <c r="H16"/>
      <c r="I16"/>
      <c r="J16"/>
      <c r="K16"/>
    </row>
    <row r="17" spans="1:11" x14ac:dyDescent="0.35">
      <c r="A17" s="6" t="s">
        <v>258</v>
      </c>
      <c r="B17" s="6"/>
      <c r="C17" s="6"/>
      <c r="D17" s="6"/>
      <c r="E17" s="28">
        <v>24</v>
      </c>
      <c r="F17" s="28">
        <v>138.37560000000002</v>
      </c>
      <c r="G17" s="6">
        <v>6587.4961999999987</v>
      </c>
      <c r="H17"/>
      <c r="I17"/>
      <c r="J17"/>
      <c r="K17"/>
    </row>
    <row r="18" spans="1:11" x14ac:dyDescent="0.35">
      <c r="A18" s="30" t="s">
        <v>259</v>
      </c>
      <c r="B18" s="30"/>
      <c r="C18" s="30"/>
      <c r="D18" s="30"/>
      <c r="E18" s="28">
        <v>24</v>
      </c>
      <c r="F18" s="28">
        <v>138.37560000000002</v>
      </c>
      <c r="G18" s="6">
        <v>6587.4961999999987</v>
      </c>
      <c r="H18"/>
      <c r="I18"/>
      <c r="J18"/>
      <c r="K18"/>
    </row>
    <row r="19" spans="1:11" x14ac:dyDescent="0.35">
      <c r="A19"/>
      <c r="B19"/>
      <c r="C19"/>
      <c r="D19"/>
      <c r="E19"/>
      <c r="F19"/>
      <c r="G19"/>
      <c r="H19"/>
      <c r="I19"/>
      <c r="J19"/>
      <c r="K19"/>
    </row>
    <row r="20" spans="1:11" x14ac:dyDescent="0.35">
      <c r="A20"/>
      <c r="B20"/>
      <c r="C20"/>
      <c r="D20"/>
      <c r="E20"/>
      <c r="F20"/>
      <c r="G20"/>
      <c r="H20"/>
      <c r="I20"/>
      <c r="J20"/>
      <c r="K20"/>
    </row>
    <row r="21" spans="1:11" x14ac:dyDescent="0.35">
      <c r="A21"/>
      <c r="B21"/>
      <c r="C21"/>
      <c r="D21"/>
      <c r="E21"/>
      <c r="F21"/>
      <c r="G21"/>
      <c r="H21"/>
      <c r="I21"/>
      <c r="J21"/>
      <c r="K21"/>
    </row>
    <row r="22" spans="1:11" x14ac:dyDescent="0.35">
      <c r="A22"/>
      <c r="B22"/>
      <c r="C22"/>
      <c r="D22"/>
      <c r="E22"/>
      <c r="F22"/>
      <c r="G22"/>
      <c r="H22"/>
      <c r="I22"/>
      <c r="J22"/>
      <c r="K22"/>
    </row>
    <row r="23" spans="1:11" x14ac:dyDescent="0.35">
      <c r="A23"/>
      <c r="B23"/>
      <c r="C23"/>
      <c r="D23"/>
      <c r="E23"/>
      <c r="F23"/>
      <c r="G23"/>
      <c r="H23"/>
      <c r="I23"/>
      <c r="J23"/>
      <c r="K23"/>
    </row>
    <row r="24" spans="1:11" x14ac:dyDescent="0.35">
      <c r="A24"/>
      <c r="B24"/>
      <c r="C24"/>
      <c r="D24"/>
      <c r="E24"/>
      <c r="F24"/>
      <c r="G24"/>
      <c r="H24"/>
      <c r="I24"/>
      <c r="J24"/>
      <c r="K24"/>
    </row>
    <row r="25" spans="1:11" x14ac:dyDescent="0.35">
      <c r="A25"/>
      <c r="B25"/>
      <c r="C25"/>
      <c r="D25"/>
      <c r="E25"/>
      <c r="F25"/>
      <c r="G25"/>
      <c r="H25"/>
      <c r="I25"/>
      <c r="J25"/>
      <c r="K25"/>
    </row>
    <row r="26" spans="1:11" x14ac:dyDescent="0.35">
      <c r="A26"/>
      <c r="B26"/>
      <c r="C26"/>
      <c r="D26"/>
      <c r="E26"/>
      <c r="F26"/>
      <c r="G26"/>
      <c r="H26"/>
      <c r="I26"/>
      <c r="J26"/>
      <c r="K26"/>
    </row>
    <row r="27" spans="1:11" x14ac:dyDescent="0.35">
      <c r="A27"/>
      <c r="B27"/>
      <c r="C27"/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  <row r="29" spans="1:11" x14ac:dyDescent="0.35">
      <c r="A29"/>
      <c r="B29"/>
      <c r="C29"/>
      <c r="D29"/>
      <c r="E29"/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  <row r="31" spans="1:11" x14ac:dyDescent="0.35">
      <c r="A31"/>
      <c r="B31"/>
      <c r="C31"/>
      <c r="D31"/>
      <c r="E31"/>
      <c r="F31"/>
      <c r="G31"/>
      <c r="H31"/>
      <c r="I31"/>
      <c r="J31"/>
      <c r="K31"/>
    </row>
    <row r="32" spans="1:11" x14ac:dyDescent="0.35">
      <c r="A32"/>
      <c r="B32"/>
      <c r="C32"/>
      <c r="D32"/>
      <c r="E32"/>
      <c r="F32"/>
      <c r="G32"/>
      <c r="H32"/>
      <c r="I32"/>
      <c r="J32"/>
      <c r="K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spans="1:11" x14ac:dyDescent="0.35">
      <c r="A49"/>
      <c r="B49"/>
      <c r="C49"/>
      <c r="D49"/>
      <c r="E49"/>
      <c r="F49"/>
      <c r="G49"/>
      <c r="H49"/>
      <c r="I49"/>
      <c r="J49"/>
      <c r="K49"/>
    </row>
    <row r="50" spans="1:11" x14ac:dyDescent="0.35">
      <c r="A50"/>
      <c r="B50"/>
      <c r="C50"/>
      <c r="D50"/>
      <c r="E50"/>
      <c r="F50"/>
      <c r="G50"/>
      <c r="H50"/>
      <c r="I50"/>
      <c r="J50"/>
    </row>
    <row r="51" spans="1:11" x14ac:dyDescent="0.35">
      <c r="A51"/>
      <c r="B51"/>
      <c r="C51"/>
      <c r="D51"/>
      <c r="E51"/>
      <c r="F51"/>
      <c r="G51"/>
      <c r="H51"/>
      <c r="I51"/>
      <c r="J51"/>
    </row>
    <row r="52" spans="1:11" x14ac:dyDescent="0.35">
      <c r="A52"/>
      <c r="B52"/>
      <c r="C52"/>
      <c r="D52"/>
      <c r="E52"/>
      <c r="F52"/>
      <c r="G52"/>
      <c r="H52"/>
      <c r="I52"/>
      <c r="J52"/>
    </row>
    <row r="53" spans="1:11" x14ac:dyDescent="0.35">
      <c r="A53"/>
      <c r="B53"/>
      <c r="C53"/>
      <c r="D53"/>
      <c r="E53"/>
      <c r="F53"/>
      <c r="G53"/>
      <c r="H53"/>
      <c r="I53"/>
      <c r="J53"/>
    </row>
    <row r="54" spans="1:11" x14ac:dyDescent="0.35">
      <c r="A54"/>
      <c r="B54"/>
      <c r="C54"/>
      <c r="D54"/>
      <c r="E54"/>
      <c r="F54"/>
      <c r="G54"/>
      <c r="H54"/>
      <c r="I54"/>
      <c r="J54"/>
    </row>
    <row r="55" spans="1:11" x14ac:dyDescent="0.35">
      <c r="A55"/>
      <c r="B55"/>
      <c r="C55"/>
      <c r="D55"/>
      <c r="E55"/>
      <c r="F55"/>
      <c r="G55"/>
      <c r="H55"/>
      <c r="I55"/>
      <c r="J55"/>
    </row>
    <row r="56" spans="1:11" x14ac:dyDescent="0.35">
      <c r="A56"/>
      <c r="B56"/>
      <c r="C56"/>
      <c r="D56"/>
      <c r="E56"/>
      <c r="F56"/>
      <c r="G56"/>
      <c r="H56"/>
      <c r="I56"/>
      <c r="J56"/>
    </row>
    <row r="57" spans="1:11" x14ac:dyDescent="0.35">
      <c r="A57"/>
      <c r="B57"/>
      <c r="C57"/>
      <c r="D57"/>
      <c r="E57"/>
      <c r="F57"/>
      <c r="G57"/>
      <c r="H57"/>
      <c r="I57"/>
      <c r="J57"/>
    </row>
    <row r="58" spans="1:11" x14ac:dyDescent="0.35">
      <c r="A58"/>
      <c r="B58"/>
      <c r="C58"/>
      <c r="D58"/>
      <c r="E58"/>
      <c r="F58"/>
      <c r="G58"/>
      <c r="H58"/>
      <c r="I58"/>
      <c r="J58"/>
    </row>
    <row r="59" spans="1:11" x14ac:dyDescent="0.35">
      <c r="A59"/>
      <c r="B59"/>
      <c r="C59"/>
      <c r="D59"/>
      <c r="E59"/>
      <c r="F59"/>
      <c r="G59"/>
      <c r="H59"/>
      <c r="I59"/>
      <c r="J59"/>
    </row>
    <row r="60" spans="1:11" x14ac:dyDescent="0.35">
      <c r="A60"/>
      <c r="B60"/>
      <c r="C60"/>
      <c r="D60"/>
      <c r="E60"/>
      <c r="F60"/>
      <c r="G60"/>
      <c r="H60"/>
      <c r="I60"/>
      <c r="J60"/>
    </row>
    <row r="61" spans="1:11" x14ac:dyDescent="0.35">
      <c r="A61"/>
      <c r="B61"/>
      <c r="C61"/>
      <c r="D61"/>
      <c r="E61"/>
      <c r="F61"/>
      <c r="G61"/>
      <c r="H61"/>
      <c r="I61"/>
      <c r="J61"/>
    </row>
    <row r="62" spans="1:11" x14ac:dyDescent="0.35">
      <c r="A62"/>
      <c r="B62"/>
      <c r="C62"/>
      <c r="D62"/>
      <c r="E62"/>
      <c r="F62"/>
      <c r="G62"/>
      <c r="H62"/>
      <c r="I62"/>
      <c r="J62"/>
    </row>
    <row r="63" spans="1:11" x14ac:dyDescent="0.35">
      <c r="A63"/>
      <c r="B63"/>
      <c r="C63"/>
      <c r="D63"/>
      <c r="E63"/>
      <c r="F63"/>
      <c r="G63"/>
      <c r="H63"/>
      <c r="I63"/>
      <c r="J63"/>
    </row>
    <row r="64" spans="1:11" x14ac:dyDescent="0.35">
      <c r="A64"/>
      <c r="B64"/>
      <c r="C64"/>
      <c r="D64"/>
      <c r="E64"/>
      <c r="F64"/>
      <c r="G64"/>
      <c r="H64"/>
      <c r="I64"/>
      <c r="J64"/>
    </row>
    <row r="65" spans="1:10" x14ac:dyDescent="0.35">
      <c r="A65"/>
      <c r="B65"/>
      <c r="C65"/>
      <c r="D65"/>
      <c r="E65"/>
      <c r="F65"/>
      <c r="G65"/>
      <c r="H65"/>
      <c r="I65"/>
      <c r="J65"/>
    </row>
    <row r="66" spans="1:10" x14ac:dyDescent="0.35">
      <c r="A66"/>
      <c r="B66"/>
      <c r="C66"/>
      <c r="D66"/>
      <c r="E66"/>
      <c r="F66"/>
      <c r="G66"/>
      <c r="H66"/>
      <c r="I66"/>
      <c r="J66"/>
    </row>
    <row r="67" spans="1:10" x14ac:dyDescent="0.35">
      <c r="A67"/>
      <c r="B67"/>
      <c r="C67"/>
      <c r="D67"/>
      <c r="E67"/>
      <c r="F67"/>
      <c r="G67"/>
      <c r="H67"/>
      <c r="I67"/>
      <c r="J67"/>
    </row>
    <row r="68" spans="1:10" x14ac:dyDescent="0.35">
      <c r="A68"/>
      <c r="B68"/>
      <c r="C68"/>
      <c r="D68"/>
      <c r="E68"/>
      <c r="F68"/>
      <c r="G68"/>
      <c r="H68"/>
      <c r="I68"/>
      <c r="J68"/>
    </row>
    <row r="69" spans="1:10" x14ac:dyDescent="0.35">
      <c r="A69"/>
      <c r="B69"/>
      <c r="C69"/>
      <c r="D69"/>
      <c r="E69"/>
      <c r="F69"/>
      <c r="G69"/>
      <c r="H69"/>
      <c r="I69"/>
      <c r="J69"/>
    </row>
    <row r="70" spans="1:10" x14ac:dyDescent="0.35">
      <c r="A70"/>
      <c r="B70"/>
      <c r="C70"/>
      <c r="D70"/>
      <c r="E70"/>
      <c r="F70"/>
      <c r="G70"/>
      <c r="H70"/>
      <c r="I70"/>
      <c r="J70"/>
    </row>
    <row r="71" spans="1:10" x14ac:dyDescent="0.35">
      <c r="A71"/>
      <c r="B71"/>
      <c r="C71"/>
      <c r="D71"/>
      <c r="E71"/>
      <c r="F71"/>
      <c r="G71"/>
      <c r="H71"/>
      <c r="I71"/>
      <c r="J71"/>
    </row>
    <row r="72" spans="1:10" x14ac:dyDescent="0.35">
      <c r="A72"/>
      <c r="B72"/>
      <c r="C72"/>
      <c r="D72"/>
      <c r="E72"/>
      <c r="F72"/>
      <c r="G72"/>
      <c r="H72"/>
      <c r="I72"/>
      <c r="J72"/>
    </row>
    <row r="73" spans="1:10" x14ac:dyDescent="0.35">
      <c r="A73"/>
      <c r="B73"/>
      <c r="C73"/>
      <c r="D73"/>
      <c r="E73"/>
      <c r="F73"/>
      <c r="G73"/>
      <c r="H73"/>
      <c r="I73"/>
      <c r="J73"/>
    </row>
    <row r="74" spans="1:10" x14ac:dyDescent="0.35">
      <c r="A74"/>
      <c r="B74"/>
      <c r="C74"/>
      <c r="D74"/>
      <c r="E74"/>
      <c r="F74"/>
      <c r="G74"/>
      <c r="H74"/>
      <c r="I74"/>
      <c r="J74"/>
    </row>
    <row r="75" spans="1:10" x14ac:dyDescent="0.35">
      <c r="A75"/>
      <c r="B75"/>
      <c r="C75"/>
      <c r="D75"/>
      <c r="E75"/>
      <c r="F75"/>
      <c r="G75"/>
      <c r="H75"/>
      <c r="I75"/>
      <c r="J75"/>
    </row>
    <row r="76" spans="1:10" x14ac:dyDescent="0.35">
      <c r="A76"/>
      <c r="B76"/>
      <c r="C76"/>
      <c r="D76"/>
      <c r="E76"/>
      <c r="F76"/>
      <c r="G76"/>
      <c r="H76"/>
      <c r="I76"/>
      <c r="J76"/>
    </row>
    <row r="77" spans="1:10" x14ac:dyDescent="0.35">
      <c r="A77"/>
      <c r="B77"/>
      <c r="C77"/>
      <c r="D77"/>
      <c r="E77"/>
      <c r="F77"/>
      <c r="G77"/>
      <c r="H77"/>
      <c r="I77"/>
      <c r="J77"/>
    </row>
    <row r="78" spans="1:10" x14ac:dyDescent="0.35">
      <c r="A78"/>
      <c r="B78"/>
      <c r="C78"/>
      <c r="D78"/>
      <c r="E78"/>
      <c r="F78"/>
      <c r="G78"/>
      <c r="H78"/>
      <c r="I78"/>
      <c r="J78"/>
    </row>
    <row r="79" spans="1:10" x14ac:dyDescent="0.35">
      <c r="A79"/>
      <c r="B79"/>
      <c r="C79"/>
      <c r="D79"/>
      <c r="E79"/>
      <c r="F79"/>
      <c r="G79"/>
      <c r="H79"/>
      <c r="I79"/>
      <c r="J79"/>
    </row>
    <row r="80" spans="1:10" x14ac:dyDescent="0.35">
      <c r="A80"/>
      <c r="B80"/>
      <c r="C80"/>
      <c r="D80"/>
      <c r="E80"/>
      <c r="F80"/>
      <c r="G80"/>
      <c r="H80"/>
      <c r="I80"/>
      <c r="J80"/>
    </row>
    <row r="81" spans="1:10" x14ac:dyDescent="0.35">
      <c r="A81"/>
      <c r="B81"/>
      <c r="C81"/>
      <c r="D81"/>
      <c r="E81"/>
      <c r="F81"/>
      <c r="G81"/>
      <c r="H81"/>
      <c r="I81"/>
      <c r="J81"/>
    </row>
    <row r="82" spans="1:10" x14ac:dyDescent="0.35">
      <c r="A82"/>
      <c r="B82"/>
      <c r="C82"/>
      <c r="D82"/>
      <c r="E82"/>
      <c r="F82"/>
      <c r="G82"/>
      <c r="H82"/>
      <c r="I82"/>
      <c r="J82"/>
    </row>
    <row r="83" spans="1:10" x14ac:dyDescent="0.35">
      <c r="A83"/>
      <c r="B83"/>
      <c r="C83"/>
      <c r="D83"/>
      <c r="E83"/>
      <c r="F83"/>
      <c r="G83"/>
      <c r="H83"/>
      <c r="I83"/>
      <c r="J83"/>
    </row>
    <row r="84" spans="1:10" x14ac:dyDescent="0.35">
      <c r="A84"/>
      <c r="B84"/>
      <c r="C84"/>
      <c r="D84"/>
      <c r="E84"/>
      <c r="F84"/>
      <c r="G84"/>
      <c r="H84"/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</sheetData>
  <pageMargins left="0.7" right="0.7" top="0.75" bottom="0.75" header="0.3" footer="0.3"/>
  <pageSetup paperSize="9" scale="89" fitToHeight="0" orientation="portrait" horizontalDpi="1200" verticalDpi="1200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1D13-FD67-4556-BA17-0F27C26DB572}">
  <sheetPr>
    <tabColor rgb="FF92D050"/>
  </sheetPr>
  <dimension ref="A1:N1303"/>
  <sheetViews>
    <sheetView view="pageBreakPreview" zoomScaleNormal="100" zoomScaleSheetLayoutView="100" workbookViewId="0">
      <selection activeCell="G65" sqref="G65"/>
    </sheetView>
  </sheetViews>
  <sheetFormatPr defaultRowHeight="14.5" x14ac:dyDescent="0.35"/>
  <cols>
    <col min="1" max="1" width="13.81640625" style="6" customWidth="1"/>
    <col min="2" max="2" width="18.81640625" style="22" customWidth="1"/>
    <col min="3" max="4" width="8.81640625" style="22" customWidth="1"/>
    <col min="5" max="5" width="25.81640625" style="30" customWidth="1"/>
    <col min="6" max="6" width="10.54296875" style="6" customWidth="1"/>
    <col min="7" max="8" width="8.81640625" style="6" customWidth="1"/>
    <col min="9" max="9" width="15.1796875" style="6" customWidth="1"/>
  </cols>
  <sheetData>
    <row r="1" spans="1:14" ht="15.5" x14ac:dyDescent="0.35">
      <c r="A1" s="36" t="s">
        <v>1719</v>
      </c>
      <c r="C1" s="6"/>
      <c r="E1" s="55"/>
    </row>
    <row r="2" spans="1:14" ht="15.5" x14ac:dyDescent="0.35">
      <c r="A2" s="36"/>
      <c r="C2" s="6"/>
      <c r="E2" s="55"/>
    </row>
    <row r="3" spans="1:14" x14ac:dyDescent="0.35">
      <c r="A3" s="37" t="s">
        <v>1720</v>
      </c>
      <c r="B3" s="6"/>
      <c r="C3" s="30"/>
      <c r="E3" s="37"/>
      <c r="G3" s="8"/>
      <c r="H3" s="22"/>
    </row>
    <row r="4" spans="1:14" x14ac:dyDescent="0.35">
      <c r="A4" s="6" t="s">
        <v>249</v>
      </c>
      <c r="B4" s="6"/>
      <c r="C4" s="129">
        <f>'PN läkar, 12del'!C6</f>
        <v>1001</v>
      </c>
      <c r="D4" s="8" t="s">
        <v>250</v>
      </c>
      <c r="E4" s="6"/>
      <c r="F4" s="49"/>
      <c r="G4" s="40"/>
      <c r="H4" s="22"/>
    </row>
    <row r="5" spans="1:14" x14ac:dyDescent="0.35">
      <c r="A5" s="6" t="s">
        <v>251</v>
      </c>
      <c r="B5" s="6"/>
      <c r="C5" s="41">
        <f>'PN läkar, 12del'!C9</f>
        <v>114494.85317909492</v>
      </c>
      <c r="D5" s="8" t="s">
        <v>252</v>
      </c>
      <c r="E5" s="6"/>
      <c r="F5" s="49"/>
      <c r="G5" s="40"/>
      <c r="H5" s="22"/>
    </row>
    <row r="6" spans="1:14" x14ac:dyDescent="0.35">
      <c r="B6" s="6"/>
      <c r="C6" s="41"/>
      <c r="D6" s="8"/>
      <c r="E6" s="6"/>
      <c r="F6" s="49"/>
      <c r="G6" s="40"/>
      <c r="H6" s="22"/>
    </row>
    <row r="7" spans="1:14" x14ac:dyDescent="0.35">
      <c r="A7" s="37" t="s">
        <v>1721</v>
      </c>
      <c r="B7" s="6"/>
      <c r="C7" s="30"/>
      <c r="E7" s="6"/>
      <c r="G7" s="40"/>
      <c r="H7" s="22"/>
    </row>
    <row r="8" spans="1:14" x14ac:dyDescent="0.35">
      <c r="A8" s="6" t="s">
        <v>249</v>
      </c>
      <c r="B8" s="6"/>
      <c r="C8" s="129">
        <f>'PN läkar, 12del'!C12</f>
        <v>740</v>
      </c>
      <c r="D8" s="8" t="s">
        <v>250</v>
      </c>
      <c r="E8" s="6"/>
      <c r="G8" s="40"/>
      <c r="H8" s="22"/>
    </row>
    <row r="9" spans="1:14" x14ac:dyDescent="0.35">
      <c r="A9" s="6" t="s">
        <v>251</v>
      </c>
      <c r="B9" s="6"/>
      <c r="C9" s="41">
        <f>'PN läkar, 12del'!C15</f>
        <v>84641.549820905071</v>
      </c>
      <c r="D9" s="8" t="s">
        <v>252</v>
      </c>
      <c r="E9" s="6"/>
      <c r="G9" s="41"/>
      <c r="H9" s="22"/>
      <c r="J9" s="6"/>
      <c r="K9" s="6"/>
      <c r="L9" s="6"/>
      <c r="M9" s="6"/>
      <c r="N9" s="6"/>
    </row>
    <row r="10" spans="1:14" x14ac:dyDescent="0.35">
      <c r="E10" s="6"/>
      <c r="G10" s="41"/>
      <c r="H10" s="22"/>
      <c r="J10" s="6"/>
      <c r="K10" s="6"/>
      <c r="L10" s="6"/>
      <c r="M10" s="6"/>
      <c r="N10" s="6"/>
    </row>
    <row r="11" spans="1:14" x14ac:dyDescent="0.35">
      <c r="B11" s="6"/>
      <c r="C11" s="41"/>
      <c r="D11" s="8"/>
      <c r="E11" s="6"/>
      <c r="G11" s="41"/>
      <c r="H11" s="22"/>
    </row>
    <row r="12" spans="1:14" x14ac:dyDescent="0.35">
      <c r="A12" s="27" t="s">
        <v>1</v>
      </c>
      <c r="B12" s="6" t="s">
        <v>702</v>
      </c>
      <c r="C12" s="6"/>
      <c r="D12" s="6"/>
      <c r="E12" s="55"/>
      <c r="F12" s="41"/>
    </row>
    <row r="14" spans="1:14" x14ac:dyDescent="0.35">
      <c r="B14" s="6"/>
      <c r="C14" s="6"/>
      <c r="D14" s="6"/>
      <c r="E14" s="6"/>
      <c r="F14" s="27" t="s">
        <v>253</v>
      </c>
    </row>
    <row r="15" spans="1:14" ht="26.5" x14ac:dyDescent="0.35">
      <c r="A15" s="31" t="s">
        <v>2</v>
      </c>
      <c r="B15" s="27" t="s">
        <v>0</v>
      </c>
      <c r="C15" s="27" t="s">
        <v>1722</v>
      </c>
      <c r="D15" s="32" t="s">
        <v>8</v>
      </c>
      <c r="E15" s="31" t="s">
        <v>7</v>
      </c>
      <c r="F15" s="22" t="s">
        <v>255</v>
      </c>
      <c r="G15" s="6" t="s">
        <v>256</v>
      </c>
      <c r="H15" s="22" t="s">
        <v>1723</v>
      </c>
      <c r="I15" s="6" t="s">
        <v>496</v>
      </c>
    </row>
    <row r="16" spans="1:14" x14ac:dyDescent="0.35">
      <c r="A16" s="6" t="s">
        <v>283</v>
      </c>
      <c r="B16" s="22" t="s">
        <v>47</v>
      </c>
      <c r="C16" s="6" t="s">
        <v>706</v>
      </c>
      <c r="D16" s="8" t="s">
        <v>1647</v>
      </c>
      <c r="E16" s="9" t="s">
        <v>1646</v>
      </c>
      <c r="F16" s="49">
        <v>60.8</v>
      </c>
      <c r="G16" s="49">
        <v>106.48170000000002</v>
      </c>
      <c r="H16" s="28">
        <v>108.33029999999998</v>
      </c>
      <c r="I16" s="29">
        <v>6474.0873599999995</v>
      </c>
    </row>
    <row r="17" spans="3:9" x14ac:dyDescent="0.35">
      <c r="C17" s="6" t="s">
        <v>795</v>
      </c>
      <c r="D17" s="6"/>
      <c r="E17" s="6"/>
      <c r="F17" s="49">
        <v>60.8</v>
      </c>
      <c r="G17" s="49">
        <v>106.48170000000002</v>
      </c>
      <c r="H17" s="28">
        <v>108.33029999999998</v>
      </c>
      <c r="I17" s="29">
        <v>6474.0873599999995</v>
      </c>
    </row>
    <row r="18" spans="3:9" ht="26.5" x14ac:dyDescent="0.35">
      <c r="C18" s="6" t="s">
        <v>1552</v>
      </c>
      <c r="D18" s="8" t="s">
        <v>1589</v>
      </c>
      <c r="E18" s="9" t="s">
        <v>1588</v>
      </c>
      <c r="F18" s="49">
        <v>10.199999999999999</v>
      </c>
      <c r="G18" s="49">
        <v>97.959699999999998</v>
      </c>
      <c r="H18" s="28">
        <v>99.663849999999996</v>
      </c>
      <c r="I18" s="29">
        <v>999.18893999999989</v>
      </c>
    </row>
    <row r="19" spans="3:9" x14ac:dyDescent="0.35">
      <c r="C19" s="6"/>
      <c r="D19" s="8" t="s">
        <v>1629</v>
      </c>
      <c r="E19" s="9" t="s">
        <v>1628</v>
      </c>
      <c r="F19" s="49">
        <v>148</v>
      </c>
      <c r="G19" s="49">
        <v>106.4817</v>
      </c>
      <c r="H19" s="28">
        <v>108.33029999999999</v>
      </c>
      <c r="I19" s="29">
        <v>15759.2916</v>
      </c>
    </row>
    <row r="20" spans="3:9" x14ac:dyDescent="0.35">
      <c r="C20" s="6" t="s">
        <v>1690</v>
      </c>
      <c r="D20" s="6"/>
      <c r="E20" s="6"/>
      <c r="F20" s="49">
        <v>158.19999999999999</v>
      </c>
      <c r="G20" s="49">
        <v>104.7773</v>
      </c>
      <c r="H20" s="28">
        <v>106.59700999999998</v>
      </c>
      <c r="I20" s="29">
        <v>16758.48054</v>
      </c>
    </row>
    <row r="21" spans="3:9" x14ac:dyDescent="0.35">
      <c r="C21" s="6" t="s">
        <v>1132</v>
      </c>
      <c r="D21" s="8" t="s">
        <v>1609</v>
      </c>
      <c r="E21" s="9" t="s">
        <v>1605</v>
      </c>
      <c r="F21" s="49">
        <v>40.981250000000003</v>
      </c>
      <c r="G21" s="49">
        <v>106.48170000000003</v>
      </c>
      <c r="H21" s="28">
        <v>108.33030000000001</v>
      </c>
      <c r="I21" s="29">
        <v>4363.7531681250002</v>
      </c>
    </row>
    <row r="22" spans="3:9" x14ac:dyDescent="0.35">
      <c r="C22" s="6"/>
      <c r="D22" s="8" t="s">
        <v>1624</v>
      </c>
      <c r="E22" s="9" t="s">
        <v>1618</v>
      </c>
      <c r="F22" s="49">
        <v>31.049999999999997</v>
      </c>
      <c r="G22" s="49">
        <v>106.48170000000002</v>
      </c>
      <c r="H22" s="28">
        <v>108.33029999999998</v>
      </c>
      <c r="I22" s="29">
        <v>3306.2567850000005</v>
      </c>
    </row>
    <row r="23" spans="3:9" x14ac:dyDescent="0.35">
      <c r="C23" s="6" t="s">
        <v>1402</v>
      </c>
      <c r="D23" s="6"/>
      <c r="E23" s="6"/>
      <c r="F23" s="49">
        <v>72.031249999999986</v>
      </c>
      <c r="G23" s="49">
        <v>106.48170000000002</v>
      </c>
      <c r="H23" s="28">
        <v>108.33030000000004</v>
      </c>
      <c r="I23" s="29">
        <v>7670.0099531249998</v>
      </c>
    </row>
    <row r="24" spans="3:9" x14ac:dyDescent="0.35">
      <c r="C24" s="6" t="s">
        <v>451</v>
      </c>
      <c r="D24" s="8" t="s">
        <v>1645</v>
      </c>
      <c r="E24" s="9" t="s">
        <v>1644</v>
      </c>
      <c r="F24" s="49">
        <v>15.2</v>
      </c>
      <c r="G24" s="49">
        <v>122.4545</v>
      </c>
      <c r="H24" s="28">
        <v>137.57971014399999</v>
      </c>
      <c r="I24" s="29">
        <v>2055.537648</v>
      </c>
    </row>
    <row r="25" spans="3:9" x14ac:dyDescent="0.35">
      <c r="C25" s="6" t="s">
        <v>499</v>
      </c>
      <c r="D25" s="6"/>
      <c r="E25" s="6"/>
      <c r="F25" s="49">
        <v>15.2</v>
      </c>
      <c r="G25" s="49">
        <v>122.4545</v>
      </c>
      <c r="H25" s="28">
        <v>137.57971014399999</v>
      </c>
      <c r="I25" s="29">
        <v>2055.537648</v>
      </c>
    </row>
    <row r="26" spans="3:9" x14ac:dyDescent="0.35">
      <c r="C26" s="6" t="s">
        <v>137</v>
      </c>
      <c r="D26" s="8" t="s">
        <v>1606</v>
      </c>
      <c r="E26" s="9" t="s">
        <v>1605</v>
      </c>
      <c r="F26" s="49">
        <v>40.98125000000001</v>
      </c>
      <c r="G26" s="49">
        <v>106.48170000000003</v>
      </c>
      <c r="H26" s="28">
        <v>108.33030000000001</v>
      </c>
      <c r="I26" s="29">
        <v>4363.7531681250002</v>
      </c>
    </row>
    <row r="27" spans="3:9" x14ac:dyDescent="0.35">
      <c r="C27" s="6" t="s">
        <v>273</v>
      </c>
      <c r="D27" s="6"/>
      <c r="E27" s="6"/>
      <c r="F27" s="49">
        <v>40.98125000000001</v>
      </c>
      <c r="G27" s="49">
        <v>106.48170000000003</v>
      </c>
      <c r="H27" s="28">
        <v>108.33030000000001</v>
      </c>
      <c r="I27" s="29">
        <v>4363.7531681250002</v>
      </c>
    </row>
    <row r="28" spans="3:9" x14ac:dyDescent="0.35">
      <c r="C28" s="6" t="s">
        <v>239</v>
      </c>
      <c r="D28" s="8" t="s">
        <v>1626</v>
      </c>
      <c r="E28" s="9" t="s">
        <v>1618</v>
      </c>
      <c r="F28" s="49">
        <v>31.049999999999997</v>
      </c>
      <c r="G28" s="49">
        <v>106.4817</v>
      </c>
      <c r="H28" s="28">
        <v>108.33029999999998</v>
      </c>
      <c r="I28" s="29">
        <v>3306.256785</v>
      </c>
    </row>
    <row r="29" spans="3:9" x14ac:dyDescent="0.35">
      <c r="C29" s="6" t="s">
        <v>274</v>
      </c>
      <c r="D29" s="6"/>
      <c r="E29" s="6"/>
      <c r="F29" s="49">
        <v>31.049999999999997</v>
      </c>
      <c r="G29" s="49">
        <v>106.4817</v>
      </c>
      <c r="H29" s="28">
        <v>108.33029999999998</v>
      </c>
      <c r="I29" s="29">
        <v>3306.256785</v>
      </c>
    </row>
    <row r="30" spans="3:9" x14ac:dyDescent="0.35">
      <c r="C30" s="6" t="s">
        <v>1127</v>
      </c>
      <c r="D30" s="8" t="s">
        <v>1619</v>
      </c>
      <c r="E30" s="9" t="s">
        <v>1618</v>
      </c>
      <c r="F30" s="49">
        <v>31.049999999999997</v>
      </c>
      <c r="G30" s="49">
        <v>106.48170000000002</v>
      </c>
      <c r="H30" s="28">
        <v>108.33029999999999</v>
      </c>
      <c r="I30" s="29">
        <v>3306.256785</v>
      </c>
    </row>
    <row r="31" spans="3:9" x14ac:dyDescent="0.35">
      <c r="C31" s="6" t="s">
        <v>1403</v>
      </c>
      <c r="D31" s="6"/>
      <c r="E31" s="6"/>
      <c r="F31" s="49">
        <v>31.049999999999997</v>
      </c>
      <c r="G31" s="49">
        <v>106.48170000000002</v>
      </c>
      <c r="H31" s="28">
        <v>108.33029999999999</v>
      </c>
      <c r="I31" s="29">
        <v>3306.256785</v>
      </c>
    </row>
    <row r="32" spans="3:9" x14ac:dyDescent="0.35">
      <c r="C32" s="6" t="s">
        <v>766</v>
      </c>
      <c r="D32" s="8" t="s">
        <v>1612</v>
      </c>
      <c r="E32" s="9" t="s">
        <v>1605</v>
      </c>
      <c r="F32" s="49">
        <v>40.981250000000003</v>
      </c>
      <c r="G32" s="49">
        <v>106.48170000000003</v>
      </c>
      <c r="H32" s="28">
        <v>108.33030000000001</v>
      </c>
      <c r="I32" s="29">
        <v>4363.7531681250002</v>
      </c>
    </row>
    <row r="33" spans="2:9" x14ac:dyDescent="0.35">
      <c r="C33" s="6" t="s">
        <v>796</v>
      </c>
      <c r="D33" s="6"/>
      <c r="E33" s="6"/>
      <c r="F33" s="49">
        <v>40.981250000000003</v>
      </c>
      <c r="G33" s="49">
        <v>106.48170000000003</v>
      </c>
      <c r="H33" s="28">
        <v>108.33030000000001</v>
      </c>
      <c r="I33" s="29">
        <v>4363.7531681250002</v>
      </c>
    </row>
    <row r="34" spans="2:9" ht="26.5" x14ac:dyDescent="0.35">
      <c r="C34" s="6" t="s">
        <v>533</v>
      </c>
      <c r="D34" s="8" t="s">
        <v>1637</v>
      </c>
      <c r="E34" s="9" t="s">
        <v>1636</v>
      </c>
      <c r="F34" s="49">
        <v>120.37074675000001</v>
      </c>
      <c r="G34" s="49">
        <v>106.4817</v>
      </c>
      <c r="H34" s="28">
        <v>108.33030000000004</v>
      </c>
      <c r="I34" s="29">
        <v>12817.281744209471</v>
      </c>
    </row>
    <row r="35" spans="2:9" x14ac:dyDescent="0.35">
      <c r="C35" s="6" t="s">
        <v>1695</v>
      </c>
      <c r="D35" s="6"/>
      <c r="E35" s="6"/>
      <c r="F35" s="49">
        <v>120.37074675000001</v>
      </c>
      <c r="G35" s="49">
        <v>106.4817</v>
      </c>
      <c r="H35" s="28">
        <v>108.33030000000004</v>
      </c>
      <c r="I35" s="29">
        <v>12817.281744209471</v>
      </c>
    </row>
    <row r="36" spans="2:9" x14ac:dyDescent="0.35">
      <c r="C36" s="6" t="s">
        <v>705</v>
      </c>
      <c r="D36" s="8" t="s">
        <v>1631</v>
      </c>
      <c r="E36" s="9" t="s">
        <v>1630</v>
      </c>
      <c r="F36" s="49">
        <v>163</v>
      </c>
      <c r="G36" s="49">
        <v>106.48170000000002</v>
      </c>
      <c r="H36" s="28">
        <v>108.33029999999999</v>
      </c>
      <c r="I36" s="29">
        <v>17356.517099999997</v>
      </c>
    </row>
    <row r="37" spans="2:9" x14ac:dyDescent="0.35">
      <c r="C37" s="6" t="s">
        <v>1080</v>
      </c>
      <c r="D37" s="6"/>
      <c r="E37" s="6"/>
      <c r="F37" s="49">
        <v>163</v>
      </c>
      <c r="G37" s="49">
        <v>106.48170000000002</v>
      </c>
      <c r="H37" s="28">
        <v>108.33029999999999</v>
      </c>
      <c r="I37" s="29">
        <v>17356.517099999997</v>
      </c>
    </row>
    <row r="38" spans="2:9" x14ac:dyDescent="0.35">
      <c r="C38" s="6" t="s">
        <v>1250</v>
      </c>
      <c r="D38" s="8" t="s">
        <v>1593</v>
      </c>
      <c r="E38" s="9" t="s">
        <v>1592</v>
      </c>
      <c r="F38" s="49">
        <v>40.981250000000003</v>
      </c>
      <c r="G38" s="49">
        <v>106.48170000000003</v>
      </c>
      <c r="H38" s="28">
        <v>108.33030000000002</v>
      </c>
      <c r="I38" s="29">
        <v>4363.7531681250002</v>
      </c>
    </row>
    <row r="39" spans="2:9" x14ac:dyDescent="0.35">
      <c r="C39" s="6"/>
      <c r="D39" s="8" t="s">
        <v>1625</v>
      </c>
      <c r="E39" s="9" t="s">
        <v>1618</v>
      </c>
      <c r="F39" s="49">
        <v>31.049999999999997</v>
      </c>
      <c r="G39" s="49">
        <v>106.48170000000002</v>
      </c>
      <c r="H39" s="28">
        <v>108.33029999999998</v>
      </c>
      <c r="I39" s="29">
        <v>3306.2567850000005</v>
      </c>
    </row>
    <row r="40" spans="2:9" x14ac:dyDescent="0.35">
      <c r="C40" s="6" t="s">
        <v>1696</v>
      </c>
      <c r="D40" s="6"/>
      <c r="E40" s="6"/>
      <c r="F40" s="49">
        <v>72.031249999999986</v>
      </c>
      <c r="G40" s="49">
        <v>106.48169999999999</v>
      </c>
      <c r="H40" s="28">
        <v>108.33030000000004</v>
      </c>
      <c r="I40" s="29">
        <v>7670.0099531249998</v>
      </c>
    </row>
    <row r="41" spans="2:9" ht="26.5" x14ac:dyDescent="0.35">
      <c r="C41" s="6" t="s">
        <v>53</v>
      </c>
      <c r="D41" s="8" t="s">
        <v>42</v>
      </c>
      <c r="E41" s="9" t="s">
        <v>1660</v>
      </c>
      <c r="F41" s="49">
        <v>0</v>
      </c>
      <c r="G41" s="49">
        <v>0</v>
      </c>
      <c r="H41" s="28">
        <v>0</v>
      </c>
      <c r="I41" s="29">
        <v>1200</v>
      </c>
    </row>
    <row r="42" spans="2:9" ht="26.5" x14ac:dyDescent="0.35">
      <c r="C42" s="6"/>
      <c r="D42" s="8"/>
      <c r="E42" s="9" t="s">
        <v>1655</v>
      </c>
      <c r="F42" s="49">
        <v>0</v>
      </c>
      <c r="G42" s="49">
        <v>0</v>
      </c>
      <c r="H42" s="28">
        <v>0</v>
      </c>
      <c r="I42" s="29">
        <v>300</v>
      </c>
    </row>
    <row r="43" spans="2:9" x14ac:dyDescent="0.35">
      <c r="C43" s="6"/>
      <c r="D43" s="8"/>
      <c r="E43" s="9" t="s">
        <v>65</v>
      </c>
      <c r="F43" s="49">
        <v>30</v>
      </c>
      <c r="G43" s="49">
        <v>80</v>
      </c>
      <c r="H43" s="28">
        <v>80</v>
      </c>
      <c r="I43" s="29">
        <v>2400</v>
      </c>
    </row>
    <row r="44" spans="2:9" x14ac:dyDescent="0.35">
      <c r="C44" s="6"/>
      <c r="D44" s="8"/>
      <c r="E44" s="9" t="s">
        <v>1650</v>
      </c>
      <c r="F44" s="49">
        <v>165.3</v>
      </c>
      <c r="G44" s="49">
        <v>93.703499999999991</v>
      </c>
      <c r="H44" s="28">
        <v>95.330650000000006</v>
      </c>
      <c r="I44" s="29">
        <v>15489.188550000001</v>
      </c>
    </row>
    <row r="45" spans="2:9" x14ac:dyDescent="0.35">
      <c r="C45" s="6"/>
      <c r="D45" s="8"/>
      <c r="E45" s="9" t="s">
        <v>1652</v>
      </c>
      <c r="F45" s="49">
        <v>0</v>
      </c>
      <c r="G45" s="49">
        <v>0</v>
      </c>
      <c r="H45" s="28">
        <v>0</v>
      </c>
      <c r="I45" s="29">
        <v>1870</v>
      </c>
    </row>
    <row r="46" spans="2:9" ht="26.5" x14ac:dyDescent="0.35">
      <c r="C46" s="6"/>
      <c r="D46" s="8"/>
      <c r="E46" s="9" t="s">
        <v>1657</v>
      </c>
      <c r="F46" s="49">
        <v>0</v>
      </c>
      <c r="G46" s="49">
        <v>0</v>
      </c>
      <c r="H46" s="28">
        <v>0</v>
      </c>
      <c r="I46" s="29">
        <v>678</v>
      </c>
    </row>
    <row r="47" spans="2:9" x14ac:dyDescent="0.35">
      <c r="C47" s="6" t="s">
        <v>1684</v>
      </c>
      <c r="D47" s="6"/>
      <c r="E47" s="6"/>
      <c r="F47" s="49">
        <v>195.3</v>
      </c>
      <c r="G47" s="49">
        <v>63.817538461538454</v>
      </c>
      <c r="H47" s="28">
        <v>93.627244444444443</v>
      </c>
      <c r="I47" s="29">
        <v>21937.188550000003</v>
      </c>
    </row>
    <row r="48" spans="2:9" x14ac:dyDescent="0.35">
      <c r="B48" s="6" t="s">
        <v>266</v>
      </c>
      <c r="C48" s="6"/>
      <c r="D48" s="6"/>
      <c r="E48" s="6"/>
      <c r="F48" s="49">
        <v>1000.9957467499999</v>
      </c>
      <c r="G48" s="49">
        <v>103.08534013605455</v>
      </c>
      <c r="H48" s="28">
        <v>108.16011340834017</v>
      </c>
      <c r="I48" s="29">
        <v>108079.13275470951</v>
      </c>
    </row>
    <row r="49" spans="1:9" x14ac:dyDescent="0.35">
      <c r="A49" s="6" t="s">
        <v>1697</v>
      </c>
      <c r="B49" s="6"/>
      <c r="C49" s="6"/>
      <c r="D49" s="6"/>
      <c r="E49" s="6"/>
      <c r="F49" s="49">
        <v>1000.9957467499999</v>
      </c>
      <c r="G49" s="49">
        <v>103.08534013605455</v>
      </c>
      <c r="H49" s="28">
        <v>108.16011340834017</v>
      </c>
      <c r="I49" s="29">
        <v>108079.13275470951</v>
      </c>
    </row>
    <row r="50" spans="1:9" ht="39.5" x14ac:dyDescent="0.35">
      <c r="A50" s="6" t="s">
        <v>284</v>
      </c>
      <c r="B50" s="22" t="s">
        <v>47</v>
      </c>
      <c r="C50" s="6" t="s">
        <v>1483</v>
      </c>
      <c r="D50" s="8" t="s">
        <v>1665</v>
      </c>
      <c r="E50" s="9" t="s">
        <v>1664</v>
      </c>
      <c r="F50" s="49">
        <v>116.4</v>
      </c>
      <c r="G50" s="49">
        <v>98.317999999999998</v>
      </c>
      <c r="H50" s="28">
        <v>0</v>
      </c>
      <c r="I50" s="29">
        <v>11444.215200000001</v>
      </c>
    </row>
    <row r="51" spans="1:9" x14ac:dyDescent="0.35">
      <c r="C51" s="6" t="s">
        <v>1685</v>
      </c>
      <c r="D51" s="6"/>
      <c r="E51" s="6"/>
      <c r="F51" s="49">
        <v>116.4</v>
      </c>
      <c r="G51" s="49">
        <v>98.317999999999998</v>
      </c>
      <c r="H51" s="28">
        <v>0</v>
      </c>
      <c r="I51" s="29">
        <v>11444.215200000001</v>
      </c>
    </row>
    <row r="52" spans="1:9" ht="39.5" x14ac:dyDescent="0.35">
      <c r="C52" s="6" t="s">
        <v>130</v>
      </c>
      <c r="D52" s="8" t="s">
        <v>1663</v>
      </c>
      <c r="E52" s="9" t="s">
        <v>1662</v>
      </c>
      <c r="F52" s="49">
        <v>77.599999999999994</v>
      </c>
      <c r="G52" s="49">
        <v>98.317999999999998</v>
      </c>
      <c r="H52" s="28">
        <v>0</v>
      </c>
      <c r="I52" s="29">
        <v>7629.4767999999995</v>
      </c>
    </row>
    <row r="53" spans="1:9" ht="26.5" x14ac:dyDescent="0.35">
      <c r="C53" s="6"/>
      <c r="D53" s="8" t="s">
        <v>1671</v>
      </c>
      <c r="E53" s="9" t="s">
        <v>1670</v>
      </c>
      <c r="F53" s="49">
        <v>164</v>
      </c>
      <c r="G53" s="49">
        <v>105.185</v>
      </c>
      <c r="H53" s="28">
        <v>0</v>
      </c>
      <c r="I53" s="29">
        <v>17250.34</v>
      </c>
    </row>
    <row r="54" spans="1:9" x14ac:dyDescent="0.35">
      <c r="C54" s="6" t="s">
        <v>269</v>
      </c>
      <c r="D54" s="6"/>
      <c r="E54" s="6"/>
      <c r="F54" s="49">
        <v>241.6</v>
      </c>
      <c r="G54" s="49">
        <v>101.75150000000001</v>
      </c>
      <c r="H54" s="28">
        <v>0</v>
      </c>
      <c r="I54" s="29">
        <v>24879.816800000001</v>
      </c>
    </row>
    <row r="55" spans="1:9" ht="39.5" x14ac:dyDescent="0.35">
      <c r="C55" s="6" t="s">
        <v>125</v>
      </c>
      <c r="D55" s="8" t="s">
        <v>1667</v>
      </c>
      <c r="E55" s="9" t="s">
        <v>1666</v>
      </c>
      <c r="F55" s="49">
        <v>105</v>
      </c>
      <c r="G55" s="49">
        <v>101.401</v>
      </c>
      <c r="H55" s="28">
        <v>0</v>
      </c>
      <c r="I55" s="29">
        <v>10647.105</v>
      </c>
    </row>
    <row r="56" spans="1:9" ht="52.5" x14ac:dyDescent="0.35">
      <c r="C56" s="6"/>
      <c r="D56" s="8" t="s">
        <v>1669</v>
      </c>
      <c r="E56" s="9" t="s">
        <v>1668</v>
      </c>
      <c r="F56" s="49">
        <v>70</v>
      </c>
      <c r="G56" s="49">
        <v>101.401</v>
      </c>
      <c r="H56" s="28">
        <v>0</v>
      </c>
      <c r="I56" s="29">
        <v>7098.07</v>
      </c>
    </row>
    <row r="57" spans="1:9" x14ac:dyDescent="0.35">
      <c r="C57" s="6" t="s">
        <v>270</v>
      </c>
      <c r="D57" s="6"/>
      <c r="E57" s="6"/>
      <c r="F57" s="49">
        <v>175</v>
      </c>
      <c r="G57" s="49">
        <v>101.401</v>
      </c>
      <c r="H57" s="28">
        <v>0</v>
      </c>
      <c r="I57" s="29">
        <v>17745.174999999999</v>
      </c>
    </row>
    <row r="58" spans="1:9" ht="26.5" x14ac:dyDescent="0.35">
      <c r="C58" s="6" t="s">
        <v>1132</v>
      </c>
      <c r="D58" s="8" t="s">
        <v>1675</v>
      </c>
      <c r="E58" s="9" t="s">
        <v>1674</v>
      </c>
      <c r="F58" s="49">
        <v>106.5</v>
      </c>
      <c r="G58" s="49">
        <v>109.798</v>
      </c>
      <c r="H58" s="28">
        <v>0</v>
      </c>
      <c r="I58" s="29">
        <v>11693.487000000001</v>
      </c>
    </row>
    <row r="59" spans="1:9" ht="26.5" x14ac:dyDescent="0.35">
      <c r="C59" s="6"/>
      <c r="D59" s="8" t="s">
        <v>1549</v>
      </c>
      <c r="E59" s="9" t="s">
        <v>1676</v>
      </c>
      <c r="F59" s="49">
        <v>16.25</v>
      </c>
      <c r="G59" s="49">
        <v>101.401</v>
      </c>
      <c r="H59" s="28">
        <v>0</v>
      </c>
      <c r="I59" s="29">
        <v>1647.7662499999999</v>
      </c>
    </row>
    <row r="60" spans="1:9" x14ac:dyDescent="0.35">
      <c r="C60" s="6" t="s">
        <v>1402</v>
      </c>
      <c r="D60" s="6"/>
      <c r="E60" s="6"/>
      <c r="F60" s="49">
        <v>122.75</v>
      </c>
      <c r="G60" s="49">
        <v>106.99900000000001</v>
      </c>
      <c r="H60" s="28">
        <v>0</v>
      </c>
      <c r="I60" s="29">
        <v>13341.253250000002</v>
      </c>
    </row>
    <row r="61" spans="1:9" ht="26.5" x14ac:dyDescent="0.35">
      <c r="C61" s="6" t="s">
        <v>137</v>
      </c>
      <c r="D61" s="8" t="s">
        <v>1549</v>
      </c>
      <c r="E61" s="9" t="s">
        <v>1676</v>
      </c>
      <c r="F61" s="49">
        <v>16.25</v>
      </c>
      <c r="G61" s="49">
        <v>101.401</v>
      </c>
      <c r="H61" s="28">
        <v>0</v>
      </c>
      <c r="I61" s="29">
        <v>1647.7662499999999</v>
      </c>
    </row>
    <row r="62" spans="1:9" x14ac:dyDescent="0.35">
      <c r="C62" s="6" t="s">
        <v>273</v>
      </c>
      <c r="D62" s="6"/>
      <c r="E62" s="6"/>
      <c r="F62" s="49">
        <v>16.25</v>
      </c>
      <c r="G62" s="49">
        <v>101.401</v>
      </c>
      <c r="H62" s="28">
        <v>0</v>
      </c>
      <c r="I62" s="29">
        <v>1647.7662499999999</v>
      </c>
    </row>
    <row r="63" spans="1:9" ht="26.5" x14ac:dyDescent="0.35">
      <c r="C63" s="6" t="s">
        <v>766</v>
      </c>
      <c r="D63" s="8" t="s">
        <v>1549</v>
      </c>
      <c r="E63" s="9" t="s">
        <v>1676</v>
      </c>
      <c r="F63" s="49">
        <v>16.25</v>
      </c>
      <c r="G63" s="49">
        <v>101.401</v>
      </c>
      <c r="H63" s="28">
        <v>0</v>
      </c>
      <c r="I63" s="29">
        <v>1647.7662499999999</v>
      </c>
    </row>
    <row r="64" spans="1:9" x14ac:dyDescent="0.35">
      <c r="C64" s="6" t="s">
        <v>796</v>
      </c>
      <c r="D64" s="6"/>
      <c r="E64" s="6"/>
      <c r="F64" s="49">
        <v>16.25</v>
      </c>
      <c r="G64" s="49">
        <v>101.401</v>
      </c>
      <c r="H64" s="28">
        <v>0</v>
      </c>
      <c r="I64" s="29">
        <v>1647.7662499999999</v>
      </c>
    </row>
    <row r="65" spans="1:9" ht="26.5" x14ac:dyDescent="0.35">
      <c r="C65" s="6" t="s">
        <v>1250</v>
      </c>
      <c r="D65" s="8" t="s">
        <v>1549</v>
      </c>
      <c r="E65" s="9" t="s">
        <v>1676</v>
      </c>
      <c r="F65" s="49">
        <v>16.25</v>
      </c>
      <c r="G65" s="49">
        <v>101.401</v>
      </c>
      <c r="H65" s="28">
        <v>0</v>
      </c>
      <c r="I65" s="29">
        <v>1647.7662499999999</v>
      </c>
    </row>
    <row r="66" spans="1:9" x14ac:dyDescent="0.35">
      <c r="C66" s="6" t="s">
        <v>1696</v>
      </c>
      <c r="D66" s="6"/>
      <c r="E66" s="6"/>
      <c r="F66" s="49">
        <v>16.25</v>
      </c>
      <c r="G66" s="49">
        <v>101.401</v>
      </c>
      <c r="H66" s="28">
        <v>0</v>
      </c>
      <c r="I66" s="29">
        <v>1647.7662499999999</v>
      </c>
    </row>
    <row r="67" spans="1:9" ht="26.5" x14ac:dyDescent="0.35">
      <c r="C67" s="6" t="s">
        <v>53</v>
      </c>
      <c r="D67" s="8" t="s">
        <v>42</v>
      </c>
      <c r="E67" s="9" t="s">
        <v>1657</v>
      </c>
      <c r="F67" s="49">
        <v>0</v>
      </c>
      <c r="G67" s="49">
        <v>0</v>
      </c>
      <c r="H67" s="28">
        <v>0</v>
      </c>
      <c r="I67" s="29">
        <v>3500.1979999999999</v>
      </c>
    </row>
    <row r="68" spans="1:9" x14ac:dyDescent="0.35">
      <c r="C68" s="6" t="s">
        <v>1684</v>
      </c>
      <c r="D68" s="6"/>
      <c r="E68" s="6"/>
      <c r="F68" s="49">
        <v>0</v>
      </c>
      <c r="G68" s="49">
        <v>0</v>
      </c>
      <c r="H68" s="28">
        <v>0</v>
      </c>
      <c r="I68" s="29">
        <v>3500.1979999999999</v>
      </c>
    </row>
    <row r="69" spans="1:9" ht="26.5" x14ac:dyDescent="0.35">
      <c r="C69" s="6" t="s">
        <v>997</v>
      </c>
      <c r="D69" s="8" t="s">
        <v>1673</v>
      </c>
      <c r="E69" s="9" t="s">
        <v>1672</v>
      </c>
      <c r="F69" s="49">
        <v>35.5</v>
      </c>
      <c r="G69" s="49">
        <v>105.185</v>
      </c>
      <c r="H69" s="28">
        <v>0</v>
      </c>
      <c r="I69" s="29">
        <v>3734.0675000000001</v>
      </c>
    </row>
    <row r="70" spans="1:9" x14ac:dyDescent="0.35">
      <c r="C70" s="6" t="s">
        <v>1082</v>
      </c>
      <c r="D70" s="6"/>
      <c r="E70" s="6"/>
      <c r="F70" s="49">
        <v>35.5</v>
      </c>
      <c r="G70" s="49">
        <v>105.185</v>
      </c>
      <c r="H70" s="28">
        <v>0</v>
      </c>
      <c r="I70" s="29">
        <v>3734.0675000000001</v>
      </c>
    </row>
    <row r="71" spans="1:9" x14ac:dyDescent="0.35">
      <c r="B71" s="6" t="s">
        <v>266</v>
      </c>
      <c r="C71" s="6"/>
      <c r="D71" s="6"/>
      <c r="E71" s="6"/>
      <c r="F71" s="49">
        <v>740</v>
      </c>
      <c r="G71" s="49">
        <v>97.095578947368423</v>
      </c>
      <c r="H71" s="28">
        <v>0</v>
      </c>
      <c r="I71" s="29">
        <v>79588.0245</v>
      </c>
    </row>
    <row r="72" spans="1:9" x14ac:dyDescent="0.35">
      <c r="A72" s="6" t="s">
        <v>1698</v>
      </c>
      <c r="B72" s="6"/>
      <c r="C72" s="6"/>
      <c r="D72" s="6"/>
      <c r="E72" s="6"/>
      <c r="F72" s="49">
        <v>740</v>
      </c>
      <c r="G72" s="49">
        <v>97.095578947368423</v>
      </c>
      <c r="H72" s="28">
        <v>0</v>
      </c>
      <c r="I72" s="29">
        <v>79588.0245</v>
      </c>
    </row>
    <row r="73" spans="1:9" x14ac:dyDescent="0.35">
      <c r="A73" s="30" t="s">
        <v>259</v>
      </c>
      <c r="B73" s="30"/>
      <c r="C73" s="30"/>
      <c r="D73" s="30"/>
      <c r="F73" s="49">
        <v>1740.9957467499999</v>
      </c>
      <c r="G73" s="49">
        <v>102.39976506024112</v>
      </c>
      <c r="H73" s="28">
        <v>108.16011340834017</v>
      </c>
      <c r="I73" s="29">
        <v>187667.15725470945</v>
      </c>
    </row>
    <row r="74" spans="1:9" x14ac:dyDescent="0.35">
      <c r="A74"/>
      <c r="B74"/>
      <c r="C74"/>
      <c r="D74"/>
      <c r="E74"/>
      <c r="F74"/>
      <c r="G74"/>
      <c r="H74"/>
      <c r="I74"/>
    </row>
    <row r="75" spans="1:9" x14ac:dyDescent="0.35">
      <c r="A75"/>
      <c r="B75"/>
      <c r="C75"/>
      <c r="D75"/>
      <c r="E75"/>
      <c r="F75"/>
      <c r="G75"/>
      <c r="H75"/>
      <c r="I75"/>
    </row>
    <row r="76" spans="1:9" x14ac:dyDescent="0.35">
      <c r="A76"/>
      <c r="B76"/>
      <c r="C76"/>
      <c r="D76"/>
      <c r="E76"/>
      <c r="F76"/>
      <c r="G76"/>
      <c r="H76"/>
      <c r="I76"/>
    </row>
    <row r="77" spans="1:9" x14ac:dyDescent="0.35">
      <c r="A77"/>
      <c r="B77"/>
      <c r="C77"/>
      <c r="D77"/>
      <c r="E77"/>
      <c r="F77"/>
      <c r="G77"/>
      <c r="H77"/>
      <c r="I77"/>
    </row>
    <row r="78" spans="1:9" x14ac:dyDescent="0.35">
      <c r="A78"/>
      <c r="B78"/>
      <c r="C78"/>
      <c r="D78"/>
      <c r="E78"/>
      <c r="F78"/>
      <c r="G78"/>
      <c r="H78"/>
      <c r="I78"/>
    </row>
    <row r="79" spans="1:9" x14ac:dyDescent="0.35">
      <c r="A79"/>
      <c r="B79"/>
      <c r="C79"/>
      <c r="D79"/>
      <c r="E79"/>
      <c r="F79"/>
      <c r="G79"/>
      <c r="H79"/>
      <c r="I79"/>
    </row>
    <row r="80" spans="1:9" x14ac:dyDescent="0.35">
      <c r="A80"/>
      <c r="B80"/>
      <c r="C80"/>
      <c r="D80"/>
      <c r="E80"/>
      <c r="F80"/>
      <c r="G80"/>
      <c r="H80"/>
      <c r="I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</sheetData>
  <pageMargins left="0.7" right="0.7" top="0.75" bottom="0.75" header="0.3" footer="0.3"/>
  <pageSetup paperSize="9" scale="53" orientation="portrait" horizontalDpi="1200" verticalDpi="1200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4832F-8A14-41CF-AB47-E8190768B046}">
  <sheetPr>
    <tabColor rgb="FF92D050"/>
  </sheetPr>
  <dimension ref="A3:F88"/>
  <sheetViews>
    <sheetView view="pageBreakPreview" zoomScaleNormal="100" zoomScaleSheetLayoutView="100" workbookViewId="0">
      <selection activeCell="D33" sqref="D33"/>
    </sheetView>
  </sheetViews>
  <sheetFormatPr defaultRowHeight="14.5" x14ac:dyDescent="0.35"/>
  <cols>
    <col min="1" max="1" width="14.453125" customWidth="1"/>
    <col min="2" max="2" width="22.1796875" bestFit="1" customWidth="1"/>
    <col min="3" max="3" width="8.1796875" customWidth="1"/>
    <col min="4" max="4" width="7.81640625" bestFit="1" customWidth="1"/>
    <col min="5" max="5" width="7.453125" bestFit="1" customWidth="1"/>
    <col min="6" max="6" width="13.1796875" style="48" customWidth="1"/>
  </cols>
  <sheetData>
    <row r="3" spans="1:6" x14ac:dyDescent="0.35">
      <c r="A3" s="126" t="s">
        <v>1704</v>
      </c>
      <c r="F3" s="130"/>
    </row>
    <row r="4" spans="1:6" ht="43.5" x14ac:dyDescent="0.35">
      <c r="A4" s="126" t="s">
        <v>2</v>
      </c>
      <c r="B4" s="126" t="s">
        <v>13</v>
      </c>
      <c r="C4" s="126" t="s">
        <v>9</v>
      </c>
      <c r="D4" s="126" t="s">
        <v>12</v>
      </c>
      <c r="E4" t="s">
        <v>1477</v>
      </c>
      <c r="F4" s="131" t="s">
        <v>1705</v>
      </c>
    </row>
    <row r="5" spans="1:6" x14ac:dyDescent="0.35">
      <c r="A5" t="s">
        <v>283</v>
      </c>
      <c r="B5">
        <v>5</v>
      </c>
      <c r="C5">
        <v>0.25</v>
      </c>
      <c r="D5" t="s">
        <v>50</v>
      </c>
      <c r="E5" s="48">
        <v>102</v>
      </c>
      <c r="F5" s="48">
        <f>E5*C5</f>
        <v>25.5</v>
      </c>
    </row>
    <row r="6" spans="1:6" x14ac:dyDescent="0.35">
      <c r="C6">
        <v>1</v>
      </c>
      <c r="D6" t="s">
        <v>50</v>
      </c>
      <c r="E6" s="48">
        <v>4.5</v>
      </c>
      <c r="F6" s="132">
        <f>F5</f>
        <v>25.5</v>
      </c>
    </row>
    <row r="7" spans="1:6" x14ac:dyDescent="0.35">
      <c r="B7" t="s">
        <v>1706</v>
      </c>
      <c r="E7" s="48">
        <v>106.5</v>
      </c>
      <c r="F7" s="48">
        <f>E7*C7</f>
        <v>0</v>
      </c>
    </row>
    <row r="8" spans="1:6" x14ac:dyDescent="0.35">
      <c r="B8">
        <v>6</v>
      </c>
      <c r="C8">
        <v>0.25</v>
      </c>
      <c r="D8" t="s">
        <v>49</v>
      </c>
      <c r="E8" s="48">
        <v>90.000000000000014</v>
      </c>
      <c r="F8" s="48">
        <f>E8*C8</f>
        <v>22.500000000000004</v>
      </c>
    </row>
    <row r="9" spans="1:6" x14ac:dyDescent="0.35">
      <c r="C9">
        <v>0.25</v>
      </c>
      <c r="D9" t="s">
        <v>50</v>
      </c>
      <c r="E9" s="48">
        <v>90.000000000000014</v>
      </c>
      <c r="F9" s="132">
        <f>SUM(F7:F8)</f>
        <v>22.500000000000004</v>
      </c>
    </row>
    <row r="10" spans="1:6" x14ac:dyDescent="0.35">
      <c r="C10">
        <v>1</v>
      </c>
      <c r="D10" t="s">
        <v>49</v>
      </c>
      <c r="E10" s="48">
        <v>7.5</v>
      </c>
      <c r="F10" s="48">
        <f>E10*C10</f>
        <v>7.5</v>
      </c>
    </row>
    <row r="11" spans="1:6" x14ac:dyDescent="0.35">
      <c r="C11">
        <v>1</v>
      </c>
      <c r="D11" t="s">
        <v>50</v>
      </c>
      <c r="E11" s="48">
        <v>7.5</v>
      </c>
      <c r="F11" s="48">
        <f t="shared" ref="F11:F13" si="0">E11*C11</f>
        <v>7.5</v>
      </c>
    </row>
    <row r="12" spans="1:6" x14ac:dyDescent="0.35">
      <c r="B12" t="s">
        <v>1707</v>
      </c>
      <c r="E12" s="48">
        <v>195.00000000000003</v>
      </c>
      <c r="F12" s="48">
        <f t="shared" si="0"/>
        <v>0</v>
      </c>
    </row>
    <row r="13" spans="1:6" x14ac:dyDescent="0.35">
      <c r="B13">
        <v>7</v>
      </c>
      <c r="C13">
        <v>0.25</v>
      </c>
      <c r="D13" t="s">
        <v>49</v>
      </c>
      <c r="E13" s="48">
        <v>108</v>
      </c>
      <c r="F13" s="48">
        <f t="shared" si="0"/>
        <v>27</v>
      </c>
    </row>
    <row r="14" spans="1:6" x14ac:dyDescent="0.35">
      <c r="C14">
        <v>0.25</v>
      </c>
      <c r="D14" t="s">
        <v>50</v>
      </c>
      <c r="E14" s="48">
        <v>108</v>
      </c>
      <c r="F14" s="132">
        <f>SUM(F10:F13)</f>
        <v>42</v>
      </c>
    </row>
    <row r="15" spans="1:6" x14ac:dyDescent="0.35">
      <c r="C15">
        <v>1</v>
      </c>
      <c r="D15" t="s">
        <v>49</v>
      </c>
      <c r="E15" s="48">
        <v>3</v>
      </c>
      <c r="F15" s="48">
        <f t="shared" ref="F15:F35" si="1">E15*C15</f>
        <v>3</v>
      </c>
    </row>
    <row r="16" spans="1:6" x14ac:dyDescent="0.35">
      <c r="C16">
        <v>1</v>
      </c>
      <c r="D16" t="s">
        <v>50</v>
      </c>
      <c r="E16" s="48">
        <v>3</v>
      </c>
      <c r="F16" s="48">
        <f t="shared" si="1"/>
        <v>3</v>
      </c>
    </row>
    <row r="17" spans="2:6" x14ac:dyDescent="0.35">
      <c r="B17" t="s">
        <v>1708</v>
      </c>
      <c r="E17" s="48">
        <v>222</v>
      </c>
      <c r="F17" s="48">
        <f t="shared" si="1"/>
        <v>0</v>
      </c>
    </row>
    <row r="18" spans="2:6" x14ac:dyDescent="0.35">
      <c r="B18">
        <v>8</v>
      </c>
      <c r="C18">
        <v>1</v>
      </c>
      <c r="D18" t="s">
        <v>49</v>
      </c>
      <c r="E18" s="48">
        <v>30</v>
      </c>
      <c r="F18" s="48">
        <f t="shared" si="1"/>
        <v>30</v>
      </c>
    </row>
    <row r="19" spans="2:6" x14ac:dyDescent="0.35">
      <c r="C19">
        <v>1</v>
      </c>
      <c r="D19" t="s">
        <v>50</v>
      </c>
      <c r="E19" s="48">
        <v>30</v>
      </c>
      <c r="F19" s="48">
        <f t="shared" si="1"/>
        <v>30</v>
      </c>
    </row>
    <row r="20" spans="2:6" x14ac:dyDescent="0.35">
      <c r="B20" t="s">
        <v>1709</v>
      </c>
      <c r="E20" s="48">
        <v>60</v>
      </c>
      <c r="F20" s="48">
        <f t="shared" si="1"/>
        <v>0</v>
      </c>
    </row>
    <row r="21" spans="2:6" x14ac:dyDescent="0.35">
      <c r="B21">
        <v>9</v>
      </c>
      <c r="C21">
        <v>0.1</v>
      </c>
      <c r="D21" t="s">
        <v>49</v>
      </c>
      <c r="E21" s="48">
        <v>4.05</v>
      </c>
      <c r="F21" s="132">
        <f>SUM(F15:F20)</f>
        <v>66</v>
      </c>
    </row>
    <row r="22" spans="2:6" x14ac:dyDescent="0.35">
      <c r="C22">
        <v>0.1</v>
      </c>
      <c r="D22" t="s">
        <v>50</v>
      </c>
      <c r="E22" s="48">
        <v>4.05</v>
      </c>
      <c r="F22" s="48">
        <f t="shared" si="1"/>
        <v>0.40500000000000003</v>
      </c>
    </row>
    <row r="23" spans="2:6" x14ac:dyDescent="0.35">
      <c r="C23">
        <v>0.9</v>
      </c>
      <c r="D23" t="s">
        <v>49</v>
      </c>
      <c r="E23" s="48">
        <v>4.05</v>
      </c>
      <c r="F23" s="48">
        <f t="shared" si="1"/>
        <v>3.645</v>
      </c>
    </row>
    <row r="24" spans="2:6" x14ac:dyDescent="0.35">
      <c r="C24">
        <v>0.9</v>
      </c>
      <c r="D24" t="s">
        <v>50</v>
      </c>
      <c r="E24" s="48">
        <v>4.05</v>
      </c>
      <c r="F24" s="48">
        <f t="shared" si="1"/>
        <v>3.645</v>
      </c>
    </row>
    <row r="25" spans="2:6" x14ac:dyDescent="0.35">
      <c r="C25">
        <v>1</v>
      </c>
      <c r="D25" t="s">
        <v>49</v>
      </c>
      <c r="E25" s="48">
        <v>25.95</v>
      </c>
      <c r="F25" s="48">
        <f t="shared" si="1"/>
        <v>25.95</v>
      </c>
    </row>
    <row r="26" spans="2:6" x14ac:dyDescent="0.35">
      <c r="C26">
        <v>1</v>
      </c>
      <c r="D26" t="s">
        <v>50</v>
      </c>
      <c r="E26" s="48">
        <v>25.95</v>
      </c>
      <c r="F26" s="132">
        <f>SUM(F22:F25)</f>
        <v>33.644999999999996</v>
      </c>
    </row>
    <row r="27" spans="2:6" x14ac:dyDescent="0.35">
      <c r="B27" t="s">
        <v>1710</v>
      </c>
      <c r="E27" s="48">
        <v>68.099999999999994</v>
      </c>
      <c r="F27" s="48">
        <f t="shared" si="1"/>
        <v>0</v>
      </c>
    </row>
    <row r="28" spans="2:6" x14ac:dyDescent="0.35">
      <c r="B28">
        <v>10</v>
      </c>
      <c r="C28">
        <v>0.25</v>
      </c>
      <c r="D28" t="s">
        <v>49</v>
      </c>
      <c r="E28" s="48">
        <v>40.799999999999997</v>
      </c>
      <c r="F28" s="48">
        <f t="shared" si="1"/>
        <v>10.199999999999999</v>
      </c>
    </row>
    <row r="29" spans="2:6" x14ac:dyDescent="0.35">
      <c r="C29">
        <v>0.25</v>
      </c>
      <c r="D29" t="s">
        <v>50</v>
      </c>
      <c r="E29" s="48">
        <v>40.799999999999997</v>
      </c>
      <c r="F29" s="48">
        <f t="shared" si="1"/>
        <v>10.199999999999999</v>
      </c>
    </row>
    <row r="30" spans="2:6" x14ac:dyDescent="0.35">
      <c r="C30">
        <v>0.33329999999999999</v>
      </c>
      <c r="D30" t="s">
        <v>49</v>
      </c>
      <c r="E30" s="48">
        <v>23.85</v>
      </c>
      <c r="F30" s="48">
        <f t="shared" si="1"/>
        <v>7.9492050000000001</v>
      </c>
    </row>
    <row r="31" spans="2:6" x14ac:dyDescent="0.35">
      <c r="C31">
        <v>0.33329999999999999</v>
      </c>
      <c r="D31" t="s">
        <v>50</v>
      </c>
      <c r="E31" s="48">
        <v>23.85</v>
      </c>
      <c r="F31" s="132">
        <f>SUM(F27:F30)</f>
        <v>28.349204999999998</v>
      </c>
    </row>
    <row r="32" spans="2:6" x14ac:dyDescent="0.35">
      <c r="C32">
        <v>1</v>
      </c>
      <c r="D32" t="s">
        <v>49</v>
      </c>
      <c r="E32" s="48">
        <v>11.85</v>
      </c>
      <c r="F32" s="48">
        <f t="shared" si="1"/>
        <v>11.85</v>
      </c>
    </row>
    <row r="33" spans="1:6" x14ac:dyDescent="0.35">
      <c r="C33">
        <v>1</v>
      </c>
      <c r="D33" t="s">
        <v>50</v>
      </c>
      <c r="E33" s="48">
        <v>11.85</v>
      </c>
      <c r="F33" s="48">
        <f t="shared" si="1"/>
        <v>11.85</v>
      </c>
    </row>
    <row r="34" spans="1:6" x14ac:dyDescent="0.35">
      <c r="B34" t="s">
        <v>1711</v>
      </c>
      <c r="E34" s="48">
        <v>152.99999999999997</v>
      </c>
      <c r="F34" s="48">
        <f t="shared" si="1"/>
        <v>0</v>
      </c>
    </row>
    <row r="35" spans="1:6" x14ac:dyDescent="0.35">
      <c r="B35">
        <v>11</v>
      </c>
      <c r="C35">
        <v>1</v>
      </c>
      <c r="D35" t="s">
        <v>49</v>
      </c>
      <c r="E35" s="48">
        <v>30</v>
      </c>
      <c r="F35" s="48">
        <f t="shared" si="1"/>
        <v>30</v>
      </c>
    </row>
    <row r="36" spans="1:6" x14ac:dyDescent="0.35">
      <c r="C36">
        <v>1</v>
      </c>
      <c r="D36" t="s">
        <v>50</v>
      </c>
      <c r="E36" s="48">
        <v>30</v>
      </c>
      <c r="F36" s="132">
        <f>SUM(F32:F35)</f>
        <v>53.7</v>
      </c>
    </row>
    <row r="37" spans="1:6" x14ac:dyDescent="0.35">
      <c r="B37" t="s">
        <v>1712</v>
      </c>
      <c r="E37" s="48">
        <v>60</v>
      </c>
      <c r="F37" s="48">
        <f t="shared" ref="F37:F38" si="2">E37*C37</f>
        <v>0</v>
      </c>
    </row>
    <row r="38" spans="1:6" x14ac:dyDescent="0.35">
      <c r="B38" t="s">
        <v>527</v>
      </c>
      <c r="C38">
        <v>1</v>
      </c>
      <c r="D38" t="s">
        <v>527</v>
      </c>
      <c r="E38" s="48"/>
      <c r="F38" s="48">
        <f t="shared" si="2"/>
        <v>0</v>
      </c>
    </row>
    <row r="39" spans="1:6" x14ac:dyDescent="0.35">
      <c r="C39">
        <v>1</v>
      </c>
      <c r="D39" t="s">
        <v>42</v>
      </c>
      <c r="E39" s="48">
        <v>120</v>
      </c>
      <c r="F39" s="132">
        <f>SUM(F37:F38)</f>
        <v>0</v>
      </c>
    </row>
    <row r="40" spans="1:6" x14ac:dyDescent="0.35">
      <c r="B40" t="s">
        <v>531</v>
      </c>
      <c r="E40" s="48">
        <v>120</v>
      </c>
      <c r="F40" s="48">
        <f t="shared" ref="F40:F55" si="3">E40*C40</f>
        <v>0</v>
      </c>
    </row>
    <row r="41" spans="1:6" x14ac:dyDescent="0.35">
      <c r="A41" t="s">
        <v>1697</v>
      </c>
      <c r="E41" s="48">
        <v>984.59999999999991</v>
      </c>
      <c r="F41" s="48">
        <f t="shared" si="3"/>
        <v>0</v>
      </c>
    </row>
    <row r="42" spans="1:6" x14ac:dyDescent="0.35">
      <c r="A42" t="s">
        <v>284</v>
      </c>
      <c r="B42">
        <v>1</v>
      </c>
      <c r="C42">
        <v>1</v>
      </c>
      <c r="D42" t="s">
        <v>49</v>
      </c>
      <c r="E42" s="48">
        <v>30</v>
      </c>
      <c r="F42" s="48">
        <f t="shared" si="3"/>
        <v>30</v>
      </c>
    </row>
    <row r="43" spans="1:6" x14ac:dyDescent="0.35">
      <c r="C43">
        <v>1</v>
      </c>
      <c r="D43" t="s">
        <v>50</v>
      </c>
      <c r="E43" s="48">
        <v>30</v>
      </c>
      <c r="F43" s="48">
        <f t="shared" si="3"/>
        <v>30</v>
      </c>
    </row>
    <row r="44" spans="1:6" x14ac:dyDescent="0.35">
      <c r="B44" t="s">
        <v>1713</v>
      </c>
      <c r="E44" s="48">
        <v>60</v>
      </c>
      <c r="F44" s="48">
        <f t="shared" si="3"/>
        <v>0</v>
      </c>
    </row>
    <row r="45" spans="1:6" x14ac:dyDescent="0.35">
      <c r="B45">
        <v>2</v>
      </c>
      <c r="C45">
        <v>1</v>
      </c>
      <c r="D45" t="s">
        <v>49</v>
      </c>
      <c r="E45" s="48">
        <v>30</v>
      </c>
      <c r="F45" s="48">
        <f t="shared" si="3"/>
        <v>30</v>
      </c>
    </row>
    <row r="46" spans="1:6" x14ac:dyDescent="0.35">
      <c r="C46">
        <v>1</v>
      </c>
      <c r="D46" t="s">
        <v>50</v>
      </c>
      <c r="E46" s="48">
        <v>30</v>
      </c>
      <c r="F46" s="132">
        <f>SUM(F40:F45)</f>
        <v>90</v>
      </c>
    </row>
    <row r="47" spans="1:6" x14ac:dyDescent="0.35">
      <c r="B47" t="s">
        <v>1714</v>
      </c>
      <c r="E47" s="48">
        <v>60</v>
      </c>
      <c r="F47" s="48">
        <f t="shared" si="3"/>
        <v>0</v>
      </c>
    </row>
    <row r="48" spans="1:6" x14ac:dyDescent="0.35">
      <c r="B48">
        <v>3</v>
      </c>
      <c r="C48">
        <v>1</v>
      </c>
      <c r="D48" t="s">
        <v>49</v>
      </c>
      <c r="E48" s="48">
        <v>30</v>
      </c>
      <c r="F48" s="48">
        <f t="shared" si="3"/>
        <v>30</v>
      </c>
    </row>
    <row r="49" spans="1:6" x14ac:dyDescent="0.35">
      <c r="C49">
        <v>1</v>
      </c>
      <c r="D49" t="s">
        <v>50</v>
      </c>
      <c r="E49" s="48">
        <v>30</v>
      </c>
      <c r="F49" s="48">
        <f t="shared" si="3"/>
        <v>30</v>
      </c>
    </row>
    <row r="50" spans="1:6" x14ac:dyDescent="0.35">
      <c r="B50" t="s">
        <v>1715</v>
      </c>
      <c r="E50" s="48">
        <v>60</v>
      </c>
      <c r="F50" s="48">
        <f t="shared" si="3"/>
        <v>0</v>
      </c>
    </row>
    <row r="51" spans="1:6" x14ac:dyDescent="0.35">
      <c r="B51">
        <v>4</v>
      </c>
      <c r="C51">
        <v>1</v>
      </c>
      <c r="D51" t="s">
        <v>49</v>
      </c>
      <c r="E51" s="48">
        <v>30</v>
      </c>
      <c r="F51" s="48">
        <f t="shared" si="3"/>
        <v>30</v>
      </c>
    </row>
    <row r="52" spans="1:6" x14ac:dyDescent="0.35">
      <c r="C52">
        <v>1</v>
      </c>
      <c r="D52" t="s">
        <v>50</v>
      </c>
      <c r="E52" s="48">
        <v>30</v>
      </c>
      <c r="F52" s="48">
        <f t="shared" si="3"/>
        <v>30</v>
      </c>
    </row>
    <row r="53" spans="1:6" x14ac:dyDescent="0.35">
      <c r="B53" t="s">
        <v>1716</v>
      </c>
      <c r="E53" s="48">
        <v>60</v>
      </c>
      <c r="F53" s="132">
        <f>SUM(F47:F52)</f>
        <v>120</v>
      </c>
    </row>
    <row r="54" spans="1:6" x14ac:dyDescent="0.35">
      <c r="B54">
        <v>5</v>
      </c>
      <c r="C54">
        <v>0.25</v>
      </c>
      <c r="D54" t="s">
        <v>49</v>
      </c>
      <c r="E54" s="48">
        <v>120</v>
      </c>
      <c r="F54" s="48">
        <f t="shared" si="3"/>
        <v>30</v>
      </c>
    </row>
    <row r="55" spans="1:6" x14ac:dyDescent="0.35">
      <c r="B55" t="s">
        <v>1706</v>
      </c>
      <c r="E55" s="48">
        <v>120</v>
      </c>
      <c r="F55" s="48">
        <f t="shared" si="3"/>
        <v>0</v>
      </c>
    </row>
    <row r="56" spans="1:6" x14ac:dyDescent="0.35">
      <c r="B56" t="s">
        <v>527</v>
      </c>
      <c r="C56">
        <v>1</v>
      </c>
      <c r="D56" t="s">
        <v>527</v>
      </c>
      <c r="E56" s="48"/>
      <c r="F56" s="132">
        <f>SUM(F54:F55)</f>
        <v>30</v>
      </c>
    </row>
    <row r="57" spans="1:6" x14ac:dyDescent="0.35">
      <c r="C57">
        <v>1</v>
      </c>
      <c r="D57" t="s">
        <v>42</v>
      </c>
      <c r="E57" s="48"/>
    </row>
    <row r="58" spans="1:6" x14ac:dyDescent="0.35">
      <c r="B58" t="s">
        <v>531</v>
      </c>
      <c r="E58" s="48"/>
    </row>
    <row r="59" spans="1:6" x14ac:dyDescent="0.35">
      <c r="A59" t="s">
        <v>1698</v>
      </c>
      <c r="E59" s="48">
        <v>360</v>
      </c>
      <c r="F59" s="132"/>
    </row>
    <row r="60" spans="1:6" x14ac:dyDescent="0.35">
      <c r="A60" t="s">
        <v>259</v>
      </c>
      <c r="E60" s="48">
        <v>1344.6</v>
      </c>
    </row>
    <row r="62" spans="1:6" x14ac:dyDescent="0.35">
      <c r="F62" s="132"/>
    </row>
    <row r="64" spans="1:6" x14ac:dyDescent="0.35">
      <c r="F64" s="132"/>
    </row>
    <row r="68" spans="5:6" x14ac:dyDescent="0.35">
      <c r="E68" s="48"/>
    </row>
    <row r="69" spans="5:6" x14ac:dyDescent="0.35">
      <c r="E69" s="48"/>
    </row>
    <row r="70" spans="5:6" x14ac:dyDescent="0.35">
      <c r="E70" s="48"/>
    </row>
    <row r="71" spans="5:6" x14ac:dyDescent="0.35">
      <c r="F71"/>
    </row>
    <row r="72" spans="5:6" x14ac:dyDescent="0.35">
      <c r="F72"/>
    </row>
    <row r="73" spans="5:6" x14ac:dyDescent="0.35">
      <c r="F73"/>
    </row>
    <row r="74" spans="5:6" x14ac:dyDescent="0.35">
      <c r="F74"/>
    </row>
    <row r="75" spans="5:6" x14ac:dyDescent="0.35">
      <c r="F75"/>
    </row>
    <row r="76" spans="5:6" x14ac:dyDescent="0.35">
      <c r="F76"/>
    </row>
    <row r="77" spans="5:6" x14ac:dyDescent="0.35">
      <c r="F77"/>
    </row>
    <row r="78" spans="5:6" x14ac:dyDescent="0.35">
      <c r="F78"/>
    </row>
    <row r="79" spans="5:6" x14ac:dyDescent="0.35">
      <c r="F79"/>
    </row>
    <row r="80" spans="5:6" x14ac:dyDescent="0.35">
      <c r="F80"/>
    </row>
    <row r="81" spans="6:6" x14ac:dyDescent="0.35">
      <c r="F81"/>
    </row>
    <row r="82" spans="6:6" x14ac:dyDescent="0.35">
      <c r="F82"/>
    </row>
    <row r="83" spans="6:6" x14ac:dyDescent="0.35">
      <c r="F83"/>
    </row>
    <row r="84" spans="6:6" x14ac:dyDescent="0.35">
      <c r="F84" s="53"/>
    </row>
    <row r="85" spans="6:6" x14ac:dyDescent="0.35">
      <c r="F85"/>
    </row>
    <row r="86" spans="6:6" x14ac:dyDescent="0.35">
      <c r="F86"/>
    </row>
    <row r="87" spans="6:6" x14ac:dyDescent="0.35">
      <c r="F87" s="53"/>
    </row>
    <row r="88" spans="6:6" x14ac:dyDescent="0.35">
      <c r="F88" s="133"/>
    </row>
  </sheetData>
  <pageMargins left="0.7" right="0.7" top="0.75" bottom="0.75" header="0.3" footer="0.3"/>
  <pageSetup paperSize="9" scale="55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AB07-170D-41FB-AC4C-799308C21816}">
  <sheetPr>
    <tabColor theme="1"/>
  </sheetPr>
  <dimension ref="A1:AM1385"/>
  <sheetViews>
    <sheetView tabSelected="1" workbookViewId="0">
      <selection activeCell="A2" sqref="A2"/>
    </sheetView>
  </sheetViews>
  <sheetFormatPr defaultRowHeight="14.5" x14ac:dyDescent="0.35"/>
  <cols>
    <col min="1" max="1" width="19.26953125" bestFit="1" customWidth="1"/>
    <col min="2" max="2" width="8.54296875" bestFit="1" customWidth="1"/>
    <col min="3" max="3" width="51.453125" bestFit="1" customWidth="1"/>
    <col min="4" max="4" width="51.81640625" bestFit="1" customWidth="1"/>
    <col min="5" max="5" width="21.1796875" bestFit="1" customWidth="1"/>
    <col min="6" max="6" width="21" bestFit="1" customWidth="1"/>
    <col min="7" max="7" width="17.453125" bestFit="1" customWidth="1"/>
    <col min="8" max="8" width="80.7265625" bestFit="1" customWidth="1"/>
    <col min="9" max="9" width="10" bestFit="1" customWidth="1"/>
    <col min="10" max="10" width="9.54296875" bestFit="1" customWidth="1"/>
    <col min="11" max="11" width="11.81640625" bestFit="1" customWidth="1"/>
    <col min="12" max="12" width="7.7265625" bestFit="1" customWidth="1"/>
    <col min="13" max="13" width="7.81640625" bestFit="1" customWidth="1"/>
    <col min="14" max="14" width="9" bestFit="1" customWidth="1"/>
    <col min="15" max="15" width="11.7265625" bestFit="1" customWidth="1"/>
    <col min="16" max="16" width="14" bestFit="1" customWidth="1"/>
    <col min="17" max="17" width="12.54296875" bestFit="1" customWidth="1"/>
    <col min="18" max="18" width="16.54296875" bestFit="1" customWidth="1"/>
    <col min="19" max="19" width="21.1796875" bestFit="1" customWidth="1"/>
    <col min="20" max="20" width="23.54296875" bestFit="1" customWidth="1"/>
    <col min="21" max="21" width="13.26953125" bestFit="1" customWidth="1"/>
    <col min="22" max="22" width="12.54296875" bestFit="1" customWidth="1"/>
    <col min="23" max="23" width="18.453125" bestFit="1" customWidth="1"/>
    <col min="24" max="26" width="19.1796875" bestFit="1" customWidth="1"/>
    <col min="27" max="27" width="11.1796875" bestFit="1" customWidth="1"/>
    <col min="28" max="28" width="10.54296875" bestFit="1" customWidth="1"/>
    <col min="29" max="29" width="13.1796875" bestFit="1" customWidth="1"/>
    <col min="30" max="30" width="5.81640625" bestFit="1" customWidth="1"/>
    <col min="31" max="31" width="6.54296875" bestFit="1" customWidth="1"/>
    <col min="32" max="32" width="19.1796875" bestFit="1" customWidth="1"/>
    <col min="33" max="33" width="40.1796875" bestFit="1" customWidth="1"/>
    <col min="34" max="34" width="5.453125" bestFit="1" customWidth="1"/>
    <col min="35" max="35" width="72.1796875" bestFit="1" customWidth="1"/>
    <col min="36" max="36" width="16.54296875" bestFit="1" customWidth="1"/>
    <col min="37" max="37" width="11.81640625" bestFit="1" customWidth="1"/>
    <col min="38" max="38" width="12.1796875" bestFit="1" customWidth="1"/>
    <col min="39" max="39" width="13.453125" bestFit="1" customWidth="1"/>
    <col min="40" max="40" width="12.453125" bestFit="1" customWidth="1"/>
    <col min="41" max="41" width="13.453125" customWidth="1"/>
  </cols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1420</v>
      </c>
      <c r="AM1" t="s">
        <v>1746</v>
      </c>
    </row>
    <row r="2" spans="1:39" x14ac:dyDescent="0.35">
      <c r="A2" t="s">
        <v>38</v>
      </c>
      <c r="B2" t="s">
        <v>39</v>
      </c>
      <c r="C2" t="s">
        <v>40</v>
      </c>
      <c r="D2" t="s">
        <v>41</v>
      </c>
      <c r="E2" t="s">
        <v>42</v>
      </c>
      <c r="G2" t="s">
        <v>43</v>
      </c>
      <c r="H2" t="s">
        <v>44</v>
      </c>
      <c r="I2" t="s">
        <v>42</v>
      </c>
      <c r="J2">
        <v>1</v>
      </c>
      <c r="L2" t="s">
        <v>45</v>
      </c>
      <c r="M2" t="s">
        <v>42</v>
      </c>
      <c r="Q2">
        <v>0</v>
      </c>
      <c r="R2">
        <v>0</v>
      </c>
      <c r="S2">
        <v>0</v>
      </c>
      <c r="T2">
        <v>396</v>
      </c>
      <c r="U2">
        <v>396</v>
      </c>
      <c r="V2">
        <v>396000</v>
      </c>
      <c r="W2">
        <v>33000</v>
      </c>
      <c r="X2" t="s">
        <v>38</v>
      </c>
      <c r="Y2" t="s">
        <v>38</v>
      </c>
      <c r="Z2" t="s">
        <v>38</v>
      </c>
      <c r="AF2" t="s">
        <v>38</v>
      </c>
      <c r="AH2">
        <v>2023</v>
      </c>
      <c r="AL2" t="s">
        <v>43</v>
      </c>
    </row>
    <row r="3" spans="1:39" x14ac:dyDescent="0.35">
      <c r="A3" t="s">
        <v>38</v>
      </c>
      <c r="B3" t="s">
        <v>39</v>
      </c>
      <c r="C3" t="s">
        <v>40</v>
      </c>
      <c r="D3" t="s">
        <v>41</v>
      </c>
      <c r="E3" t="s">
        <v>42</v>
      </c>
      <c r="G3" t="s">
        <v>43</v>
      </c>
      <c r="H3" t="s">
        <v>46</v>
      </c>
      <c r="I3" t="s">
        <v>42</v>
      </c>
      <c r="J3">
        <v>1</v>
      </c>
      <c r="L3" t="s">
        <v>45</v>
      </c>
      <c r="M3" t="s">
        <v>42</v>
      </c>
      <c r="R3">
        <v>0</v>
      </c>
      <c r="S3">
        <v>0</v>
      </c>
      <c r="T3">
        <v>93.962400000000002</v>
      </c>
      <c r="U3">
        <v>93.962400000000002</v>
      </c>
      <c r="V3">
        <v>93962.400000000009</v>
      </c>
      <c r="W3">
        <v>7830.2000000000007</v>
      </c>
      <c r="X3" t="s">
        <v>38</v>
      </c>
      <c r="Y3" t="s">
        <v>38</v>
      </c>
      <c r="Z3" t="s">
        <v>38</v>
      </c>
      <c r="AF3" t="s">
        <v>38</v>
      </c>
      <c r="AH3">
        <v>2023</v>
      </c>
      <c r="AL3" t="s">
        <v>43</v>
      </c>
    </row>
    <row r="4" spans="1:39" x14ac:dyDescent="0.35">
      <c r="A4" t="s">
        <v>47</v>
      </c>
      <c r="B4" t="s">
        <v>39</v>
      </c>
      <c r="C4" t="s">
        <v>40</v>
      </c>
      <c r="D4" t="s">
        <v>41</v>
      </c>
      <c r="E4" t="s">
        <v>48</v>
      </c>
      <c r="G4" t="s">
        <v>43</v>
      </c>
      <c r="H4" t="s">
        <v>47</v>
      </c>
      <c r="I4" t="s">
        <v>42</v>
      </c>
      <c r="J4">
        <v>1</v>
      </c>
      <c r="L4" t="s">
        <v>45</v>
      </c>
      <c r="M4" t="s">
        <v>49</v>
      </c>
      <c r="N4">
        <v>1</v>
      </c>
      <c r="O4">
        <v>16</v>
      </c>
      <c r="P4">
        <v>30</v>
      </c>
      <c r="Q4">
        <v>368.3741</v>
      </c>
      <c r="R4">
        <v>8</v>
      </c>
      <c r="S4">
        <v>2946.9928</v>
      </c>
      <c r="U4">
        <v>2946.9928</v>
      </c>
      <c r="V4">
        <v>2946992.8</v>
      </c>
      <c r="W4">
        <v>245582.73333333331</v>
      </c>
      <c r="X4" t="s">
        <v>1747</v>
      </c>
      <c r="Y4" t="s">
        <v>1747</v>
      </c>
      <c r="Z4">
        <v>3564</v>
      </c>
      <c r="AA4">
        <v>3564</v>
      </c>
      <c r="AF4">
        <v>41</v>
      </c>
      <c r="AH4">
        <v>2023</v>
      </c>
      <c r="AL4" t="s">
        <v>43</v>
      </c>
    </row>
    <row r="5" spans="1:39" x14ac:dyDescent="0.35">
      <c r="A5" t="s">
        <v>47</v>
      </c>
      <c r="B5" t="s">
        <v>39</v>
      </c>
      <c r="C5" t="s">
        <v>40</v>
      </c>
      <c r="D5" t="s">
        <v>41</v>
      </c>
      <c r="E5" t="s">
        <v>48</v>
      </c>
      <c r="G5" t="s">
        <v>43</v>
      </c>
      <c r="H5" t="s">
        <v>47</v>
      </c>
      <c r="I5" t="s">
        <v>42</v>
      </c>
      <c r="J5">
        <v>1</v>
      </c>
      <c r="L5" t="s">
        <v>45</v>
      </c>
      <c r="M5" t="s">
        <v>50</v>
      </c>
      <c r="N5">
        <v>2</v>
      </c>
      <c r="O5">
        <v>16</v>
      </c>
      <c r="P5">
        <v>30</v>
      </c>
      <c r="Q5">
        <v>368.3741</v>
      </c>
      <c r="R5">
        <v>8</v>
      </c>
      <c r="S5">
        <v>2946.9928</v>
      </c>
      <c r="U5">
        <v>2946.9928</v>
      </c>
      <c r="V5">
        <v>2946992.8</v>
      </c>
      <c r="W5">
        <v>245582.73333333331</v>
      </c>
      <c r="X5" t="s">
        <v>1747</v>
      </c>
      <c r="Y5" t="s">
        <v>1747</v>
      </c>
      <c r="Z5">
        <v>3564</v>
      </c>
      <c r="AA5">
        <v>3564</v>
      </c>
      <c r="AF5">
        <v>41</v>
      </c>
      <c r="AH5">
        <v>2023</v>
      </c>
      <c r="AL5" t="s">
        <v>43</v>
      </c>
    </row>
    <row r="6" spans="1:39" x14ac:dyDescent="0.35">
      <c r="A6" t="s">
        <v>38</v>
      </c>
      <c r="B6" t="s">
        <v>39</v>
      </c>
      <c r="C6" t="s">
        <v>51</v>
      </c>
      <c r="D6" t="s">
        <v>51</v>
      </c>
      <c r="E6" t="s">
        <v>42</v>
      </c>
      <c r="G6" t="s">
        <v>43</v>
      </c>
      <c r="H6" t="s">
        <v>52</v>
      </c>
      <c r="I6" t="s">
        <v>42</v>
      </c>
      <c r="J6">
        <v>1</v>
      </c>
      <c r="L6" t="s">
        <v>53</v>
      </c>
      <c r="Q6">
        <v>0</v>
      </c>
      <c r="R6">
        <v>0</v>
      </c>
      <c r="S6">
        <v>0</v>
      </c>
      <c r="T6">
        <v>2.4340000000000002</v>
      </c>
      <c r="U6">
        <v>2.4340000000000002</v>
      </c>
      <c r="V6">
        <v>2434</v>
      </c>
      <c r="W6">
        <v>202.83333333333334</v>
      </c>
      <c r="X6" t="s">
        <v>38</v>
      </c>
      <c r="Y6" t="s">
        <v>38</v>
      </c>
      <c r="Z6" t="s">
        <v>38</v>
      </c>
      <c r="AF6" t="s">
        <v>38</v>
      </c>
      <c r="AH6">
        <v>2023</v>
      </c>
      <c r="AL6" t="s">
        <v>43</v>
      </c>
    </row>
    <row r="7" spans="1:39" x14ac:dyDescent="0.35">
      <c r="A7" t="s">
        <v>38</v>
      </c>
      <c r="B7" t="s">
        <v>39</v>
      </c>
      <c r="C7" t="s">
        <v>51</v>
      </c>
      <c r="D7" t="s">
        <v>51</v>
      </c>
      <c r="E7" t="s">
        <v>42</v>
      </c>
      <c r="G7" t="s">
        <v>43</v>
      </c>
      <c r="H7" t="s">
        <v>52</v>
      </c>
      <c r="I7" t="s">
        <v>42</v>
      </c>
      <c r="J7">
        <v>1</v>
      </c>
      <c r="L7" t="s">
        <v>53</v>
      </c>
      <c r="Q7">
        <v>0</v>
      </c>
      <c r="R7">
        <v>0</v>
      </c>
      <c r="S7">
        <v>0</v>
      </c>
      <c r="T7">
        <v>2.1909999999999998</v>
      </c>
      <c r="U7">
        <v>2.1909999999999998</v>
      </c>
      <c r="V7">
        <v>2191</v>
      </c>
      <c r="W7">
        <v>182.58333333333334</v>
      </c>
      <c r="X7" t="s">
        <v>38</v>
      </c>
      <c r="Y7" t="s">
        <v>38</v>
      </c>
      <c r="Z7" t="s">
        <v>38</v>
      </c>
      <c r="AF7" t="s">
        <v>38</v>
      </c>
      <c r="AH7">
        <v>2023</v>
      </c>
      <c r="AL7" t="s">
        <v>43</v>
      </c>
    </row>
    <row r="8" spans="1:39" x14ac:dyDescent="0.35">
      <c r="A8" t="s">
        <v>38</v>
      </c>
      <c r="B8" t="s">
        <v>39</v>
      </c>
      <c r="C8" t="s">
        <v>51</v>
      </c>
      <c r="D8" t="s">
        <v>51</v>
      </c>
      <c r="E8" t="s">
        <v>42</v>
      </c>
      <c r="G8" t="s">
        <v>43</v>
      </c>
      <c r="H8" t="s">
        <v>54</v>
      </c>
      <c r="I8" t="s">
        <v>42</v>
      </c>
      <c r="J8">
        <v>1</v>
      </c>
      <c r="L8" t="s">
        <v>53</v>
      </c>
      <c r="Q8">
        <v>0</v>
      </c>
      <c r="R8">
        <v>0</v>
      </c>
      <c r="S8">
        <v>0</v>
      </c>
      <c r="T8">
        <v>5.0679999999999996</v>
      </c>
      <c r="U8">
        <v>5.0679999999999996</v>
      </c>
      <c r="V8">
        <v>5068</v>
      </c>
      <c r="W8">
        <v>422.33333333333331</v>
      </c>
      <c r="X8" t="s">
        <v>38</v>
      </c>
      <c r="Y8" t="s">
        <v>38</v>
      </c>
      <c r="Z8" t="s">
        <v>38</v>
      </c>
      <c r="AF8" t="s">
        <v>38</v>
      </c>
      <c r="AH8">
        <v>2023</v>
      </c>
      <c r="AL8" t="s">
        <v>43</v>
      </c>
    </row>
    <row r="9" spans="1:39" x14ac:dyDescent="0.35">
      <c r="A9" t="s">
        <v>38</v>
      </c>
      <c r="B9" t="s">
        <v>39</v>
      </c>
      <c r="C9" t="s">
        <v>51</v>
      </c>
      <c r="D9" t="s">
        <v>51</v>
      </c>
      <c r="E9" t="s">
        <v>42</v>
      </c>
      <c r="G9" t="s">
        <v>43</v>
      </c>
      <c r="H9" t="s">
        <v>55</v>
      </c>
      <c r="I9" t="s">
        <v>42</v>
      </c>
      <c r="J9">
        <v>1</v>
      </c>
      <c r="L9" t="s">
        <v>53</v>
      </c>
      <c r="Q9">
        <v>0</v>
      </c>
      <c r="R9">
        <v>0</v>
      </c>
      <c r="S9">
        <v>0</v>
      </c>
      <c r="T9">
        <v>1.2150000000000001</v>
      </c>
      <c r="U9">
        <v>1.2150000000000001</v>
      </c>
      <c r="V9">
        <v>1215</v>
      </c>
      <c r="W9">
        <v>101.25</v>
      </c>
      <c r="X9" t="s">
        <v>38</v>
      </c>
      <c r="Y9" t="s">
        <v>38</v>
      </c>
      <c r="Z9" t="s">
        <v>38</v>
      </c>
      <c r="AF9" t="s">
        <v>38</v>
      </c>
      <c r="AH9">
        <v>2023</v>
      </c>
      <c r="AL9" t="s">
        <v>43</v>
      </c>
    </row>
    <row r="10" spans="1:39" x14ac:dyDescent="0.35">
      <c r="A10" t="s">
        <v>38</v>
      </c>
      <c r="B10" t="s">
        <v>39</v>
      </c>
      <c r="C10" t="s">
        <v>51</v>
      </c>
      <c r="D10" t="s">
        <v>51</v>
      </c>
      <c r="E10" t="s">
        <v>42</v>
      </c>
      <c r="G10" t="s">
        <v>43</v>
      </c>
      <c r="H10" t="s">
        <v>44</v>
      </c>
      <c r="I10" t="s">
        <v>42</v>
      </c>
      <c r="J10">
        <v>1</v>
      </c>
      <c r="L10" t="s">
        <v>53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 t="s">
        <v>38</v>
      </c>
      <c r="Y10" t="s">
        <v>38</v>
      </c>
      <c r="Z10" t="s">
        <v>38</v>
      </c>
      <c r="AF10" t="s">
        <v>38</v>
      </c>
      <c r="AH10">
        <v>2023</v>
      </c>
      <c r="AL10" t="s">
        <v>43</v>
      </c>
    </row>
    <row r="11" spans="1:39" x14ac:dyDescent="0.35">
      <c r="A11" t="s">
        <v>47</v>
      </c>
      <c r="B11" t="s">
        <v>39</v>
      </c>
      <c r="C11" t="s">
        <v>51</v>
      </c>
      <c r="D11" t="s">
        <v>51</v>
      </c>
      <c r="E11" t="s">
        <v>48</v>
      </c>
      <c r="G11" t="s">
        <v>43</v>
      </c>
      <c r="H11" t="s">
        <v>56</v>
      </c>
      <c r="I11" t="s">
        <v>57</v>
      </c>
      <c r="J11">
        <v>1</v>
      </c>
      <c r="L11" t="s">
        <v>58</v>
      </c>
      <c r="M11" t="s">
        <v>50</v>
      </c>
      <c r="N11">
        <v>2</v>
      </c>
      <c r="O11">
        <v>3</v>
      </c>
      <c r="P11">
        <v>1.5</v>
      </c>
      <c r="Q11">
        <v>114.54</v>
      </c>
      <c r="R11">
        <v>7.4999999999999997E-2</v>
      </c>
      <c r="S11">
        <v>8.5905000000000005</v>
      </c>
      <c r="U11">
        <v>8.5905000000000005</v>
      </c>
      <c r="V11">
        <v>8590.5</v>
      </c>
      <c r="W11">
        <v>715.875</v>
      </c>
      <c r="X11" t="s">
        <v>1724</v>
      </c>
      <c r="Y11" t="s">
        <v>1724</v>
      </c>
      <c r="Z11">
        <v>3093</v>
      </c>
      <c r="AA11">
        <v>3094</v>
      </c>
      <c r="AF11">
        <v>127</v>
      </c>
      <c r="AH11">
        <v>2023</v>
      </c>
      <c r="AL11" t="s">
        <v>43</v>
      </c>
    </row>
    <row r="12" spans="1:39" x14ac:dyDescent="0.35">
      <c r="A12" t="s">
        <v>47</v>
      </c>
      <c r="B12" t="s">
        <v>39</v>
      </c>
      <c r="C12" t="s">
        <v>51</v>
      </c>
      <c r="D12" t="s">
        <v>51</v>
      </c>
      <c r="E12" t="s">
        <v>48</v>
      </c>
      <c r="G12" t="s">
        <v>43</v>
      </c>
      <c r="H12" t="s">
        <v>59</v>
      </c>
      <c r="I12" t="s">
        <v>60</v>
      </c>
      <c r="J12">
        <v>1</v>
      </c>
      <c r="L12" t="s">
        <v>58</v>
      </c>
      <c r="M12" t="s">
        <v>50</v>
      </c>
      <c r="N12">
        <v>2</v>
      </c>
      <c r="O12">
        <v>3</v>
      </c>
      <c r="P12">
        <v>6</v>
      </c>
      <c r="Q12">
        <v>114.54</v>
      </c>
      <c r="R12">
        <v>0.3</v>
      </c>
      <c r="S12">
        <v>34.362000000000002</v>
      </c>
      <c r="U12">
        <v>34.362000000000002</v>
      </c>
      <c r="V12">
        <v>34362</v>
      </c>
      <c r="W12">
        <v>2863.5</v>
      </c>
      <c r="X12" t="s">
        <v>1724</v>
      </c>
      <c r="Y12" t="s">
        <v>1724</v>
      </c>
      <c r="Z12">
        <v>3093</v>
      </c>
      <c r="AA12">
        <v>3094</v>
      </c>
      <c r="AF12">
        <v>127</v>
      </c>
      <c r="AH12">
        <v>2023</v>
      </c>
      <c r="AL12" t="s">
        <v>43</v>
      </c>
    </row>
    <row r="13" spans="1:39" x14ac:dyDescent="0.35">
      <c r="A13" t="s">
        <v>47</v>
      </c>
      <c r="B13" t="s">
        <v>39</v>
      </c>
      <c r="C13" t="s">
        <v>51</v>
      </c>
      <c r="D13" t="s">
        <v>51</v>
      </c>
      <c r="E13" t="s">
        <v>48</v>
      </c>
      <c r="G13" t="s">
        <v>43</v>
      </c>
      <c r="H13" t="s">
        <v>61</v>
      </c>
      <c r="I13" t="s">
        <v>62</v>
      </c>
      <c r="J13">
        <v>1</v>
      </c>
      <c r="L13" t="s">
        <v>58</v>
      </c>
      <c r="M13" t="s">
        <v>50</v>
      </c>
      <c r="N13">
        <v>2</v>
      </c>
      <c r="O13">
        <v>3</v>
      </c>
      <c r="P13">
        <v>7.5</v>
      </c>
      <c r="Q13">
        <v>114.54</v>
      </c>
      <c r="R13">
        <v>0.375</v>
      </c>
      <c r="S13">
        <v>42.952500000000001</v>
      </c>
      <c r="U13">
        <v>42.952500000000001</v>
      </c>
      <c r="V13">
        <v>42952.5</v>
      </c>
      <c r="W13">
        <v>3579.375</v>
      </c>
      <c r="X13" t="s">
        <v>1724</v>
      </c>
      <c r="Y13" t="s">
        <v>1724</v>
      </c>
      <c r="Z13">
        <v>3093</v>
      </c>
      <c r="AA13">
        <v>3094</v>
      </c>
      <c r="AF13">
        <v>127</v>
      </c>
      <c r="AH13">
        <v>2023</v>
      </c>
      <c r="AL13" t="s">
        <v>43</v>
      </c>
    </row>
    <row r="14" spans="1:39" x14ac:dyDescent="0.35">
      <c r="A14" t="s">
        <v>47</v>
      </c>
      <c r="B14" t="s">
        <v>39</v>
      </c>
      <c r="C14" t="s">
        <v>51</v>
      </c>
      <c r="D14" t="s">
        <v>51</v>
      </c>
      <c r="E14" t="s">
        <v>48</v>
      </c>
      <c r="G14" t="s">
        <v>43</v>
      </c>
      <c r="H14" t="s">
        <v>63</v>
      </c>
      <c r="I14" t="s">
        <v>64</v>
      </c>
      <c r="J14">
        <v>1</v>
      </c>
      <c r="L14" t="s">
        <v>58</v>
      </c>
      <c r="M14" t="s">
        <v>50</v>
      </c>
      <c r="N14">
        <v>2</v>
      </c>
      <c r="O14">
        <v>3</v>
      </c>
      <c r="P14">
        <v>15</v>
      </c>
      <c r="Q14">
        <v>114.54</v>
      </c>
      <c r="R14">
        <v>0.75</v>
      </c>
      <c r="S14">
        <v>85.905000000000001</v>
      </c>
      <c r="U14">
        <v>85.905000000000001</v>
      </c>
      <c r="V14">
        <v>85905</v>
      </c>
      <c r="W14">
        <v>7158.75</v>
      </c>
      <c r="X14" t="s">
        <v>1724</v>
      </c>
      <c r="Y14" t="s">
        <v>1724</v>
      </c>
      <c r="Z14">
        <v>3093</v>
      </c>
      <c r="AA14">
        <v>3094</v>
      </c>
      <c r="AF14">
        <v>127</v>
      </c>
      <c r="AH14">
        <v>2023</v>
      </c>
      <c r="AL14" t="s">
        <v>43</v>
      </c>
    </row>
    <row r="15" spans="1:39" x14ac:dyDescent="0.35">
      <c r="A15" t="s">
        <v>47</v>
      </c>
      <c r="B15" t="s">
        <v>39</v>
      </c>
      <c r="C15" t="s">
        <v>51</v>
      </c>
      <c r="D15" t="s">
        <v>51</v>
      </c>
      <c r="E15" t="s">
        <v>48</v>
      </c>
      <c r="G15" t="s">
        <v>43</v>
      </c>
      <c r="H15" t="s">
        <v>65</v>
      </c>
      <c r="I15" t="s">
        <v>42</v>
      </c>
      <c r="J15">
        <v>1</v>
      </c>
      <c r="L15" t="s">
        <v>66</v>
      </c>
      <c r="M15" t="s">
        <v>42</v>
      </c>
      <c r="P15">
        <v>60</v>
      </c>
      <c r="Q15">
        <v>76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1724</v>
      </c>
      <c r="Y15" t="s">
        <v>1724</v>
      </c>
      <c r="Z15">
        <v>3093</v>
      </c>
      <c r="AA15">
        <v>3094</v>
      </c>
      <c r="AF15">
        <v>127</v>
      </c>
      <c r="AH15">
        <v>2023</v>
      </c>
      <c r="AL15" t="s">
        <v>43</v>
      </c>
    </row>
    <row r="16" spans="1:39" x14ac:dyDescent="0.35">
      <c r="A16" t="s">
        <v>38</v>
      </c>
      <c r="B16" t="s">
        <v>39</v>
      </c>
      <c r="C16" t="s">
        <v>67</v>
      </c>
      <c r="D16" t="s">
        <v>67</v>
      </c>
      <c r="E16" t="s">
        <v>42</v>
      </c>
      <c r="G16" t="s">
        <v>43</v>
      </c>
      <c r="H16" t="s">
        <v>52</v>
      </c>
      <c r="I16" t="s">
        <v>42</v>
      </c>
      <c r="J16">
        <v>1</v>
      </c>
      <c r="L16" t="s">
        <v>53</v>
      </c>
      <c r="Q16">
        <v>0</v>
      </c>
      <c r="R16">
        <v>0</v>
      </c>
      <c r="S16">
        <v>0</v>
      </c>
      <c r="T16">
        <v>207.7664</v>
      </c>
      <c r="U16">
        <v>207.7664</v>
      </c>
      <c r="V16">
        <v>207766.39999999999</v>
      </c>
      <c r="W16">
        <v>17313.866666666665</v>
      </c>
      <c r="X16" t="s">
        <v>38</v>
      </c>
      <c r="Y16" t="s">
        <v>38</v>
      </c>
      <c r="Z16" t="s">
        <v>38</v>
      </c>
      <c r="AF16" t="s">
        <v>38</v>
      </c>
      <c r="AH16">
        <v>2023</v>
      </c>
      <c r="AL16" t="s">
        <v>43</v>
      </c>
    </row>
    <row r="17" spans="1:38" x14ac:dyDescent="0.35">
      <c r="A17" t="s">
        <v>38</v>
      </c>
      <c r="B17" t="s">
        <v>39</v>
      </c>
      <c r="C17" t="s">
        <v>67</v>
      </c>
      <c r="D17" t="s">
        <v>67</v>
      </c>
      <c r="E17" t="s">
        <v>42</v>
      </c>
      <c r="G17" t="s">
        <v>43</v>
      </c>
      <c r="H17" t="s">
        <v>52</v>
      </c>
      <c r="I17" t="s">
        <v>42</v>
      </c>
      <c r="J17">
        <v>1</v>
      </c>
      <c r="L17" t="s">
        <v>53</v>
      </c>
      <c r="Q17">
        <v>0</v>
      </c>
      <c r="R17">
        <v>0</v>
      </c>
      <c r="S17">
        <v>0</v>
      </c>
      <c r="T17">
        <v>186.989</v>
      </c>
      <c r="U17">
        <v>186.989</v>
      </c>
      <c r="V17">
        <v>186989</v>
      </c>
      <c r="W17">
        <v>15582.416666666666</v>
      </c>
      <c r="X17" t="s">
        <v>38</v>
      </c>
      <c r="Y17" t="s">
        <v>38</v>
      </c>
      <c r="Z17" t="s">
        <v>38</v>
      </c>
      <c r="AF17" t="s">
        <v>38</v>
      </c>
      <c r="AH17">
        <v>2023</v>
      </c>
      <c r="AL17" t="s">
        <v>43</v>
      </c>
    </row>
    <row r="18" spans="1:38" x14ac:dyDescent="0.35">
      <c r="A18" t="s">
        <v>38</v>
      </c>
      <c r="B18" t="s">
        <v>39</v>
      </c>
      <c r="C18" t="s">
        <v>67</v>
      </c>
      <c r="D18" t="s">
        <v>67</v>
      </c>
      <c r="E18" t="s">
        <v>42</v>
      </c>
      <c r="G18" t="s">
        <v>43</v>
      </c>
      <c r="H18" t="s">
        <v>54</v>
      </c>
      <c r="I18" t="s">
        <v>42</v>
      </c>
      <c r="J18">
        <v>1</v>
      </c>
      <c r="L18" t="s">
        <v>53</v>
      </c>
      <c r="Q18">
        <v>0</v>
      </c>
      <c r="R18">
        <v>0</v>
      </c>
      <c r="S18">
        <v>0</v>
      </c>
      <c r="T18">
        <v>432.46850000000001</v>
      </c>
      <c r="U18">
        <v>432.46850000000001</v>
      </c>
      <c r="V18">
        <v>432468.5</v>
      </c>
      <c r="W18">
        <v>36039.041666666664</v>
      </c>
      <c r="X18" t="s">
        <v>38</v>
      </c>
      <c r="Y18" t="s">
        <v>38</v>
      </c>
      <c r="Z18" t="s">
        <v>38</v>
      </c>
      <c r="AF18" t="s">
        <v>38</v>
      </c>
      <c r="AH18">
        <v>2023</v>
      </c>
      <c r="AL18" t="s">
        <v>43</v>
      </c>
    </row>
    <row r="19" spans="1:38" x14ac:dyDescent="0.35">
      <c r="A19" t="s">
        <v>38</v>
      </c>
      <c r="B19" t="s">
        <v>39</v>
      </c>
      <c r="C19" t="s">
        <v>67</v>
      </c>
      <c r="D19" t="s">
        <v>67</v>
      </c>
      <c r="E19" t="s">
        <v>42</v>
      </c>
      <c r="G19" t="s">
        <v>43</v>
      </c>
      <c r="H19" t="s">
        <v>55</v>
      </c>
      <c r="I19" t="s">
        <v>42</v>
      </c>
      <c r="J19">
        <v>1</v>
      </c>
      <c r="L19" t="s">
        <v>53</v>
      </c>
      <c r="Q19">
        <v>0</v>
      </c>
      <c r="R19">
        <v>0</v>
      </c>
      <c r="S19">
        <v>0</v>
      </c>
      <c r="T19">
        <v>142.3964</v>
      </c>
      <c r="U19">
        <v>142.3964</v>
      </c>
      <c r="V19">
        <v>142396.4</v>
      </c>
      <c r="W19">
        <v>11866.366666666667</v>
      </c>
      <c r="X19" t="s">
        <v>38</v>
      </c>
      <c r="Y19" t="s">
        <v>38</v>
      </c>
      <c r="Z19" t="s">
        <v>38</v>
      </c>
      <c r="AF19" t="s">
        <v>38</v>
      </c>
      <c r="AH19">
        <v>2023</v>
      </c>
      <c r="AL19" t="s">
        <v>43</v>
      </c>
    </row>
    <row r="20" spans="1:38" x14ac:dyDescent="0.35">
      <c r="A20" t="s">
        <v>38</v>
      </c>
      <c r="B20" t="s">
        <v>39</v>
      </c>
      <c r="C20" t="s">
        <v>67</v>
      </c>
      <c r="D20" t="s">
        <v>67</v>
      </c>
      <c r="E20" t="s">
        <v>42</v>
      </c>
      <c r="G20" t="s">
        <v>43</v>
      </c>
      <c r="H20" t="s">
        <v>44</v>
      </c>
      <c r="I20" t="s">
        <v>42</v>
      </c>
      <c r="J20">
        <v>1</v>
      </c>
      <c r="L20" t="s">
        <v>53</v>
      </c>
      <c r="Q20">
        <v>0</v>
      </c>
      <c r="R20">
        <v>0</v>
      </c>
      <c r="S20">
        <v>0</v>
      </c>
      <c r="T20">
        <v>868</v>
      </c>
      <c r="U20">
        <v>868</v>
      </c>
      <c r="V20">
        <v>868000</v>
      </c>
      <c r="W20">
        <v>72333.333333333328</v>
      </c>
      <c r="X20" t="s">
        <v>38</v>
      </c>
      <c r="Y20" t="s">
        <v>38</v>
      </c>
      <c r="Z20" t="s">
        <v>38</v>
      </c>
      <c r="AF20" t="s">
        <v>38</v>
      </c>
      <c r="AH20">
        <v>2023</v>
      </c>
      <c r="AL20" t="s">
        <v>43</v>
      </c>
    </row>
    <row r="21" spans="1:38" x14ac:dyDescent="0.35">
      <c r="A21" t="s">
        <v>47</v>
      </c>
      <c r="B21" t="s">
        <v>39</v>
      </c>
      <c r="C21" t="s">
        <v>67</v>
      </c>
      <c r="D21" t="s">
        <v>67</v>
      </c>
      <c r="E21" t="s">
        <v>48</v>
      </c>
      <c r="G21" t="s">
        <v>43</v>
      </c>
      <c r="H21" t="s">
        <v>68</v>
      </c>
      <c r="I21" t="s">
        <v>69</v>
      </c>
      <c r="J21">
        <v>1</v>
      </c>
      <c r="L21" t="s">
        <v>58</v>
      </c>
      <c r="M21" t="s">
        <v>49</v>
      </c>
      <c r="N21">
        <v>1</v>
      </c>
      <c r="O21">
        <v>48</v>
      </c>
      <c r="P21">
        <v>12.5</v>
      </c>
      <c r="Q21">
        <v>94.296899999999994</v>
      </c>
      <c r="R21">
        <v>10</v>
      </c>
      <c r="S21">
        <v>942.96899999999994</v>
      </c>
      <c r="U21">
        <v>942.96899999999994</v>
      </c>
      <c r="V21">
        <v>942968.99999999988</v>
      </c>
      <c r="W21">
        <v>78580.749999999985</v>
      </c>
      <c r="X21" t="s">
        <v>1725</v>
      </c>
      <c r="Y21" t="s">
        <v>1725</v>
      </c>
      <c r="Z21">
        <v>3093</v>
      </c>
      <c r="AA21">
        <v>3094</v>
      </c>
      <c r="AF21">
        <v>135</v>
      </c>
      <c r="AH21">
        <v>2023</v>
      </c>
      <c r="AL21" t="s">
        <v>43</v>
      </c>
    </row>
    <row r="22" spans="1:38" x14ac:dyDescent="0.35">
      <c r="A22" t="s">
        <v>47</v>
      </c>
      <c r="B22" t="s">
        <v>39</v>
      </c>
      <c r="C22" t="s">
        <v>67</v>
      </c>
      <c r="D22" t="s">
        <v>67</v>
      </c>
      <c r="E22" t="s">
        <v>48</v>
      </c>
      <c r="G22" t="s">
        <v>43</v>
      </c>
      <c r="H22" t="s">
        <v>70</v>
      </c>
      <c r="I22" t="s">
        <v>71</v>
      </c>
      <c r="J22">
        <v>1</v>
      </c>
      <c r="L22" t="s">
        <v>58</v>
      </c>
      <c r="M22" t="s">
        <v>49</v>
      </c>
      <c r="N22">
        <v>1</v>
      </c>
      <c r="O22">
        <v>48</v>
      </c>
      <c r="P22">
        <v>7.5</v>
      </c>
      <c r="Q22">
        <v>94.296899999999994</v>
      </c>
      <c r="R22">
        <v>6</v>
      </c>
      <c r="S22">
        <v>565.78139999999996</v>
      </c>
      <c r="U22">
        <v>565.78139999999996</v>
      </c>
      <c r="V22">
        <v>565781.39999999991</v>
      </c>
      <c r="W22">
        <v>47148.44999999999</v>
      </c>
      <c r="X22" t="s">
        <v>1725</v>
      </c>
      <c r="Y22" t="s">
        <v>1725</v>
      </c>
      <c r="Z22">
        <v>3093</v>
      </c>
      <c r="AA22">
        <v>3094</v>
      </c>
      <c r="AF22">
        <v>135</v>
      </c>
      <c r="AH22">
        <v>2023</v>
      </c>
      <c r="AL22" t="s">
        <v>43</v>
      </c>
    </row>
    <row r="23" spans="1:38" x14ac:dyDescent="0.35">
      <c r="A23" t="s">
        <v>47</v>
      </c>
      <c r="B23" t="s">
        <v>39</v>
      </c>
      <c r="C23" t="s">
        <v>67</v>
      </c>
      <c r="D23" t="s">
        <v>67</v>
      </c>
      <c r="E23" t="s">
        <v>48</v>
      </c>
      <c r="G23" t="s">
        <v>43</v>
      </c>
      <c r="H23" t="s">
        <v>72</v>
      </c>
      <c r="I23" t="s">
        <v>73</v>
      </c>
      <c r="J23">
        <v>1</v>
      </c>
      <c r="L23" t="s">
        <v>58</v>
      </c>
      <c r="M23" t="s">
        <v>49</v>
      </c>
      <c r="N23">
        <v>1</v>
      </c>
      <c r="O23">
        <v>48</v>
      </c>
      <c r="P23">
        <v>10</v>
      </c>
      <c r="Q23">
        <v>71.3</v>
      </c>
      <c r="R23">
        <v>8</v>
      </c>
      <c r="S23">
        <v>570.4</v>
      </c>
      <c r="U23">
        <v>570.4</v>
      </c>
      <c r="V23">
        <v>570400</v>
      </c>
      <c r="W23">
        <v>47533.333333333336</v>
      </c>
      <c r="X23" t="s">
        <v>1725</v>
      </c>
      <c r="Y23" t="s">
        <v>1725</v>
      </c>
      <c r="Z23">
        <v>3093</v>
      </c>
      <c r="AA23">
        <v>3094</v>
      </c>
      <c r="AF23">
        <v>135</v>
      </c>
      <c r="AH23">
        <v>2023</v>
      </c>
      <c r="AL23" t="s">
        <v>43</v>
      </c>
    </row>
    <row r="24" spans="1:38" x14ac:dyDescent="0.35">
      <c r="A24" t="s">
        <v>47</v>
      </c>
      <c r="B24" t="s">
        <v>39</v>
      </c>
      <c r="C24" t="s">
        <v>67</v>
      </c>
      <c r="D24" t="s">
        <v>67</v>
      </c>
      <c r="E24" t="s">
        <v>48</v>
      </c>
      <c r="G24" t="s">
        <v>43</v>
      </c>
      <c r="H24" t="s">
        <v>74</v>
      </c>
      <c r="I24" t="s">
        <v>75</v>
      </c>
      <c r="J24">
        <v>1</v>
      </c>
      <c r="L24" t="s">
        <v>58</v>
      </c>
      <c r="M24" t="s">
        <v>50</v>
      </c>
      <c r="N24">
        <v>2</v>
      </c>
      <c r="O24">
        <v>46</v>
      </c>
      <c r="P24">
        <v>9.5</v>
      </c>
      <c r="Q24">
        <v>94.296899999999994</v>
      </c>
      <c r="R24">
        <v>7.2833333333333332</v>
      </c>
      <c r="S24">
        <v>686.79575499999999</v>
      </c>
      <c r="U24">
        <v>686.79575499999999</v>
      </c>
      <c r="V24">
        <v>686795.755</v>
      </c>
      <c r="W24">
        <v>57232.979583333334</v>
      </c>
      <c r="X24" t="s">
        <v>1725</v>
      </c>
      <c r="Y24" t="s">
        <v>1725</v>
      </c>
      <c r="Z24">
        <v>3093</v>
      </c>
      <c r="AA24">
        <v>3094</v>
      </c>
      <c r="AF24">
        <v>135</v>
      </c>
      <c r="AH24">
        <v>2023</v>
      </c>
      <c r="AL24" t="s">
        <v>43</v>
      </c>
    </row>
    <row r="25" spans="1:38" x14ac:dyDescent="0.35">
      <c r="A25" t="s">
        <v>47</v>
      </c>
      <c r="B25" t="s">
        <v>39</v>
      </c>
      <c r="C25" t="s">
        <v>67</v>
      </c>
      <c r="D25" t="s">
        <v>67</v>
      </c>
      <c r="E25" t="s">
        <v>48</v>
      </c>
      <c r="G25" t="s">
        <v>43</v>
      </c>
      <c r="H25" t="s">
        <v>76</v>
      </c>
      <c r="I25" t="s">
        <v>77</v>
      </c>
      <c r="J25">
        <v>1</v>
      </c>
      <c r="L25" t="s">
        <v>58</v>
      </c>
      <c r="M25" t="s">
        <v>50</v>
      </c>
      <c r="N25">
        <v>2</v>
      </c>
      <c r="O25">
        <v>46</v>
      </c>
      <c r="P25">
        <v>4</v>
      </c>
      <c r="Q25">
        <v>94.296899999999994</v>
      </c>
      <c r="R25">
        <v>3.0666666666666669</v>
      </c>
      <c r="S25">
        <v>289.17716000000001</v>
      </c>
      <c r="U25">
        <v>289.17716000000001</v>
      </c>
      <c r="V25">
        <v>289177.16000000003</v>
      </c>
      <c r="W25">
        <v>24098.096666666668</v>
      </c>
      <c r="X25" t="s">
        <v>1725</v>
      </c>
      <c r="Y25" t="s">
        <v>1725</v>
      </c>
      <c r="Z25">
        <v>3093</v>
      </c>
      <c r="AA25">
        <v>3094</v>
      </c>
      <c r="AF25">
        <v>135</v>
      </c>
      <c r="AH25">
        <v>2023</v>
      </c>
      <c r="AL25" t="s">
        <v>43</v>
      </c>
    </row>
    <row r="26" spans="1:38" x14ac:dyDescent="0.35">
      <c r="A26" t="s">
        <v>47</v>
      </c>
      <c r="B26" t="s">
        <v>39</v>
      </c>
      <c r="C26" t="s">
        <v>67</v>
      </c>
      <c r="D26" t="s">
        <v>67</v>
      </c>
      <c r="E26" t="s">
        <v>48</v>
      </c>
      <c r="G26" t="s">
        <v>43</v>
      </c>
      <c r="H26" t="s">
        <v>78</v>
      </c>
      <c r="I26" t="s">
        <v>79</v>
      </c>
      <c r="J26">
        <v>1</v>
      </c>
      <c r="L26" t="s">
        <v>58</v>
      </c>
      <c r="M26" t="s">
        <v>50</v>
      </c>
      <c r="N26">
        <v>2</v>
      </c>
      <c r="O26">
        <v>46</v>
      </c>
      <c r="P26">
        <v>7.5</v>
      </c>
      <c r="Q26">
        <v>94.296899999999994</v>
      </c>
      <c r="R26">
        <v>5.75</v>
      </c>
      <c r="S26">
        <v>542.20717500000001</v>
      </c>
      <c r="U26">
        <v>542.20717500000001</v>
      </c>
      <c r="V26">
        <v>542207.17500000005</v>
      </c>
      <c r="W26">
        <v>45183.931250000001</v>
      </c>
      <c r="X26" t="s">
        <v>1725</v>
      </c>
      <c r="Y26" t="s">
        <v>1725</v>
      </c>
      <c r="Z26">
        <v>3093</v>
      </c>
      <c r="AA26">
        <v>3094</v>
      </c>
      <c r="AF26">
        <v>135</v>
      </c>
      <c r="AH26">
        <v>2023</v>
      </c>
      <c r="AL26" t="s">
        <v>43</v>
      </c>
    </row>
    <row r="27" spans="1:38" x14ac:dyDescent="0.35">
      <c r="A27" t="s">
        <v>47</v>
      </c>
      <c r="B27" t="s">
        <v>39</v>
      </c>
      <c r="C27" t="s">
        <v>67</v>
      </c>
      <c r="D27" t="s">
        <v>67</v>
      </c>
      <c r="E27" t="s">
        <v>48</v>
      </c>
      <c r="G27" t="s">
        <v>43</v>
      </c>
      <c r="H27" t="s">
        <v>80</v>
      </c>
      <c r="I27" t="s">
        <v>81</v>
      </c>
      <c r="J27">
        <v>1</v>
      </c>
      <c r="L27" t="s">
        <v>58</v>
      </c>
      <c r="M27" t="s">
        <v>50</v>
      </c>
      <c r="N27">
        <v>2</v>
      </c>
      <c r="O27">
        <v>46</v>
      </c>
      <c r="P27">
        <v>9</v>
      </c>
      <c r="Q27">
        <v>71.3</v>
      </c>
      <c r="R27">
        <v>6.9</v>
      </c>
      <c r="S27">
        <v>491.97</v>
      </c>
      <c r="U27">
        <v>491.97</v>
      </c>
      <c r="V27">
        <v>491970</v>
      </c>
      <c r="W27">
        <v>40997.5</v>
      </c>
      <c r="X27" t="s">
        <v>1725</v>
      </c>
      <c r="Y27" t="s">
        <v>1725</v>
      </c>
      <c r="Z27">
        <v>3093</v>
      </c>
      <c r="AA27">
        <v>3094</v>
      </c>
      <c r="AF27">
        <v>135</v>
      </c>
      <c r="AH27">
        <v>2023</v>
      </c>
      <c r="AL27" t="s">
        <v>43</v>
      </c>
    </row>
    <row r="28" spans="1:38" x14ac:dyDescent="0.35">
      <c r="A28" t="s">
        <v>47</v>
      </c>
      <c r="B28" t="s">
        <v>39</v>
      </c>
      <c r="C28" t="s">
        <v>67</v>
      </c>
      <c r="D28" t="s">
        <v>67</v>
      </c>
      <c r="E28" t="s">
        <v>48</v>
      </c>
      <c r="G28" t="s">
        <v>43</v>
      </c>
      <c r="H28" t="s">
        <v>82</v>
      </c>
      <c r="I28" t="s">
        <v>83</v>
      </c>
      <c r="J28">
        <v>1</v>
      </c>
      <c r="L28" t="s">
        <v>58</v>
      </c>
      <c r="M28" t="s">
        <v>49</v>
      </c>
      <c r="N28">
        <v>3</v>
      </c>
      <c r="O28">
        <v>42</v>
      </c>
      <c r="P28">
        <v>10.5</v>
      </c>
      <c r="Q28">
        <v>94.296899999999994</v>
      </c>
      <c r="R28">
        <v>7.35</v>
      </c>
      <c r="S28">
        <v>693.08221499999991</v>
      </c>
      <c r="U28">
        <v>693.08221499999991</v>
      </c>
      <c r="V28">
        <v>693082.21499999985</v>
      </c>
      <c r="W28">
        <v>57756.851249999985</v>
      </c>
      <c r="X28" t="s">
        <v>1725</v>
      </c>
      <c r="Y28" t="s">
        <v>1725</v>
      </c>
      <c r="Z28">
        <v>3093</v>
      </c>
      <c r="AA28">
        <v>3094</v>
      </c>
      <c r="AF28">
        <v>135</v>
      </c>
      <c r="AH28">
        <v>2023</v>
      </c>
      <c r="AL28" t="s">
        <v>43</v>
      </c>
    </row>
    <row r="29" spans="1:38" x14ac:dyDescent="0.35">
      <c r="A29" t="s">
        <v>47</v>
      </c>
      <c r="B29" t="s">
        <v>39</v>
      </c>
      <c r="C29" t="s">
        <v>67</v>
      </c>
      <c r="D29" t="s">
        <v>67</v>
      </c>
      <c r="E29" t="s">
        <v>48</v>
      </c>
      <c r="G29" t="s">
        <v>43</v>
      </c>
      <c r="H29" t="s">
        <v>84</v>
      </c>
      <c r="I29" t="s">
        <v>85</v>
      </c>
      <c r="J29">
        <v>1</v>
      </c>
      <c r="L29" t="s">
        <v>58</v>
      </c>
      <c r="M29" t="s">
        <v>49</v>
      </c>
      <c r="N29">
        <v>3</v>
      </c>
      <c r="O29">
        <v>42</v>
      </c>
      <c r="P29">
        <v>7.5</v>
      </c>
      <c r="Q29">
        <v>94.296899999999994</v>
      </c>
      <c r="R29">
        <v>5.25</v>
      </c>
      <c r="S29">
        <v>495.05872499999998</v>
      </c>
      <c r="U29">
        <v>495.05872499999998</v>
      </c>
      <c r="V29">
        <v>495058.72499999998</v>
      </c>
      <c r="W29">
        <v>41254.893749999996</v>
      </c>
      <c r="X29" t="s">
        <v>1725</v>
      </c>
      <c r="Y29" t="s">
        <v>1725</v>
      </c>
      <c r="Z29">
        <v>3093</v>
      </c>
      <c r="AA29">
        <v>3094</v>
      </c>
      <c r="AF29">
        <v>135</v>
      </c>
      <c r="AH29">
        <v>2023</v>
      </c>
      <c r="AL29" t="s">
        <v>43</v>
      </c>
    </row>
    <row r="30" spans="1:38" x14ac:dyDescent="0.35">
      <c r="A30" t="s">
        <v>47</v>
      </c>
      <c r="B30" t="s">
        <v>39</v>
      </c>
      <c r="C30" t="s">
        <v>67</v>
      </c>
      <c r="D30" t="s">
        <v>67</v>
      </c>
      <c r="E30" t="s">
        <v>48</v>
      </c>
      <c r="G30" t="s">
        <v>43</v>
      </c>
      <c r="H30" t="s">
        <v>86</v>
      </c>
      <c r="I30" t="s">
        <v>87</v>
      </c>
      <c r="J30">
        <v>1</v>
      </c>
      <c r="L30" t="s">
        <v>58</v>
      </c>
      <c r="M30" t="s">
        <v>49</v>
      </c>
      <c r="N30">
        <v>3</v>
      </c>
      <c r="O30">
        <v>42</v>
      </c>
      <c r="P30">
        <v>6.5</v>
      </c>
      <c r="Q30">
        <v>71.3</v>
      </c>
      <c r="R30">
        <v>4.55</v>
      </c>
      <c r="S30">
        <v>324.41499999999996</v>
      </c>
      <c r="U30">
        <v>324.41499999999996</v>
      </c>
      <c r="V30">
        <v>324414.99999999994</v>
      </c>
      <c r="W30">
        <v>27034.583333333328</v>
      </c>
      <c r="X30" t="s">
        <v>1725</v>
      </c>
      <c r="Y30" t="s">
        <v>1725</v>
      </c>
      <c r="Z30">
        <v>3093</v>
      </c>
      <c r="AA30">
        <v>3094</v>
      </c>
      <c r="AF30">
        <v>135</v>
      </c>
      <c r="AH30">
        <v>2023</v>
      </c>
      <c r="AL30" t="s">
        <v>43</v>
      </c>
    </row>
    <row r="31" spans="1:38" x14ac:dyDescent="0.35">
      <c r="A31" t="s">
        <v>47</v>
      </c>
      <c r="B31" t="s">
        <v>39</v>
      </c>
      <c r="C31" t="s">
        <v>67</v>
      </c>
      <c r="D31" t="s">
        <v>67</v>
      </c>
      <c r="E31" t="s">
        <v>48</v>
      </c>
      <c r="G31" t="s">
        <v>43</v>
      </c>
      <c r="H31" t="s">
        <v>88</v>
      </c>
      <c r="I31" t="s">
        <v>89</v>
      </c>
      <c r="J31">
        <v>1</v>
      </c>
      <c r="L31" t="s">
        <v>58</v>
      </c>
      <c r="M31" t="s">
        <v>49</v>
      </c>
      <c r="N31">
        <v>3</v>
      </c>
      <c r="O31">
        <v>42</v>
      </c>
      <c r="P31">
        <v>5.5</v>
      </c>
      <c r="Q31">
        <v>71.3</v>
      </c>
      <c r="R31">
        <v>3.85</v>
      </c>
      <c r="S31">
        <v>274.505</v>
      </c>
      <c r="U31">
        <v>274.505</v>
      </c>
      <c r="V31">
        <v>274505</v>
      </c>
      <c r="W31">
        <v>22875.416666666668</v>
      </c>
      <c r="X31" t="s">
        <v>1725</v>
      </c>
      <c r="Y31" t="s">
        <v>1725</v>
      </c>
      <c r="Z31">
        <v>3093</v>
      </c>
      <c r="AA31">
        <v>3094</v>
      </c>
      <c r="AF31">
        <v>135</v>
      </c>
      <c r="AH31">
        <v>2023</v>
      </c>
      <c r="AL31" t="s">
        <v>43</v>
      </c>
    </row>
    <row r="32" spans="1:38" x14ac:dyDescent="0.35">
      <c r="A32" t="s">
        <v>47</v>
      </c>
      <c r="B32" t="s">
        <v>39</v>
      </c>
      <c r="C32" t="s">
        <v>67</v>
      </c>
      <c r="D32" t="s">
        <v>67</v>
      </c>
      <c r="E32" t="s">
        <v>48</v>
      </c>
      <c r="G32" t="s">
        <v>43</v>
      </c>
      <c r="H32" t="s">
        <v>90</v>
      </c>
      <c r="I32" t="s">
        <v>91</v>
      </c>
      <c r="J32">
        <v>1</v>
      </c>
      <c r="L32" t="s">
        <v>58</v>
      </c>
      <c r="M32" t="s">
        <v>50</v>
      </c>
      <c r="N32">
        <v>4</v>
      </c>
      <c r="O32">
        <v>45</v>
      </c>
      <c r="P32">
        <v>7</v>
      </c>
      <c r="Q32">
        <v>94.296899999999994</v>
      </c>
      <c r="R32">
        <v>5.25</v>
      </c>
      <c r="S32">
        <v>495.05872499999998</v>
      </c>
      <c r="U32">
        <v>495.05872499999998</v>
      </c>
      <c r="V32">
        <v>495058.72499999998</v>
      </c>
      <c r="W32">
        <v>41254.893749999996</v>
      </c>
      <c r="X32" t="s">
        <v>1725</v>
      </c>
      <c r="Y32" t="s">
        <v>1725</v>
      </c>
      <c r="Z32">
        <v>3093</v>
      </c>
      <c r="AA32">
        <v>3094</v>
      </c>
      <c r="AF32">
        <v>135</v>
      </c>
      <c r="AH32">
        <v>2023</v>
      </c>
      <c r="AL32" t="s">
        <v>43</v>
      </c>
    </row>
    <row r="33" spans="1:38" x14ac:dyDescent="0.35">
      <c r="A33" t="s">
        <v>47</v>
      </c>
      <c r="B33" t="s">
        <v>39</v>
      </c>
      <c r="C33" t="s">
        <v>67</v>
      </c>
      <c r="D33" t="s">
        <v>67</v>
      </c>
      <c r="E33" t="s">
        <v>48</v>
      </c>
      <c r="G33" t="s">
        <v>43</v>
      </c>
      <c r="H33" t="s">
        <v>92</v>
      </c>
      <c r="I33" t="s">
        <v>93</v>
      </c>
      <c r="J33">
        <v>1</v>
      </c>
      <c r="L33" t="s">
        <v>58</v>
      </c>
      <c r="M33" t="s">
        <v>50</v>
      </c>
      <c r="N33">
        <v>4</v>
      </c>
      <c r="O33">
        <v>45</v>
      </c>
      <c r="P33">
        <v>10.5</v>
      </c>
      <c r="Q33">
        <v>94.296899999999994</v>
      </c>
      <c r="R33">
        <v>7.875</v>
      </c>
      <c r="S33">
        <v>742.58808749999992</v>
      </c>
      <c r="U33">
        <v>742.58808749999992</v>
      </c>
      <c r="V33">
        <v>742588.08749999991</v>
      </c>
      <c r="W33">
        <v>61882.34062499999</v>
      </c>
      <c r="X33" t="s">
        <v>1725</v>
      </c>
      <c r="Y33" t="s">
        <v>1725</v>
      </c>
      <c r="Z33">
        <v>3093</v>
      </c>
      <c r="AA33">
        <v>3094</v>
      </c>
      <c r="AF33">
        <v>135</v>
      </c>
      <c r="AH33">
        <v>2023</v>
      </c>
      <c r="AL33" t="s">
        <v>43</v>
      </c>
    </row>
    <row r="34" spans="1:38" x14ac:dyDescent="0.35">
      <c r="A34" t="s">
        <v>47</v>
      </c>
      <c r="B34" t="s">
        <v>39</v>
      </c>
      <c r="C34" t="s">
        <v>67</v>
      </c>
      <c r="D34" t="s">
        <v>67</v>
      </c>
      <c r="E34" t="s">
        <v>48</v>
      </c>
      <c r="G34" t="s">
        <v>43</v>
      </c>
      <c r="H34" t="s">
        <v>94</v>
      </c>
      <c r="I34" t="s">
        <v>95</v>
      </c>
      <c r="J34">
        <v>1</v>
      </c>
      <c r="L34" t="s">
        <v>58</v>
      </c>
      <c r="M34" t="s">
        <v>50</v>
      </c>
      <c r="N34">
        <v>4</v>
      </c>
      <c r="O34">
        <v>45</v>
      </c>
      <c r="P34">
        <v>3</v>
      </c>
      <c r="Q34">
        <v>94.296899999999994</v>
      </c>
      <c r="R34">
        <v>2.25</v>
      </c>
      <c r="S34">
        <v>212.168025</v>
      </c>
      <c r="U34">
        <v>212.168025</v>
      </c>
      <c r="V34">
        <v>212168.02499999999</v>
      </c>
      <c r="W34">
        <v>17680.668750000001</v>
      </c>
      <c r="X34" t="s">
        <v>1725</v>
      </c>
      <c r="Y34" t="s">
        <v>1725</v>
      </c>
      <c r="Z34">
        <v>3093</v>
      </c>
      <c r="AA34">
        <v>3094</v>
      </c>
      <c r="AF34">
        <v>135</v>
      </c>
      <c r="AH34">
        <v>2023</v>
      </c>
      <c r="AL34" t="s">
        <v>43</v>
      </c>
    </row>
    <row r="35" spans="1:38" x14ac:dyDescent="0.35">
      <c r="A35" t="s">
        <v>47</v>
      </c>
      <c r="B35" t="s">
        <v>39</v>
      </c>
      <c r="C35" t="s">
        <v>67</v>
      </c>
      <c r="D35" t="s">
        <v>67</v>
      </c>
      <c r="E35" t="s">
        <v>48</v>
      </c>
      <c r="G35" t="s">
        <v>43</v>
      </c>
      <c r="H35" t="s">
        <v>96</v>
      </c>
      <c r="I35" t="s">
        <v>97</v>
      </c>
      <c r="J35">
        <v>1</v>
      </c>
      <c r="L35" t="s">
        <v>58</v>
      </c>
      <c r="M35" t="s">
        <v>50</v>
      </c>
      <c r="N35">
        <v>4</v>
      </c>
      <c r="O35">
        <v>45</v>
      </c>
      <c r="P35">
        <v>5</v>
      </c>
      <c r="Q35">
        <v>71.3</v>
      </c>
      <c r="R35">
        <v>3.75</v>
      </c>
      <c r="S35">
        <v>267.375</v>
      </c>
      <c r="U35">
        <v>267.375</v>
      </c>
      <c r="V35">
        <v>267375</v>
      </c>
      <c r="W35">
        <v>22281.25</v>
      </c>
      <c r="X35" t="s">
        <v>1725</v>
      </c>
      <c r="Y35" t="s">
        <v>1725</v>
      </c>
      <c r="Z35">
        <v>3093</v>
      </c>
      <c r="AA35">
        <v>3094</v>
      </c>
      <c r="AF35">
        <v>135</v>
      </c>
      <c r="AH35">
        <v>2023</v>
      </c>
      <c r="AL35" t="s">
        <v>43</v>
      </c>
    </row>
    <row r="36" spans="1:38" x14ac:dyDescent="0.35">
      <c r="A36" t="s">
        <v>47</v>
      </c>
      <c r="B36" t="s">
        <v>39</v>
      </c>
      <c r="C36" t="s">
        <v>67</v>
      </c>
      <c r="D36" t="s">
        <v>67</v>
      </c>
      <c r="E36" t="s">
        <v>48</v>
      </c>
      <c r="G36" t="s">
        <v>43</v>
      </c>
      <c r="H36" t="s">
        <v>98</v>
      </c>
      <c r="I36" t="s">
        <v>99</v>
      </c>
      <c r="J36">
        <v>1</v>
      </c>
      <c r="L36" t="s">
        <v>58</v>
      </c>
      <c r="M36" t="s">
        <v>50</v>
      </c>
      <c r="N36">
        <v>4</v>
      </c>
      <c r="O36">
        <v>45</v>
      </c>
      <c r="P36">
        <v>4.5</v>
      </c>
      <c r="Q36">
        <v>71.3</v>
      </c>
      <c r="R36">
        <v>3.375</v>
      </c>
      <c r="S36">
        <v>240.63749999999999</v>
      </c>
      <c r="U36">
        <v>240.63749999999999</v>
      </c>
      <c r="V36">
        <v>240637.5</v>
      </c>
      <c r="W36">
        <v>20053.125</v>
      </c>
      <c r="X36" t="s">
        <v>1725</v>
      </c>
      <c r="Y36" t="s">
        <v>1725</v>
      </c>
      <c r="Z36">
        <v>3093</v>
      </c>
      <c r="AA36">
        <v>3094</v>
      </c>
      <c r="AF36">
        <v>135</v>
      </c>
      <c r="AH36">
        <v>2023</v>
      </c>
      <c r="AL36" t="s">
        <v>43</v>
      </c>
    </row>
    <row r="37" spans="1:38" x14ac:dyDescent="0.35">
      <c r="A37" t="s">
        <v>47</v>
      </c>
      <c r="B37" t="s">
        <v>39</v>
      </c>
      <c r="C37" t="s">
        <v>67</v>
      </c>
      <c r="D37" t="s">
        <v>67</v>
      </c>
      <c r="E37" t="s">
        <v>48</v>
      </c>
      <c r="G37" t="s">
        <v>43</v>
      </c>
      <c r="H37" t="s">
        <v>100</v>
      </c>
      <c r="I37" t="s">
        <v>101</v>
      </c>
      <c r="J37">
        <v>1</v>
      </c>
      <c r="L37" t="s">
        <v>58</v>
      </c>
      <c r="M37" t="s">
        <v>49</v>
      </c>
      <c r="N37">
        <v>5</v>
      </c>
      <c r="O37">
        <v>42</v>
      </c>
      <c r="P37">
        <v>12.5</v>
      </c>
      <c r="Q37">
        <v>94.296899999999994</v>
      </c>
      <c r="R37">
        <v>8.75</v>
      </c>
      <c r="S37">
        <v>825.09787499999993</v>
      </c>
      <c r="U37">
        <v>825.09787499999993</v>
      </c>
      <c r="V37">
        <v>825097.87499999988</v>
      </c>
      <c r="W37">
        <v>68758.156249999985</v>
      </c>
      <c r="X37" t="s">
        <v>1725</v>
      </c>
      <c r="Y37" t="s">
        <v>1725</v>
      </c>
      <c r="Z37">
        <v>3093</v>
      </c>
      <c r="AA37">
        <v>3094</v>
      </c>
      <c r="AF37">
        <v>135</v>
      </c>
      <c r="AH37">
        <v>2023</v>
      </c>
      <c r="AL37" t="s">
        <v>43</v>
      </c>
    </row>
    <row r="38" spans="1:38" x14ac:dyDescent="0.35">
      <c r="A38" t="s">
        <v>47</v>
      </c>
      <c r="B38" t="s">
        <v>39</v>
      </c>
      <c r="C38" t="s">
        <v>67</v>
      </c>
      <c r="D38" t="s">
        <v>67</v>
      </c>
      <c r="E38" t="s">
        <v>48</v>
      </c>
      <c r="G38" t="s">
        <v>43</v>
      </c>
      <c r="H38" t="s">
        <v>102</v>
      </c>
      <c r="I38" t="s">
        <v>103</v>
      </c>
      <c r="J38">
        <v>1</v>
      </c>
      <c r="L38" t="s">
        <v>58</v>
      </c>
      <c r="M38" t="s">
        <v>49</v>
      </c>
      <c r="N38">
        <v>5</v>
      </c>
      <c r="O38">
        <v>42</v>
      </c>
      <c r="P38">
        <v>8</v>
      </c>
      <c r="Q38">
        <v>94.296899999999994</v>
      </c>
      <c r="R38">
        <v>5.6</v>
      </c>
      <c r="S38">
        <v>528.06263999999999</v>
      </c>
      <c r="U38">
        <v>528.06263999999999</v>
      </c>
      <c r="V38">
        <v>528062.64</v>
      </c>
      <c r="W38">
        <v>44005.22</v>
      </c>
      <c r="X38" t="s">
        <v>1725</v>
      </c>
      <c r="Y38" t="s">
        <v>1725</v>
      </c>
      <c r="Z38">
        <v>3093</v>
      </c>
      <c r="AA38">
        <v>3094</v>
      </c>
      <c r="AF38">
        <v>135</v>
      </c>
      <c r="AH38">
        <v>2023</v>
      </c>
      <c r="AL38" t="s">
        <v>43</v>
      </c>
    </row>
    <row r="39" spans="1:38" x14ac:dyDescent="0.35">
      <c r="A39" t="s">
        <v>47</v>
      </c>
      <c r="B39" t="s">
        <v>39</v>
      </c>
      <c r="C39" t="s">
        <v>67</v>
      </c>
      <c r="D39" t="s">
        <v>67</v>
      </c>
      <c r="E39" t="s">
        <v>48</v>
      </c>
      <c r="G39" t="s">
        <v>43</v>
      </c>
      <c r="H39" t="s">
        <v>104</v>
      </c>
      <c r="I39" t="s">
        <v>105</v>
      </c>
      <c r="J39">
        <v>1</v>
      </c>
      <c r="L39" t="s">
        <v>58</v>
      </c>
      <c r="M39" t="s">
        <v>49</v>
      </c>
      <c r="N39">
        <v>5</v>
      </c>
      <c r="O39">
        <v>42</v>
      </c>
      <c r="P39">
        <v>6.5</v>
      </c>
      <c r="Q39">
        <v>94.296899999999994</v>
      </c>
      <c r="R39">
        <v>4.55</v>
      </c>
      <c r="S39">
        <v>429.05089499999997</v>
      </c>
      <c r="U39">
        <v>429.05089499999997</v>
      </c>
      <c r="V39">
        <v>429050.89499999996</v>
      </c>
      <c r="W39">
        <v>35754.241249999999</v>
      </c>
      <c r="X39" t="s">
        <v>1725</v>
      </c>
      <c r="Y39" t="s">
        <v>1725</v>
      </c>
      <c r="Z39">
        <v>3093</v>
      </c>
      <c r="AA39">
        <v>3094</v>
      </c>
      <c r="AF39">
        <v>135</v>
      </c>
      <c r="AH39">
        <v>2023</v>
      </c>
      <c r="AL39" t="s">
        <v>43</v>
      </c>
    </row>
    <row r="40" spans="1:38" x14ac:dyDescent="0.35">
      <c r="A40" t="s">
        <v>47</v>
      </c>
      <c r="B40" t="s">
        <v>39</v>
      </c>
      <c r="C40" t="s">
        <v>67</v>
      </c>
      <c r="D40" t="s">
        <v>67</v>
      </c>
      <c r="E40" t="s">
        <v>48</v>
      </c>
      <c r="G40" t="s">
        <v>43</v>
      </c>
      <c r="H40" t="s">
        <v>106</v>
      </c>
      <c r="I40" t="s">
        <v>107</v>
      </c>
      <c r="J40">
        <v>1</v>
      </c>
      <c r="L40" t="s">
        <v>58</v>
      </c>
      <c r="M40" t="s">
        <v>49</v>
      </c>
      <c r="N40">
        <v>5</v>
      </c>
      <c r="O40">
        <v>42</v>
      </c>
      <c r="P40">
        <v>3</v>
      </c>
      <c r="Q40">
        <v>94.296899999999994</v>
      </c>
      <c r="R40">
        <v>2.1</v>
      </c>
      <c r="S40">
        <v>198.02348999999998</v>
      </c>
      <c r="U40">
        <v>198.02348999999998</v>
      </c>
      <c r="V40">
        <v>198023.49</v>
      </c>
      <c r="W40">
        <v>16501.9575</v>
      </c>
      <c r="X40" t="s">
        <v>1725</v>
      </c>
      <c r="Y40" t="s">
        <v>1725</v>
      </c>
      <c r="Z40">
        <v>3093</v>
      </c>
      <c r="AA40">
        <v>3094</v>
      </c>
      <c r="AF40">
        <v>135</v>
      </c>
      <c r="AH40">
        <v>2023</v>
      </c>
      <c r="AL40" t="s">
        <v>43</v>
      </c>
    </row>
    <row r="41" spans="1:38" x14ac:dyDescent="0.35">
      <c r="A41" t="s">
        <v>47</v>
      </c>
      <c r="B41" t="s">
        <v>39</v>
      </c>
      <c r="C41" t="s">
        <v>67</v>
      </c>
      <c r="D41" t="s">
        <v>67</v>
      </c>
      <c r="E41" t="s">
        <v>48</v>
      </c>
      <c r="G41" t="s">
        <v>43</v>
      </c>
      <c r="H41" t="s">
        <v>106</v>
      </c>
      <c r="I41" t="s">
        <v>107</v>
      </c>
      <c r="J41">
        <v>1</v>
      </c>
      <c r="L41" t="s">
        <v>58</v>
      </c>
      <c r="M41" t="s">
        <v>50</v>
      </c>
      <c r="N41">
        <v>6</v>
      </c>
      <c r="O41">
        <v>30</v>
      </c>
      <c r="P41">
        <v>1.5</v>
      </c>
      <c r="Q41">
        <v>94.296899999999994</v>
      </c>
      <c r="R41">
        <v>0.75</v>
      </c>
      <c r="S41">
        <v>70.722674999999995</v>
      </c>
      <c r="U41">
        <v>70.722674999999995</v>
      </c>
      <c r="V41">
        <v>70722.674999999988</v>
      </c>
      <c r="W41">
        <v>5893.5562499999987</v>
      </c>
      <c r="X41" t="s">
        <v>1725</v>
      </c>
      <c r="Y41" t="s">
        <v>1725</v>
      </c>
      <c r="Z41">
        <v>3093</v>
      </c>
      <c r="AA41">
        <v>3094</v>
      </c>
      <c r="AF41">
        <v>135</v>
      </c>
      <c r="AH41">
        <v>2023</v>
      </c>
      <c r="AL41" t="s">
        <v>43</v>
      </c>
    </row>
    <row r="42" spans="1:38" x14ac:dyDescent="0.35">
      <c r="A42" t="s">
        <v>47</v>
      </c>
      <c r="B42" t="s">
        <v>39</v>
      </c>
      <c r="C42" t="s">
        <v>67</v>
      </c>
      <c r="D42" t="s">
        <v>67</v>
      </c>
      <c r="E42" t="s">
        <v>48</v>
      </c>
      <c r="G42" t="s">
        <v>43</v>
      </c>
      <c r="H42" t="s">
        <v>108</v>
      </c>
      <c r="I42" t="s">
        <v>109</v>
      </c>
      <c r="J42">
        <v>1</v>
      </c>
      <c r="L42" t="s">
        <v>58</v>
      </c>
      <c r="M42" t="s">
        <v>50</v>
      </c>
      <c r="N42">
        <v>6</v>
      </c>
      <c r="O42">
        <v>30</v>
      </c>
      <c r="P42">
        <v>2</v>
      </c>
      <c r="Q42">
        <v>94.296899999999994</v>
      </c>
      <c r="R42">
        <v>1</v>
      </c>
      <c r="S42">
        <v>94.296899999999994</v>
      </c>
      <c r="U42">
        <v>94.296899999999994</v>
      </c>
      <c r="V42">
        <v>94296.9</v>
      </c>
      <c r="W42">
        <v>7858.0749999999998</v>
      </c>
      <c r="X42" t="s">
        <v>1725</v>
      </c>
      <c r="Y42" t="s">
        <v>1725</v>
      </c>
      <c r="Z42">
        <v>3093</v>
      </c>
      <c r="AA42">
        <v>3094</v>
      </c>
      <c r="AF42">
        <v>135</v>
      </c>
      <c r="AH42">
        <v>2023</v>
      </c>
      <c r="AL42" t="s">
        <v>43</v>
      </c>
    </row>
    <row r="43" spans="1:38" x14ac:dyDescent="0.35">
      <c r="A43" t="s">
        <v>47</v>
      </c>
      <c r="B43" t="s">
        <v>39</v>
      </c>
      <c r="C43" t="s">
        <v>67</v>
      </c>
      <c r="D43" t="s">
        <v>67</v>
      </c>
      <c r="E43" t="s">
        <v>48</v>
      </c>
      <c r="G43" t="s">
        <v>43</v>
      </c>
      <c r="H43" t="s">
        <v>110</v>
      </c>
      <c r="I43" t="s">
        <v>111</v>
      </c>
      <c r="J43">
        <v>1</v>
      </c>
      <c r="L43" t="s">
        <v>58</v>
      </c>
      <c r="M43" t="s">
        <v>50</v>
      </c>
      <c r="N43">
        <v>6</v>
      </c>
      <c r="O43">
        <v>30</v>
      </c>
      <c r="P43">
        <v>6</v>
      </c>
      <c r="Q43">
        <v>94.296899999999994</v>
      </c>
      <c r="R43">
        <v>3</v>
      </c>
      <c r="S43">
        <v>282.89069999999998</v>
      </c>
      <c r="U43">
        <v>282.89069999999998</v>
      </c>
      <c r="V43">
        <v>282890.69999999995</v>
      </c>
      <c r="W43">
        <v>23574.224999999995</v>
      </c>
      <c r="X43" t="s">
        <v>1725</v>
      </c>
      <c r="Y43" t="s">
        <v>1725</v>
      </c>
      <c r="Z43">
        <v>3093</v>
      </c>
      <c r="AA43">
        <v>3094</v>
      </c>
      <c r="AF43">
        <v>135</v>
      </c>
      <c r="AH43">
        <v>2023</v>
      </c>
      <c r="AL43" t="s">
        <v>43</v>
      </c>
    </row>
    <row r="44" spans="1:38" x14ac:dyDescent="0.35">
      <c r="A44" t="s">
        <v>47</v>
      </c>
      <c r="B44" t="s">
        <v>39</v>
      </c>
      <c r="C44" t="s">
        <v>67</v>
      </c>
      <c r="D44" t="s">
        <v>67</v>
      </c>
      <c r="E44" t="s">
        <v>48</v>
      </c>
      <c r="G44" t="s">
        <v>43</v>
      </c>
      <c r="H44" t="s">
        <v>63</v>
      </c>
      <c r="I44" t="s">
        <v>112</v>
      </c>
      <c r="J44">
        <v>1</v>
      </c>
      <c r="L44" t="s">
        <v>58</v>
      </c>
      <c r="M44" t="s">
        <v>50</v>
      </c>
      <c r="N44">
        <v>6</v>
      </c>
      <c r="O44">
        <v>30</v>
      </c>
      <c r="P44">
        <v>15</v>
      </c>
      <c r="Q44">
        <v>94.296899999999994</v>
      </c>
      <c r="R44">
        <v>7.5</v>
      </c>
      <c r="S44">
        <v>707.22674999999992</v>
      </c>
      <c r="U44">
        <v>707.22674999999992</v>
      </c>
      <c r="V44">
        <v>707226.74999999988</v>
      </c>
      <c r="W44">
        <v>58935.562499999993</v>
      </c>
      <c r="X44" t="s">
        <v>1725</v>
      </c>
      <c r="Y44" t="s">
        <v>1725</v>
      </c>
      <c r="Z44">
        <v>3093</v>
      </c>
      <c r="AA44">
        <v>3094</v>
      </c>
      <c r="AF44">
        <v>135</v>
      </c>
      <c r="AH44">
        <v>2023</v>
      </c>
      <c r="AL44" t="s">
        <v>43</v>
      </c>
    </row>
    <row r="45" spans="1:38" x14ac:dyDescent="0.35">
      <c r="A45" t="s">
        <v>47</v>
      </c>
      <c r="B45" t="s">
        <v>39</v>
      </c>
      <c r="C45" t="s">
        <v>67</v>
      </c>
      <c r="D45" t="s">
        <v>67</v>
      </c>
      <c r="E45" t="s">
        <v>48</v>
      </c>
      <c r="G45" t="s">
        <v>43</v>
      </c>
      <c r="H45" t="s">
        <v>113</v>
      </c>
      <c r="I45" t="s">
        <v>114</v>
      </c>
      <c r="J45">
        <v>1</v>
      </c>
      <c r="L45" t="s">
        <v>58</v>
      </c>
      <c r="M45" t="s">
        <v>50</v>
      </c>
      <c r="N45">
        <v>6</v>
      </c>
      <c r="O45">
        <v>30</v>
      </c>
      <c r="P45">
        <v>5.5</v>
      </c>
      <c r="Q45">
        <v>71.3</v>
      </c>
      <c r="R45">
        <v>2.75</v>
      </c>
      <c r="S45">
        <v>196.07499999999999</v>
      </c>
      <c r="U45">
        <v>196.07499999999999</v>
      </c>
      <c r="V45">
        <v>196075</v>
      </c>
      <c r="W45">
        <v>16339.583333333334</v>
      </c>
      <c r="X45" t="s">
        <v>1725</v>
      </c>
      <c r="Y45" t="s">
        <v>1725</v>
      </c>
      <c r="Z45">
        <v>3093</v>
      </c>
      <c r="AA45">
        <v>3094</v>
      </c>
      <c r="AF45">
        <v>135</v>
      </c>
      <c r="AH45">
        <v>2023</v>
      </c>
      <c r="AL45" t="s">
        <v>43</v>
      </c>
    </row>
    <row r="46" spans="1:38" x14ac:dyDescent="0.35">
      <c r="A46" t="s">
        <v>47</v>
      </c>
      <c r="B46" t="s">
        <v>39</v>
      </c>
      <c r="C46" t="s">
        <v>67</v>
      </c>
      <c r="D46" t="s">
        <v>67</v>
      </c>
      <c r="E46" t="s">
        <v>48</v>
      </c>
      <c r="G46" t="s">
        <v>43</v>
      </c>
      <c r="H46" t="s">
        <v>65</v>
      </c>
      <c r="I46" t="s">
        <v>42</v>
      </c>
      <c r="J46">
        <v>1</v>
      </c>
      <c r="L46" t="s">
        <v>66</v>
      </c>
      <c r="M46" t="s">
        <v>42</v>
      </c>
      <c r="O46">
        <v>1.5</v>
      </c>
      <c r="P46">
        <v>60</v>
      </c>
      <c r="Q46">
        <v>61</v>
      </c>
      <c r="R46">
        <v>1.5</v>
      </c>
      <c r="S46">
        <v>91.5</v>
      </c>
      <c r="T46">
        <v>0</v>
      </c>
      <c r="U46">
        <v>91.5</v>
      </c>
      <c r="V46">
        <v>91500</v>
      </c>
      <c r="W46">
        <v>7625</v>
      </c>
      <c r="X46" t="s">
        <v>1725</v>
      </c>
      <c r="Y46" t="s">
        <v>1725</v>
      </c>
      <c r="Z46">
        <v>3093</v>
      </c>
      <c r="AA46">
        <v>3094</v>
      </c>
      <c r="AF46">
        <v>135</v>
      </c>
      <c r="AH46">
        <v>2023</v>
      </c>
      <c r="AL46" t="s">
        <v>43</v>
      </c>
    </row>
    <row r="47" spans="1:38" x14ac:dyDescent="0.35">
      <c r="A47" t="s">
        <v>38</v>
      </c>
      <c r="B47" t="s">
        <v>39</v>
      </c>
      <c r="C47" t="s">
        <v>115</v>
      </c>
      <c r="D47" t="s">
        <v>115</v>
      </c>
      <c r="E47" t="s">
        <v>42</v>
      </c>
      <c r="G47" t="s">
        <v>43</v>
      </c>
      <c r="H47" t="s">
        <v>52</v>
      </c>
      <c r="I47" t="s">
        <v>42</v>
      </c>
      <c r="J47">
        <v>1</v>
      </c>
      <c r="L47" t="s">
        <v>53</v>
      </c>
      <c r="Q47">
        <v>0</v>
      </c>
      <c r="R47">
        <v>0</v>
      </c>
      <c r="S47">
        <v>0</v>
      </c>
      <c r="T47">
        <v>664.47400000000005</v>
      </c>
      <c r="U47">
        <v>664.47400000000005</v>
      </c>
      <c r="V47">
        <v>664474</v>
      </c>
      <c r="W47">
        <v>55372.833333333336</v>
      </c>
      <c r="X47" t="s">
        <v>38</v>
      </c>
      <c r="Y47" t="s">
        <v>38</v>
      </c>
      <c r="Z47" t="s">
        <v>38</v>
      </c>
      <c r="AF47" t="s">
        <v>38</v>
      </c>
      <c r="AH47">
        <v>2023</v>
      </c>
      <c r="AL47" t="s">
        <v>43</v>
      </c>
    </row>
    <row r="48" spans="1:38" x14ac:dyDescent="0.35">
      <c r="A48" t="s">
        <v>38</v>
      </c>
      <c r="B48" t="s">
        <v>39</v>
      </c>
      <c r="C48" t="s">
        <v>115</v>
      </c>
      <c r="D48" t="s">
        <v>115</v>
      </c>
      <c r="E48" t="s">
        <v>42</v>
      </c>
      <c r="G48" t="s">
        <v>43</v>
      </c>
      <c r="H48" t="s">
        <v>52</v>
      </c>
      <c r="I48" t="s">
        <v>42</v>
      </c>
      <c r="J48">
        <v>1</v>
      </c>
      <c r="L48" t="s">
        <v>53</v>
      </c>
      <c r="Q48">
        <v>0</v>
      </c>
      <c r="R48">
        <v>0</v>
      </c>
      <c r="S48">
        <v>0</v>
      </c>
      <c r="T48">
        <v>598.12300000000005</v>
      </c>
      <c r="U48">
        <v>598.12300000000005</v>
      </c>
      <c r="V48">
        <v>598123</v>
      </c>
      <c r="W48">
        <v>49843.583333333336</v>
      </c>
      <c r="X48" t="s">
        <v>38</v>
      </c>
      <c r="Y48" t="s">
        <v>38</v>
      </c>
      <c r="Z48" t="s">
        <v>38</v>
      </c>
      <c r="AF48" t="s">
        <v>38</v>
      </c>
      <c r="AH48">
        <v>2023</v>
      </c>
      <c r="AL48" t="s">
        <v>43</v>
      </c>
    </row>
    <row r="49" spans="1:38" x14ac:dyDescent="0.35">
      <c r="A49" t="s">
        <v>38</v>
      </c>
      <c r="B49" t="s">
        <v>39</v>
      </c>
      <c r="C49" t="s">
        <v>115</v>
      </c>
      <c r="D49" t="s">
        <v>115</v>
      </c>
      <c r="E49" t="s">
        <v>42</v>
      </c>
      <c r="G49" t="s">
        <v>43</v>
      </c>
      <c r="H49" t="s">
        <v>54</v>
      </c>
      <c r="I49" t="s">
        <v>42</v>
      </c>
      <c r="J49">
        <v>1</v>
      </c>
      <c r="L49" t="s">
        <v>53</v>
      </c>
      <c r="Q49">
        <v>0</v>
      </c>
      <c r="R49">
        <v>0</v>
      </c>
      <c r="S49">
        <v>0</v>
      </c>
      <c r="T49">
        <v>809.98800000000006</v>
      </c>
      <c r="U49">
        <v>809.98800000000006</v>
      </c>
      <c r="V49">
        <v>809988</v>
      </c>
      <c r="W49">
        <v>67499</v>
      </c>
      <c r="X49" t="s">
        <v>38</v>
      </c>
      <c r="Y49" t="s">
        <v>38</v>
      </c>
      <c r="Z49" t="s">
        <v>38</v>
      </c>
      <c r="AF49" t="s">
        <v>38</v>
      </c>
      <c r="AH49">
        <v>2023</v>
      </c>
      <c r="AL49" t="s">
        <v>43</v>
      </c>
    </row>
    <row r="50" spans="1:38" x14ac:dyDescent="0.35">
      <c r="A50" t="s">
        <v>38</v>
      </c>
      <c r="B50" t="s">
        <v>39</v>
      </c>
      <c r="C50" t="s">
        <v>115</v>
      </c>
      <c r="D50" t="s">
        <v>115</v>
      </c>
      <c r="E50" t="s">
        <v>42</v>
      </c>
      <c r="G50" t="s">
        <v>43</v>
      </c>
      <c r="H50" t="s">
        <v>55</v>
      </c>
      <c r="I50" t="s">
        <v>42</v>
      </c>
      <c r="J50">
        <v>1</v>
      </c>
      <c r="L50" t="s">
        <v>53</v>
      </c>
      <c r="Q50">
        <v>0</v>
      </c>
      <c r="R50">
        <v>0</v>
      </c>
      <c r="S50">
        <v>0</v>
      </c>
      <c r="T50">
        <v>447.45299999999997</v>
      </c>
      <c r="U50">
        <v>447.45299999999997</v>
      </c>
      <c r="V50">
        <v>447453</v>
      </c>
      <c r="W50">
        <v>37287.75</v>
      </c>
      <c r="X50" t="s">
        <v>38</v>
      </c>
      <c r="Y50" t="s">
        <v>38</v>
      </c>
      <c r="Z50" t="s">
        <v>38</v>
      </c>
      <c r="AF50" t="s">
        <v>38</v>
      </c>
      <c r="AH50">
        <v>2023</v>
      </c>
      <c r="AL50" t="s">
        <v>43</v>
      </c>
    </row>
    <row r="51" spans="1:38" x14ac:dyDescent="0.35">
      <c r="A51" t="s">
        <v>38</v>
      </c>
      <c r="B51" t="s">
        <v>39</v>
      </c>
      <c r="C51" t="s">
        <v>115</v>
      </c>
      <c r="D51" t="s">
        <v>115</v>
      </c>
      <c r="E51" t="s">
        <v>42</v>
      </c>
      <c r="G51" t="s">
        <v>43</v>
      </c>
      <c r="H51" t="s">
        <v>44</v>
      </c>
      <c r="I51" t="s">
        <v>42</v>
      </c>
      <c r="J51">
        <v>1</v>
      </c>
      <c r="L51" t="s">
        <v>53</v>
      </c>
      <c r="Q51">
        <v>0</v>
      </c>
      <c r="R51">
        <v>0</v>
      </c>
      <c r="S51">
        <v>0</v>
      </c>
      <c r="T51">
        <v>2743.5</v>
      </c>
      <c r="U51">
        <v>2743.5</v>
      </c>
      <c r="V51">
        <v>2743500</v>
      </c>
      <c r="W51">
        <v>228625</v>
      </c>
      <c r="X51" t="s">
        <v>38</v>
      </c>
      <c r="Y51" t="s">
        <v>38</v>
      </c>
      <c r="Z51" t="s">
        <v>38</v>
      </c>
      <c r="AF51" t="s">
        <v>38</v>
      </c>
      <c r="AH51">
        <v>2023</v>
      </c>
      <c r="AL51" t="s">
        <v>43</v>
      </c>
    </row>
    <row r="52" spans="1:38" x14ac:dyDescent="0.35">
      <c r="A52" t="s">
        <v>47</v>
      </c>
      <c r="B52" t="s">
        <v>39</v>
      </c>
      <c r="C52" t="s">
        <v>115</v>
      </c>
      <c r="D52" t="s">
        <v>115</v>
      </c>
      <c r="E52" t="s">
        <v>48</v>
      </c>
      <c r="G52" t="s">
        <v>43</v>
      </c>
      <c r="H52" t="s">
        <v>116</v>
      </c>
      <c r="I52" t="s">
        <v>117</v>
      </c>
      <c r="J52">
        <v>1</v>
      </c>
      <c r="L52" t="s">
        <v>58</v>
      </c>
      <c r="M52" t="s">
        <v>49</v>
      </c>
      <c r="N52">
        <v>1</v>
      </c>
      <c r="O52">
        <v>114</v>
      </c>
      <c r="P52">
        <v>1.5</v>
      </c>
      <c r="Q52">
        <v>92.67</v>
      </c>
      <c r="R52">
        <v>2.85</v>
      </c>
      <c r="S52">
        <v>264.10950000000003</v>
      </c>
      <c r="U52">
        <v>264.10950000000003</v>
      </c>
      <c r="V52">
        <v>264109.5</v>
      </c>
      <c r="W52">
        <v>22009.125</v>
      </c>
      <c r="X52" t="s">
        <v>1726</v>
      </c>
      <c r="Y52" t="s">
        <v>1726</v>
      </c>
      <c r="Z52">
        <v>3093</v>
      </c>
      <c r="AA52">
        <v>3094</v>
      </c>
      <c r="AF52">
        <v>102</v>
      </c>
      <c r="AH52">
        <v>2023</v>
      </c>
      <c r="AL52" t="s">
        <v>43</v>
      </c>
    </row>
    <row r="53" spans="1:38" x14ac:dyDescent="0.35">
      <c r="A53" t="s">
        <v>47</v>
      </c>
      <c r="B53" t="s">
        <v>39</v>
      </c>
      <c r="C53" t="s">
        <v>115</v>
      </c>
      <c r="D53" t="s">
        <v>115</v>
      </c>
      <c r="E53" t="s">
        <v>48</v>
      </c>
      <c r="G53" t="s">
        <v>43</v>
      </c>
      <c r="H53" t="s">
        <v>118</v>
      </c>
      <c r="I53" t="s">
        <v>119</v>
      </c>
      <c r="J53">
        <v>1</v>
      </c>
      <c r="L53" t="s">
        <v>58</v>
      </c>
      <c r="M53" t="s">
        <v>49</v>
      </c>
      <c r="N53">
        <v>1</v>
      </c>
      <c r="O53">
        <v>114</v>
      </c>
      <c r="P53">
        <v>5</v>
      </c>
      <c r="Q53">
        <v>92.67</v>
      </c>
      <c r="R53">
        <v>9.5</v>
      </c>
      <c r="S53">
        <v>880.36500000000001</v>
      </c>
      <c r="U53">
        <v>880.36500000000001</v>
      </c>
      <c r="V53">
        <v>880365</v>
      </c>
      <c r="W53">
        <v>73363.75</v>
      </c>
      <c r="X53" t="s">
        <v>1726</v>
      </c>
      <c r="Y53" t="s">
        <v>1726</v>
      </c>
      <c r="Z53">
        <v>3093</v>
      </c>
      <c r="AA53">
        <v>3094</v>
      </c>
      <c r="AF53">
        <v>102</v>
      </c>
      <c r="AH53">
        <v>2023</v>
      </c>
      <c r="AL53" t="s">
        <v>43</v>
      </c>
    </row>
    <row r="54" spans="1:38" x14ac:dyDescent="0.35">
      <c r="A54" t="s">
        <v>47</v>
      </c>
      <c r="B54" t="s">
        <v>39</v>
      </c>
      <c r="C54" t="s">
        <v>115</v>
      </c>
      <c r="D54" t="s">
        <v>115</v>
      </c>
      <c r="E54" t="s">
        <v>48</v>
      </c>
      <c r="G54" t="s">
        <v>43</v>
      </c>
      <c r="H54" t="s">
        <v>120</v>
      </c>
      <c r="I54" t="s">
        <v>121</v>
      </c>
      <c r="J54">
        <v>1</v>
      </c>
      <c r="L54" t="s">
        <v>58</v>
      </c>
      <c r="M54" t="s">
        <v>49</v>
      </c>
      <c r="N54">
        <v>1</v>
      </c>
      <c r="O54">
        <v>114</v>
      </c>
      <c r="P54">
        <v>3</v>
      </c>
      <c r="Q54">
        <v>92.67</v>
      </c>
      <c r="R54">
        <v>5.7</v>
      </c>
      <c r="S54">
        <v>528.21900000000005</v>
      </c>
      <c r="U54">
        <v>528.21900000000005</v>
      </c>
      <c r="V54">
        <v>528219</v>
      </c>
      <c r="W54">
        <v>44018.25</v>
      </c>
      <c r="X54" t="s">
        <v>1726</v>
      </c>
      <c r="Y54" t="s">
        <v>1726</v>
      </c>
      <c r="Z54">
        <v>3093</v>
      </c>
      <c r="AA54">
        <v>3094</v>
      </c>
      <c r="AF54">
        <v>102</v>
      </c>
      <c r="AH54">
        <v>2023</v>
      </c>
      <c r="AL54" t="s">
        <v>43</v>
      </c>
    </row>
    <row r="55" spans="1:38" x14ac:dyDescent="0.35">
      <c r="A55" t="s">
        <v>47</v>
      </c>
      <c r="B55" t="s">
        <v>39</v>
      </c>
      <c r="C55" t="s">
        <v>115</v>
      </c>
      <c r="D55" t="s">
        <v>115</v>
      </c>
      <c r="E55" t="s">
        <v>48</v>
      </c>
      <c r="G55" t="s">
        <v>122</v>
      </c>
      <c r="H55" t="s">
        <v>123</v>
      </c>
      <c r="I55" t="s">
        <v>124</v>
      </c>
      <c r="J55">
        <v>1</v>
      </c>
      <c r="L55" t="s">
        <v>58</v>
      </c>
      <c r="M55" t="s">
        <v>49</v>
      </c>
      <c r="N55">
        <v>1</v>
      </c>
      <c r="O55">
        <v>114</v>
      </c>
      <c r="P55">
        <v>11.5</v>
      </c>
      <c r="Q55">
        <v>89.546999999999997</v>
      </c>
      <c r="R55">
        <v>21.85</v>
      </c>
      <c r="S55">
        <v>1956.60195</v>
      </c>
      <c r="U55">
        <v>1956.60195</v>
      </c>
      <c r="V55">
        <v>1956601.95</v>
      </c>
      <c r="W55">
        <v>163050.16250000001</v>
      </c>
      <c r="X55" t="s">
        <v>1726</v>
      </c>
      <c r="Y55" t="s">
        <v>1727</v>
      </c>
      <c r="Z55">
        <v>3093</v>
      </c>
      <c r="AA55">
        <v>3094</v>
      </c>
      <c r="AF55">
        <v>102</v>
      </c>
      <c r="AH55">
        <v>2023</v>
      </c>
      <c r="AL55" t="s">
        <v>43</v>
      </c>
    </row>
    <row r="56" spans="1:38" x14ac:dyDescent="0.35">
      <c r="A56" t="s">
        <v>47</v>
      </c>
      <c r="B56" t="s">
        <v>39</v>
      </c>
      <c r="C56" t="s">
        <v>115</v>
      </c>
      <c r="D56" t="s">
        <v>115</v>
      </c>
      <c r="E56" t="s">
        <v>48</v>
      </c>
      <c r="G56" t="s">
        <v>125</v>
      </c>
      <c r="H56" t="s">
        <v>126</v>
      </c>
      <c r="I56" t="s">
        <v>127</v>
      </c>
      <c r="J56">
        <v>1</v>
      </c>
      <c r="L56" t="s">
        <v>58</v>
      </c>
      <c r="M56" t="s">
        <v>49</v>
      </c>
      <c r="N56">
        <v>1</v>
      </c>
      <c r="O56">
        <v>114</v>
      </c>
      <c r="P56">
        <v>9</v>
      </c>
      <c r="Q56">
        <v>93.986999999999995</v>
      </c>
      <c r="R56">
        <v>17.100000000000001</v>
      </c>
      <c r="S56">
        <v>1607.1777</v>
      </c>
      <c r="U56">
        <v>1607.1777</v>
      </c>
      <c r="V56">
        <v>1607177.7</v>
      </c>
      <c r="W56">
        <v>133931.47500000001</v>
      </c>
      <c r="X56" t="s">
        <v>1726</v>
      </c>
      <c r="Y56" t="s">
        <v>1728</v>
      </c>
      <c r="Z56">
        <v>3093</v>
      </c>
      <c r="AA56">
        <v>3094</v>
      </c>
      <c r="AF56">
        <v>102</v>
      </c>
      <c r="AH56">
        <v>2023</v>
      </c>
      <c r="AL56" t="s">
        <v>43</v>
      </c>
    </row>
    <row r="57" spans="1:38" x14ac:dyDescent="0.35">
      <c r="A57" t="s">
        <v>47</v>
      </c>
      <c r="B57" t="s">
        <v>39</v>
      </c>
      <c r="C57" t="s">
        <v>115</v>
      </c>
      <c r="D57" t="s">
        <v>115</v>
      </c>
      <c r="E57" t="s">
        <v>48</v>
      </c>
      <c r="G57" t="s">
        <v>125</v>
      </c>
      <c r="H57" t="s">
        <v>126</v>
      </c>
      <c r="I57" t="s">
        <v>127</v>
      </c>
      <c r="J57">
        <v>1</v>
      </c>
      <c r="L57" t="s">
        <v>58</v>
      </c>
      <c r="M57" t="s">
        <v>50</v>
      </c>
      <c r="N57">
        <v>2</v>
      </c>
      <c r="O57">
        <v>100</v>
      </c>
      <c r="P57">
        <v>17.5</v>
      </c>
      <c r="Q57">
        <v>93.986999999999995</v>
      </c>
      <c r="R57">
        <v>29.166666666666668</v>
      </c>
      <c r="S57">
        <v>2741.2874999999999</v>
      </c>
      <c r="U57">
        <v>2741.2874999999999</v>
      </c>
      <c r="V57">
        <v>2741287.5</v>
      </c>
      <c r="W57">
        <v>228440.625</v>
      </c>
      <c r="X57" t="s">
        <v>1726</v>
      </c>
      <c r="Y57" t="s">
        <v>1728</v>
      </c>
      <c r="Z57">
        <v>3093</v>
      </c>
      <c r="AA57">
        <v>3094</v>
      </c>
      <c r="AF57">
        <v>102</v>
      </c>
      <c r="AH57">
        <v>2023</v>
      </c>
      <c r="AL57" t="s">
        <v>43</v>
      </c>
    </row>
    <row r="58" spans="1:38" x14ac:dyDescent="0.35">
      <c r="A58" t="s">
        <v>47</v>
      </c>
      <c r="B58" t="s">
        <v>39</v>
      </c>
      <c r="C58" t="s">
        <v>115</v>
      </c>
      <c r="D58" t="s">
        <v>115</v>
      </c>
      <c r="E58" t="s">
        <v>48</v>
      </c>
      <c r="G58" t="s">
        <v>43</v>
      </c>
      <c r="H58" t="s">
        <v>128</v>
      </c>
      <c r="I58" t="s">
        <v>129</v>
      </c>
      <c r="J58">
        <v>1</v>
      </c>
      <c r="L58" t="s">
        <v>58</v>
      </c>
      <c r="M58" t="s">
        <v>50</v>
      </c>
      <c r="N58">
        <v>2</v>
      </c>
      <c r="O58">
        <v>100</v>
      </c>
      <c r="P58">
        <v>7.5</v>
      </c>
      <c r="Q58">
        <v>92.67</v>
      </c>
      <c r="R58">
        <v>12.5</v>
      </c>
      <c r="S58">
        <v>1158.375</v>
      </c>
      <c r="U58">
        <v>1158.375</v>
      </c>
      <c r="V58">
        <v>1158375</v>
      </c>
      <c r="W58">
        <v>96531.25</v>
      </c>
      <c r="X58" t="s">
        <v>1726</v>
      </c>
      <c r="Y58" t="s">
        <v>1726</v>
      </c>
      <c r="Z58">
        <v>3093</v>
      </c>
      <c r="AA58">
        <v>3094</v>
      </c>
      <c r="AF58">
        <v>102</v>
      </c>
      <c r="AH58">
        <v>2023</v>
      </c>
      <c r="AL58" t="s">
        <v>43</v>
      </c>
    </row>
    <row r="59" spans="1:38" x14ac:dyDescent="0.35">
      <c r="A59" t="s">
        <v>47</v>
      </c>
      <c r="B59" t="s">
        <v>39</v>
      </c>
      <c r="C59" t="s">
        <v>115</v>
      </c>
      <c r="D59" t="s">
        <v>115</v>
      </c>
      <c r="E59" t="s">
        <v>48</v>
      </c>
      <c r="G59" t="s">
        <v>130</v>
      </c>
      <c r="H59" t="s">
        <v>131</v>
      </c>
      <c r="I59" t="s">
        <v>132</v>
      </c>
      <c r="J59">
        <v>1</v>
      </c>
      <c r="L59" t="s">
        <v>58</v>
      </c>
      <c r="M59" t="s">
        <v>50</v>
      </c>
      <c r="N59">
        <v>2</v>
      </c>
      <c r="O59">
        <v>100</v>
      </c>
      <c r="P59">
        <v>5</v>
      </c>
      <c r="Q59">
        <v>89.546999999999997</v>
      </c>
      <c r="R59">
        <v>8.3333333333333339</v>
      </c>
      <c r="S59">
        <v>746.22500000000002</v>
      </c>
      <c r="U59">
        <v>746.22500000000002</v>
      </c>
      <c r="V59">
        <v>746225</v>
      </c>
      <c r="W59">
        <v>62185.416666666664</v>
      </c>
      <c r="X59" t="s">
        <v>1726</v>
      </c>
      <c r="Y59" t="s">
        <v>1729</v>
      </c>
      <c r="Z59">
        <v>3093</v>
      </c>
      <c r="AA59">
        <v>3094</v>
      </c>
      <c r="AF59">
        <v>102</v>
      </c>
      <c r="AH59">
        <v>2023</v>
      </c>
      <c r="AL59" t="s">
        <v>43</v>
      </c>
    </row>
    <row r="60" spans="1:38" x14ac:dyDescent="0.35">
      <c r="A60" t="s">
        <v>47</v>
      </c>
      <c r="B60" t="s">
        <v>39</v>
      </c>
      <c r="C60" t="s">
        <v>115</v>
      </c>
      <c r="D60" t="s">
        <v>115</v>
      </c>
      <c r="E60" t="s">
        <v>48</v>
      </c>
      <c r="G60" t="s">
        <v>43</v>
      </c>
      <c r="H60" t="s">
        <v>133</v>
      </c>
      <c r="I60" t="s">
        <v>134</v>
      </c>
      <c r="J60">
        <v>1</v>
      </c>
      <c r="L60" t="s">
        <v>58</v>
      </c>
      <c r="M60" t="s">
        <v>49</v>
      </c>
      <c r="N60">
        <v>3</v>
      </c>
      <c r="O60">
        <v>90</v>
      </c>
      <c r="P60">
        <v>4.5</v>
      </c>
      <c r="Q60">
        <v>92.67</v>
      </c>
      <c r="R60">
        <v>6.75</v>
      </c>
      <c r="S60">
        <v>625.52250000000004</v>
      </c>
      <c r="U60">
        <v>625.52250000000004</v>
      </c>
      <c r="V60">
        <v>625522.5</v>
      </c>
      <c r="W60">
        <v>52126.875</v>
      </c>
      <c r="X60" t="s">
        <v>1726</v>
      </c>
      <c r="Y60" t="s">
        <v>1726</v>
      </c>
      <c r="Z60">
        <v>3093</v>
      </c>
      <c r="AA60">
        <v>3094</v>
      </c>
      <c r="AF60">
        <v>102</v>
      </c>
      <c r="AH60">
        <v>2023</v>
      </c>
      <c r="AL60" t="s">
        <v>43</v>
      </c>
    </row>
    <row r="61" spans="1:38" x14ac:dyDescent="0.35">
      <c r="A61" t="s">
        <v>47</v>
      </c>
      <c r="B61" t="s">
        <v>39</v>
      </c>
      <c r="C61" t="s">
        <v>115</v>
      </c>
      <c r="D61" t="s">
        <v>115</v>
      </c>
      <c r="E61" t="s">
        <v>48</v>
      </c>
      <c r="G61" t="s">
        <v>122</v>
      </c>
      <c r="H61" t="s">
        <v>135</v>
      </c>
      <c r="I61" t="s">
        <v>136</v>
      </c>
      <c r="J61">
        <v>1</v>
      </c>
      <c r="L61" t="s">
        <v>58</v>
      </c>
      <c r="M61" t="s">
        <v>49</v>
      </c>
      <c r="N61">
        <v>3</v>
      </c>
      <c r="O61">
        <v>90</v>
      </c>
      <c r="P61">
        <v>3.5</v>
      </c>
      <c r="Q61">
        <v>89.546999999999997</v>
      </c>
      <c r="R61">
        <v>5.25</v>
      </c>
      <c r="S61">
        <v>470.12174999999996</v>
      </c>
      <c r="U61">
        <v>470.12174999999996</v>
      </c>
      <c r="V61">
        <v>470121.74999999994</v>
      </c>
      <c r="W61">
        <v>39176.812499999993</v>
      </c>
      <c r="X61" t="s">
        <v>1726</v>
      </c>
      <c r="Y61" t="s">
        <v>1727</v>
      </c>
      <c r="Z61">
        <v>3093</v>
      </c>
      <c r="AA61">
        <v>3094</v>
      </c>
      <c r="AF61">
        <v>102</v>
      </c>
      <c r="AH61">
        <v>2023</v>
      </c>
      <c r="AL61" t="s">
        <v>43</v>
      </c>
    </row>
    <row r="62" spans="1:38" x14ac:dyDescent="0.35">
      <c r="A62" t="s">
        <v>47</v>
      </c>
      <c r="B62" t="s">
        <v>39</v>
      </c>
      <c r="C62" t="s">
        <v>115</v>
      </c>
      <c r="D62" t="s">
        <v>115</v>
      </c>
      <c r="E62" t="s">
        <v>48</v>
      </c>
      <c r="G62" t="s">
        <v>137</v>
      </c>
      <c r="H62" t="s">
        <v>138</v>
      </c>
      <c r="I62" t="s">
        <v>139</v>
      </c>
      <c r="J62">
        <v>1</v>
      </c>
      <c r="L62" t="s">
        <v>58</v>
      </c>
      <c r="M62" t="s">
        <v>49</v>
      </c>
      <c r="N62">
        <v>3</v>
      </c>
      <c r="O62">
        <v>90</v>
      </c>
      <c r="P62">
        <v>6</v>
      </c>
      <c r="Q62">
        <v>75</v>
      </c>
      <c r="R62">
        <v>9</v>
      </c>
      <c r="S62">
        <v>675</v>
      </c>
      <c r="U62">
        <v>675</v>
      </c>
      <c r="V62">
        <v>675000</v>
      </c>
      <c r="W62">
        <v>56250</v>
      </c>
      <c r="X62" t="s">
        <v>1726</v>
      </c>
      <c r="Y62" t="s">
        <v>1730</v>
      </c>
      <c r="Z62">
        <v>3093</v>
      </c>
      <c r="AA62">
        <v>3094</v>
      </c>
      <c r="AF62">
        <v>102</v>
      </c>
      <c r="AH62">
        <v>2023</v>
      </c>
      <c r="AL62" t="s">
        <v>43</v>
      </c>
    </row>
    <row r="63" spans="1:38" x14ac:dyDescent="0.35">
      <c r="A63" t="s">
        <v>47</v>
      </c>
      <c r="B63" t="s">
        <v>39</v>
      </c>
      <c r="C63" t="s">
        <v>115</v>
      </c>
      <c r="D63" t="s">
        <v>115</v>
      </c>
      <c r="E63" t="s">
        <v>48</v>
      </c>
      <c r="G63" t="s">
        <v>43</v>
      </c>
      <c r="H63" t="s">
        <v>140</v>
      </c>
      <c r="I63" t="s">
        <v>141</v>
      </c>
      <c r="J63">
        <v>1</v>
      </c>
      <c r="L63" t="s">
        <v>58</v>
      </c>
      <c r="M63" t="s">
        <v>49</v>
      </c>
      <c r="N63">
        <v>3</v>
      </c>
      <c r="O63">
        <v>90</v>
      </c>
      <c r="P63">
        <v>3</v>
      </c>
      <c r="Q63">
        <v>92.67</v>
      </c>
      <c r="R63">
        <v>4.5</v>
      </c>
      <c r="S63">
        <v>417.01499999999999</v>
      </c>
      <c r="U63">
        <v>417.01499999999999</v>
      </c>
      <c r="V63">
        <v>417015</v>
      </c>
      <c r="W63">
        <v>34751.25</v>
      </c>
      <c r="X63" t="s">
        <v>1726</v>
      </c>
      <c r="Y63" t="s">
        <v>1726</v>
      </c>
      <c r="Z63">
        <v>3093</v>
      </c>
      <c r="AA63">
        <v>3094</v>
      </c>
      <c r="AF63">
        <v>102</v>
      </c>
      <c r="AH63">
        <v>2023</v>
      </c>
      <c r="AL63" t="s">
        <v>43</v>
      </c>
    </row>
    <row r="64" spans="1:38" x14ac:dyDescent="0.35">
      <c r="A64" t="s">
        <v>47</v>
      </c>
      <c r="B64" t="s">
        <v>39</v>
      </c>
      <c r="C64" t="s">
        <v>115</v>
      </c>
      <c r="D64" t="s">
        <v>115</v>
      </c>
      <c r="E64" t="s">
        <v>48</v>
      </c>
      <c r="G64" t="s">
        <v>142</v>
      </c>
      <c r="H64" t="s">
        <v>143</v>
      </c>
      <c r="I64" t="s">
        <v>144</v>
      </c>
      <c r="J64">
        <v>1</v>
      </c>
      <c r="L64" t="s">
        <v>58</v>
      </c>
      <c r="M64" t="s">
        <v>49</v>
      </c>
      <c r="N64">
        <v>3</v>
      </c>
      <c r="O64">
        <v>90</v>
      </c>
      <c r="P64">
        <v>1.5</v>
      </c>
      <c r="Q64">
        <v>89.546999999999997</v>
      </c>
      <c r="R64">
        <v>2.25</v>
      </c>
      <c r="S64">
        <v>201.48075</v>
      </c>
      <c r="U64">
        <v>201.48075</v>
      </c>
      <c r="V64">
        <v>201480.75</v>
      </c>
      <c r="W64">
        <v>16790.0625</v>
      </c>
      <c r="X64" t="s">
        <v>1726</v>
      </c>
      <c r="Y64" t="s">
        <v>1731</v>
      </c>
      <c r="Z64">
        <v>3093</v>
      </c>
      <c r="AA64">
        <v>3094</v>
      </c>
      <c r="AF64">
        <v>102</v>
      </c>
      <c r="AH64">
        <v>2023</v>
      </c>
      <c r="AL64" t="s">
        <v>43</v>
      </c>
    </row>
    <row r="65" spans="1:38" x14ac:dyDescent="0.35">
      <c r="A65" t="s">
        <v>47</v>
      </c>
      <c r="B65" t="s">
        <v>39</v>
      </c>
      <c r="C65" t="s">
        <v>115</v>
      </c>
      <c r="D65" t="s">
        <v>115</v>
      </c>
      <c r="E65" t="s">
        <v>48</v>
      </c>
      <c r="G65" t="s">
        <v>43</v>
      </c>
      <c r="H65" t="s">
        <v>145</v>
      </c>
      <c r="I65" t="s">
        <v>146</v>
      </c>
      <c r="J65">
        <v>1</v>
      </c>
      <c r="L65" t="s">
        <v>58</v>
      </c>
      <c r="M65" t="s">
        <v>49</v>
      </c>
      <c r="N65">
        <v>3</v>
      </c>
      <c r="O65">
        <v>90</v>
      </c>
      <c r="P65">
        <v>1.5</v>
      </c>
      <c r="Q65">
        <v>92.67</v>
      </c>
      <c r="R65">
        <v>2.25</v>
      </c>
      <c r="S65">
        <v>208.50749999999999</v>
      </c>
      <c r="U65">
        <v>208.50749999999999</v>
      </c>
      <c r="V65">
        <v>208507.5</v>
      </c>
      <c r="W65">
        <v>17375.625</v>
      </c>
      <c r="X65" t="s">
        <v>1726</v>
      </c>
      <c r="Y65" t="s">
        <v>1726</v>
      </c>
      <c r="Z65">
        <v>3093</v>
      </c>
      <c r="AA65">
        <v>3094</v>
      </c>
      <c r="AF65">
        <v>102</v>
      </c>
      <c r="AH65">
        <v>2023</v>
      </c>
      <c r="AL65" t="s">
        <v>43</v>
      </c>
    </row>
    <row r="66" spans="1:38" x14ac:dyDescent="0.35">
      <c r="A66" t="s">
        <v>47</v>
      </c>
      <c r="B66" t="s">
        <v>39</v>
      </c>
      <c r="C66" t="s">
        <v>115</v>
      </c>
      <c r="D66" t="s">
        <v>115</v>
      </c>
      <c r="E66" t="s">
        <v>48</v>
      </c>
      <c r="G66" t="s">
        <v>43</v>
      </c>
      <c r="H66" t="s">
        <v>147</v>
      </c>
      <c r="I66" t="s">
        <v>148</v>
      </c>
      <c r="J66">
        <v>1</v>
      </c>
      <c r="L66" t="s">
        <v>58</v>
      </c>
      <c r="M66" t="s">
        <v>49</v>
      </c>
      <c r="N66">
        <v>3</v>
      </c>
      <c r="O66">
        <v>90</v>
      </c>
      <c r="P66">
        <v>4</v>
      </c>
      <c r="Q66">
        <v>92.67</v>
      </c>
      <c r="R66">
        <v>6</v>
      </c>
      <c r="S66">
        <v>556.02</v>
      </c>
      <c r="U66">
        <v>556.02</v>
      </c>
      <c r="V66">
        <v>556020</v>
      </c>
      <c r="W66">
        <v>46335</v>
      </c>
      <c r="X66" t="s">
        <v>1726</v>
      </c>
      <c r="Y66" t="s">
        <v>1726</v>
      </c>
      <c r="Z66">
        <v>3093</v>
      </c>
      <c r="AA66">
        <v>3094</v>
      </c>
      <c r="AF66">
        <v>102</v>
      </c>
      <c r="AH66">
        <v>2023</v>
      </c>
      <c r="AL66" t="s">
        <v>43</v>
      </c>
    </row>
    <row r="67" spans="1:38" x14ac:dyDescent="0.35">
      <c r="A67" t="s">
        <v>47</v>
      </c>
      <c r="B67" t="s">
        <v>39</v>
      </c>
      <c r="C67" t="s">
        <v>115</v>
      </c>
      <c r="D67" t="s">
        <v>115</v>
      </c>
      <c r="E67" t="s">
        <v>48</v>
      </c>
      <c r="G67" t="s">
        <v>122</v>
      </c>
      <c r="H67" t="s">
        <v>149</v>
      </c>
      <c r="I67" t="s">
        <v>150</v>
      </c>
      <c r="J67">
        <v>1</v>
      </c>
      <c r="L67" t="s">
        <v>58</v>
      </c>
      <c r="M67" t="s">
        <v>49</v>
      </c>
      <c r="N67">
        <v>3</v>
      </c>
      <c r="O67">
        <v>90</v>
      </c>
      <c r="P67">
        <v>6</v>
      </c>
      <c r="Q67">
        <v>89.546999999999997</v>
      </c>
      <c r="R67">
        <v>9</v>
      </c>
      <c r="S67">
        <v>805.923</v>
      </c>
      <c r="U67">
        <v>805.923</v>
      </c>
      <c r="V67">
        <v>805923</v>
      </c>
      <c r="W67">
        <v>67160.25</v>
      </c>
      <c r="X67" t="s">
        <v>1726</v>
      </c>
      <c r="Y67" t="s">
        <v>1727</v>
      </c>
      <c r="Z67">
        <v>3093</v>
      </c>
      <c r="AA67">
        <v>3094</v>
      </c>
      <c r="AF67">
        <v>102</v>
      </c>
      <c r="AH67">
        <v>2023</v>
      </c>
      <c r="AL67" t="s">
        <v>43</v>
      </c>
    </row>
    <row r="68" spans="1:38" x14ac:dyDescent="0.35">
      <c r="A68" t="s">
        <v>47</v>
      </c>
      <c r="B68" t="s">
        <v>39</v>
      </c>
      <c r="C68" t="s">
        <v>115</v>
      </c>
      <c r="D68" t="s">
        <v>115</v>
      </c>
      <c r="E68" t="s">
        <v>48</v>
      </c>
      <c r="G68" t="s">
        <v>43</v>
      </c>
      <c r="H68" t="s">
        <v>151</v>
      </c>
      <c r="I68" t="s">
        <v>152</v>
      </c>
      <c r="J68">
        <v>1</v>
      </c>
      <c r="L68" t="s">
        <v>58</v>
      </c>
      <c r="M68" t="s">
        <v>50</v>
      </c>
      <c r="N68">
        <v>4</v>
      </c>
      <c r="O68">
        <v>67</v>
      </c>
      <c r="P68">
        <v>3</v>
      </c>
      <c r="Q68">
        <v>92.67</v>
      </c>
      <c r="R68">
        <v>3.35</v>
      </c>
      <c r="S68">
        <v>310.44450000000001</v>
      </c>
      <c r="U68">
        <v>310.44450000000001</v>
      </c>
      <c r="V68">
        <v>310444.5</v>
      </c>
      <c r="W68">
        <v>25870.375</v>
      </c>
      <c r="X68" t="s">
        <v>1726</v>
      </c>
      <c r="Y68" t="s">
        <v>1726</v>
      </c>
      <c r="Z68">
        <v>3093</v>
      </c>
      <c r="AA68">
        <v>3094</v>
      </c>
      <c r="AF68">
        <v>102</v>
      </c>
      <c r="AH68">
        <v>2023</v>
      </c>
      <c r="AL68" t="s">
        <v>43</v>
      </c>
    </row>
    <row r="69" spans="1:38" x14ac:dyDescent="0.35">
      <c r="A69" t="s">
        <v>47</v>
      </c>
      <c r="B69" t="s">
        <v>39</v>
      </c>
      <c r="C69" t="s">
        <v>115</v>
      </c>
      <c r="D69" t="s">
        <v>115</v>
      </c>
      <c r="E69" t="s">
        <v>48</v>
      </c>
      <c r="G69" t="s">
        <v>43</v>
      </c>
      <c r="H69" t="s">
        <v>153</v>
      </c>
      <c r="I69" t="s">
        <v>154</v>
      </c>
      <c r="J69">
        <v>1</v>
      </c>
      <c r="L69" t="s">
        <v>58</v>
      </c>
      <c r="M69" t="s">
        <v>50</v>
      </c>
      <c r="N69">
        <v>4</v>
      </c>
      <c r="O69">
        <v>67</v>
      </c>
      <c r="P69">
        <v>10.5</v>
      </c>
      <c r="Q69">
        <v>92.67</v>
      </c>
      <c r="R69">
        <v>11.725</v>
      </c>
      <c r="S69">
        <v>1086.55575</v>
      </c>
      <c r="U69">
        <v>1086.55575</v>
      </c>
      <c r="V69">
        <v>1086555.75</v>
      </c>
      <c r="W69">
        <v>90546.3125</v>
      </c>
      <c r="X69" t="s">
        <v>1726</v>
      </c>
      <c r="Y69" t="s">
        <v>1726</v>
      </c>
      <c r="Z69">
        <v>3093</v>
      </c>
      <c r="AA69">
        <v>3094</v>
      </c>
      <c r="AF69">
        <v>102</v>
      </c>
      <c r="AH69">
        <v>2023</v>
      </c>
      <c r="AL69" t="s">
        <v>43</v>
      </c>
    </row>
    <row r="70" spans="1:38" x14ac:dyDescent="0.35">
      <c r="A70" t="s">
        <v>47</v>
      </c>
      <c r="B70" t="s">
        <v>39</v>
      </c>
      <c r="C70" t="s">
        <v>115</v>
      </c>
      <c r="D70" t="s">
        <v>115</v>
      </c>
      <c r="E70" t="s">
        <v>48</v>
      </c>
      <c r="G70" t="s">
        <v>43</v>
      </c>
      <c r="H70" t="s">
        <v>155</v>
      </c>
      <c r="I70" t="s">
        <v>156</v>
      </c>
      <c r="J70">
        <v>1</v>
      </c>
      <c r="L70" t="s">
        <v>58</v>
      </c>
      <c r="M70" t="s">
        <v>50</v>
      </c>
      <c r="N70">
        <v>4</v>
      </c>
      <c r="O70">
        <v>67</v>
      </c>
      <c r="P70">
        <v>1.5</v>
      </c>
      <c r="Q70">
        <v>92.67</v>
      </c>
      <c r="R70">
        <v>1.675</v>
      </c>
      <c r="S70">
        <v>155.22225</v>
      </c>
      <c r="U70">
        <v>155.22225</v>
      </c>
      <c r="V70">
        <v>155222.25</v>
      </c>
      <c r="W70">
        <v>12935.1875</v>
      </c>
      <c r="X70" t="s">
        <v>1726</v>
      </c>
      <c r="Y70" t="s">
        <v>1726</v>
      </c>
      <c r="Z70">
        <v>3093</v>
      </c>
      <c r="AA70">
        <v>3094</v>
      </c>
      <c r="AF70">
        <v>102</v>
      </c>
      <c r="AH70">
        <v>2023</v>
      </c>
      <c r="AL70" t="s">
        <v>43</v>
      </c>
    </row>
    <row r="71" spans="1:38" x14ac:dyDescent="0.35">
      <c r="A71" t="s">
        <v>47</v>
      </c>
      <c r="B71" t="s">
        <v>39</v>
      </c>
      <c r="C71" t="s">
        <v>115</v>
      </c>
      <c r="D71" t="s">
        <v>115</v>
      </c>
      <c r="E71" t="s">
        <v>48</v>
      </c>
      <c r="G71" t="s">
        <v>43</v>
      </c>
      <c r="H71" t="s">
        <v>157</v>
      </c>
      <c r="I71" t="s">
        <v>158</v>
      </c>
      <c r="J71">
        <v>1</v>
      </c>
      <c r="L71" t="s">
        <v>58</v>
      </c>
      <c r="M71" t="s">
        <v>50</v>
      </c>
      <c r="N71">
        <v>4</v>
      </c>
      <c r="O71">
        <v>67</v>
      </c>
      <c r="P71">
        <v>6</v>
      </c>
      <c r="Q71">
        <v>92.67</v>
      </c>
      <c r="R71">
        <v>6.7</v>
      </c>
      <c r="S71">
        <v>620.88900000000001</v>
      </c>
      <c r="U71">
        <v>620.88900000000001</v>
      </c>
      <c r="V71">
        <v>620889</v>
      </c>
      <c r="W71">
        <v>51740.75</v>
      </c>
      <c r="X71" t="s">
        <v>1726</v>
      </c>
      <c r="Y71" t="s">
        <v>1726</v>
      </c>
      <c r="Z71">
        <v>3093</v>
      </c>
      <c r="AA71">
        <v>3094</v>
      </c>
      <c r="AF71">
        <v>102</v>
      </c>
      <c r="AH71">
        <v>2023</v>
      </c>
      <c r="AL71" t="s">
        <v>43</v>
      </c>
    </row>
    <row r="72" spans="1:38" x14ac:dyDescent="0.35">
      <c r="A72" t="s">
        <v>47</v>
      </c>
      <c r="B72" t="s">
        <v>39</v>
      </c>
      <c r="C72" t="s">
        <v>115</v>
      </c>
      <c r="D72" t="s">
        <v>115</v>
      </c>
      <c r="E72" t="s">
        <v>48</v>
      </c>
      <c r="G72" t="s">
        <v>43</v>
      </c>
      <c r="H72" t="s">
        <v>159</v>
      </c>
      <c r="I72" t="s">
        <v>160</v>
      </c>
      <c r="J72">
        <v>1</v>
      </c>
      <c r="L72" t="s">
        <v>58</v>
      </c>
      <c r="M72" t="s">
        <v>50</v>
      </c>
      <c r="N72">
        <v>4</v>
      </c>
      <c r="O72">
        <v>67</v>
      </c>
      <c r="P72">
        <v>1.5</v>
      </c>
      <c r="Q72">
        <v>92.67</v>
      </c>
      <c r="R72">
        <v>1.675</v>
      </c>
      <c r="S72">
        <v>155.22225</v>
      </c>
      <c r="U72">
        <v>155.22225</v>
      </c>
      <c r="V72">
        <v>155222.25</v>
      </c>
      <c r="W72">
        <v>12935.1875</v>
      </c>
      <c r="X72" t="s">
        <v>1726</v>
      </c>
      <c r="Y72" t="s">
        <v>1726</v>
      </c>
      <c r="Z72">
        <v>3093</v>
      </c>
      <c r="AA72">
        <v>3094</v>
      </c>
      <c r="AF72">
        <v>102</v>
      </c>
      <c r="AH72">
        <v>2023</v>
      </c>
      <c r="AL72" t="s">
        <v>43</v>
      </c>
    </row>
    <row r="73" spans="1:38" x14ac:dyDescent="0.35">
      <c r="A73" t="s">
        <v>47</v>
      </c>
      <c r="B73" t="s">
        <v>39</v>
      </c>
      <c r="C73" t="s">
        <v>115</v>
      </c>
      <c r="D73" t="s">
        <v>115</v>
      </c>
      <c r="E73" t="s">
        <v>48</v>
      </c>
      <c r="G73" t="s">
        <v>43</v>
      </c>
      <c r="H73" t="s">
        <v>161</v>
      </c>
      <c r="I73" t="s">
        <v>162</v>
      </c>
      <c r="J73">
        <v>1</v>
      </c>
      <c r="L73" t="s">
        <v>58</v>
      </c>
      <c r="M73" t="s">
        <v>50</v>
      </c>
      <c r="N73">
        <v>4</v>
      </c>
      <c r="O73">
        <v>67</v>
      </c>
      <c r="P73">
        <v>3</v>
      </c>
      <c r="Q73">
        <v>92.67</v>
      </c>
      <c r="R73">
        <v>3.35</v>
      </c>
      <c r="S73">
        <v>310.44450000000001</v>
      </c>
      <c r="U73">
        <v>310.44450000000001</v>
      </c>
      <c r="V73">
        <v>310444.5</v>
      </c>
      <c r="W73">
        <v>25870.375</v>
      </c>
      <c r="X73" t="s">
        <v>1726</v>
      </c>
      <c r="Y73" t="s">
        <v>1726</v>
      </c>
      <c r="Z73">
        <v>3093</v>
      </c>
      <c r="AA73">
        <v>3094</v>
      </c>
      <c r="AF73">
        <v>102</v>
      </c>
      <c r="AH73">
        <v>2023</v>
      </c>
      <c r="AL73" t="s">
        <v>43</v>
      </c>
    </row>
    <row r="74" spans="1:38" x14ac:dyDescent="0.35">
      <c r="A74" t="s">
        <v>47</v>
      </c>
      <c r="B74" t="s">
        <v>39</v>
      </c>
      <c r="C74" t="s">
        <v>115</v>
      </c>
      <c r="D74" t="s">
        <v>115</v>
      </c>
      <c r="E74" t="s">
        <v>48</v>
      </c>
      <c r="G74" t="s">
        <v>43</v>
      </c>
      <c r="H74" t="s">
        <v>163</v>
      </c>
      <c r="I74" t="s">
        <v>164</v>
      </c>
      <c r="J74">
        <v>1</v>
      </c>
      <c r="L74" t="s">
        <v>58</v>
      </c>
      <c r="M74" t="s">
        <v>50</v>
      </c>
      <c r="N74">
        <v>4</v>
      </c>
      <c r="O74">
        <v>67</v>
      </c>
      <c r="P74">
        <v>1.5</v>
      </c>
      <c r="Q74">
        <v>92.67</v>
      </c>
      <c r="R74">
        <v>1.675</v>
      </c>
      <c r="S74">
        <v>155.22225</v>
      </c>
      <c r="U74">
        <v>155.22225</v>
      </c>
      <c r="V74">
        <v>155222.25</v>
      </c>
      <c r="W74">
        <v>12935.1875</v>
      </c>
      <c r="X74" t="s">
        <v>1726</v>
      </c>
      <c r="Y74" t="s">
        <v>1726</v>
      </c>
      <c r="Z74">
        <v>3093</v>
      </c>
      <c r="AA74">
        <v>3094</v>
      </c>
      <c r="AF74">
        <v>102</v>
      </c>
      <c r="AH74">
        <v>2023</v>
      </c>
      <c r="AL74" t="s">
        <v>43</v>
      </c>
    </row>
    <row r="75" spans="1:38" x14ac:dyDescent="0.35">
      <c r="A75" t="s">
        <v>47</v>
      </c>
      <c r="B75" t="s">
        <v>39</v>
      </c>
      <c r="C75" t="s">
        <v>115</v>
      </c>
      <c r="D75" t="s">
        <v>115</v>
      </c>
      <c r="E75" t="s">
        <v>48</v>
      </c>
      <c r="G75" t="s">
        <v>43</v>
      </c>
      <c r="H75" t="s">
        <v>165</v>
      </c>
      <c r="I75" t="s">
        <v>166</v>
      </c>
      <c r="J75">
        <v>1</v>
      </c>
      <c r="L75" t="s">
        <v>58</v>
      </c>
      <c r="M75" t="s">
        <v>50</v>
      </c>
      <c r="N75">
        <v>4</v>
      </c>
      <c r="O75">
        <v>67</v>
      </c>
      <c r="P75">
        <v>3</v>
      </c>
      <c r="Q75">
        <v>92.67</v>
      </c>
      <c r="R75">
        <v>3.35</v>
      </c>
      <c r="S75">
        <v>310.44450000000001</v>
      </c>
      <c r="U75">
        <v>310.44450000000001</v>
      </c>
      <c r="V75">
        <v>310444.5</v>
      </c>
      <c r="W75">
        <v>25870.375</v>
      </c>
      <c r="X75" t="s">
        <v>1726</v>
      </c>
      <c r="Y75" t="s">
        <v>1726</v>
      </c>
      <c r="Z75">
        <v>3093</v>
      </c>
      <c r="AA75">
        <v>3094</v>
      </c>
      <c r="AF75">
        <v>102</v>
      </c>
      <c r="AH75">
        <v>2023</v>
      </c>
      <c r="AL75" t="s">
        <v>43</v>
      </c>
    </row>
    <row r="76" spans="1:38" x14ac:dyDescent="0.35">
      <c r="A76" t="s">
        <v>47</v>
      </c>
      <c r="B76" t="s">
        <v>39</v>
      </c>
      <c r="C76" t="s">
        <v>115</v>
      </c>
      <c r="D76" t="s">
        <v>115</v>
      </c>
      <c r="E76" t="s">
        <v>48</v>
      </c>
      <c r="G76" t="s">
        <v>43</v>
      </c>
      <c r="H76" t="s">
        <v>167</v>
      </c>
      <c r="I76" t="s">
        <v>168</v>
      </c>
      <c r="J76">
        <v>1</v>
      </c>
      <c r="L76" t="s">
        <v>58</v>
      </c>
      <c r="M76" t="s">
        <v>49</v>
      </c>
      <c r="N76">
        <v>5</v>
      </c>
      <c r="O76">
        <v>64</v>
      </c>
      <c r="P76">
        <v>3</v>
      </c>
      <c r="Q76">
        <v>92.67</v>
      </c>
      <c r="R76">
        <v>3.2</v>
      </c>
      <c r="S76">
        <v>296.54400000000004</v>
      </c>
      <c r="U76">
        <v>296.54400000000004</v>
      </c>
      <c r="V76">
        <v>296544.00000000006</v>
      </c>
      <c r="W76">
        <v>24712.000000000004</v>
      </c>
      <c r="X76" t="s">
        <v>1726</v>
      </c>
      <c r="Y76" t="s">
        <v>1726</v>
      </c>
      <c r="Z76">
        <v>3093</v>
      </c>
      <c r="AA76">
        <v>3094</v>
      </c>
      <c r="AF76">
        <v>102</v>
      </c>
      <c r="AH76">
        <v>2023</v>
      </c>
      <c r="AL76" t="s">
        <v>43</v>
      </c>
    </row>
    <row r="77" spans="1:38" x14ac:dyDescent="0.35">
      <c r="A77" t="s">
        <v>47</v>
      </c>
      <c r="B77" t="s">
        <v>39</v>
      </c>
      <c r="C77" t="s">
        <v>115</v>
      </c>
      <c r="D77" t="s">
        <v>115</v>
      </c>
      <c r="E77" t="s">
        <v>48</v>
      </c>
      <c r="G77" t="s">
        <v>43</v>
      </c>
      <c r="H77" t="s">
        <v>169</v>
      </c>
      <c r="I77" t="s">
        <v>170</v>
      </c>
      <c r="J77">
        <v>1</v>
      </c>
      <c r="L77" t="s">
        <v>58</v>
      </c>
      <c r="M77" t="s">
        <v>49</v>
      </c>
      <c r="N77">
        <v>5</v>
      </c>
      <c r="O77">
        <v>64</v>
      </c>
      <c r="P77">
        <v>5</v>
      </c>
      <c r="Q77">
        <v>92.67</v>
      </c>
      <c r="R77">
        <v>5.333333333333333</v>
      </c>
      <c r="S77">
        <v>494.24</v>
      </c>
      <c r="U77">
        <v>494.24</v>
      </c>
      <c r="V77">
        <v>494240</v>
      </c>
      <c r="W77">
        <v>41186.666666666664</v>
      </c>
      <c r="X77" t="s">
        <v>1726</v>
      </c>
      <c r="Y77" t="s">
        <v>1726</v>
      </c>
      <c r="Z77">
        <v>3093</v>
      </c>
      <c r="AA77">
        <v>3094</v>
      </c>
      <c r="AF77">
        <v>102</v>
      </c>
      <c r="AH77">
        <v>2023</v>
      </c>
      <c r="AL77" t="s">
        <v>43</v>
      </c>
    </row>
    <row r="78" spans="1:38" x14ac:dyDescent="0.35">
      <c r="A78" t="s">
        <v>47</v>
      </c>
      <c r="B78" t="s">
        <v>39</v>
      </c>
      <c r="C78" t="s">
        <v>115</v>
      </c>
      <c r="D78" t="s">
        <v>115</v>
      </c>
      <c r="E78" t="s">
        <v>48</v>
      </c>
      <c r="G78" t="s">
        <v>43</v>
      </c>
      <c r="H78" t="s">
        <v>171</v>
      </c>
      <c r="I78" t="s">
        <v>172</v>
      </c>
      <c r="J78">
        <v>1</v>
      </c>
      <c r="L78" t="s">
        <v>58</v>
      </c>
      <c r="M78" t="s">
        <v>49</v>
      </c>
      <c r="N78">
        <v>5</v>
      </c>
      <c r="O78">
        <v>64</v>
      </c>
      <c r="P78">
        <v>1.5</v>
      </c>
      <c r="Q78">
        <v>92.67</v>
      </c>
      <c r="R78">
        <v>1.6</v>
      </c>
      <c r="S78">
        <v>148.27200000000002</v>
      </c>
      <c r="U78">
        <v>148.27200000000002</v>
      </c>
      <c r="V78">
        <v>148272.00000000003</v>
      </c>
      <c r="W78">
        <v>12356.000000000002</v>
      </c>
      <c r="X78" t="s">
        <v>1726</v>
      </c>
      <c r="Y78" t="s">
        <v>1726</v>
      </c>
      <c r="Z78">
        <v>3093</v>
      </c>
      <c r="AA78">
        <v>3094</v>
      </c>
      <c r="AF78">
        <v>102</v>
      </c>
      <c r="AH78">
        <v>2023</v>
      </c>
      <c r="AL78" t="s">
        <v>43</v>
      </c>
    </row>
    <row r="79" spans="1:38" x14ac:dyDescent="0.35">
      <c r="A79" t="s">
        <v>47</v>
      </c>
      <c r="B79" t="s">
        <v>39</v>
      </c>
      <c r="C79" t="s">
        <v>115</v>
      </c>
      <c r="D79" t="s">
        <v>115</v>
      </c>
      <c r="E79" t="s">
        <v>48</v>
      </c>
      <c r="G79" t="s">
        <v>43</v>
      </c>
      <c r="H79" t="s">
        <v>173</v>
      </c>
      <c r="I79" t="s">
        <v>174</v>
      </c>
      <c r="J79">
        <v>1</v>
      </c>
      <c r="L79" t="s">
        <v>58</v>
      </c>
      <c r="M79" t="s">
        <v>49</v>
      </c>
      <c r="N79">
        <v>5</v>
      </c>
      <c r="O79">
        <v>64</v>
      </c>
      <c r="P79">
        <v>6</v>
      </c>
      <c r="Q79">
        <v>92.67</v>
      </c>
      <c r="R79">
        <v>6.4</v>
      </c>
      <c r="S79">
        <v>593.08800000000008</v>
      </c>
      <c r="U79">
        <v>593.08800000000008</v>
      </c>
      <c r="V79">
        <v>593088.00000000012</v>
      </c>
      <c r="W79">
        <v>49424.000000000007</v>
      </c>
      <c r="X79" t="s">
        <v>1726</v>
      </c>
      <c r="Y79" t="s">
        <v>1726</v>
      </c>
      <c r="Z79">
        <v>3093</v>
      </c>
      <c r="AA79">
        <v>3094</v>
      </c>
      <c r="AF79">
        <v>102</v>
      </c>
      <c r="AH79">
        <v>2023</v>
      </c>
      <c r="AL79" t="s">
        <v>43</v>
      </c>
    </row>
    <row r="80" spans="1:38" x14ac:dyDescent="0.35">
      <c r="A80" t="s">
        <v>47</v>
      </c>
      <c r="B80" t="s">
        <v>39</v>
      </c>
      <c r="C80" t="s">
        <v>115</v>
      </c>
      <c r="D80" t="s">
        <v>115</v>
      </c>
      <c r="E80" t="s">
        <v>48</v>
      </c>
      <c r="G80" t="s">
        <v>43</v>
      </c>
      <c r="H80" t="s">
        <v>175</v>
      </c>
      <c r="I80" t="s">
        <v>176</v>
      </c>
      <c r="J80">
        <v>1</v>
      </c>
      <c r="L80" t="s">
        <v>58</v>
      </c>
      <c r="M80" t="s">
        <v>49</v>
      </c>
      <c r="N80">
        <v>5</v>
      </c>
      <c r="O80">
        <v>64</v>
      </c>
      <c r="P80">
        <v>2</v>
      </c>
      <c r="Q80">
        <v>92.67</v>
      </c>
      <c r="R80">
        <v>2.1333333333333333</v>
      </c>
      <c r="S80">
        <v>197.696</v>
      </c>
      <c r="U80">
        <v>197.696</v>
      </c>
      <c r="V80">
        <v>197696</v>
      </c>
      <c r="W80">
        <v>16474.666666666668</v>
      </c>
      <c r="X80" t="s">
        <v>1726</v>
      </c>
      <c r="Y80" t="s">
        <v>1726</v>
      </c>
      <c r="Z80">
        <v>3093</v>
      </c>
      <c r="AA80">
        <v>3094</v>
      </c>
      <c r="AF80">
        <v>102</v>
      </c>
      <c r="AH80">
        <v>2023</v>
      </c>
      <c r="AL80" t="s">
        <v>43</v>
      </c>
    </row>
    <row r="81" spans="1:38" x14ac:dyDescent="0.35">
      <c r="A81" t="s">
        <v>47</v>
      </c>
      <c r="B81" t="s">
        <v>39</v>
      </c>
      <c r="C81" t="s">
        <v>115</v>
      </c>
      <c r="D81" t="s">
        <v>115</v>
      </c>
      <c r="E81" t="s">
        <v>48</v>
      </c>
      <c r="G81" t="s">
        <v>43</v>
      </c>
      <c r="H81" t="s">
        <v>177</v>
      </c>
      <c r="I81" t="s">
        <v>178</v>
      </c>
      <c r="J81">
        <v>1</v>
      </c>
      <c r="L81" t="s">
        <v>58</v>
      </c>
      <c r="M81" t="s">
        <v>49</v>
      </c>
      <c r="N81">
        <v>5</v>
      </c>
      <c r="O81">
        <v>64</v>
      </c>
      <c r="P81">
        <v>3</v>
      </c>
      <c r="Q81">
        <v>92.67</v>
      </c>
      <c r="R81">
        <v>3.2</v>
      </c>
      <c r="S81">
        <v>296.54400000000004</v>
      </c>
      <c r="U81">
        <v>296.54400000000004</v>
      </c>
      <c r="V81">
        <v>296544.00000000006</v>
      </c>
      <c r="W81">
        <v>24712.000000000004</v>
      </c>
      <c r="X81" t="s">
        <v>1726</v>
      </c>
      <c r="Y81" t="s">
        <v>1726</v>
      </c>
      <c r="Z81">
        <v>3093</v>
      </c>
      <c r="AA81">
        <v>3094</v>
      </c>
      <c r="AF81">
        <v>102</v>
      </c>
      <c r="AH81">
        <v>2023</v>
      </c>
      <c r="AL81" t="s">
        <v>43</v>
      </c>
    </row>
    <row r="82" spans="1:38" x14ac:dyDescent="0.35">
      <c r="A82" t="s">
        <v>47</v>
      </c>
      <c r="B82" t="s">
        <v>39</v>
      </c>
      <c r="C82" t="s">
        <v>115</v>
      </c>
      <c r="D82" t="s">
        <v>115</v>
      </c>
      <c r="E82" t="s">
        <v>48</v>
      </c>
      <c r="G82" t="s">
        <v>43</v>
      </c>
      <c r="H82" t="s">
        <v>179</v>
      </c>
      <c r="I82" t="s">
        <v>180</v>
      </c>
      <c r="J82">
        <v>1</v>
      </c>
      <c r="L82" t="s">
        <v>58</v>
      </c>
      <c r="M82" t="s">
        <v>49</v>
      </c>
      <c r="N82">
        <v>5</v>
      </c>
      <c r="O82">
        <v>64</v>
      </c>
      <c r="P82">
        <v>5</v>
      </c>
      <c r="Q82">
        <v>92.67</v>
      </c>
      <c r="R82">
        <v>5.333333333333333</v>
      </c>
      <c r="S82">
        <v>494.24</v>
      </c>
      <c r="U82">
        <v>494.24</v>
      </c>
      <c r="V82">
        <v>494240</v>
      </c>
      <c r="W82">
        <v>41186.666666666664</v>
      </c>
      <c r="X82" t="s">
        <v>1726</v>
      </c>
      <c r="Y82" t="s">
        <v>1726</v>
      </c>
      <c r="Z82">
        <v>3093</v>
      </c>
      <c r="AA82">
        <v>3094</v>
      </c>
      <c r="AF82">
        <v>102</v>
      </c>
      <c r="AH82">
        <v>2023</v>
      </c>
      <c r="AL82" t="s">
        <v>43</v>
      </c>
    </row>
    <row r="83" spans="1:38" x14ac:dyDescent="0.35">
      <c r="A83" t="s">
        <v>47</v>
      </c>
      <c r="B83" t="s">
        <v>39</v>
      </c>
      <c r="C83" t="s">
        <v>115</v>
      </c>
      <c r="D83" t="s">
        <v>115</v>
      </c>
      <c r="E83" t="s">
        <v>48</v>
      </c>
      <c r="G83" t="s">
        <v>130</v>
      </c>
      <c r="H83" t="s">
        <v>181</v>
      </c>
      <c r="I83" t="s">
        <v>182</v>
      </c>
      <c r="J83">
        <v>1</v>
      </c>
      <c r="L83" t="s">
        <v>58</v>
      </c>
      <c r="M83" t="s">
        <v>49</v>
      </c>
      <c r="N83">
        <v>5</v>
      </c>
      <c r="O83">
        <v>64</v>
      </c>
      <c r="P83">
        <v>3</v>
      </c>
      <c r="Q83">
        <v>89.546999999999997</v>
      </c>
      <c r="R83">
        <v>3.2</v>
      </c>
      <c r="S83">
        <v>286.55040000000002</v>
      </c>
      <c r="U83">
        <v>286.55040000000002</v>
      </c>
      <c r="V83">
        <v>286550.40000000002</v>
      </c>
      <c r="W83">
        <v>23879.200000000001</v>
      </c>
      <c r="X83" t="s">
        <v>1726</v>
      </c>
      <c r="Y83" t="s">
        <v>1729</v>
      </c>
      <c r="Z83">
        <v>3093</v>
      </c>
      <c r="AA83">
        <v>3094</v>
      </c>
      <c r="AF83">
        <v>102</v>
      </c>
      <c r="AH83">
        <v>2023</v>
      </c>
      <c r="AL83" t="s">
        <v>43</v>
      </c>
    </row>
    <row r="84" spans="1:38" x14ac:dyDescent="0.35">
      <c r="A84" t="s">
        <v>47</v>
      </c>
      <c r="B84" t="s">
        <v>39</v>
      </c>
      <c r="C84" t="s">
        <v>115</v>
      </c>
      <c r="D84" t="s">
        <v>115</v>
      </c>
      <c r="E84" t="s">
        <v>48</v>
      </c>
      <c r="G84" t="s">
        <v>43</v>
      </c>
      <c r="H84" t="s">
        <v>183</v>
      </c>
      <c r="I84" t="s">
        <v>184</v>
      </c>
      <c r="J84">
        <v>1</v>
      </c>
      <c r="L84" t="s">
        <v>58</v>
      </c>
      <c r="M84" t="s">
        <v>49</v>
      </c>
      <c r="N84">
        <v>5</v>
      </c>
      <c r="O84">
        <v>64</v>
      </c>
      <c r="P84">
        <v>1.5</v>
      </c>
      <c r="Q84">
        <v>92.67</v>
      </c>
      <c r="R84">
        <v>1.6</v>
      </c>
      <c r="S84">
        <v>148.27200000000002</v>
      </c>
      <c r="U84">
        <v>148.27200000000002</v>
      </c>
      <c r="V84">
        <v>148272.00000000003</v>
      </c>
      <c r="W84">
        <v>12356.000000000002</v>
      </c>
      <c r="X84" t="s">
        <v>1726</v>
      </c>
      <c r="Y84" t="s">
        <v>1726</v>
      </c>
      <c r="Z84">
        <v>3093</v>
      </c>
      <c r="AA84">
        <v>3094</v>
      </c>
      <c r="AF84">
        <v>102</v>
      </c>
      <c r="AH84">
        <v>2023</v>
      </c>
      <c r="AL84" t="s">
        <v>43</v>
      </c>
    </row>
    <row r="85" spans="1:38" x14ac:dyDescent="0.35">
      <c r="A85" t="s">
        <v>47</v>
      </c>
      <c r="B85" t="s">
        <v>39</v>
      </c>
      <c r="C85" t="s">
        <v>115</v>
      </c>
      <c r="D85" t="s">
        <v>115</v>
      </c>
      <c r="E85" t="s">
        <v>48</v>
      </c>
      <c r="G85" t="s">
        <v>43</v>
      </c>
      <c r="H85" t="s">
        <v>183</v>
      </c>
      <c r="I85" t="s">
        <v>184</v>
      </c>
      <c r="J85">
        <v>1</v>
      </c>
      <c r="L85" t="s">
        <v>58</v>
      </c>
      <c r="M85" t="s">
        <v>50</v>
      </c>
      <c r="N85">
        <v>6</v>
      </c>
      <c r="O85">
        <v>79</v>
      </c>
      <c r="P85">
        <v>1.5</v>
      </c>
      <c r="Q85">
        <v>92.67</v>
      </c>
      <c r="R85">
        <v>1.9750000000000001</v>
      </c>
      <c r="S85">
        <v>183.02325000000002</v>
      </c>
      <c r="U85">
        <v>183.02325000000002</v>
      </c>
      <c r="V85">
        <v>183023.25000000003</v>
      </c>
      <c r="W85">
        <v>15251.937500000002</v>
      </c>
      <c r="X85" t="s">
        <v>1726</v>
      </c>
      <c r="Y85" t="s">
        <v>1726</v>
      </c>
      <c r="Z85">
        <v>3093</v>
      </c>
      <c r="AA85">
        <v>3094</v>
      </c>
      <c r="AF85">
        <v>102</v>
      </c>
      <c r="AH85">
        <v>2023</v>
      </c>
      <c r="AL85" t="s">
        <v>43</v>
      </c>
    </row>
    <row r="86" spans="1:38" x14ac:dyDescent="0.35">
      <c r="A86" t="s">
        <v>47</v>
      </c>
      <c r="B86" t="s">
        <v>39</v>
      </c>
      <c r="C86" t="s">
        <v>115</v>
      </c>
      <c r="D86" t="s">
        <v>115</v>
      </c>
      <c r="E86" t="s">
        <v>48</v>
      </c>
      <c r="G86" t="s">
        <v>43</v>
      </c>
      <c r="H86" t="s">
        <v>185</v>
      </c>
      <c r="I86" t="s">
        <v>186</v>
      </c>
      <c r="J86">
        <v>1</v>
      </c>
      <c r="L86" t="s">
        <v>58</v>
      </c>
      <c r="M86" t="s">
        <v>50</v>
      </c>
      <c r="N86">
        <v>6</v>
      </c>
      <c r="O86">
        <v>79</v>
      </c>
      <c r="P86">
        <v>3</v>
      </c>
      <c r="Q86">
        <v>92.67</v>
      </c>
      <c r="R86">
        <v>3.95</v>
      </c>
      <c r="S86">
        <v>366.04650000000004</v>
      </c>
      <c r="U86">
        <v>366.04650000000004</v>
      </c>
      <c r="V86">
        <v>366046.50000000006</v>
      </c>
      <c r="W86">
        <v>30503.875000000004</v>
      </c>
      <c r="X86" t="s">
        <v>1726</v>
      </c>
      <c r="Y86" t="s">
        <v>1726</v>
      </c>
      <c r="Z86">
        <v>3093</v>
      </c>
      <c r="AA86">
        <v>3094</v>
      </c>
      <c r="AF86">
        <v>102</v>
      </c>
      <c r="AH86">
        <v>2023</v>
      </c>
      <c r="AL86" t="s">
        <v>43</v>
      </c>
    </row>
    <row r="87" spans="1:38" x14ac:dyDescent="0.35">
      <c r="A87" t="s">
        <v>47</v>
      </c>
      <c r="B87" t="s">
        <v>39</v>
      </c>
      <c r="C87" t="s">
        <v>115</v>
      </c>
      <c r="D87" t="s">
        <v>115</v>
      </c>
      <c r="E87" t="s">
        <v>48</v>
      </c>
      <c r="G87" t="s">
        <v>43</v>
      </c>
      <c r="H87" t="s">
        <v>187</v>
      </c>
      <c r="I87" t="s">
        <v>188</v>
      </c>
      <c r="J87">
        <v>1</v>
      </c>
      <c r="L87" t="s">
        <v>58</v>
      </c>
      <c r="M87" t="s">
        <v>50</v>
      </c>
      <c r="N87">
        <v>6</v>
      </c>
      <c r="O87">
        <v>79</v>
      </c>
      <c r="P87">
        <v>11</v>
      </c>
      <c r="Q87">
        <v>92.67</v>
      </c>
      <c r="R87">
        <v>14.483333333333333</v>
      </c>
      <c r="S87">
        <v>1342.1704999999999</v>
      </c>
      <c r="U87">
        <v>1342.1704999999999</v>
      </c>
      <c r="V87">
        <v>1342170.5</v>
      </c>
      <c r="W87">
        <v>111847.54166666667</v>
      </c>
      <c r="X87" t="s">
        <v>1726</v>
      </c>
      <c r="Y87" t="s">
        <v>1726</v>
      </c>
      <c r="Z87">
        <v>3093</v>
      </c>
      <c r="AA87">
        <v>3094</v>
      </c>
      <c r="AF87">
        <v>102</v>
      </c>
      <c r="AH87">
        <v>2023</v>
      </c>
      <c r="AL87" t="s">
        <v>43</v>
      </c>
    </row>
    <row r="88" spans="1:38" x14ac:dyDescent="0.35">
      <c r="A88" t="s">
        <v>47</v>
      </c>
      <c r="B88" t="s">
        <v>39</v>
      </c>
      <c r="C88" t="s">
        <v>115</v>
      </c>
      <c r="D88" t="s">
        <v>115</v>
      </c>
      <c r="E88" t="s">
        <v>48</v>
      </c>
      <c r="G88" t="s">
        <v>43</v>
      </c>
      <c r="H88" t="s">
        <v>189</v>
      </c>
      <c r="I88" t="s">
        <v>190</v>
      </c>
      <c r="J88">
        <v>1</v>
      </c>
      <c r="L88" t="s">
        <v>58</v>
      </c>
      <c r="M88" t="s">
        <v>50</v>
      </c>
      <c r="N88">
        <v>6</v>
      </c>
      <c r="O88">
        <v>79</v>
      </c>
      <c r="P88">
        <v>3</v>
      </c>
      <c r="Q88">
        <v>92.67</v>
      </c>
      <c r="R88">
        <v>3.95</v>
      </c>
      <c r="S88">
        <v>366.04650000000004</v>
      </c>
      <c r="U88">
        <v>366.04650000000004</v>
      </c>
      <c r="V88">
        <v>366046.50000000006</v>
      </c>
      <c r="W88">
        <v>30503.875000000004</v>
      </c>
      <c r="X88" t="s">
        <v>1726</v>
      </c>
      <c r="Y88" t="s">
        <v>1726</v>
      </c>
      <c r="Z88">
        <v>3093</v>
      </c>
      <c r="AA88">
        <v>3094</v>
      </c>
      <c r="AF88">
        <v>102</v>
      </c>
      <c r="AH88">
        <v>2023</v>
      </c>
      <c r="AL88" t="s">
        <v>43</v>
      </c>
    </row>
    <row r="89" spans="1:38" x14ac:dyDescent="0.35">
      <c r="A89" t="s">
        <v>47</v>
      </c>
      <c r="B89" t="s">
        <v>39</v>
      </c>
      <c r="C89" t="s">
        <v>115</v>
      </c>
      <c r="D89" t="s">
        <v>115</v>
      </c>
      <c r="E89" t="s">
        <v>48</v>
      </c>
      <c r="G89" t="s">
        <v>43</v>
      </c>
      <c r="H89" t="s">
        <v>191</v>
      </c>
      <c r="I89" t="s">
        <v>192</v>
      </c>
      <c r="J89">
        <v>1</v>
      </c>
      <c r="L89" t="s">
        <v>58</v>
      </c>
      <c r="M89" t="s">
        <v>50</v>
      </c>
      <c r="N89">
        <v>6</v>
      </c>
      <c r="O89">
        <v>79</v>
      </c>
      <c r="P89">
        <v>3</v>
      </c>
      <c r="Q89">
        <v>92.67</v>
      </c>
      <c r="R89">
        <v>3.95</v>
      </c>
      <c r="S89">
        <v>366.04650000000004</v>
      </c>
      <c r="U89">
        <v>366.04650000000004</v>
      </c>
      <c r="V89">
        <v>366046.50000000006</v>
      </c>
      <c r="W89">
        <v>30503.875000000004</v>
      </c>
      <c r="X89" t="s">
        <v>1726</v>
      </c>
      <c r="Y89" t="s">
        <v>1726</v>
      </c>
      <c r="Z89">
        <v>3093</v>
      </c>
      <c r="AA89">
        <v>3094</v>
      </c>
      <c r="AF89">
        <v>102</v>
      </c>
      <c r="AH89">
        <v>2023</v>
      </c>
      <c r="AL89" t="s">
        <v>43</v>
      </c>
    </row>
    <row r="90" spans="1:38" x14ac:dyDescent="0.35">
      <c r="A90" t="s">
        <v>47</v>
      </c>
      <c r="B90" t="s">
        <v>39</v>
      </c>
      <c r="C90" t="s">
        <v>115</v>
      </c>
      <c r="D90" t="s">
        <v>115</v>
      </c>
      <c r="E90" t="s">
        <v>48</v>
      </c>
      <c r="G90" t="s">
        <v>43</v>
      </c>
      <c r="H90" t="s">
        <v>193</v>
      </c>
      <c r="I90" t="s">
        <v>194</v>
      </c>
      <c r="J90">
        <v>1</v>
      </c>
      <c r="L90" t="s">
        <v>58</v>
      </c>
      <c r="M90" t="s">
        <v>50</v>
      </c>
      <c r="N90">
        <v>6</v>
      </c>
      <c r="O90">
        <v>79</v>
      </c>
      <c r="P90">
        <v>4</v>
      </c>
      <c r="Q90">
        <v>92.67</v>
      </c>
      <c r="R90">
        <v>5.2666666666666666</v>
      </c>
      <c r="S90">
        <v>488.06200000000001</v>
      </c>
      <c r="U90">
        <v>488.06200000000001</v>
      </c>
      <c r="V90">
        <v>488062</v>
      </c>
      <c r="W90">
        <v>40671.833333333336</v>
      </c>
      <c r="X90" t="s">
        <v>1726</v>
      </c>
      <c r="Y90" t="s">
        <v>1726</v>
      </c>
      <c r="Z90">
        <v>3093</v>
      </c>
      <c r="AA90">
        <v>3094</v>
      </c>
      <c r="AF90">
        <v>102</v>
      </c>
      <c r="AH90">
        <v>2023</v>
      </c>
      <c r="AL90" t="s">
        <v>43</v>
      </c>
    </row>
    <row r="91" spans="1:38" x14ac:dyDescent="0.35">
      <c r="A91" t="s">
        <v>47</v>
      </c>
      <c r="B91" t="s">
        <v>39</v>
      </c>
      <c r="C91" t="s">
        <v>115</v>
      </c>
      <c r="D91" t="s">
        <v>115</v>
      </c>
      <c r="E91" t="s">
        <v>48</v>
      </c>
      <c r="G91" t="s">
        <v>43</v>
      </c>
      <c r="H91" t="s">
        <v>195</v>
      </c>
      <c r="I91" t="s">
        <v>196</v>
      </c>
      <c r="J91">
        <v>1</v>
      </c>
      <c r="L91" t="s">
        <v>58</v>
      </c>
      <c r="M91" t="s">
        <v>50</v>
      </c>
      <c r="N91">
        <v>6</v>
      </c>
      <c r="O91">
        <v>79</v>
      </c>
      <c r="P91">
        <v>1.5</v>
      </c>
      <c r="Q91">
        <v>92.67</v>
      </c>
      <c r="R91">
        <v>1.9750000000000001</v>
      </c>
      <c r="S91">
        <v>183.02325000000002</v>
      </c>
      <c r="U91">
        <v>183.02325000000002</v>
      </c>
      <c r="V91">
        <v>183023.25000000003</v>
      </c>
      <c r="W91">
        <v>15251.937500000002</v>
      </c>
      <c r="X91" t="s">
        <v>1726</v>
      </c>
      <c r="Y91" t="s">
        <v>1726</v>
      </c>
      <c r="Z91">
        <v>3093</v>
      </c>
      <c r="AA91">
        <v>3094</v>
      </c>
      <c r="AF91">
        <v>102</v>
      </c>
      <c r="AH91">
        <v>2023</v>
      </c>
      <c r="AL91" t="s">
        <v>43</v>
      </c>
    </row>
    <row r="92" spans="1:38" x14ac:dyDescent="0.35">
      <c r="A92" t="s">
        <v>47</v>
      </c>
      <c r="B92" t="s">
        <v>39</v>
      </c>
      <c r="C92" t="s">
        <v>115</v>
      </c>
      <c r="D92" t="s">
        <v>115</v>
      </c>
      <c r="E92" t="s">
        <v>48</v>
      </c>
      <c r="G92" t="s">
        <v>43</v>
      </c>
      <c r="H92" t="s">
        <v>197</v>
      </c>
      <c r="I92" t="s">
        <v>198</v>
      </c>
      <c r="J92">
        <v>1</v>
      </c>
      <c r="L92" t="s">
        <v>58</v>
      </c>
      <c r="M92" t="s">
        <v>50</v>
      </c>
      <c r="N92">
        <v>6</v>
      </c>
      <c r="O92">
        <v>79</v>
      </c>
      <c r="P92">
        <v>1.5</v>
      </c>
      <c r="Q92">
        <v>92.67</v>
      </c>
      <c r="R92">
        <v>1.9750000000000001</v>
      </c>
      <c r="S92">
        <v>183.02325000000002</v>
      </c>
      <c r="U92">
        <v>183.02325000000002</v>
      </c>
      <c r="V92">
        <v>183023.25000000003</v>
      </c>
      <c r="W92">
        <v>15251.937500000002</v>
      </c>
      <c r="X92" t="s">
        <v>1726</v>
      </c>
      <c r="Y92" t="s">
        <v>1726</v>
      </c>
      <c r="Z92">
        <v>3093</v>
      </c>
      <c r="AA92">
        <v>3094</v>
      </c>
      <c r="AF92">
        <v>102</v>
      </c>
      <c r="AH92">
        <v>2023</v>
      </c>
      <c r="AL92" t="s">
        <v>43</v>
      </c>
    </row>
    <row r="93" spans="1:38" x14ac:dyDescent="0.35">
      <c r="A93" t="s">
        <v>47</v>
      </c>
      <c r="B93" t="s">
        <v>39</v>
      </c>
      <c r="C93" t="s">
        <v>115</v>
      </c>
      <c r="D93" t="s">
        <v>115</v>
      </c>
      <c r="E93" t="s">
        <v>48</v>
      </c>
      <c r="G93" t="s">
        <v>43</v>
      </c>
      <c r="H93" t="s">
        <v>199</v>
      </c>
      <c r="I93" t="s">
        <v>200</v>
      </c>
      <c r="J93">
        <v>1</v>
      </c>
      <c r="L93" t="s">
        <v>58</v>
      </c>
      <c r="M93" t="s">
        <v>50</v>
      </c>
      <c r="N93">
        <v>6</v>
      </c>
      <c r="O93">
        <v>79</v>
      </c>
      <c r="P93">
        <v>1.5</v>
      </c>
      <c r="Q93">
        <v>92.67</v>
      </c>
      <c r="R93">
        <v>1.9750000000000001</v>
      </c>
      <c r="S93">
        <v>183.02325000000002</v>
      </c>
      <c r="U93">
        <v>183.02325000000002</v>
      </c>
      <c r="V93">
        <v>183023.25000000003</v>
      </c>
      <c r="W93">
        <v>15251.937500000002</v>
      </c>
      <c r="X93" t="s">
        <v>1726</v>
      </c>
      <c r="Y93" t="s">
        <v>1726</v>
      </c>
      <c r="Z93">
        <v>3093</v>
      </c>
      <c r="AA93">
        <v>3094</v>
      </c>
      <c r="AF93">
        <v>102</v>
      </c>
      <c r="AH93">
        <v>2023</v>
      </c>
      <c r="AL93" t="s">
        <v>43</v>
      </c>
    </row>
    <row r="94" spans="1:38" x14ac:dyDescent="0.35">
      <c r="A94" t="s">
        <v>47</v>
      </c>
      <c r="B94" t="s">
        <v>39</v>
      </c>
      <c r="C94" t="s">
        <v>115</v>
      </c>
      <c r="D94" t="s">
        <v>115</v>
      </c>
      <c r="E94" t="s">
        <v>48</v>
      </c>
      <c r="G94" t="s">
        <v>43</v>
      </c>
      <c r="H94" t="s">
        <v>201</v>
      </c>
      <c r="I94" t="s">
        <v>202</v>
      </c>
      <c r="J94">
        <v>1</v>
      </c>
      <c r="L94" t="s">
        <v>58</v>
      </c>
      <c r="M94" t="s">
        <v>49</v>
      </c>
      <c r="N94">
        <v>7</v>
      </c>
      <c r="O94">
        <v>73</v>
      </c>
      <c r="P94">
        <v>3</v>
      </c>
      <c r="Q94">
        <v>92.67</v>
      </c>
      <c r="R94">
        <v>3.65</v>
      </c>
      <c r="S94">
        <v>338.24549999999999</v>
      </c>
      <c r="U94">
        <v>338.24549999999999</v>
      </c>
      <c r="V94">
        <v>338245.5</v>
      </c>
      <c r="W94">
        <v>28187.125</v>
      </c>
      <c r="X94" t="s">
        <v>1726</v>
      </c>
      <c r="Y94" t="s">
        <v>1726</v>
      </c>
      <c r="Z94">
        <v>3093</v>
      </c>
      <c r="AA94">
        <v>3094</v>
      </c>
      <c r="AF94">
        <v>102</v>
      </c>
      <c r="AH94">
        <v>2023</v>
      </c>
      <c r="AL94" t="s">
        <v>43</v>
      </c>
    </row>
    <row r="95" spans="1:38" x14ac:dyDescent="0.35">
      <c r="A95" t="s">
        <v>47</v>
      </c>
      <c r="B95" t="s">
        <v>39</v>
      </c>
      <c r="C95" t="s">
        <v>115</v>
      </c>
      <c r="D95" t="s">
        <v>115</v>
      </c>
      <c r="E95" t="s">
        <v>48</v>
      </c>
      <c r="G95" t="s">
        <v>43</v>
      </c>
      <c r="H95" t="s">
        <v>203</v>
      </c>
      <c r="I95" t="s">
        <v>204</v>
      </c>
      <c r="J95">
        <v>1</v>
      </c>
      <c r="L95" t="s">
        <v>58</v>
      </c>
      <c r="M95" t="s">
        <v>49</v>
      </c>
      <c r="N95">
        <v>7</v>
      </c>
      <c r="O95">
        <v>73</v>
      </c>
      <c r="P95">
        <v>3</v>
      </c>
      <c r="Q95">
        <v>92.67</v>
      </c>
      <c r="R95">
        <v>3.65</v>
      </c>
      <c r="S95">
        <v>338.24549999999999</v>
      </c>
      <c r="U95">
        <v>338.24549999999999</v>
      </c>
      <c r="V95">
        <v>338245.5</v>
      </c>
      <c r="W95">
        <v>28187.125</v>
      </c>
      <c r="X95" t="s">
        <v>1726</v>
      </c>
      <c r="Y95" t="s">
        <v>1726</v>
      </c>
      <c r="Z95">
        <v>3093</v>
      </c>
      <c r="AA95">
        <v>3094</v>
      </c>
      <c r="AF95">
        <v>102</v>
      </c>
      <c r="AH95">
        <v>2023</v>
      </c>
      <c r="AL95" t="s">
        <v>43</v>
      </c>
    </row>
    <row r="96" spans="1:38" x14ac:dyDescent="0.35">
      <c r="A96" t="s">
        <v>47</v>
      </c>
      <c r="B96" t="s">
        <v>39</v>
      </c>
      <c r="C96" t="s">
        <v>115</v>
      </c>
      <c r="D96" t="s">
        <v>115</v>
      </c>
      <c r="E96" t="s">
        <v>48</v>
      </c>
      <c r="G96" t="s">
        <v>43</v>
      </c>
      <c r="H96" t="s">
        <v>205</v>
      </c>
      <c r="I96" t="s">
        <v>206</v>
      </c>
      <c r="J96">
        <v>1</v>
      </c>
      <c r="L96" t="s">
        <v>58</v>
      </c>
      <c r="M96" t="s">
        <v>49</v>
      </c>
      <c r="N96">
        <v>7</v>
      </c>
      <c r="O96">
        <v>73</v>
      </c>
      <c r="P96">
        <v>1.5</v>
      </c>
      <c r="Q96">
        <v>92.67</v>
      </c>
      <c r="R96">
        <v>1.825</v>
      </c>
      <c r="S96">
        <v>169.12275</v>
      </c>
      <c r="U96">
        <v>169.12275</v>
      </c>
      <c r="V96">
        <v>169122.75</v>
      </c>
      <c r="W96">
        <v>14093.5625</v>
      </c>
      <c r="X96" t="s">
        <v>1726</v>
      </c>
      <c r="Y96" t="s">
        <v>1726</v>
      </c>
      <c r="Z96">
        <v>3093</v>
      </c>
      <c r="AA96">
        <v>3094</v>
      </c>
      <c r="AF96">
        <v>102</v>
      </c>
      <c r="AH96">
        <v>2023</v>
      </c>
      <c r="AL96" t="s">
        <v>43</v>
      </c>
    </row>
    <row r="97" spans="1:38" x14ac:dyDescent="0.35">
      <c r="A97" t="s">
        <v>47</v>
      </c>
      <c r="B97" t="s">
        <v>39</v>
      </c>
      <c r="C97" t="s">
        <v>115</v>
      </c>
      <c r="D97" t="s">
        <v>115</v>
      </c>
      <c r="E97" t="s">
        <v>48</v>
      </c>
      <c r="G97" t="s">
        <v>43</v>
      </c>
      <c r="H97" t="s">
        <v>207</v>
      </c>
      <c r="I97" t="s">
        <v>208</v>
      </c>
      <c r="J97">
        <v>1</v>
      </c>
      <c r="L97" t="s">
        <v>58</v>
      </c>
      <c r="M97" t="s">
        <v>49</v>
      </c>
      <c r="N97">
        <v>7</v>
      </c>
      <c r="O97">
        <v>73</v>
      </c>
      <c r="P97">
        <v>12</v>
      </c>
      <c r="Q97">
        <v>92.67</v>
      </c>
      <c r="R97">
        <v>14.6</v>
      </c>
      <c r="S97">
        <v>1352.982</v>
      </c>
      <c r="U97">
        <v>1352.982</v>
      </c>
      <c r="V97">
        <v>1352982</v>
      </c>
      <c r="W97">
        <v>112748.5</v>
      </c>
      <c r="X97" t="s">
        <v>1726</v>
      </c>
      <c r="Y97" t="s">
        <v>1726</v>
      </c>
      <c r="Z97">
        <v>3093</v>
      </c>
      <c r="AA97">
        <v>3094</v>
      </c>
      <c r="AF97">
        <v>102</v>
      </c>
      <c r="AH97">
        <v>2023</v>
      </c>
      <c r="AL97" t="s">
        <v>43</v>
      </c>
    </row>
    <row r="98" spans="1:38" x14ac:dyDescent="0.35">
      <c r="A98" t="s">
        <v>47</v>
      </c>
      <c r="B98" t="s">
        <v>39</v>
      </c>
      <c r="C98" t="s">
        <v>115</v>
      </c>
      <c r="D98" t="s">
        <v>115</v>
      </c>
      <c r="E98" t="s">
        <v>48</v>
      </c>
      <c r="G98" t="s">
        <v>43</v>
      </c>
      <c r="H98" t="s">
        <v>209</v>
      </c>
      <c r="I98" t="s">
        <v>210</v>
      </c>
      <c r="J98">
        <v>1</v>
      </c>
      <c r="L98" t="s">
        <v>58</v>
      </c>
      <c r="M98" t="s">
        <v>49</v>
      </c>
      <c r="N98">
        <v>7</v>
      </c>
      <c r="O98">
        <v>73</v>
      </c>
      <c r="P98">
        <v>3</v>
      </c>
      <c r="Q98">
        <v>92.67</v>
      </c>
      <c r="R98">
        <v>3.65</v>
      </c>
      <c r="S98">
        <v>338.24549999999999</v>
      </c>
      <c r="U98">
        <v>338.24549999999999</v>
      </c>
      <c r="V98">
        <v>338245.5</v>
      </c>
      <c r="W98">
        <v>28187.125</v>
      </c>
      <c r="X98" t="s">
        <v>1726</v>
      </c>
      <c r="Y98" t="s">
        <v>1726</v>
      </c>
      <c r="Z98">
        <v>3093</v>
      </c>
      <c r="AA98">
        <v>3094</v>
      </c>
      <c r="AF98">
        <v>102</v>
      </c>
      <c r="AH98">
        <v>2023</v>
      </c>
      <c r="AL98" t="s">
        <v>43</v>
      </c>
    </row>
    <row r="99" spans="1:38" x14ac:dyDescent="0.35">
      <c r="A99" t="s">
        <v>47</v>
      </c>
      <c r="B99" t="s">
        <v>39</v>
      </c>
      <c r="C99" t="s">
        <v>115</v>
      </c>
      <c r="D99" t="s">
        <v>115</v>
      </c>
      <c r="E99" t="s">
        <v>48</v>
      </c>
      <c r="G99" t="s">
        <v>43</v>
      </c>
      <c r="H99" t="s">
        <v>211</v>
      </c>
      <c r="I99" t="s">
        <v>212</v>
      </c>
      <c r="J99">
        <v>1</v>
      </c>
      <c r="L99" t="s">
        <v>58</v>
      </c>
      <c r="M99" t="s">
        <v>49</v>
      </c>
      <c r="N99">
        <v>7</v>
      </c>
      <c r="O99">
        <v>73</v>
      </c>
      <c r="P99">
        <v>1.5</v>
      </c>
      <c r="Q99">
        <v>92.67</v>
      </c>
      <c r="R99">
        <v>1.825</v>
      </c>
      <c r="S99">
        <v>169.12275</v>
      </c>
      <c r="U99">
        <v>169.12275</v>
      </c>
      <c r="V99">
        <v>169122.75</v>
      </c>
      <c r="W99">
        <v>14093.5625</v>
      </c>
      <c r="X99" t="s">
        <v>1726</v>
      </c>
      <c r="Y99" t="s">
        <v>1726</v>
      </c>
      <c r="Z99">
        <v>3093</v>
      </c>
      <c r="AA99">
        <v>3094</v>
      </c>
      <c r="AF99">
        <v>102</v>
      </c>
      <c r="AH99">
        <v>2023</v>
      </c>
      <c r="AL99" t="s">
        <v>43</v>
      </c>
    </row>
    <row r="100" spans="1:38" x14ac:dyDescent="0.35">
      <c r="A100" t="s">
        <v>47</v>
      </c>
      <c r="B100" t="s">
        <v>39</v>
      </c>
      <c r="C100" t="s">
        <v>115</v>
      </c>
      <c r="D100" t="s">
        <v>115</v>
      </c>
      <c r="E100" t="s">
        <v>48</v>
      </c>
      <c r="G100" t="s">
        <v>43</v>
      </c>
      <c r="H100" t="s">
        <v>213</v>
      </c>
      <c r="I100" t="s">
        <v>214</v>
      </c>
      <c r="J100">
        <v>1</v>
      </c>
      <c r="L100" t="s">
        <v>58</v>
      </c>
      <c r="M100" t="s">
        <v>49</v>
      </c>
      <c r="N100">
        <v>7</v>
      </c>
      <c r="O100">
        <v>73</v>
      </c>
      <c r="P100">
        <v>6</v>
      </c>
      <c r="Q100">
        <v>92.67</v>
      </c>
      <c r="R100">
        <v>7.3</v>
      </c>
      <c r="S100">
        <v>676.49099999999999</v>
      </c>
      <c r="U100">
        <v>676.49099999999999</v>
      </c>
      <c r="V100">
        <v>676491</v>
      </c>
      <c r="W100">
        <v>56374.25</v>
      </c>
      <c r="X100" t="s">
        <v>1726</v>
      </c>
      <c r="Y100" t="s">
        <v>1726</v>
      </c>
      <c r="Z100">
        <v>3093</v>
      </c>
      <c r="AA100">
        <v>3094</v>
      </c>
      <c r="AF100">
        <v>102</v>
      </c>
      <c r="AH100">
        <v>2023</v>
      </c>
      <c r="AL100" t="s">
        <v>43</v>
      </c>
    </row>
    <row r="101" spans="1:38" x14ac:dyDescent="0.35">
      <c r="A101" t="s">
        <v>47</v>
      </c>
      <c r="B101" t="s">
        <v>39</v>
      </c>
      <c r="C101" t="s">
        <v>115</v>
      </c>
      <c r="D101" t="s">
        <v>115</v>
      </c>
      <c r="E101" t="s">
        <v>48</v>
      </c>
      <c r="G101" t="s">
        <v>43</v>
      </c>
      <c r="H101" t="s">
        <v>211</v>
      </c>
      <c r="I101" t="s">
        <v>212</v>
      </c>
      <c r="J101">
        <v>1</v>
      </c>
      <c r="L101" t="s">
        <v>58</v>
      </c>
      <c r="M101" t="s">
        <v>50</v>
      </c>
      <c r="N101">
        <v>8</v>
      </c>
      <c r="O101">
        <v>70</v>
      </c>
      <c r="P101">
        <v>1.5</v>
      </c>
      <c r="Q101">
        <v>92.67</v>
      </c>
      <c r="R101">
        <v>1.75</v>
      </c>
      <c r="S101">
        <v>162.17250000000001</v>
      </c>
      <c r="U101">
        <v>162.17250000000001</v>
      </c>
      <c r="V101">
        <v>162172.5</v>
      </c>
      <c r="W101">
        <v>13514.375</v>
      </c>
      <c r="X101" t="s">
        <v>1726</v>
      </c>
      <c r="Y101" t="s">
        <v>1726</v>
      </c>
      <c r="Z101">
        <v>3093</v>
      </c>
      <c r="AA101">
        <v>3094</v>
      </c>
      <c r="AF101">
        <v>102</v>
      </c>
      <c r="AH101">
        <v>2023</v>
      </c>
      <c r="AL101" t="s">
        <v>43</v>
      </c>
    </row>
    <row r="102" spans="1:38" x14ac:dyDescent="0.35">
      <c r="A102" t="s">
        <v>47</v>
      </c>
      <c r="B102" t="s">
        <v>39</v>
      </c>
      <c r="C102" t="s">
        <v>115</v>
      </c>
      <c r="D102" t="s">
        <v>115</v>
      </c>
      <c r="E102" t="s">
        <v>48</v>
      </c>
      <c r="G102" t="s">
        <v>43</v>
      </c>
      <c r="H102" t="s">
        <v>215</v>
      </c>
      <c r="I102" t="s">
        <v>216</v>
      </c>
      <c r="J102">
        <v>1</v>
      </c>
      <c r="L102" t="s">
        <v>58</v>
      </c>
      <c r="M102" t="s">
        <v>50</v>
      </c>
      <c r="N102">
        <v>8</v>
      </c>
      <c r="O102">
        <v>70</v>
      </c>
      <c r="P102">
        <v>6</v>
      </c>
      <c r="Q102">
        <v>92.67</v>
      </c>
      <c r="R102">
        <v>7</v>
      </c>
      <c r="S102">
        <v>648.69000000000005</v>
      </c>
      <c r="T102">
        <v>0</v>
      </c>
      <c r="U102">
        <v>648.69000000000005</v>
      </c>
      <c r="V102">
        <v>648690</v>
      </c>
      <c r="W102">
        <v>54057.5</v>
      </c>
      <c r="X102" t="s">
        <v>1726</v>
      </c>
      <c r="Y102" t="s">
        <v>1726</v>
      </c>
      <c r="Z102">
        <v>3093</v>
      </c>
      <c r="AA102">
        <v>3094</v>
      </c>
      <c r="AF102">
        <v>102</v>
      </c>
      <c r="AH102">
        <v>2023</v>
      </c>
      <c r="AL102" t="s">
        <v>43</v>
      </c>
    </row>
    <row r="103" spans="1:38" x14ac:dyDescent="0.35">
      <c r="A103" t="s">
        <v>47</v>
      </c>
      <c r="B103" t="s">
        <v>39</v>
      </c>
      <c r="C103" t="s">
        <v>115</v>
      </c>
      <c r="D103" t="s">
        <v>115</v>
      </c>
      <c r="E103" t="s">
        <v>48</v>
      </c>
      <c r="G103" t="s">
        <v>43</v>
      </c>
      <c r="H103" t="s">
        <v>217</v>
      </c>
      <c r="I103" t="s">
        <v>218</v>
      </c>
      <c r="J103">
        <v>1</v>
      </c>
      <c r="L103" t="s">
        <v>58</v>
      </c>
      <c r="M103" t="s">
        <v>50</v>
      </c>
      <c r="N103">
        <v>8</v>
      </c>
      <c r="O103">
        <v>70</v>
      </c>
      <c r="P103">
        <v>4</v>
      </c>
      <c r="Q103">
        <v>92.67</v>
      </c>
      <c r="R103">
        <v>4.666666666666667</v>
      </c>
      <c r="S103">
        <v>432.46000000000004</v>
      </c>
      <c r="T103">
        <v>0</v>
      </c>
      <c r="U103">
        <v>432.46000000000004</v>
      </c>
      <c r="V103">
        <v>432460.00000000006</v>
      </c>
      <c r="W103">
        <v>36038.333333333336</v>
      </c>
      <c r="X103" t="s">
        <v>1726</v>
      </c>
      <c r="Y103" t="s">
        <v>1726</v>
      </c>
      <c r="Z103">
        <v>3093</v>
      </c>
      <c r="AA103">
        <v>3094</v>
      </c>
      <c r="AF103">
        <v>102</v>
      </c>
      <c r="AH103">
        <v>2023</v>
      </c>
      <c r="AL103" t="s">
        <v>43</v>
      </c>
    </row>
    <row r="104" spans="1:38" x14ac:dyDescent="0.35">
      <c r="A104" t="s">
        <v>47</v>
      </c>
      <c r="B104" t="s">
        <v>39</v>
      </c>
      <c r="C104" t="s">
        <v>115</v>
      </c>
      <c r="D104" t="s">
        <v>115</v>
      </c>
      <c r="E104" t="s">
        <v>48</v>
      </c>
      <c r="G104" t="s">
        <v>43</v>
      </c>
      <c r="H104" t="s">
        <v>219</v>
      </c>
      <c r="I104" t="s">
        <v>220</v>
      </c>
      <c r="J104">
        <v>1</v>
      </c>
      <c r="L104" t="s">
        <v>58</v>
      </c>
      <c r="M104" t="s">
        <v>50</v>
      </c>
      <c r="N104">
        <v>8</v>
      </c>
      <c r="O104">
        <v>70</v>
      </c>
      <c r="P104">
        <v>9.5</v>
      </c>
      <c r="Q104">
        <v>92.67</v>
      </c>
      <c r="R104">
        <v>11.083333333333334</v>
      </c>
      <c r="S104">
        <v>1027.0925</v>
      </c>
      <c r="T104">
        <v>0</v>
      </c>
      <c r="U104">
        <v>1027.0925</v>
      </c>
      <c r="V104">
        <v>1027092.5</v>
      </c>
      <c r="W104">
        <v>85591.041666666672</v>
      </c>
      <c r="X104" t="s">
        <v>1726</v>
      </c>
      <c r="Y104" t="s">
        <v>1726</v>
      </c>
      <c r="Z104">
        <v>3093</v>
      </c>
      <c r="AA104">
        <v>3094</v>
      </c>
      <c r="AF104">
        <v>102</v>
      </c>
      <c r="AH104">
        <v>2023</v>
      </c>
      <c r="AL104" t="s">
        <v>43</v>
      </c>
    </row>
    <row r="105" spans="1:38" x14ac:dyDescent="0.35">
      <c r="A105" t="s">
        <v>47</v>
      </c>
      <c r="B105" t="s">
        <v>39</v>
      </c>
      <c r="C105" t="s">
        <v>115</v>
      </c>
      <c r="D105" t="s">
        <v>115</v>
      </c>
      <c r="E105" t="s">
        <v>48</v>
      </c>
      <c r="G105" t="s">
        <v>43</v>
      </c>
      <c r="H105" t="s">
        <v>221</v>
      </c>
      <c r="I105" t="s">
        <v>222</v>
      </c>
      <c r="J105">
        <v>1</v>
      </c>
      <c r="L105" t="s">
        <v>58</v>
      </c>
      <c r="M105" t="s">
        <v>50</v>
      </c>
      <c r="N105">
        <v>8</v>
      </c>
      <c r="O105">
        <v>70</v>
      </c>
      <c r="P105">
        <v>7.5</v>
      </c>
      <c r="Q105">
        <v>92.67</v>
      </c>
      <c r="R105">
        <v>8.75</v>
      </c>
      <c r="S105">
        <v>810.86250000000007</v>
      </c>
      <c r="T105">
        <v>0</v>
      </c>
      <c r="U105">
        <v>810.86250000000007</v>
      </c>
      <c r="V105">
        <v>810862.50000000012</v>
      </c>
      <c r="W105">
        <v>67571.875000000015</v>
      </c>
      <c r="X105" t="s">
        <v>1726</v>
      </c>
      <c r="Y105" t="s">
        <v>1726</v>
      </c>
      <c r="Z105">
        <v>3093</v>
      </c>
      <c r="AA105">
        <v>3094</v>
      </c>
      <c r="AF105">
        <v>102</v>
      </c>
      <c r="AH105">
        <v>2023</v>
      </c>
      <c r="AL105" t="s">
        <v>43</v>
      </c>
    </row>
    <row r="106" spans="1:38" x14ac:dyDescent="0.35">
      <c r="A106" t="s">
        <v>47</v>
      </c>
      <c r="B106" t="s">
        <v>39</v>
      </c>
      <c r="C106" t="s">
        <v>115</v>
      </c>
      <c r="D106" t="s">
        <v>115</v>
      </c>
      <c r="E106" t="s">
        <v>48</v>
      </c>
      <c r="G106" t="s">
        <v>43</v>
      </c>
      <c r="H106" t="s">
        <v>223</v>
      </c>
      <c r="I106" t="s">
        <v>224</v>
      </c>
      <c r="J106">
        <v>1</v>
      </c>
      <c r="L106" t="s">
        <v>58</v>
      </c>
      <c r="M106" t="s">
        <v>50</v>
      </c>
      <c r="N106">
        <v>8</v>
      </c>
      <c r="O106">
        <v>70</v>
      </c>
      <c r="P106">
        <v>1.5</v>
      </c>
      <c r="Q106">
        <v>92.67</v>
      </c>
      <c r="R106">
        <v>1.75</v>
      </c>
      <c r="S106">
        <v>162.17250000000001</v>
      </c>
      <c r="T106">
        <v>0</v>
      </c>
      <c r="U106">
        <v>162.17250000000001</v>
      </c>
      <c r="V106">
        <v>162172.5</v>
      </c>
      <c r="W106">
        <v>13514.375</v>
      </c>
      <c r="X106" t="s">
        <v>1726</v>
      </c>
      <c r="Y106" t="s">
        <v>1726</v>
      </c>
      <c r="Z106">
        <v>3093</v>
      </c>
      <c r="AA106">
        <v>3094</v>
      </c>
      <c r="AF106">
        <v>102</v>
      </c>
      <c r="AH106">
        <v>2023</v>
      </c>
      <c r="AL106" t="s">
        <v>43</v>
      </c>
    </row>
    <row r="107" spans="1:38" x14ac:dyDescent="0.35">
      <c r="A107" t="s">
        <v>47</v>
      </c>
      <c r="B107" t="s">
        <v>39</v>
      </c>
      <c r="C107" t="s">
        <v>115</v>
      </c>
      <c r="D107" t="s">
        <v>115</v>
      </c>
      <c r="E107" t="s">
        <v>48</v>
      </c>
      <c r="G107" t="s">
        <v>43</v>
      </c>
      <c r="H107" t="s">
        <v>225</v>
      </c>
      <c r="I107" t="s">
        <v>226</v>
      </c>
      <c r="J107">
        <v>1</v>
      </c>
      <c r="L107" t="s">
        <v>58</v>
      </c>
      <c r="M107" t="s">
        <v>49</v>
      </c>
      <c r="N107">
        <v>9</v>
      </c>
      <c r="O107">
        <v>65</v>
      </c>
      <c r="P107">
        <v>2</v>
      </c>
      <c r="Q107">
        <v>92.67</v>
      </c>
      <c r="R107">
        <v>2.1666666666666665</v>
      </c>
      <c r="S107">
        <v>200.785</v>
      </c>
      <c r="T107">
        <v>0</v>
      </c>
      <c r="U107">
        <v>200.785</v>
      </c>
      <c r="V107">
        <v>200785</v>
      </c>
      <c r="W107">
        <v>16732.083333333332</v>
      </c>
      <c r="X107" t="s">
        <v>1726</v>
      </c>
      <c r="Y107" t="s">
        <v>1726</v>
      </c>
      <c r="Z107">
        <v>3093</v>
      </c>
      <c r="AA107">
        <v>3094</v>
      </c>
      <c r="AF107">
        <v>102</v>
      </c>
      <c r="AH107">
        <v>2023</v>
      </c>
      <c r="AL107" t="s">
        <v>43</v>
      </c>
    </row>
    <row r="108" spans="1:38" x14ac:dyDescent="0.35">
      <c r="A108" t="s">
        <v>47</v>
      </c>
      <c r="B108" t="s">
        <v>39</v>
      </c>
      <c r="C108" t="s">
        <v>115</v>
      </c>
      <c r="D108" t="s">
        <v>115</v>
      </c>
      <c r="E108" t="s">
        <v>48</v>
      </c>
      <c r="G108" t="s">
        <v>43</v>
      </c>
      <c r="H108" t="s">
        <v>227</v>
      </c>
      <c r="I108" t="s">
        <v>228</v>
      </c>
      <c r="J108">
        <v>1</v>
      </c>
      <c r="L108" t="s">
        <v>58</v>
      </c>
      <c r="M108" t="s">
        <v>49</v>
      </c>
      <c r="N108">
        <v>9</v>
      </c>
      <c r="O108">
        <v>65</v>
      </c>
      <c r="P108">
        <v>3</v>
      </c>
      <c r="Q108">
        <v>92.67</v>
      </c>
      <c r="R108">
        <v>3.25</v>
      </c>
      <c r="S108">
        <v>301.17750000000001</v>
      </c>
      <c r="T108">
        <v>0</v>
      </c>
      <c r="U108">
        <v>301.17750000000001</v>
      </c>
      <c r="V108">
        <v>301177.5</v>
      </c>
      <c r="W108">
        <v>25098.125</v>
      </c>
      <c r="X108" t="s">
        <v>1726</v>
      </c>
      <c r="Y108" t="s">
        <v>1726</v>
      </c>
      <c r="Z108">
        <v>3093</v>
      </c>
      <c r="AA108">
        <v>3094</v>
      </c>
      <c r="AF108">
        <v>102</v>
      </c>
      <c r="AH108">
        <v>2023</v>
      </c>
      <c r="AL108" t="s">
        <v>43</v>
      </c>
    </row>
    <row r="109" spans="1:38" x14ac:dyDescent="0.35">
      <c r="A109" t="s">
        <v>47</v>
      </c>
      <c r="B109" t="s">
        <v>39</v>
      </c>
      <c r="C109" t="s">
        <v>115</v>
      </c>
      <c r="D109" t="s">
        <v>115</v>
      </c>
      <c r="E109" t="s">
        <v>48</v>
      </c>
      <c r="G109" t="s">
        <v>43</v>
      </c>
      <c r="H109" t="s">
        <v>229</v>
      </c>
      <c r="I109" t="s">
        <v>230</v>
      </c>
      <c r="J109">
        <v>1</v>
      </c>
      <c r="L109" t="s">
        <v>58</v>
      </c>
      <c r="M109" t="s">
        <v>49</v>
      </c>
      <c r="N109">
        <v>9</v>
      </c>
      <c r="O109">
        <v>65</v>
      </c>
      <c r="P109">
        <v>4</v>
      </c>
      <c r="Q109">
        <v>92.67</v>
      </c>
      <c r="R109">
        <v>4.333333333333333</v>
      </c>
      <c r="S109">
        <v>401.57</v>
      </c>
      <c r="T109">
        <v>0</v>
      </c>
      <c r="U109">
        <v>401.57</v>
      </c>
      <c r="V109">
        <v>401570</v>
      </c>
      <c r="W109">
        <v>33464.166666666664</v>
      </c>
      <c r="X109" t="s">
        <v>1726</v>
      </c>
      <c r="Y109" t="s">
        <v>1726</v>
      </c>
      <c r="Z109">
        <v>3093</v>
      </c>
      <c r="AA109">
        <v>3094</v>
      </c>
      <c r="AF109">
        <v>102</v>
      </c>
      <c r="AH109">
        <v>2023</v>
      </c>
      <c r="AL109" t="s">
        <v>43</v>
      </c>
    </row>
    <row r="110" spans="1:38" x14ac:dyDescent="0.35">
      <c r="A110" t="s">
        <v>47</v>
      </c>
      <c r="B110" t="s">
        <v>39</v>
      </c>
      <c r="C110" t="s">
        <v>115</v>
      </c>
      <c r="D110" t="s">
        <v>115</v>
      </c>
      <c r="E110" t="s">
        <v>48</v>
      </c>
      <c r="G110" t="s">
        <v>43</v>
      </c>
      <c r="H110" t="s">
        <v>231</v>
      </c>
      <c r="I110" t="s">
        <v>232</v>
      </c>
      <c r="J110">
        <v>1</v>
      </c>
      <c r="L110" t="s">
        <v>58</v>
      </c>
      <c r="M110" t="s">
        <v>49</v>
      </c>
      <c r="N110">
        <v>9</v>
      </c>
      <c r="O110">
        <v>65</v>
      </c>
      <c r="P110">
        <v>1.5</v>
      </c>
      <c r="Q110">
        <v>92.67</v>
      </c>
      <c r="R110">
        <v>1.625</v>
      </c>
      <c r="S110">
        <v>150.58875</v>
      </c>
      <c r="T110">
        <v>0</v>
      </c>
      <c r="U110">
        <v>150.58875</v>
      </c>
      <c r="V110">
        <v>150588.75</v>
      </c>
      <c r="W110">
        <v>12549.0625</v>
      </c>
      <c r="X110" t="s">
        <v>1726</v>
      </c>
      <c r="Y110" t="s">
        <v>1726</v>
      </c>
      <c r="Z110">
        <v>3093</v>
      </c>
      <c r="AA110">
        <v>3094</v>
      </c>
      <c r="AF110">
        <v>102</v>
      </c>
      <c r="AH110">
        <v>2023</v>
      </c>
      <c r="AL110" t="s">
        <v>43</v>
      </c>
    </row>
    <row r="111" spans="1:38" x14ac:dyDescent="0.35">
      <c r="A111" t="s">
        <v>47</v>
      </c>
      <c r="B111" t="s">
        <v>39</v>
      </c>
      <c r="C111" t="s">
        <v>115</v>
      </c>
      <c r="D111" t="s">
        <v>115</v>
      </c>
      <c r="E111" t="s">
        <v>48</v>
      </c>
      <c r="G111" t="s">
        <v>43</v>
      </c>
      <c r="H111" t="s">
        <v>213</v>
      </c>
      <c r="I111" t="s">
        <v>214</v>
      </c>
      <c r="J111">
        <v>1</v>
      </c>
      <c r="L111" t="s">
        <v>58</v>
      </c>
      <c r="M111" t="s">
        <v>49</v>
      </c>
      <c r="N111">
        <v>9</v>
      </c>
      <c r="O111">
        <v>65</v>
      </c>
      <c r="P111">
        <v>19.5</v>
      </c>
      <c r="Q111">
        <v>92.67</v>
      </c>
      <c r="R111">
        <v>21.125</v>
      </c>
      <c r="S111">
        <v>1957.6537499999999</v>
      </c>
      <c r="T111">
        <v>0</v>
      </c>
      <c r="U111">
        <v>1957.6537499999999</v>
      </c>
      <c r="V111">
        <v>1957653.75</v>
      </c>
      <c r="W111">
        <v>163137.8125</v>
      </c>
      <c r="X111" t="s">
        <v>1726</v>
      </c>
      <c r="Y111" t="s">
        <v>1726</v>
      </c>
      <c r="Z111">
        <v>3093</v>
      </c>
      <c r="AA111">
        <v>3094</v>
      </c>
      <c r="AF111">
        <v>102</v>
      </c>
      <c r="AH111">
        <v>2023</v>
      </c>
      <c r="AL111" t="s">
        <v>43</v>
      </c>
    </row>
    <row r="112" spans="1:38" x14ac:dyDescent="0.35">
      <c r="A112" t="s">
        <v>47</v>
      </c>
      <c r="B112" t="s">
        <v>39</v>
      </c>
      <c r="C112" t="s">
        <v>115</v>
      </c>
      <c r="D112" t="s">
        <v>115</v>
      </c>
      <c r="E112" t="s">
        <v>48</v>
      </c>
      <c r="G112" t="s">
        <v>43</v>
      </c>
      <c r="H112" t="s">
        <v>233</v>
      </c>
      <c r="I112" t="s">
        <v>234</v>
      </c>
      <c r="J112">
        <v>1</v>
      </c>
      <c r="L112" t="s">
        <v>58</v>
      </c>
      <c r="M112" t="s">
        <v>50</v>
      </c>
      <c r="N112">
        <v>10</v>
      </c>
      <c r="O112">
        <v>96</v>
      </c>
      <c r="P112">
        <v>2</v>
      </c>
      <c r="Q112">
        <v>92.67</v>
      </c>
      <c r="R112">
        <v>3.2</v>
      </c>
      <c r="S112">
        <v>296.54400000000004</v>
      </c>
      <c r="T112">
        <v>0</v>
      </c>
      <c r="U112">
        <v>296.54400000000004</v>
      </c>
      <c r="V112">
        <v>296544.00000000006</v>
      </c>
      <c r="W112">
        <v>24712.000000000004</v>
      </c>
      <c r="X112" t="s">
        <v>1726</v>
      </c>
      <c r="Y112" t="s">
        <v>1726</v>
      </c>
      <c r="Z112">
        <v>3093</v>
      </c>
      <c r="AA112">
        <v>3094</v>
      </c>
      <c r="AF112">
        <v>102</v>
      </c>
      <c r="AH112">
        <v>2023</v>
      </c>
      <c r="AL112" t="s">
        <v>43</v>
      </c>
    </row>
    <row r="113" spans="1:38" x14ac:dyDescent="0.35">
      <c r="A113" t="s">
        <v>47</v>
      </c>
      <c r="B113" t="s">
        <v>39</v>
      </c>
      <c r="C113" t="s">
        <v>115</v>
      </c>
      <c r="D113" t="s">
        <v>115</v>
      </c>
      <c r="E113" t="s">
        <v>48</v>
      </c>
      <c r="G113" t="s">
        <v>43</v>
      </c>
      <c r="H113" t="s">
        <v>235</v>
      </c>
      <c r="I113" t="s">
        <v>236</v>
      </c>
      <c r="J113">
        <v>1</v>
      </c>
      <c r="L113" t="s">
        <v>58</v>
      </c>
      <c r="M113" t="s">
        <v>50</v>
      </c>
      <c r="N113">
        <v>10</v>
      </c>
      <c r="O113">
        <v>96</v>
      </c>
      <c r="P113">
        <v>2</v>
      </c>
      <c r="Q113">
        <v>92.67</v>
      </c>
      <c r="R113">
        <v>3.2</v>
      </c>
      <c r="S113">
        <v>296.54400000000004</v>
      </c>
      <c r="T113">
        <v>0</v>
      </c>
      <c r="U113">
        <v>296.54400000000004</v>
      </c>
      <c r="V113">
        <v>296544.00000000006</v>
      </c>
      <c r="W113">
        <v>24712.000000000004</v>
      </c>
      <c r="X113" t="s">
        <v>1726</v>
      </c>
      <c r="Y113" t="s">
        <v>1726</v>
      </c>
      <c r="Z113">
        <v>3093</v>
      </c>
      <c r="AA113">
        <v>3094</v>
      </c>
      <c r="AF113">
        <v>102</v>
      </c>
      <c r="AH113">
        <v>2023</v>
      </c>
      <c r="AL113" t="s">
        <v>43</v>
      </c>
    </row>
    <row r="114" spans="1:38" x14ac:dyDescent="0.35">
      <c r="A114" t="s">
        <v>47</v>
      </c>
      <c r="B114" t="s">
        <v>39</v>
      </c>
      <c r="C114" t="s">
        <v>115</v>
      </c>
      <c r="D114" t="s">
        <v>115</v>
      </c>
      <c r="E114" t="s">
        <v>48</v>
      </c>
      <c r="G114" t="s">
        <v>43</v>
      </c>
      <c r="H114" t="s">
        <v>237</v>
      </c>
      <c r="I114" t="s">
        <v>238</v>
      </c>
      <c r="J114">
        <v>1</v>
      </c>
      <c r="L114" t="s">
        <v>58</v>
      </c>
      <c r="M114" t="s">
        <v>50</v>
      </c>
      <c r="N114">
        <v>10</v>
      </c>
      <c r="O114">
        <v>96</v>
      </c>
      <c r="P114">
        <v>12.5</v>
      </c>
      <c r="Q114">
        <v>92.67</v>
      </c>
      <c r="R114">
        <v>20</v>
      </c>
      <c r="S114">
        <v>1853.4</v>
      </c>
      <c r="T114">
        <v>0</v>
      </c>
      <c r="U114">
        <v>1853.4</v>
      </c>
      <c r="V114">
        <v>1853400</v>
      </c>
      <c r="W114">
        <v>154450</v>
      </c>
      <c r="X114" t="s">
        <v>1726</v>
      </c>
      <c r="Y114" t="s">
        <v>1726</v>
      </c>
      <c r="Z114">
        <v>3093</v>
      </c>
      <c r="AA114">
        <v>3094</v>
      </c>
      <c r="AF114">
        <v>102</v>
      </c>
      <c r="AH114">
        <v>2023</v>
      </c>
      <c r="AL114" t="s">
        <v>43</v>
      </c>
    </row>
    <row r="115" spans="1:38" x14ac:dyDescent="0.35">
      <c r="A115" t="s">
        <v>47</v>
      </c>
      <c r="B115" t="s">
        <v>39</v>
      </c>
      <c r="C115" t="s">
        <v>115</v>
      </c>
      <c r="D115" t="s">
        <v>115</v>
      </c>
      <c r="E115" t="s">
        <v>48</v>
      </c>
      <c r="G115" t="s">
        <v>239</v>
      </c>
      <c r="H115" t="s">
        <v>240</v>
      </c>
      <c r="I115" t="s">
        <v>241</v>
      </c>
      <c r="J115">
        <v>1</v>
      </c>
      <c r="L115" t="s">
        <v>58</v>
      </c>
      <c r="M115" t="s">
        <v>50</v>
      </c>
      <c r="N115">
        <v>10</v>
      </c>
      <c r="O115">
        <v>96</v>
      </c>
      <c r="P115">
        <v>1.5</v>
      </c>
      <c r="Q115">
        <v>75</v>
      </c>
      <c r="R115">
        <v>2.4</v>
      </c>
      <c r="S115">
        <v>180</v>
      </c>
      <c r="T115">
        <v>0</v>
      </c>
      <c r="U115">
        <v>180</v>
      </c>
      <c r="V115">
        <v>180000</v>
      </c>
      <c r="W115">
        <v>15000</v>
      </c>
      <c r="X115" t="s">
        <v>1726</v>
      </c>
      <c r="Y115" t="s">
        <v>1732</v>
      </c>
      <c r="Z115">
        <v>3093</v>
      </c>
      <c r="AA115">
        <v>3094</v>
      </c>
      <c r="AF115">
        <v>102</v>
      </c>
      <c r="AH115">
        <v>2023</v>
      </c>
      <c r="AL115" t="s">
        <v>43</v>
      </c>
    </row>
    <row r="116" spans="1:38" x14ac:dyDescent="0.35">
      <c r="A116" t="s">
        <v>47</v>
      </c>
      <c r="B116" t="s">
        <v>39</v>
      </c>
      <c r="C116" t="s">
        <v>115</v>
      </c>
      <c r="D116" t="s">
        <v>115</v>
      </c>
      <c r="E116" t="s">
        <v>48</v>
      </c>
      <c r="G116" t="s">
        <v>239</v>
      </c>
      <c r="H116" t="s">
        <v>242</v>
      </c>
      <c r="I116" t="s">
        <v>243</v>
      </c>
      <c r="J116">
        <v>1</v>
      </c>
      <c r="L116" t="s">
        <v>58</v>
      </c>
      <c r="M116" t="s">
        <v>50</v>
      </c>
      <c r="N116">
        <v>10</v>
      </c>
      <c r="O116">
        <v>96</v>
      </c>
      <c r="P116">
        <v>1.5</v>
      </c>
      <c r="Q116">
        <v>75</v>
      </c>
      <c r="R116">
        <v>2.4</v>
      </c>
      <c r="S116">
        <v>180</v>
      </c>
      <c r="T116">
        <v>0</v>
      </c>
      <c r="U116">
        <v>180</v>
      </c>
      <c r="V116">
        <v>180000</v>
      </c>
      <c r="W116">
        <v>15000</v>
      </c>
      <c r="X116" t="s">
        <v>1726</v>
      </c>
      <c r="Y116" t="s">
        <v>1732</v>
      </c>
      <c r="Z116">
        <v>3093</v>
      </c>
      <c r="AA116">
        <v>3094</v>
      </c>
      <c r="AF116">
        <v>102</v>
      </c>
      <c r="AH116">
        <v>2023</v>
      </c>
      <c r="AL116" t="s">
        <v>43</v>
      </c>
    </row>
    <row r="117" spans="1:38" x14ac:dyDescent="0.35">
      <c r="A117" t="s">
        <v>47</v>
      </c>
      <c r="B117" t="s">
        <v>39</v>
      </c>
      <c r="C117" t="s">
        <v>115</v>
      </c>
      <c r="D117" t="s">
        <v>115</v>
      </c>
      <c r="E117" t="s">
        <v>48</v>
      </c>
      <c r="G117" t="s">
        <v>43</v>
      </c>
      <c r="H117" t="s">
        <v>244</v>
      </c>
      <c r="I117" t="s">
        <v>245</v>
      </c>
      <c r="J117">
        <v>1</v>
      </c>
      <c r="L117" t="s">
        <v>58</v>
      </c>
      <c r="M117" t="s">
        <v>50</v>
      </c>
      <c r="N117">
        <v>10</v>
      </c>
      <c r="O117">
        <v>96</v>
      </c>
      <c r="P117">
        <v>3</v>
      </c>
      <c r="Q117">
        <v>92.67</v>
      </c>
      <c r="R117">
        <v>4.8</v>
      </c>
      <c r="S117">
        <v>444.81599999999997</v>
      </c>
      <c r="T117">
        <v>0</v>
      </c>
      <c r="U117">
        <v>444.81599999999997</v>
      </c>
      <c r="V117">
        <v>444816</v>
      </c>
      <c r="W117">
        <v>37068</v>
      </c>
      <c r="X117" t="s">
        <v>1726</v>
      </c>
      <c r="Y117" t="s">
        <v>1726</v>
      </c>
      <c r="Z117">
        <v>3093</v>
      </c>
      <c r="AA117">
        <v>3094</v>
      </c>
      <c r="AF117">
        <v>102</v>
      </c>
      <c r="AH117">
        <v>2023</v>
      </c>
      <c r="AL117" t="s">
        <v>43</v>
      </c>
    </row>
    <row r="118" spans="1:38" x14ac:dyDescent="0.35">
      <c r="A118" t="s">
        <v>47</v>
      </c>
      <c r="B118" t="s">
        <v>39</v>
      </c>
      <c r="C118" t="s">
        <v>115</v>
      </c>
      <c r="D118" t="s">
        <v>115</v>
      </c>
      <c r="E118" t="s">
        <v>48</v>
      </c>
      <c r="G118" t="s">
        <v>43</v>
      </c>
      <c r="H118" t="s">
        <v>213</v>
      </c>
      <c r="I118" t="s">
        <v>246</v>
      </c>
      <c r="J118">
        <v>1</v>
      </c>
      <c r="L118" t="s">
        <v>58</v>
      </c>
      <c r="M118" t="s">
        <v>50</v>
      </c>
      <c r="N118">
        <v>10</v>
      </c>
      <c r="O118">
        <v>96</v>
      </c>
      <c r="P118">
        <v>7.5</v>
      </c>
      <c r="Q118">
        <v>92.67</v>
      </c>
      <c r="R118">
        <v>12</v>
      </c>
      <c r="S118">
        <v>1112.04</v>
      </c>
      <c r="T118">
        <v>0</v>
      </c>
      <c r="U118">
        <v>1112.04</v>
      </c>
      <c r="V118">
        <v>1112040</v>
      </c>
      <c r="W118">
        <v>92670</v>
      </c>
      <c r="X118" t="s">
        <v>1726</v>
      </c>
      <c r="Y118" t="s">
        <v>1726</v>
      </c>
      <c r="Z118">
        <v>3093</v>
      </c>
      <c r="AA118">
        <v>3094</v>
      </c>
      <c r="AF118">
        <v>102</v>
      </c>
      <c r="AH118">
        <v>2023</v>
      </c>
      <c r="AL118" t="s">
        <v>43</v>
      </c>
    </row>
    <row r="119" spans="1:38" x14ac:dyDescent="0.35">
      <c r="A119" t="s">
        <v>47</v>
      </c>
      <c r="B119" t="s">
        <v>39</v>
      </c>
      <c r="C119" t="s">
        <v>115</v>
      </c>
      <c r="D119" t="s">
        <v>115</v>
      </c>
      <c r="E119" t="s">
        <v>48</v>
      </c>
      <c r="G119" t="s">
        <v>43</v>
      </c>
      <c r="H119" t="s">
        <v>65</v>
      </c>
      <c r="I119" t="s">
        <v>42</v>
      </c>
      <c r="J119">
        <v>1</v>
      </c>
      <c r="L119" t="s">
        <v>66</v>
      </c>
      <c r="M119" t="s">
        <v>42</v>
      </c>
      <c r="O119">
        <v>0</v>
      </c>
      <c r="P119">
        <v>60</v>
      </c>
      <c r="Q119">
        <v>92.67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s">
        <v>1726</v>
      </c>
      <c r="Y119" t="s">
        <v>1726</v>
      </c>
      <c r="Z119">
        <v>3093</v>
      </c>
      <c r="AA119">
        <v>3094</v>
      </c>
      <c r="AF119">
        <v>102</v>
      </c>
      <c r="AH119">
        <v>2023</v>
      </c>
      <c r="AL119" t="s">
        <v>43</v>
      </c>
    </row>
    <row r="120" spans="1:38" x14ac:dyDescent="0.35">
      <c r="A120" t="s">
        <v>47</v>
      </c>
      <c r="B120" t="s">
        <v>501</v>
      </c>
      <c r="C120" t="s">
        <v>297</v>
      </c>
      <c r="D120" t="s">
        <v>297</v>
      </c>
      <c r="E120" t="s">
        <v>48</v>
      </c>
      <c r="G120" t="s">
        <v>502</v>
      </c>
      <c r="H120" t="s">
        <v>503</v>
      </c>
      <c r="I120" t="s">
        <v>504</v>
      </c>
      <c r="J120">
        <v>0</v>
      </c>
      <c r="L120" t="s">
        <v>58</v>
      </c>
      <c r="M120" t="s">
        <v>50</v>
      </c>
      <c r="N120">
        <v>2</v>
      </c>
      <c r="O120">
        <v>1</v>
      </c>
      <c r="P120">
        <v>30</v>
      </c>
      <c r="Q120">
        <v>91.577100000000002</v>
      </c>
      <c r="R120">
        <v>0.25</v>
      </c>
      <c r="S120">
        <v>22.894275</v>
      </c>
      <c r="U120">
        <v>22.894275</v>
      </c>
      <c r="V120">
        <v>22894.275000000001</v>
      </c>
      <c r="W120">
        <v>1907.85625</v>
      </c>
      <c r="X120" t="s">
        <v>1739</v>
      </c>
      <c r="Y120" t="s">
        <v>1739</v>
      </c>
      <c r="Z120">
        <v>3093</v>
      </c>
      <c r="AA120">
        <v>3094</v>
      </c>
      <c r="AF120">
        <v>129</v>
      </c>
      <c r="AH120">
        <v>2023</v>
      </c>
      <c r="AL120" t="s">
        <v>502</v>
      </c>
    </row>
    <row r="121" spans="1:38" x14ac:dyDescent="0.35">
      <c r="A121" t="s">
        <v>47</v>
      </c>
      <c r="B121" t="s">
        <v>501</v>
      </c>
      <c r="C121" t="s">
        <v>297</v>
      </c>
      <c r="D121" t="s">
        <v>297</v>
      </c>
      <c r="E121" t="s">
        <v>505</v>
      </c>
      <c r="G121" t="s">
        <v>502</v>
      </c>
      <c r="H121" t="s">
        <v>503</v>
      </c>
      <c r="I121" t="s">
        <v>504</v>
      </c>
      <c r="J121">
        <v>0</v>
      </c>
      <c r="L121" t="s">
        <v>58</v>
      </c>
      <c r="M121" t="s">
        <v>50</v>
      </c>
      <c r="N121">
        <v>2</v>
      </c>
      <c r="O121">
        <v>0</v>
      </c>
      <c r="P121">
        <v>30</v>
      </c>
      <c r="Q121">
        <v>91.577100000000002</v>
      </c>
      <c r="R121">
        <v>0</v>
      </c>
      <c r="S121">
        <v>0</v>
      </c>
      <c r="U121">
        <v>0</v>
      </c>
      <c r="V121">
        <v>0</v>
      </c>
      <c r="W121">
        <v>0</v>
      </c>
      <c r="X121" t="s">
        <v>1739</v>
      </c>
      <c r="Y121" t="s">
        <v>1739</v>
      </c>
      <c r="Z121">
        <v>3093</v>
      </c>
      <c r="AA121">
        <v>3094</v>
      </c>
      <c r="AF121">
        <v>129</v>
      </c>
      <c r="AH121">
        <v>2023</v>
      </c>
      <c r="AL121" t="s">
        <v>502</v>
      </c>
    </row>
    <row r="122" spans="1:38" x14ac:dyDescent="0.35">
      <c r="A122" t="s">
        <v>38</v>
      </c>
      <c r="B122" t="s">
        <v>501</v>
      </c>
      <c r="C122" t="s">
        <v>297</v>
      </c>
      <c r="D122" t="s">
        <v>297</v>
      </c>
      <c r="E122" t="s">
        <v>42</v>
      </c>
      <c r="G122" t="s">
        <v>502</v>
      </c>
      <c r="H122" t="s">
        <v>44</v>
      </c>
      <c r="I122" t="s">
        <v>42</v>
      </c>
      <c r="J122">
        <v>1</v>
      </c>
      <c r="L122" t="s">
        <v>53</v>
      </c>
      <c r="R122">
        <v>0</v>
      </c>
      <c r="S122">
        <v>0</v>
      </c>
      <c r="T122">
        <v>33</v>
      </c>
      <c r="U122">
        <v>33</v>
      </c>
      <c r="V122">
        <v>33000</v>
      </c>
      <c r="W122">
        <v>2750</v>
      </c>
      <c r="X122" t="s">
        <v>38</v>
      </c>
      <c r="Y122" t="s">
        <v>38</v>
      </c>
      <c r="Z122" t="s">
        <v>38</v>
      </c>
      <c r="AF122" t="s">
        <v>38</v>
      </c>
      <c r="AH122">
        <v>2023</v>
      </c>
      <c r="AL122" t="s">
        <v>502</v>
      </c>
    </row>
    <row r="123" spans="1:38" x14ac:dyDescent="0.35">
      <c r="A123" t="s">
        <v>38</v>
      </c>
      <c r="B123" t="s">
        <v>501</v>
      </c>
      <c r="C123" t="s">
        <v>297</v>
      </c>
      <c r="D123" t="s">
        <v>297</v>
      </c>
      <c r="E123" t="s">
        <v>42</v>
      </c>
      <c r="G123" t="s">
        <v>502</v>
      </c>
      <c r="H123" t="s">
        <v>54</v>
      </c>
      <c r="I123" t="s">
        <v>42</v>
      </c>
      <c r="J123">
        <v>1</v>
      </c>
      <c r="L123" t="s">
        <v>53</v>
      </c>
      <c r="R123">
        <v>0</v>
      </c>
      <c r="S123">
        <v>0</v>
      </c>
      <c r="T123">
        <v>303.66500000000002</v>
      </c>
      <c r="U123">
        <v>303.66500000000002</v>
      </c>
      <c r="V123">
        <v>303665</v>
      </c>
      <c r="W123">
        <v>25305.416666666668</v>
      </c>
      <c r="X123" t="s">
        <v>38</v>
      </c>
      <c r="Y123" t="s">
        <v>38</v>
      </c>
      <c r="Z123" t="s">
        <v>38</v>
      </c>
      <c r="AF123" t="s">
        <v>38</v>
      </c>
      <c r="AH123">
        <v>2023</v>
      </c>
      <c r="AL123" t="s">
        <v>502</v>
      </c>
    </row>
    <row r="124" spans="1:38" x14ac:dyDescent="0.35">
      <c r="A124" t="s">
        <v>38</v>
      </c>
      <c r="B124" t="s">
        <v>501</v>
      </c>
      <c r="C124" t="s">
        <v>297</v>
      </c>
      <c r="D124" t="s">
        <v>297</v>
      </c>
      <c r="E124" t="s">
        <v>42</v>
      </c>
      <c r="G124" t="s">
        <v>502</v>
      </c>
      <c r="H124" t="s">
        <v>55</v>
      </c>
      <c r="I124" t="s">
        <v>42</v>
      </c>
      <c r="J124">
        <v>1</v>
      </c>
      <c r="L124" t="s">
        <v>53</v>
      </c>
      <c r="R124">
        <v>0</v>
      </c>
      <c r="S124">
        <v>0</v>
      </c>
      <c r="T124">
        <v>6.12</v>
      </c>
      <c r="U124">
        <v>6.12</v>
      </c>
      <c r="V124">
        <v>6120</v>
      </c>
      <c r="W124">
        <v>510</v>
      </c>
      <c r="X124" t="s">
        <v>38</v>
      </c>
      <c r="Y124" t="s">
        <v>38</v>
      </c>
      <c r="Z124" t="s">
        <v>38</v>
      </c>
      <c r="AF124" t="s">
        <v>38</v>
      </c>
      <c r="AH124">
        <v>2023</v>
      </c>
      <c r="AL124" t="s">
        <v>502</v>
      </c>
    </row>
    <row r="125" spans="1:38" x14ac:dyDescent="0.35">
      <c r="A125" t="s">
        <v>38</v>
      </c>
      <c r="B125" t="s">
        <v>501</v>
      </c>
      <c r="C125" t="s">
        <v>297</v>
      </c>
      <c r="D125" t="s">
        <v>297</v>
      </c>
      <c r="E125" t="s">
        <v>42</v>
      </c>
      <c r="G125" t="s">
        <v>502</v>
      </c>
      <c r="H125" t="s">
        <v>52</v>
      </c>
      <c r="I125" t="s">
        <v>42</v>
      </c>
      <c r="J125">
        <v>1</v>
      </c>
      <c r="L125" t="s">
        <v>53</v>
      </c>
      <c r="R125">
        <v>0</v>
      </c>
      <c r="S125">
        <v>0</v>
      </c>
      <c r="T125">
        <v>436.00400000000002</v>
      </c>
      <c r="U125">
        <v>436.00400000000002</v>
      </c>
      <c r="V125">
        <v>436004</v>
      </c>
      <c r="W125">
        <v>36333.666666666664</v>
      </c>
      <c r="X125" t="s">
        <v>38</v>
      </c>
      <c r="Y125" t="s">
        <v>38</v>
      </c>
      <c r="Z125" t="s">
        <v>38</v>
      </c>
      <c r="AF125" t="s">
        <v>38</v>
      </c>
      <c r="AH125">
        <v>2023</v>
      </c>
      <c r="AL125" t="s">
        <v>502</v>
      </c>
    </row>
    <row r="126" spans="1:38" x14ac:dyDescent="0.35">
      <c r="A126" t="s">
        <v>47</v>
      </c>
      <c r="B126" t="s">
        <v>501</v>
      </c>
      <c r="C126" t="s">
        <v>297</v>
      </c>
      <c r="D126" t="s">
        <v>297</v>
      </c>
      <c r="E126" t="s">
        <v>48</v>
      </c>
      <c r="G126" t="s">
        <v>502</v>
      </c>
      <c r="H126" t="s">
        <v>506</v>
      </c>
      <c r="I126" t="s">
        <v>507</v>
      </c>
      <c r="J126">
        <v>1</v>
      </c>
      <c r="L126" t="s">
        <v>58</v>
      </c>
      <c r="M126" t="s">
        <v>50</v>
      </c>
      <c r="N126">
        <v>2</v>
      </c>
      <c r="O126">
        <v>26</v>
      </c>
      <c r="P126">
        <v>15</v>
      </c>
      <c r="Q126">
        <v>91.577100000000002</v>
      </c>
      <c r="R126">
        <v>6.5</v>
      </c>
      <c r="S126">
        <v>595.25115000000005</v>
      </c>
      <c r="U126">
        <v>595.25115000000005</v>
      </c>
      <c r="V126">
        <v>595251.15</v>
      </c>
      <c r="W126">
        <v>49604.262500000004</v>
      </c>
      <c r="X126" t="s">
        <v>1739</v>
      </c>
      <c r="Y126" t="s">
        <v>1739</v>
      </c>
      <c r="Z126">
        <v>3093</v>
      </c>
      <c r="AA126">
        <v>3094</v>
      </c>
      <c r="AF126">
        <v>129</v>
      </c>
      <c r="AH126">
        <v>2023</v>
      </c>
      <c r="AL126" t="s">
        <v>502</v>
      </c>
    </row>
    <row r="127" spans="1:38" x14ac:dyDescent="0.35">
      <c r="A127" t="s">
        <v>47</v>
      </c>
      <c r="B127" t="s">
        <v>501</v>
      </c>
      <c r="C127" t="s">
        <v>297</v>
      </c>
      <c r="D127" t="s">
        <v>297</v>
      </c>
      <c r="E127" t="s">
        <v>48</v>
      </c>
      <c r="G127" t="s">
        <v>502</v>
      </c>
      <c r="H127" t="s">
        <v>508</v>
      </c>
      <c r="I127" t="s">
        <v>509</v>
      </c>
      <c r="J127">
        <v>1</v>
      </c>
      <c r="L127" t="s">
        <v>58</v>
      </c>
      <c r="M127" t="s">
        <v>50</v>
      </c>
      <c r="N127">
        <v>2</v>
      </c>
      <c r="O127">
        <v>26</v>
      </c>
      <c r="P127">
        <v>10</v>
      </c>
      <c r="Q127">
        <v>91.577100000000002</v>
      </c>
      <c r="R127">
        <v>4.333333333333333</v>
      </c>
      <c r="S127">
        <v>396.83409999999998</v>
      </c>
      <c r="U127">
        <v>396.83409999999998</v>
      </c>
      <c r="V127">
        <v>396834.1</v>
      </c>
      <c r="W127">
        <v>33069.508333333331</v>
      </c>
      <c r="X127" t="s">
        <v>1739</v>
      </c>
      <c r="Y127" t="s">
        <v>1739</v>
      </c>
      <c r="Z127">
        <v>3093</v>
      </c>
      <c r="AA127">
        <v>3094</v>
      </c>
      <c r="AF127">
        <v>129</v>
      </c>
      <c r="AH127">
        <v>2023</v>
      </c>
      <c r="AL127" t="s">
        <v>502</v>
      </c>
    </row>
    <row r="128" spans="1:38" x14ac:dyDescent="0.35">
      <c r="A128" t="s">
        <v>47</v>
      </c>
      <c r="B128" t="s">
        <v>501</v>
      </c>
      <c r="C128" t="s">
        <v>297</v>
      </c>
      <c r="D128" t="s">
        <v>297</v>
      </c>
      <c r="E128" t="s">
        <v>48</v>
      </c>
      <c r="G128" t="s">
        <v>502</v>
      </c>
      <c r="H128" t="s">
        <v>510</v>
      </c>
      <c r="I128" t="s">
        <v>511</v>
      </c>
      <c r="J128">
        <v>1</v>
      </c>
      <c r="L128" t="s">
        <v>58</v>
      </c>
      <c r="M128" t="s">
        <v>50</v>
      </c>
      <c r="N128">
        <v>2</v>
      </c>
      <c r="O128">
        <v>26</v>
      </c>
      <c r="P128">
        <v>5</v>
      </c>
      <c r="Q128">
        <v>91.577100000000002</v>
      </c>
      <c r="R128">
        <v>2.1666666666666665</v>
      </c>
      <c r="S128">
        <v>198.41704999999999</v>
      </c>
      <c r="U128">
        <v>198.41704999999999</v>
      </c>
      <c r="V128">
        <v>198417.05</v>
      </c>
      <c r="W128">
        <v>16534.754166666666</v>
      </c>
      <c r="X128" t="s">
        <v>1739</v>
      </c>
      <c r="Y128" t="s">
        <v>1739</v>
      </c>
      <c r="Z128">
        <v>3093</v>
      </c>
      <c r="AA128">
        <v>3094</v>
      </c>
      <c r="AF128">
        <v>129</v>
      </c>
      <c r="AH128">
        <v>2023</v>
      </c>
      <c r="AL128" t="s">
        <v>502</v>
      </c>
    </row>
    <row r="129" spans="1:38" x14ac:dyDescent="0.35">
      <c r="A129" t="s">
        <v>47</v>
      </c>
      <c r="B129" t="s">
        <v>501</v>
      </c>
      <c r="C129" t="s">
        <v>297</v>
      </c>
      <c r="D129" t="s">
        <v>297</v>
      </c>
      <c r="E129" t="s">
        <v>48</v>
      </c>
      <c r="G129" t="s">
        <v>502</v>
      </c>
      <c r="H129" t="s">
        <v>512</v>
      </c>
      <c r="I129" t="s">
        <v>513</v>
      </c>
      <c r="J129">
        <v>1</v>
      </c>
      <c r="L129" t="s">
        <v>58</v>
      </c>
      <c r="M129" t="s">
        <v>49</v>
      </c>
      <c r="N129">
        <v>1</v>
      </c>
      <c r="O129">
        <v>22</v>
      </c>
      <c r="P129">
        <v>10</v>
      </c>
      <c r="Q129">
        <v>91.577100000000002</v>
      </c>
      <c r="R129">
        <v>3.6666666666666665</v>
      </c>
      <c r="S129">
        <v>335.78269999999998</v>
      </c>
      <c r="U129">
        <v>335.78269999999998</v>
      </c>
      <c r="V129">
        <v>335782.69999999995</v>
      </c>
      <c r="W129">
        <v>27981.891666666663</v>
      </c>
      <c r="X129" t="s">
        <v>1739</v>
      </c>
      <c r="Y129" t="s">
        <v>1739</v>
      </c>
      <c r="Z129">
        <v>3093</v>
      </c>
      <c r="AA129">
        <v>3094</v>
      </c>
      <c r="AF129">
        <v>129</v>
      </c>
      <c r="AH129">
        <v>2023</v>
      </c>
      <c r="AL129" t="s">
        <v>502</v>
      </c>
    </row>
    <row r="130" spans="1:38" x14ac:dyDescent="0.35">
      <c r="A130" t="s">
        <v>47</v>
      </c>
      <c r="B130" t="s">
        <v>501</v>
      </c>
      <c r="C130" t="s">
        <v>297</v>
      </c>
      <c r="D130" t="s">
        <v>297</v>
      </c>
      <c r="E130" t="s">
        <v>48</v>
      </c>
      <c r="G130" t="s">
        <v>502</v>
      </c>
      <c r="H130" t="s">
        <v>514</v>
      </c>
      <c r="I130" t="s">
        <v>515</v>
      </c>
      <c r="J130">
        <v>1</v>
      </c>
      <c r="L130" t="s">
        <v>58</v>
      </c>
      <c r="M130" t="s">
        <v>49</v>
      </c>
      <c r="N130">
        <v>1</v>
      </c>
      <c r="O130">
        <v>22</v>
      </c>
      <c r="P130">
        <v>10</v>
      </c>
      <c r="Q130">
        <v>91.577100000000002</v>
      </c>
      <c r="R130">
        <v>3.6666666666666665</v>
      </c>
      <c r="S130">
        <v>335.78269999999998</v>
      </c>
      <c r="U130">
        <v>335.78269999999998</v>
      </c>
      <c r="V130">
        <v>335782.69999999995</v>
      </c>
      <c r="W130">
        <v>27981.891666666663</v>
      </c>
      <c r="X130" t="s">
        <v>1739</v>
      </c>
      <c r="Y130" t="s">
        <v>1739</v>
      </c>
      <c r="Z130">
        <v>3093</v>
      </c>
      <c r="AA130">
        <v>3094</v>
      </c>
      <c r="AF130">
        <v>129</v>
      </c>
      <c r="AH130">
        <v>2023</v>
      </c>
      <c r="AL130" t="s">
        <v>502</v>
      </c>
    </row>
    <row r="131" spans="1:38" x14ac:dyDescent="0.35">
      <c r="A131" t="s">
        <v>47</v>
      </c>
      <c r="B131" t="s">
        <v>501</v>
      </c>
      <c r="C131" t="s">
        <v>297</v>
      </c>
      <c r="D131" t="s">
        <v>297</v>
      </c>
      <c r="E131" t="s">
        <v>48</v>
      </c>
      <c r="G131" t="s">
        <v>502</v>
      </c>
      <c r="H131" t="s">
        <v>516</v>
      </c>
      <c r="I131" t="s">
        <v>517</v>
      </c>
      <c r="J131">
        <v>1</v>
      </c>
      <c r="L131" t="s">
        <v>58</v>
      </c>
      <c r="M131" t="s">
        <v>49</v>
      </c>
      <c r="N131">
        <v>1</v>
      </c>
      <c r="O131">
        <v>22</v>
      </c>
      <c r="P131">
        <v>10</v>
      </c>
      <c r="Q131">
        <v>91.577100000000002</v>
      </c>
      <c r="R131">
        <v>3.6666666666666665</v>
      </c>
      <c r="S131">
        <v>335.78269999999998</v>
      </c>
      <c r="U131">
        <v>335.78269999999998</v>
      </c>
      <c r="V131">
        <v>335782.69999999995</v>
      </c>
      <c r="W131">
        <v>27981.891666666663</v>
      </c>
      <c r="X131" t="s">
        <v>1739</v>
      </c>
      <c r="Y131" t="s">
        <v>1739</v>
      </c>
      <c r="Z131">
        <v>3093</v>
      </c>
      <c r="AA131">
        <v>3094</v>
      </c>
      <c r="AF131">
        <v>129</v>
      </c>
      <c r="AH131">
        <v>2023</v>
      </c>
      <c r="AL131" t="s">
        <v>502</v>
      </c>
    </row>
    <row r="132" spans="1:38" x14ac:dyDescent="0.35">
      <c r="A132" t="s">
        <v>47</v>
      </c>
      <c r="B132" t="s">
        <v>501</v>
      </c>
      <c r="C132" t="s">
        <v>297</v>
      </c>
      <c r="D132" t="s">
        <v>297</v>
      </c>
      <c r="E132" t="s">
        <v>48</v>
      </c>
      <c r="G132" t="s">
        <v>502</v>
      </c>
      <c r="H132" t="s">
        <v>349</v>
      </c>
      <c r="J132">
        <v>1</v>
      </c>
      <c r="L132" t="s">
        <v>58</v>
      </c>
      <c r="M132" t="s">
        <v>49</v>
      </c>
      <c r="N132">
        <v>3</v>
      </c>
      <c r="O132">
        <v>26</v>
      </c>
      <c r="P132">
        <v>30</v>
      </c>
      <c r="Q132">
        <v>91.577100000000002</v>
      </c>
      <c r="R132">
        <v>13</v>
      </c>
      <c r="S132">
        <v>1190.5023000000001</v>
      </c>
      <c r="U132">
        <v>1190.5023000000001</v>
      </c>
      <c r="V132">
        <v>1190502.3</v>
      </c>
      <c r="W132">
        <v>99208.525000000009</v>
      </c>
      <c r="X132" t="s">
        <v>1739</v>
      </c>
      <c r="Y132" t="s">
        <v>1739</v>
      </c>
      <c r="Z132">
        <v>3093</v>
      </c>
      <c r="AA132">
        <v>3094</v>
      </c>
      <c r="AF132">
        <v>129</v>
      </c>
      <c r="AH132">
        <v>2023</v>
      </c>
      <c r="AL132" t="s">
        <v>502</v>
      </c>
    </row>
    <row r="133" spans="1:38" x14ac:dyDescent="0.35">
      <c r="A133" t="s">
        <v>47</v>
      </c>
      <c r="B133" t="s">
        <v>501</v>
      </c>
      <c r="C133" t="s">
        <v>297</v>
      </c>
      <c r="D133" t="s">
        <v>297</v>
      </c>
      <c r="E133" t="s">
        <v>505</v>
      </c>
      <c r="G133" t="s">
        <v>502</v>
      </c>
      <c r="H133" t="s">
        <v>506</v>
      </c>
      <c r="I133" t="s">
        <v>507</v>
      </c>
      <c r="J133">
        <v>1</v>
      </c>
      <c r="L133" t="s">
        <v>58</v>
      </c>
      <c r="M133" t="s">
        <v>50</v>
      </c>
      <c r="N133">
        <v>2</v>
      </c>
      <c r="O133">
        <v>7</v>
      </c>
      <c r="P133">
        <v>15</v>
      </c>
      <c r="Q133">
        <v>91.577100000000002</v>
      </c>
      <c r="R133">
        <v>1.75</v>
      </c>
      <c r="S133">
        <v>160.25992500000001</v>
      </c>
      <c r="U133">
        <v>160.25992500000001</v>
      </c>
      <c r="V133">
        <v>160259.92500000002</v>
      </c>
      <c r="W133">
        <v>13354.993750000001</v>
      </c>
      <c r="X133" t="s">
        <v>1739</v>
      </c>
      <c r="Y133" t="s">
        <v>1739</v>
      </c>
      <c r="Z133">
        <v>3093</v>
      </c>
      <c r="AA133">
        <v>3094</v>
      </c>
      <c r="AF133">
        <v>129</v>
      </c>
      <c r="AH133">
        <v>2023</v>
      </c>
      <c r="AL133" t="s">
        <v>502</v>
      </c>
    </row>
    <row r="134" spans="1:38" x14ac:dyDescent="0.35">
      <c r="A134" t="s">
        <v>47</v>
      </c>
      <c r="B134" t="s">
        <v>501</v>
      </c>
      <c r="C134" t="s">
        <v>297</v>
      </c>
      <c r="D134" t="s">
        <v>297</v>
      </c>
      <c r="E134" t="s">
        <v>505</v>
      </c>
      <c r="G134" t="s">
        <v>502</v>
      </c>
      <c r="H134" t="s">
        <v>508</v>
      </c>
      <c r="I134" t="s">
        <v>509</v>
      </c>
      <c r="J134">
        <v>1</v>
      </c>
      <c r="L134" t="s">
        <v>58</v>
      </c>
      <c r="M134" t="s">
        <v>50</v>
      </c>
      <c r="N134">
        <v>2</v>
      </c>
      <c r="O134">
        <v>7</v>
      </c>
      <c r="P134">
        <v>10</v>
      </c>
      <c r="Q134">
        <v>91.577100000000002</v>
      </c>
      <c r="R134">
        <v>1.1666666666666667</v>
      </c>
      <c r="S134">
        <v>106.83995</v>
      </c>
      <c r="U134">
        <v>106.83995</v>
      </c>
      <c r="V134">
        <v>106839.95</v>
      </c>
      <c r="W134">
        <v>8903.3291666666664</v>
      </c>
      <c r="X134" t="s">
        <v>1739</v>
      </c>
      <c r="Y134" t="s">
        <v>1739</v>
      </c>
      <c r="Z134">
        <v>3093</v>
      </c>
      <c r="AA134">
        <v>3094</v>
      </c>
      <c r="AF134">
        <v>129</v>
      </c>
      <c r="AH134">
        <v>2023</v>
      </c>
      <c r="AL134" t="s">
        <v>502</v>
      </c>
    </row>
    <row r="135" spans="1:38" x14ac:dyDescent="0.35">
      <c r="A135" t="s">
        <v>47</v>
      </c>
      <c r="B135" t="s">
        <v>501</v>
      </c>
      <c r="C135" t="s">
        <v>297</v>
      </c>
      <c r="D135" t="s">
        <v>297</v>
      </c>
      <c r="E135" t="s">
        <v>505</v>
      </c>
      <c r="G135" t="s">
        <v>502</v>
      </c>
      <c r="H135" t="s">
        <v>510</v>
      </c>
      <c r="I135" t="s">
        <v>511</v>
      </c>
      <c r="J135">
        <v>1</v>
      </c>
      <c r="L135" t="s">
        <v>58</v>
      </c>
      <c r="M135" t="s">
        <v>50</v>
      </c>
      <c r="N135">
        <v>2</v>
      </c>
      <c r="O135">
        <v>7</v>
      </c>
      <c r="P135">
        <v>5</v>
      </c>
      <c r="Q135">
        <v>91.577100000000002</v>
      </c>
      <c r="R135">
        <v>0.58333333333333337</v>
      </c>
      <c r="S135">
        <v>53.419975000000001</v>
      </c>
      <c r="U135">
        <v>53.419975000000001</v>
      </c>
      <c r="V135">
        <v>53419.974999999999</v>
      </c>
      <c r="W135">
        <v>4451.6645833333332</v>
      </c>
      <c r="X135" t="s">
        <v>1739</v>
      </c>
      <c r="Y135" t="s">
        <v>1739</v>
      </c>
      <c r="Z135">
        <v>3093</v>
      </c>
      <c r="AA135">
        <v>3094</v>
      </c>
      <c r="AF135">
        <v>129</v>
      </c>
      <c r="AH135">
        <v>2023</v>
      </c>
      <c r="AL135" t="s">
        <v>502</v>
      </c>
    </row>
    <row r="136" spans="1:38" x14ac:dyDescent="0.35">
      <c r="A136" t="s">
        <v>47</v>
      </c>
      <c r="B136" t="s">
        <v>501</v>
      </c>
      <c r="C136" t="s">
        <v>297</v>
      </c>
      <c r="D136" t="s">
        <v>297</v>
      </c>
      <c r="E136" t="s">
        <v>505</v>
      </c>
      <c r="G136" t="s">
        <v>502</v>
      </c>
      <c r="H136" t="s">
        <v>512</v>
      </c>
      <c r="I136" t="s">
        <v>513</v>
      </c>
      <c r="J136">
        <v>1</v>
      </c>
      <c r="L136" t="s">
        <v>58</v>
      </c>
      <c r="M136" t="s">
        <v>49</v>
      </c>
      <c r="N136">
        <v>1</v>
      </c>
      <c r="O136">
        <v>8</v>
      </c>
      <c r="P136">
        <v>10</v>
      </c>
      <c r="Q136">
        <v>91.577100000000002</v>
      </c>
      <c r="R136">
        <v>1.3333333333333333</v>
      </c>
      <c r="S136">
        <v>122.1028</v>
      </c>
      <c r="U136">
        <v>122.1028</v>
      </c>
      <c r="V136">
        <v>122102.8</v>
      </c>
      <c r="W136">
        <v>10175.233333333334</v>
      </c>
      <c r="X136" t="s">
        <v>1739</v>
      </c>
      <c r="Y136" t="s">
        <v>1739</v>
      </c>
      <c r="Z136">
        <v>3093</v>
      </c>
      <c r="AA136">
        <v>3094</v>
      </c>
      <c r="AF136">
        <v>129</v>
      </c>
      <c r="AH136">
        <v>2023</v>
      </c>
      <c r="AL136" t="s">
        <v>502</v>
      </c>
    </row>
    <row r="137" spans="1:38" x14ac:dyDescent="0.35">
      <c r="A137" t="s">
        <v>47</v>
      </c>
      <c r="B137" t="s">
        <v>501</v>
      </c>
      <c r="C137" t="s">
        <v>297</v>
      </c>
      <c r="D137" t="s">
        <v>297</v>
      </c>
      <c r="E137" t="s">
        <v>505</v>
      </c>
      <c r="G137" t="s">
        <v>502</v>
      </c>
      <c r="H137" t="s">
        <v>514</v>
      </c>
      <c r="I137" t="s">
        <v>515</v>
      </c>
      <c r="J137">
        <v>1</v>
      </c>
      <c r="L137" t="s">
        <v>58</v>
      </c>
      <c r="M137" t="s">
        <v>49</v>
      </c>
      <c r="N137">
        <v>1</v>
      </c>
      <c r="O137">
        <v>8</v>
      </c>
      <c r="P137">
        <v>10</v>
      </c>
      <c r="Q137">
        <v>91.577100000000002</v>
      </c>
      <c r="R137">
        <v>1.3333333333333333</v>
      </c>
      <c r="S137">
        <v>122.1028</v>
      </c>
      <c r="U137">
        <v>122.1028</v>
      </c>
      <c r="V137">
        <v>122102.8</v>
      </c>
      <c r="W137">
        <v>10175.233333333334</v>
      </c>
      <c r="X137" t="s">
        <v>1739</v>
      </c>
      <c r="Y137" t="s">
        <v>1739</v>
      </c>
      <c r="Z137">
        <v>3093</v>
      </c>
      <c r="AA137">
        <v>3094</v>
      </c>
      <c r="AF137">
        <v>129</v>
      </c>
      <c r="AH137">
        <v>2023</v>
      </c>
      <c r="AL137" t="s">
        <v>502</v>
      </c>
    </row>
    <row r="138" spans="1:38" x14ac:dyDescent="0.35">
      <c r="A138" t="s">
        <v>47</v>
      </c>
      <c r="B138" t="s">
        <v>501</v>
      </c>
      <c r="C138" t="s">
        <v>297</v>
      </c>
      <c r="D138" t="s">
        <v>297</v>
      </c>
      <c r="E138" t="s">
        <v>505</v>
      </c>
      <c r="G138" t="s">
        <v>502</v>
      </c>
      <c r="H138" t="s">
        <v>516</v>
      </c>
      <c r="I138" t="s">
        <v>517</v>
      </c>
      <c r="J138">
        <v>1</v>
      </c>
      <c r="L138" t="s">
        <v>58</v>
      </c>
      <c r="M138" t="s">
        <v>49</v>
      </c>
      <c r="N138">
        <v>1</v>
      </c>
      <c r="O138">
        <v>8</v>
      </c>
      <c r="P138">
        <v>10</v>
      </c>
      <c r="Q138">
        <v>91.577100000000002</v>
      </c>
      <c r="R138">
        <v>1.3333333333333333</v>
      </c>
      <c r="S138">
        <v>122.1028</v>
      </c>
      <c r="U138">
        <v>122.1028</v>
      </c>
      <c r="V138">
        <v>122102.8</v>
      </c>
      <c r="W138">
        <v>10175.233333333334</v>
      </c>
      <c r="X138" t="s">
        <v>1739</v>
      </c>
      <c r="Y138" t="s">
        <v>1739</v>
      </c>
      <c r="Z138">
        <v>3093</v>
      </c>
      <c r="AA138">
        <v>3094</v>
      </c>
      <c r="AF138">
        <v>129</v>
      </c>
      <c r="AH138">
        <v>2023</v>
      </c>
      <c r="AL138" t="s">
        <v>502</v>
      </c>
    </row>
    <row r="139" spans="1:38" x14ac:dyDescent="0.35">
      <c r="A139" t="s">
        <v>47</v>
      </c>
      <c r="B139" t="s">
        <v>501</v>
      </c>
      <c r="C139" t="s">
        <v>297</v>
      </c>
      <c r="D139" t="s">
        <v>297</v>
      </c>
      <c r="E139" t="s">
        <v>505</v>
      </c>
      <c r="G139" t="s">
        <v>502</v>
      </c>
      <c r="H139" t="s">
        <v>349</v>
      </c>
      <c r="J139">
        <v>1</v>
      </c>
      <c r="L139" t="s">
        <v>58</v>
      </c>
      <c r="M139" t="s">
        <v>49</v>
      </c>
      <c r="N139">
        <v>3</v>
      </c>
      <c r="O139">
        <v>7</v>
      </c>
      <c r="P139">
        <v>30</v>
      </c>
      <c r="Q139">
        <v>91.577100000000002</v>
      </c>
      <c r="R139">
        <v>3.5</v>
      </c>
      <c r="S139">
        <v>320.51985000000002</v>
      </c>
      <c r="U139">
        <v>320.51985000000002</v>
      </c>
      <c r="V139">
        <v>320519.85000000003</v>
      </c>
      <c r="W139">
        <v>26709.987500000003</v>
      </c>
      <c r="X139" t="s">
        <v>1739</v>
      </c>
      <c r="Y139" t="s">
        <v>1739</v>
      </c>
      <c r="Z139">
        <v>3093</v>
      </c>
      <c r="AA139">
        <v>3094</v>
      </c>
      <c r="AF139">
        <v>129</v>
      </c>
      <c r="AH139">
        <v>2023</v>
      </c>
      <c r="AL139" t="s">
        <v>502</v>
      </c>
    </row>
    <row r="140" spans="1:38" x14ac:dyDescent="0.35">
      <c r="A140" t="s">
        <v>38</v>
      </c>
      <c r="B140" t="s">
        <v>532</v>
      </c>
      <c r="C140" t="s">
        <v>278</v>
      </c>
      <c r="D140" t="s">
        <v>278</v>
      </c>
      <c r="E140" t="s">
        <v>42</v>
      </c>
      <c r="G140" t="s">
        <v>533</v>
      </c>
      <c r="H140" t="s">
        <v>307</v>
      </c>
      <c r="I140" t="s">
        <v>42</v>
      </c>
      <c r="J140">
        <v>1</v>
      </c>
      <c r="L140" t="s">
        <v>53</v>
      </c>
      <c r="M140" t="s">
        <v>42</v>
      </c>
      <c r="Q140">
        <v>0</v>
      </c>
      <c r="R140">
        <v>0</v>
      </c>
      <c r="S140">
        <v>0</v>
      </c>
      <c r="T140">
        <v>38</v>
      </c>
      <c r="U140">
        <v>38</v>
      </c>
      <c r="V140">
        <v>38000</v>
      </c>
      <c r="W140">
        <v>3166.6666666666665</v>
      </c>
      <c r="X140" t="s">
        <v>38</v>
      </c>
      <c r="Y140" t="s">
        <v>38</v>
      </c>
      <c r="Z140" t="s">
        <v>38</v>
      </c>
      <c r="AB140" t="s">
        <v>42</v>
      </c>
      <c r="AC140" t="s">
        <v>42</v>
      </c>
      <c r="AD140" t="s">
        <v>42</v>
      </c>
      <c r="AE140" t="s">
        <v>42</v>
      </c>
      <c r="AF140" t="s">
        <v>38</v>
      </c>
      <c r="AH140">
        <v>2023</v>
      </c>
      <c r="AI140" t="s">
        <v>534</v>
      </c>
      <c r="AL140" t="s">
        <v>533</v>
      </c>
    </row>
    <row r="141" spans="1:38" x14ac:dyDescent="0.35">
      <c r="A141" t="s">
        <v>38</v>
      </c>
      <c r="B141" t="s">
        <v>532</v>
      </c>
      <c r="C141" t="s">
        <v>278</v>
      </c>
      <c r="D141" t="s">
        <v>278</v>
      </c>
      <c r="E141" t="s">
        <v>42</v>
      </c>
      <c r="G141" t="s">
        <v>533</v>
      </c>
      <c r="H141" t="s">
        <v>44</v>
      </c>
      <c r="I141" t="s">
        <v>42</v>
      </c>
      <c r="J141">
        <v>1</v>
      </c>
      <c r="L141" t="s">
        <v>53</v>
      </c>
      <c r="M141" t="s">
        <v>42</v>
      </c>
      <c r="Q141">
        <v>0</v>
      </c>
      <c r="R141">
        <v>0</v>
      </c>
      <c r="S141">
        <v>0</v>
      </c>
      <c r="T141">
        <v>115</v>
      </c>
      <c r="U141">
        <v>115</v>
      </c>
      <c r="V141">
        <v>115000</v>
      </c>
      <c r="W141">
        <v>9583.3333333333339</v>
      </c>
      <c r="X141" t="s">
        <v>38</v>
      </c>
      <c r="Y141" t="s">
        <v>38</v>
      </c>
      <c r="Z141" t="s">
        <v>38</v>
      </c>
      <c r="AB141" t="s">
        <v>42</v>
      </c>
      <c r="AC141" t="s">
        <v>42</v>
      </c>
      <c r="AD141" t="s">
        <v>42</v>
      </c>
      <c r="AE141" t="s">
        <v>42</v>
      </c>
      <c r="AF141" t="s">
        <v>38</v>
      </c>
      <c r="AH141">
        <v>2023</v>
      </c>
      <c r="AL141" t="s">
        <v>533</v>
      </c>
    </row>
    <row r="142" spans="1:38" x14ac:dyDescent="0.35">
      <c r="A142" t="s">
        <v>38</v>
      </c>
      <c r="B142" t="s">
        <v>532</v>
      </c>
      <c r="C142" t="s">
        <v>278</v>
      </c>
      <c r="D142" t="s">
        <v>278</v>
      </c>
      <c r="E142" t="s">
        <v>42</v>
      </c>
      <c r="G142" t="s">
        <v>533</v>
      </c>
      <c r="H142" t="s">
        <v>54</v>
      </c>
      <c r="I142" t="s">
        <v>42</v>
      </c>
      <c r="J142">
        <v>1</v>
      </c>
      <c r="L142" t="s">
        <v>53</v>
      </c>
      <c r="M142" t="s">
        <v>42</v>
      </c>
      <c r="Q142">
        <v>0</v>
      </c>
      <c r="R142">
        <v>0</v>
      </c>
      <c r="S142">
        <v>0</v>
      </c>
      <c r="T142">
        <v>332.5</v>
      </c>
      <c r="U142">
        <v>332.5</v>
      </c>
      <c r="V142">
        <v>332500</v>
      </c>
      <c r="W142">
        <v>27708.333333333332</v>
      </c>
      <c r="X142" t="s">
        <v>38</v>
      </c>
      <c r="Y142" t="s">
        <v>38</v>
      </c>
      <c r="Z142" t="s">
        <v>38</v>
      </c>
      <c r="AB142" t="s">
        <v>42</v>
      </c>
      <c r="AC142" t="s">
        <v>42</v>
      </c>
      <c r="AD142" t="s">
        <v>42</v>
      </c>
      <c r="AE142" t="s">
        <v>42</v>
      </c>
      <c r="AF142" t="s">
        <v>38</v>
      </c>
      <c r="AH142">
        <v>2023</v>
      </c>
      <c r="AL142" t="s">
        <v>533</v>
      </c>
    </row>
    <row r="143" spans="1:38" x14ac:dyDescent="0.35">
      <c r="A143" t="s">
        <v>38</v>
      </c>
      <c r="B143" t="s">
        <v>532</v>
      </c>
      <c r="C143" t="s">
        <v>278</v>
      </c>
      <c r="D143" t="s">
        <v>278</v>
      </c>
      <c r="E143" t="s">
        <v>42</v>
      </c>
      <c r="G143" t="s">
        <v>533</v>
      </c>
      <c r="H143" t="s">
        <v>52</v>
      </c>
      <c r="I143" t="s">
        <v>42</v>
      </c>
      <c r="J143">
        <v>1</v>
      </c>
      <c r="L143" t="s">
        <v>53</v>
      </c>
      <c r="Q143">
        <v>0</v>
      </c>
      <c r="R143">
        <v>0</v>
      </c>
      <c r="S143">
        <v>0</v>
      </c>
      <c r="T143">
        <v>301.39999999999998</v>
      </c>
      <c r="U143">
        <v>301.39999999999998</v>
      </c>
      <c r="V143">
        <v>301400</v>
      </c>
      <c r="W143">
        <v>25116.666666666668</v>
      </c>
      <c r="X143" t="s">
        <v>38</v>
      </c>
      <c r="Y143" t="s">
        <v>38</v>
      </c>
      <c r="Z143" t="s">
        <v>38</v>
      </c>
      <c r="AB143" t="s">
        <v>42</v>
      </c>
      <c r="AC143" t="s">
        <v>42</v>
      </c>
      <c r="AD143" t="s">
        <v>42</v>
      </c>
      <c r="AE143" t="s">
        <v>42</v>
      </c>
      <c r="AF143" t="s">
        <v>38</v>
      </c>
      <c r="AH143">
        <v>2023</v>
      </c>
      <c r="AL143" t="s">
        <v>533</v>
      </c>
    </row>
    <row r="144" spans="1:38" x14ac:dyDescent="0.35">
      <c r="A144" t="s">
        <v>38</v>
      </c>
      <c r="B144" t="s">
        <v>532</v>
      </c>
      <c r="C144" t="s">
        <v>278</v>
      </c>
      <c r="D144" t="s">
        <v>278</v>
      </c>
      <c r="G144" t="s">
        <v>533</v>
      </c>
      <c r="H144" t="s">
        <v>535</v>
      </c>
      <c r="J144">
        <v>1</v>
      </c>
      <c r="L144" t="s">
        <v>53</v>
      </c>
      <c r="Q144">
        <v>0</v>
      </c>
      <c r="R144">
        <v>0</v>
      </c>
      <c r="S144">
        <v>0</v>
      </c>
      <c r="T144">
        <v>229.2</v>
      </c>
      <c r="U144">
        <v>229.2</v>
      </c>
      <c r="V144">
        <v>229200</v>
      </c>
      <c r="W144">
        <v>19100</v>
      </c>
      <c r="X144" t="s">
        <v>38</v>
      </c>
      <c r="Y144" t="s">
        <v>38</v>
      </c>
      <c r="Z144" t="s">
        <v>38</v>
      </c>
      <c r="AF144" t="s">
        <v>38</v>
      </c>
      <c r="AH144">
        <v>2023</v>
      </c>
      <c r="AL144" t="s">
        <v>533</v>
      </c>
    </row>
    <row r="145" spans="1:38" x14ac:dyDescent="0.35">
      <c r="A145" t="s">
        <v>38</v>
      </c>
      <c r="B145" t="s">
        <v>532</v>
      </c>
      <c r="C145" t="s">
        <v>278</v>
      </c>
      <c r="D145" t="s">
        <v>278</v>
      </c>
      <c r="G145" t="s">
        <v>533</v>
      </c>
      <c r="H145" t="s">
        <v>536</v>
      </c>
      <c r="J145">
        <v>1</v>
      </c>
      <c r="L145" t="s">
        <v>53</v>
      </c>
      <c r="Q145">
        <v>0</v>
      </c>
      <c r="R145">
        <v>0</v>
      </c>
      <c r="S145">
        <v>0</v>
      </c>
      <c r="T145">
        <v>874.1</v>
      </c>
      <c r="U145">
        <v>874.1</v>
      </c>
      <c r="V145">
        <v>874100</v>
      </c>
      <c r="W145">
        <v>72841.666666666672</v>
      </c>
      <c r="X145" t="s">
        <v>38</v>
      </c>
      <c r="Y145" t="s">
        <v>38</v>
      </c>
      <c r="Z145" t="s">
        <v>38</v>
      </c>
      <c r="AF145" t="s">
        <v>38</v>
      </c>
      <c r="AH145">
        <v>2023</v>
      </c>
      <c r="AL145" t="s">
        <v>533</v>
      </c>
    </row>
    <row r="146" spans="1:38" x14ac:dyDescent="0.35">
      <c r="A146" t="s">
        <v>47</v>
      </c>
      <c r="B146" t="s">
        <v>532</v>
      </c>
      <c r="C146" t="s">
        <v>278</v>
      </c>
      <c r="D146" t="s">
        <v>278</v>
      </c>
      <c r="E146" t="s">
        <v>48</v>
      </c>
      <c r="G146" t="s">
        <v>533</v>
      </c>
      <c r="H146" t="s">
        <v>537</v>
      </c>
      <c r="I146" t="s">
        <v>538</v>
      </c>
      <c r="J146">
        <v>1</v>
      </c>
      <c r="L146" t="s">
        <v>58</v>
      </c>
      <c r="M146" t="s">
        <v>49</v>
      </c>
      <c r="N146">
        <v>1</v>
      </c>
      <c r="O146">
        <v>44</v>
      </c>
      <c r="P146">
        <v>12</v>
      </c>
      <c r="Q146">
        <v>61.757983000000003</v>
      </c>
      <c r="R146">
        <v>8.8000000000000007</v>
      </c>
      <c r="S146">
        <v>543.47025040000005</v>
      </c>
      <c r="U146">
        <v>543.47025040000005</v>
      </c>
      <c r="V146">
        <v>543470.25040000002</v>
      </c>
      <c r="W146">
        <v>45289.187533333337</v>
      </c>
      <c r="X146" t="s">
        <v>1740</v>
      </c>
      <c r="Y146" t="s">
        <v>1740</v>
      </c>
      <c r="Z146">
        <v>3093</v>
      </c>
      <c r="AA146">
        <v>3094</v>
      </c>
      <c r="AF146">
        <v>136</v>
      </c>
      <c r="AH146">
        <v>2023</v>
      </c>
      <c r="AL146" t="s">
        <v>533</v>
      </c>
    </row>
    <row r="147" spans="1:38" x14ac:dyDescent="0.35">
      <c r="A147" t="s">
        <v>47</v>
      </c>
      <c r="B147" t="s">
        <v>532</v>
      </c>
      <c r="C147" t="s">
        <v>278</v>
      </c>
      <c r="D147" t="s">
        <v>278</v>
      </c>
      <c r="E147" t="s">
        <v>48</v>
      </c>
      <c r="G147" t="s">
        <v>533</v>
      </c>
      <c r="H147" t="s">
        <v>539</v>
      </c>
      <c r="I147" t="s">
        <v>540</v>
      </c>
      <c r="J147">
        <v>1</v>
      </c>
      <c r="L147" t="s">
        <v>58</v>
      </c>
      <c r="M147" t="s">
        <v>49</v>
      </c>
      <c r="N147">
        <v>1</v>
      </c>
      <c r="O147">
        <v>44</v>
      </c>
      <c r="P147">
        <v>3</v>
      </c>
      <c r="Q147">
        <v>61.757983000000003</v>
      </c>
      <c r="R147">
        <v>2.2000000000000002</v>
      </c>
      <c r="S147">
        <v>135.86756260000001</v>
      </c>
      <c r="U147">
        <v>135.86756260000001</v>
      </c>
      <c r="V147">
        <v>135867.5626</v>
      </c>
      <c r="W147">
        <v>11322.296883333334</v>
      </c>
      <c r="X147" t="s">
        <v>1740</v>
      </c>
      <c r="Y147" t="s">
        <v>1740</v>
      </c>
      <c r="Z147">
        <v>3093</v>
      </c>
      <c r="AA147">
        <v>3094</v>
      </c>
      <c r="AF147">
        <v>136</v>
      </c>
      <c r="AH147">
        <v>2023</v>
      </c>
      <c r="AL147" t="s">
        <v>533</v>
      </c>
    </row>
    <row r="148" spans="1:38" x14ac:dyDescent="0.35">
      <c r="A148" t="s">
        <v>47</v>
      </c>
      <c r="B148" t="s">
        <v>532</v>
      </c>
      <c r="C148" t="s">
        <v>278</v>
      </c>
      <c r="D148" t="s">
        <v>278</v>
      </c>
      <c r="E148" t="s">
        <v>48</v>
      </c>
      <c r="G148" t="s">
        <v>533</v>
      </c>
      <c r="H148" t="s">
        <v>541</v>
      </c>
      <c r="I148" t="s">
        <v>542</v>
      </c>
      <c r="J148">
        <v>1</v>
      </c>
      <c r="L148" t="s">
        <v>58</v>
      </c>
      <c r="M148" t="s">
        <v>49</v>
      </c>
      <c r="N148">
        <v>1</v>
      </c>
      <c r="O148">
        <v>44</v>
      </c>
      <c r="P148">
        <v>10.5</v>
      </c>
      <c r="Q148">
        <v>61.757983000000003</v>
      </c>
      <c r="R148">
        <v>7.7</v>
      </c>
      <c r="S148">
        <v>475.53646910000003</v>
      </c>
      <c r="U148">
        <v>475.53646910000003</v>
      </c>
      <c r="V148">
        <v>475536.46910000005</v>
      </c>
      <c r="W148">
        <v>39628.039091666673</v>
      </c>
      <c r="X148" t="s">
        <v>1740</v>
      </c>
      <c r="Y148" t="s">
        <v>1740</v>
      </c>
      <c r="Z148">
        <v>3093</v>
      </c>
      <c r="AA148">
        <v>3094</v>
      </c>
      <c r="AF148">
        <v>136</v>
      </c>
      <c r="AH148">
        <v>2023</v>
      </c>
      <c r="AL148" t="s">
        <v>533</v>
      </c>
    </row>
    <row r="149" spans="1:38" x14ac:dyDescent="0.35">
      <c r="A149" t="s">
        <v>47</v>
      </c>
      <c r="B149" t="s">
        <v>532</v>
      </c>
      <c r="C149" t="s">
        <v>278</v>
      </c>
      <c r="D149" t="s">
        <v>278</v>
      </c>
      <c r="E149" t="s">
        <v>48</v>
      </c>
      <c r="G149" t="s">
        <v>533</v>
      </c>
      <c r="H149" t="s">
        <v>543</v>
      </c>
      <c r="I149" t="s">
        <v>544</v>
      </c>
      <c r="J149">
        <v>1</v>
      </c>
      <c r="L149" t="s">
        <v>58</v>
      </c>
      <c r="M149" t="s">
        <v>49</v>
      </c>
      <c r="N149">
        <v>1</v>
      </c>
      <c r="O149">
        <v>44</v>
      </c>
      <c r="P149">
        <v>4.5</v>
      </c>
      <c r="Q149">
        <v>61.757983000000003</v>
      </c>
      <c r="R149">
        <v>3.3</v>
      </c>
      <c r="S149">
        <v>203.80134390000001</v>
      </c>
      <c r="U149">
        <v>203.80134390000001</v>
      </c>
      <c r="V149">
        <v>203801.34390000001</v>
      </c>
      <c r="W149">
        <v>16983.445325000001</v>
      </c>
      <c r="X149" t="s">
        <v>1740</v>
      </c>
      <c r="Y149" t="s">
        <v>1740</v>
      </c>
      <c r="Z149">
        <v>3093</v>
      </c>
      <c r="AA149">
        <v>3094</v>
      </c>
      <c r="AF149">
        <v>136</v>
      </c>
      <c r="AH149">
        <v>2023</v>
      </c>
      <c r="AL149" t="s">
        <v>533</v>
      </c>
    </row>
    <row r="150" spans="1:38" x14ac:dyDescent="0.35">
      <c r="A150" t="s">
        <v>47</v>
      </c>
      <c r="B150" t="s">
        <v>532</v>
      </c>
      <c r="C150" t="s">
        <v>278</v>
      </c>
      <c r="D150" t="s">
        <v>278</v>
      </c>
      <c r="E150" t="s">
        <v>48</v>
      </c>
      <c r="G150" t="s">
        <v>533</v>
      </c>
      <c r="H150" t="s">
        <v>537</v>
      </c>
      <c r="I150" t="s">
        <v>538</v>
      </c>
      <c r="J150">
        <v>1</v>
      </c>
      <c r="L150" t="s">
        <v>58</v>
      </c>
      <c r="M150" t="s">
        <v>50</v>
      </c>
      <c r="N150">
        <v>1</v>
      </c>
      <c r="O150">
        <v>44</v>
      </c>
      <c r="P150">
        <v>12</v>
      </c>
      <c r="Q150">
        <v>61.757983000000003</v>
      </c>
      <c r="R150">
        <v>8.8000000000000007</v>
      </c>
      <c r="S150">
        <v>543.47025040000005</v>
      </c>
      <c r="U150">
        <v>543.47025040000005</v>
      </c>
      <c r="V150">
        <v>543470.25040000002</v>
      </c>
      <c r="W150">
        <v>45289.187533333337</v>
      </c>
      <c r="X150" t="s">
        <v>1740</v>
      </c>
      <c r="Y150" t="s">
        <v>1740</v>
      </c>
      <c r="Z150">
        <v>3093</v>
      </c>
      <c r="AA150">
        <v>3094</v>
      </c>
      <c r="AF150">
        <v>136</v>
      </c>
      <c r="AH150">
        <v>2023</v>
      </c>
      <c r="AL150" t="s">
        <v>533</v>
      </c>
    </row>
    <row r="151" spans="1:38" x14ac:dyDescent="0.35">
      <c r="A151" t="s">
        <v>47</v>
      </c>
      <c r="B151" t="s">
        <v>532</v>
      </c>
      <c r="C151" t="s">
        <v>278</v>
      </c>
      <c r="D151" t="s">
        <v>278</v>
      </c>
      <c r="E151" t="s">
        <v>48</v>
      </c>
      <c r="G151" t="s">
        <v>533</v>
      </c>
      <c r="H151" t="s">
        <v>539</v>
      </c>
      <c r="I151" t="s">
        <v>540</v>
      </c>
      <c r="J151">
        <v>1</v>
      </c>
      <c r="L151" t="s">
        <v>58</v>
      </c>
      <c r="M151" t="s">
        <v>50</v>
      </c>
      <c r="N151">
        <v>1</v>
      </c>
      <c r="O151">
        <v>44</v>
      </c>
      <c r="P151">
        <v>3</v>
      </c>
      <c r="Q151">
        <v>61.757983000000003</v>
      </c>
      <c r="R151">
        <v>2.2000000000000002</v>
      </c>
      <c r="S151">
        <v>135.86756260000001</v>
      </c>
      <c r="U151">
        <v>135.86756260000001</v>
      </c>
      <c r="V151">
        <v>135867.5626</v>
      </c>
      <c r="W151">
        <v>11322.296883333334</v>
      </c>
      <c r="X151" t="s">
        <v>1740</v>
      </c>
      <c r="Y151" t="s">
        <v>1740</v>
      </c>
      <c r="Z151">
        <v>3093</v>
      </c>
      <c r="AA151">
        <v>3094</v>
      </c>
      <c r="AF151">
        <v>136</v>
      </c>
      <c r="AH151">
        <v>2023</v>
      </c>
      <c r="AL151" t="s">
        <v>533</v>
      </c>
    </row>
    <row r="152" spans="1:38" x14ac:dyDescent="0.35">
      <c r="A152" t="s">
        <v>47</v>
      </c>
      <c r="B152" t="s">
        <v>532</v>
      </c>
      <c r="C152" t="s">
        <v>278</v>
      </c>
      <c r="D152" t="s">
        <v>278</v>
      </c>
      <c r="E152" t="s">
        <v>48</v>
      </c>
      <c r="G152" t="s">
        <v>533</v>
      </c>
      <c r="H152" t="s">
        <v>541</v>
      </c>
      <c r="I152" t="s">
        <v>542</v>
      </c>
      <c r="J152">
        <v>1</v>
      </c>
      <c r="L152" t="s">
        <v>58</v>
      </c>
      <c r="M152" t="s">
        <v>50</v>
      </c>
      <c r="N152">
        <v>1</v>
      </c>
      <c r="O152">
        <v>44</v>
      </c>
      <c r="P152">
        <v>10.5</v>
      </c>
      <c r="Q152">
        <v>61.757983000000003</v>
      </c>
      <c r="R152">
        <v>7.7</v>
      </c>
      <c r="S152">
        <v>475.53646910000003</v>
      </c>
      <c r="U152">
        <v>475.53646910000003</v>
      </c>
      <c r="V152">
        <v>475536.46910000005</v>
      </c>
      <c r="W152">
        <v>39628.039091666673</v>
      </c>
      <c r="X152" t="s">
        <v>1740</v>
      </c>
      <c r="Y152" t="s">
        <v>1740</v>
      </c>
      <c r="Z152">
        <v>3093</v>
      </c>
      <c r="AA152">
        <v>3094</v>
      </c>
      <c r="AF152">
        <v>136</v>
      </c>
      <c r="AH152">
        <v>2023</v>
      </c>
      <c r="AL152" t="s">
        <v>533</v>
      </c>
    </row>
    <row r="153" spans="1:38" x14ac:dyDescent="0.35">
      <c r="A153" t="s">
        <v>47</v>
      </c>
      <c r="B153" t="s">
        <v>532</v>
      </c>
      <c r="C153" t="s">
        <v>278</v>
      </c>
      <c r="D153" t="s">
        <v>278</v>
      </c>
      <c r="E153" t="s">
        <v>48</v>
      </c>
      <c r="G153" t="s">
        <v>533</v>
      </c>
      <c r="H153" t="s">
        <v>543</v>
      </c>
      <c r="I153" t="s">
        <v>544</v>
      </c>
      <c r="J153">
        <v>1</v>
      </c>
      <c r="L153" t="s">
        <v>58</v>
      </c>
      <c r="M153" t="s">
        <v>50</v>
      </c>
      <c r="N153">
        <v>1</v>
      </c>
      <c r="O153">
        <v>44</v>
      </c>
      <c r="P153">
        <v>4.5</v>
      </c>
      <c r="Q153">
        <v>61.757983000000003</v>
      </c>
      <c r="R153">
        <v>3.3</v>
      </c>
      <c r="S153">
        <v>203.80134390000001</v>
      </c>
      <c r="U153">
        <v>203.80134390000001</v>
      </c>
      <c r="V153">
        <v>203801.34390000001</v>
      </c>
      <c r="W153">
        <v>16983.445325000001</v>
      </c>
      <c r="X153" t="s">
        <v>1740</v>
      </c>
      <c r="Y153" t="s">
        <v>1740</v>
      </c>
      <c r="Z153">
        <v>3093</v>
      </c>
      <c r="AA153">
        <v>3094</v>
      </c>
      <c r="AF153">
        <v>136</v>
      </c>
      <c r="AH153">
        <v>2023</v>
      </c>
      <c r="AL153" t="s">
        <v>533</v>
      </c>
    </row>
    <row r="154" spans="1:38" x14ac:dyDescent="0.35">
      <c r="A154" t="s">
        <v>47</v>
      </c>
      <c r="B154" t="s">
        <v>532</v>
      </c>
      <c r="C154" t="s">
        <v>278</v>
      </c>
      <c r="D154" t="s">
        <v>278</v>
      </c>
      <c r="E154" t="s">
        <v>48</v>
      </c>
      <c r="G154" t="s">
        <v>533</v>
      </c>
      <c r="H154" t="s">
        <v>545</v>
      </c>
      <c r="I154" t="s">
        <v>546</v>
      </c>
      <c r="J154">
        <v>1</v>
      </c>
      <c r="L154" t="s">
        <v>58</v>
      </c>
      <c r="M154" t="s">
        <v>49</v>
      </c>
      <c r="N154">
        <v>2</v>
      </c>
      <c r="O154">
        <v>41</v>
      </c>
      <c r="P154">
        <v>15</v>
      </c>
      <c r="Q154">
        <v>61.757983000000003</v>
      </c>
      <c r="R154">
        <v>10.25</v>
      </c>
      <c r="S154">
        <v>633.01932575000001</v>
      </c>
      <c r="U154">
        <v>633.01932575000001</v>
      </c>
      <c r="V154">
        <v>633019.32574999996</v>
      </c>
      <c r="W154">
        <v>52751.610479166666</v>
      </c>
      <c r="X154" t="s">
        <v>1740</v>
      </c>
      <c r="Y154" t="s">
        <v>1740</v>
      </c>
      <c r="Z154">
        <v>3093</v>
      </c>
      <c r="AA154">
        <v>3094</v>
      </c>
      <c r="AF154">
        <v>136</v>
      </c>
      <c r="AH154">
        <v>2023</v>
      </c>
      <c r="AL154" t="s">
        <v>533</v>
      </c>
    </row>
    <row r="155" spans="1:38" x14ac:dyDescent="0.35">
      <c r="A155" t="s">
        <v>47</v>
      </c>
      <c r="B155" t="s">
        <v>532</v>
      </c>
      <c r="C155" t="s">
        <v>278</v>
      </c>
      <c r="D155" t="s">
        <v>278</v>
      </c>
      <c r="E155" t="s">
        <v>48</v>
      </c>
      <c r="G155" t="s">
        <v>533</v>
      </c>
      <c r="H155" t="s">
        <v>547</v>
      </c>
      <c r="I155" t="s">
        <v>548</v>
      </c>
      <c r="J155">
        <v>1</v>
      </c>
      <c r="L155" t="s">
        <v>58</v>
      </c>
      <c r="M155" t="s">
        <v>49</v>
      </c>
      <c r="N155">
        <v>2</v>
      </c>
      <c r="O155">
        <v>41</v>
      </c>
      <c r="P155">
        <v>15</v>
      </c>
      <c r="Q155">
        <v>61.757983000000003</v>
      </c>
      <c r="R155">
        <v>10.25</v>
      </c>
      <c r="S155">
        <v>633.01932575000001</v>
      </c>
      <c r="U155">
        <v>633.01932575000001</v>
      </c>
      <c r="V155">
        <v>633019.32574999996</v>
      </c>
      <c r="W155">
        <v>52751.610479166666</v>
      </c>
      <c r="X155" t="s">
        <v>1740</v>
      </c>
      <c r="Y155" t="s">
        <v>1740</v>
      </c>
      <c r="Z155">
        <v>3093</v>
      </c>
      <c r="AA155">
        <v>3094</v>
      </c>
      <c r="AF155">
        <v>136</v>
      </c>
      <c r="AH155">
        <v>2023</v>
      </c>
      <c r="AL155" t="s">
        <v>533</v>
      </c>
    </row>
    <row r="156" spans="1:38" x14ac:dyDescent="0.35">
      <c r="A156" t="s">
        <v>47</v>
      </c>
      <c r="B156" t="s">
        <v>532</v>
      </c>
      <c r="C156" t="s">
        <v>278</v>
      </c>
      <c r="D156" t="s">
        <v>278</v>
      </c>
      <c r="E156" t="s">
        <v>48</v>
      </c>
      <c r="G156" t="s">
        <v>533</v>
      </c>
      <c r="H156" t="s">
        <v>545</v>
      </c>
      <c r="I156" t="s">
        <v>546</v>
      </c>
      <c r="J156">
        <v>1</v>
      </c>
      <c r="L156" t="s">
        <v>58</v>
      </c>
      <c r="M156" t="s">
        <v>50</v>
      </c>
      <c r="N156">
        <v>2</v>
      </c>
      <c r="O156">
        <v>38</v>
      </c>
      <c r="P156">
        <v>15</v>
      </c>
      <c r="Q156">
        <v>61.757983000000003</v>
      </c>
      <c r="R156">
        <v>9.5</v>
      </c>
      <c r="S156">
        <v>586.70083850000003</v>
      </c>
      <c r="U156">
        <v>586.70083850000003</v>
      </c>
      <c r="V156">
        <v>586700.83850000007</v>
      </c>
      <c r="W156">
        <v>48891.736541666673</v>
      </c>
      <c r="X156" t="s">
        <v>1740</v>
      </c>
      <c r="Y156" t="s">
        <v>1740</v>
      </c>
      <c r="Z156">
        <v>3093</v>
      </c>
      <c r="AA156">
        <v>3094</v>
      </c>
      <c r="AF156">
        <v>136</v>
      </c>
      <c r="AH156">
        <v>2023</v>
      </c>
      <c r="AL156" t="s">
        <v>533</v>
      </c>
    </row>
    <row r="157" spans="1:38" x14ac:dyDescent="0.35">
      <c r="A157" t="s">
        <v>47</v>
      </c>
      <c r="B157" t="s">
        <v>532</v>
      </c>
      <c r="C157" t="s">
        <v>278</v>
      </c>
      <c r="D157" t="s">
        <v>278</v>
      </c>
      <c r="E157" t="s">
        <v>48</v>
      </c>
      <c r="G157" t="s">
        <v>533</v>
      </c>
      <c r="H157" t="s">
        <v>547</v>
      </c>
      <c r="I157" t="s">
        <v>548</v>
      </c>
      <c r="J157">
        <v>1</v>
      </c>
      <c r="L157" t="s">
        <v>58</v>
      </c>
      <c r="M157" t="s">
        <v>50</v>
      </c>
      <c r="N157">
        <v>2</v>
      </c>
      <c r="O157">
        <v>38</v>
      </c>
      <c r="P157">
        <v>15</v>
      </c>
      <c r="Q157">
        <v>61.757983000000003</v>
      </c>
      <c r="R157">
        <v>9.5</v>
      </c>
      <c r="S157">
        <v>586.70083850000003</v>
      </c>
      <c r="U157">
        <v>586.70083850000003</v>
      </c>
      <c r="V157">
        <v>586700.83850000007</v>
      </c>
      <c r="W157">
        <v>48891.736541666673</v>
      </c>
      <c r="X157" t="s">
        <v>1740</v>
      </c>
      <c r="Y157" t="s">
        <v>1740</v>
      </c>
      <c r="Z157">
        <v>3093</v>
      </c>
      <c r="AA157">
        <v>3094</v>
      </c>
      <c r="AF157">
        <v>136</v>
      </c>
      <c r="AH157">
        <v>2023</v>
      </c>
      <c r="AL157" t="s">
        <v>533</v>
      </c>
    </row>
    <row r="158" spans="1:38" x14ac:dyDescent="0.35">
      <c r="A158" t="s">
        <v>47</v>
      </c>
      <c r="B158" t="s">
        <v>532</v>
      </c>
      <c r="C158" t="s">
        <v>278</v>
      </c>
      <c r="D158" t="s">
        <v>278</v>
      </c>
      <c r="E158" t="s">
        <v>48</v>
      </c>
      <c r="G158" t="s">
        <v>533</v>
      </c>
      <c r="H158" t="s">
        <v>549</v>
      </c>
      <c r="I158" t="s">
        <v>550</v>
      </c>
      <c r="J158">
        <v>1</v>
      </c>
      <c r="L158" t="s">
        <v>58</v>
      </c>
      <c r="M158" t="s">
        <v>49</v>
      </c>
      <c r="N158">
        <v>3</v>
      </c>
      <c r="O158">
        <v>37</v>
      </c>
      <c r="P158">
        <v>15</v>
      </c>
      <c r="Q158">
        <v>61.757983000000003</v>
      </c>
      <c r="R158">
        <v>9.25</v>
      </c>
      <c r="S158">
        <v>571.26134275000004</v>
      </c>
      <c r="T158">
        <v>0</v>
      </c>
      <c r="U158">
        <v>571.26134275000004</v>
      </c>
      <c r="V158">
        <v>571261.34275000007</v>
      </c>
      <c r="W158">
        <v>47605.111895833339</v>
      </c>
      <c r="X158" t="s">
        <v>1740</v>
      </c>
      <c r="Y158" t="s">
        <v>1740</v>
      </c>
      <c r="Z158">
        <v>3093</v>
      </c>
      <c r="AA158">
        <v>3094</v>
      </c>
      <c r="AB158" t="s">
        <v>42</v>
      </c>
      <c r="AC158" t="s">
        <v>42</v>
      </c>
      <c r="AD158" t="s">
        <v>42</v>
      </c>
      <c r="AE158" t="s">
        <v>42</v>
      </c>
      <c r="AF158">
        <v>136</v>
      </c>
      <c r="AH158">
        <v>2023</v>
      </c>
      <c r="AL158" t="s">
        <v>533</v>
      </c>
    </row>
    <row r="159" spans="1:38" x14ac:dyDescent="0.35">
      <c r="A159" t="s">
        <v>47</v>
      </c>
      <c r="B159" t="s">
        <v>532</v>
      </c>
      <c r="C159" t="s">
        <v>278</v>
      </c>
      <c r="D159" t="s">
        <v>278</v>
      </c>
      <c r="E159" t="s">
        <v>48</v>
      </c>
      <c r="G159" t="s">
        <v>533</v>
      </c>
      <c r="H159" t="s">
        <v>551</v>
      </c>
      <c r="I159" t="s">
        <v>552</v>
      </c>
      <c r="J159">
        <v>1</v>
      </c>
      <c r="L159" t="s">
        <v>58</v>
      </c>
      <c r="M159" t="s">
        <v>49</v>
      </c>
      <c r="N159">
        <v>3</v>
      </c>
      <c r="O159">
        <v>37</v>
      </c>
      <c r="P159">
        <v>15</v>
      </c>
      <c r="Q159">
        <v>61.757983000000003</v>
      </c>
      <c r="R159">
        <v>9.25</v>
      </c>
      <c r="S159">
        <v>571.26134275000004</v>
      </c>
      <c r="U159">
        <v>571.26134275000004</v>
      </c>
      <c r="V159">
        <v>571261.34275000007</v>
      </c>
      <c r="W159">
        <v>47605.111895833339</v>
      </c>
      <c r="X159" t="s">
        <v>1740</v>
      </c>
      <c r="Y159" t="s">
        <v>1740</v>
      </c>
      <c r="Z159">
        <v>3093</v>
      </c>
      <c r="AA159">
        <v>3094</v>
      </c>
      <c r="AF159">
        <v>136</v>
      </c>
      <c r="AH159">
        <v>2023</v>
      </c>
      <c r="AL159" t="s">
        <v>533</v>
      </c>
    </row>
    <row r="160" spans="1:38" x14ac:dyDescent="0.35">
      <c r="A160" t="s">
        <v>47</v>
      </c>
      <c r="B160" t="s">
        <v>532</v>
      </c>
      <c r="C160" t="s">
        <v>278</v>
      </c>
      <c r="D160" t="s">
        <v>278</v>
      </c>
      <c r="E160" t="s">
        <v>48</v>
      </c>
      <c r="G160" t="s">
        <v>533</v>
      </c>
      <c r="H160" t="s">
        <v>549</v>
      </c>
      <c r="I160" t="s">
        <v>550</v>
      </c>
      <c r="J160">
        <v>1</v>
      </c>
      <c r="L160" t="s">
        <v>58</v>
      </c>
      <c r="M160" t="s">
        <v>50</v>
      </c>
      <c r="N160">
        <v>3</v>
      </c>
      <c r="O160">
        <v>34</v>
      </c>
      <c r="P160">
        <v>15</v>
      </c>
      <c r="Q160">
        <v>61.757983000000003</v>
      </c>
      <c r="R160">
        <v>8.5</v>
      </c>
      <c r="S160">
        <v>524.94285550000006</v>
      </c>
      <c r="T160">
        <v>0</v>
      </c>
      <c r="U160">
        <v>524.94285550000006</v>
      </c>
      <c r="V160">
        <v>524942.85550000006</v>
      </c>
      <c r="W160">
        <v>43745.237958333339</v>
      </c>
      <c r="X160" t="s">
        <v>1740</v>
      </c>
      <c r="Y160" t="s">
        <v>1740</v>
      </c>
      <c r="Z160">
        <v>3093</v>
      </c>
      <c r="AA160">
        <v>3094</v>
      </c>
      <c r="AB160" t="s">
        <v>42</v>
      </c>
      <c r="AC160" t="s">
        <v>42</v>
      </c>
      <c r="AD160" t="s">
        <v>42</v>
      </c>
      <c r="AE160" t="s">
        <v>42</v>
      </c>
      <c r="AF160">
        <v>136</v>
      </c>
      <c r="AH160">
        <v>2023</v>
      </c>
      <c r="AL160" t="s">
        <v>533</v>
      </c>
    </row>
    <row r="161" spans="1:38" x14ac:dyDescent="0.35">
      <c r="A161" t="s">
        <v>47</v>
      </c>
      <c r="B161" t="s">
        <v>532</v>
      </c>
      <c r="C161" t="s">
        <v>278</v>
      </c>
      <c r="D161" t="s">
        <v>278</v>
      </c>
      <c r="E161" t="s">
        <v>48</v>
      </c>
      <c r="G161" t="s">
        <v>533</v>
      </c>
      <c r="H161" t="s">
        <v>551</v>
      </c>
      <c r="I161" t="s">
        <v>552</v>
      </c>
      <c r="J161">
        <v>1</v>
      </c>
      <c r="L161" t="s">
        <v>58</v>
      </c>
      <c r="M161" t="s">
        <v>50</v>
      </c>
      <c r="N161">
        <v>3</v>
      </c>
      <c r="O161">
        <v>34</v>
      </c>
      <c r="P161">
        <v>15</v>
      </c>
      <c r="Q161">
        <v>61.757983000000003</v>
      </c>
      <c r="R161">
        <v>8.5</v>
      </c>
      <c r="S161">
        <v>524.94285550000006</v>
      </c>
      <c r="U161">
        <v>524.94285550000006</v>
      </c>
      <c r="V161">
        <v>524942.85550000006</v>
      </c>
      <c r="W161">
        <v>43745.237958333339</v>
      </c>
      <c r="X161" t="s">
        <v>1740</v>
      </c>
      <c r="Y161" t="s">
        <v>1740</v>
      </c>
      <c r="Z161">
        <v>3093</v>
      </c>
      <c r="AA161">
        <v>3094</v>
      </c>
      <c r="AF161">
        <v>136</v>
      </c>
      <c r="AH161">
        <v>2023</v>
      </c>
      <c r="AL161" t="s">
        <v>533</v>
      </c>
    </row>
    <row r="162" spans="1:38" x14ac:dyDescent="0.35">
      <c r="A162" t="s">
        <v>47</v>
      </c>
      <c r="B162" t="s">
        <v>532</v>
      </c>
      <c r="C162" t="s">
        <v>278</v>
      </c>
      <c r="D162" t="s">
        <v>278</v>
      </c>
      <c r="E162" t="s">
        <v>48</v>
      </c>
      <c r="G162" t="s">
        <v>533</v>
      </c>
      <c r="H162" t="s">
        <v>490</v>
      </c>
      <c r="I162" t="s">
        <v>42</v>
      </c>
      <c r="J162">
        <v>1</v>
      </c>
      <c r="L162" t="s">
        <v>553</v>
      </c>
      <c r="M162" t="s">
        <v>42</v>
      </c>
      <c r="Q162">
        <v>0</v>
      </c>
      <c r="R162">
        <v>0</v>
      </c>
      <c r="S162">
        <v>3500</v>
      </c>
      <c r="T162">
        <v>376.09999999999991</v>
      </c>
      <c r="U162">
        <v>3876.1</v>
      </c>
      <c r="V162">
        <v>3876100</v>
      </c>
      <c r="W162">
        <v>323008.33333333331</v>
      </c>
      <c r="X162" t="s">
        <v>1740</v>
      </c>
      <c r="Y162" t="s">
        <v>1740</v>
      </c>
      <c r="Z162">
        <v>3093</v>
      </c>
      <c r="AA162">
        <v>3094</v>
      </c>
      <c r="AB162" t="s">
        <v>42</v>
      </c>
      <c r="AC162" t="s">
        <v>42</v>
      </c>
      <c r="AD162" t="s">
        <v>42</v>
      </c>
      <c r="AE162" t="s">
        <v>42</v>
      </c>
      <c r="AF162">
        <v>136</v>
      </c>
      <c r="AH162">
        <v>2023</v>
      </c>
      <c r="AL162" t="s">
        <v>533</v>
      </c>
    </row>
    <row r="163" spans="1:38" x14ac:dyDescent="0.35">
      <c r="A163" t="s">
        <v>47</v>
      </c>
      <c r="B163" t="s">
        <v>532</v>
      </c>
      <c r="C163" t="s">
        <v>278</v>
      </c>
      <c r="D163" t="s">
        <v>278</v>
      </c>
      <c r="E163" t="s">
        <v>48</v>
      </c>
      <c r="G163" t="s">
        <v>533</v>
      </c>
      <c r="H163" t="s">
        <v>65</v>
      </c>
      <c r="I163" t="s">
        <v>42</v>
      </c>
      <c r="J163">
        <v>1</v>
      </c>
      <c r="L163" t="s">
        <v>66</v>
      </c>
      <c r="M163" t="s">
        <v>42</v>
      </c>
      <c r="O163">
        <v>1</v>
      </c>
      <c r="P163">
        <v>60</v>
      </c>
      <c r="Q163">
        <v>66.7</v>
      </c>
      <c r="R163">
        <v>1</v>
      </c>
      <c r="S163">
        <v>66.7</v>
      </c>
      <c r="T163">
        <v>0</v>
      </c>
      <c r="U163">
        <v>66.7</v>
      </c>
      <c r="V163">
        <v>66700</v>
      </c>
      <c r="W163">
        <v>5558.333333333333</v>
      </c>
      <c r="X163" t="s">
        <v>1740</v>
      </c>
      <c r="Y163" t="s">
        <v>1740</v>
      </c>
      <c r="Z163">
        <v>3093</v>
      </c>
      <c r="AA163">
        <v>3094</v>
      </c>
      <c r="AB163" t="s">
        <v>42</v>
      </c>
      <c r="AC163" t="s">
        <v>42</v>
      </c>
      <c r="AD163" t="s">
        <v>42</v>
      </c>
      <c r="AE163" t="s">
        <v>42</v>
      </c>
      <c r="AF163">
        <v>136</v>
      </c>
      <c r="AH163">
        <v>2023</v>
      </c>
      <c r="AL163" t="s">
        <v>533</v>
      </c>
    </row>
    <row r="164" spans="1:38" x14ac:dyDescent="0.35">
      <c r="A164" t="s">
        <v>38</v>
      </c>
      <c r="B164" t="s">
        <v>532</v>
      </c>
      <c r="C164" t="s">
        <v>40</v>
      </c>
      <c r="D164" t="s">
        <v>554</v>
      </c>
      <c r="E164" t="s">
        <v>42</v>
      </c>
      <c r="G164" t="s">
        <v>533</v>
      </c>
      <c r="H164" t="s">
        <v>44</v>
      </c>
      <c r="I164" t="s">
        <v>42</v>
      </c>
      <c r="J164">
        <v>1</v>
      </c>
      <c r="L164" t="s">
        <v>45</v>
      </c>
      <c r="R164">
        <v>0</v>
      </c>
      <c r="S164">
        <v>0</v>
      </c>
      <c r="T164">
        <v>40</v>
      </c>
      <c r="U164">
        <v>40</v>
      </c>
      <c r="V164">
        <v>40000</v>
      </c>
      <c r="W164">
        <v>3333.3333333333335</v>
      </c>
      <c r="X164" t="s">
        <v>38</v>
      </c>
      <c r="Y164" t="s">
        <v>38</v>
      </c>
      <c r="Z164" t="s">
        <v>38</v>
      </c>
      <c r="AC164" t="s">
        <v>555</v>
      </c>
      <c r="AF164" t="s">
        <v>38</v>
      </c>
      <c r="AH164">
        <v>2023</v>
      </c>
      <c r="AL164" t="s">
        <v>533</v>
      </c>
    </row>
    <row r="165" spans="1:38" x14ac:dyDescent="0.35">
      <c r="A165" t="s">
        <v>38</v>
      </c>
      <c r="B165" t="s">
        <v>532</v>
      </c>
      <c r="C165" t="s">
        <v>40</v>
      </c>
      <c r="D165" t="s">
        <v>554</v>
      </c>
      <c r="E165" t="s">
        <v>42</v>
      </c>
      <c r="G165" t="s">
        <v>533</v>
      </c>
      <c r="H165" t="s">
        <v>556</v>
      </c>
      <c r="I165" t="s">
        <v>42</v>
      </c>
      <c r="J165">
        <v>1</v>
      </c>
      <c r="L165" t="s">
        <v>45</v>
      </c>
      <c r="R165">
        <v>0</v>
      </c>
      <c r="S165">
        <v>0</v>
      </c>
      <c r="T165">
        <v>142.5</v>
      </c>
      <c r="U165">
        <v>142.5</v>
      </c>
      <c r="V165">
        <v>142500</v>
      </c>
      <c r="W165">
        <v>11875</v>
      </c>
      <c r="X165" t="s">
        <v>38</v>
      </c>
      <c r="Y165" t="s">
        <v>38</v>
      </c>
      <c r="Z165" t="s">
        <v>38</v>
      </c>
      <c r="AC165" t="s">
        <v>555</v>
      </c>
      <c r="AF165" t="s">
        <v>38</v>
      </c>
      <c r="AH165">
        <v>2023</v>
      </c>
      <c r="AL165" t="s">
        <v>533</v>
      </c>
    </row>
    <row r="166" spans="1:38" x14ac:dyDescent="0.35">
      <c r="A166" t="s">
        <v>38</v>
      </c>
      <c r="B166" t="s">
        <v>532</v>
      </c>
      <c r="C166" t="s">
        <v>40</v>
      </c>
      <c r="D166" t="s">
        <v>554</v>
      </c>
      <c r="G166" t="s">
        <v>533</v>
      </c>
      <c r="H166" t="s">
        <v>557</v>
      </c>
      <c r="J166">
        <v>1</v>
      </c>
      <c r="L166" t="s">
        <v>45</v>
      </c>
      <c r="R166">
        <v>0</v>
      </c>
      <c r="S166">
        <v>0</v>
      </c>
      <c r="T166">
        <v>75.349999999999994</v>
      </c>
      <c r="U166">
        <v>75.349999999999994</v>
      </c>
      <c r="V166">
        <v>75350</v>
      </c>
      <c r="W166">
        <v>6279.166666666667</v>
      </c>
      <c r="X166" t="s">
        <v>38</v>
      </c>
      <c r="Y166" t="s">
        <v>38</v>
      </c>
      <c r="Z166" t="s">
        <v>38</v>
      </c>
      <c r="AC166" t="s">
        <v>555</v>
      </c>
      <c r="AF166" t="s">
        <v>38</v>
      </c>
      <c r="AH166">
        <v>2023</v>
      </c>
      <c r="AL166" t="s">
        <v>533</v>
      </c>
    </row>
    <row r="167" spans="1:38" x14ac:dyDescent="0.35">
      <c r="A167" t="s">
        <v>38</v>
      </c>
      <c r="B167" t="s">
        <v>532</v>
      </c>
      <c r="C167" t="s">
        <v>40</v>
      </c>
      <c r="D167" t="s">
        <v>554</v>
      </c>
      <c r="E167" t="s">
        <v>42</v>
      </c>
      <c r="G167" t="s">
        <v>533</v>
      </c>
      <c r="H167" t="s">
        <v>536</v>
      </c>
      <c r="I167" t="s">
        <v>42</v>
      </c>
      <c r="J167">
        <v>1</v>
      </c>
      <c r="L167" t="s">
        <v>45</v>
      </c>
      <c r="R167">
        <v>0</v>
      </c>
      <c r="S167">
        <v>0</v>
      </c>
      <c r="T167">
        <v>143.19999999999999</v>
      </c>
      <c r="U167">
        <v>143.19999999999999</v>
      </c>
      <c r="V167">
        <v>143200</v>
      </c>
      <c r="W167">
        <v>11933.333333333334</v>
      </c>
      <c r="X167" t="s">
        <v>38</v>
      </c>
      <c r="Y167" t="s">
        <v>38</v>
      </c>
      <c r="Z167" t="s">
        <v>38</v>
      </c>
      <c r="AC167" t="s">
        <v>555</v>
      </c>
      <c r="AF167" t="s">
        <v>38</v>
      </c>
      <c r="AH167">
        <v>2023</v>
      </c>
      <c r="AL167" t="s">
        <v>533</v>
      </c>
    </row>
    <row r="168" spans="1:38" x14ac:dyDescent="0.35">
      <c r="A168" t="s">
        <v>47</v>
      </c>
      <c r="B168" t="s">
        <v>532</v>
      </c>
      <c r="C168" t="s">
        <v>40</v>
      </c>
      <c r="D168" t="s">
        <v>554</v>
      </c>
      <c r="E168" t="s">
        <v>48</v>
      </c>
      <c r="G168" t="s">
        <v>533</v>
      </c>
      <c r="H168" t="s">
        <v>558</v>
      </c>
      <c r="I168" t="s">
        <v>559</v>
      </c>
      <c r="J168">
        <v>1</v>
      </c>
      <c r="L168" t="s">
        <v>45</v>
      </c>
      <c r="M168" t="s">
        <v>50</v>
      </c>
      <c r="N168">
        <v>1</v>
      </c>
      <c r="O168">
        <v>9</v>
      </c>
      <c r="P168">
        <v>15</v>
      </c>
      <c r="Q168">
        <v>52.4</v>
      </c>
      <c r="R168">
        <v>2.25</v>
      </c>
      <c r="S168">
        <v>117.89999999999999</v>
      </c>
      <c r="U168">
        <v>117.89999999999999</v>
      </c>
      <c r="V168">
        <v>117899.99999999999</v>
      </c>
      <c r="W168">
        <v>9824.9999999999982</v>
      </c>
      <c r="X168" t="s">
        <v>1748</v>
      </c>
      <c r="Y168" t="s">
        <v>1748</v>
      </c>
      <c r="Z168">
        <v>3564</v>
      </c>
      <c r="AA168">
        <v>3564</v>
      </c>
      <c r="AC168" t="s">
        <v>555</v>
      </c>
      <c r="AF168">
        <v>41</v>
      </c>
      <c r="AH168">
        <v>2023</v>
      </c>
      <c r="AL168" t="s">
        <v>533</v>
      </c>
    </row>
    <row r="169" spans="1:38" x14ac:dyDescent="0.35">
      <c r="A169" t="s">
        <v>47</v>
      </c>
      <c r="B169" t="s">
        <v>532</v>
      </c>
      <c r="C169" t="s">
        <v>40</v>
      </c>
      <c r="D169" t="s">
        <v>554</v>
      </c>
      <c r="E169" t="s">
        <v>48</v>
      </c>
      <c r="G169" t="s">
        <v>533</v>
      </c>
      <c r="H169" t="s">
        <v>560</v>
      </c>
      <c r="I169" t="s">
        <v>561</v>
      </c>
      <c r="J169">
        <v>1</v>
      </c>
      <c r="L169" t="s">
        <v>45</v>
      </c>
      <c r="M169" t="s">
        <v>50</v>
      </c>
      <c r="N169">
        <v>1</v>
      </c>
      <c r="O169">
        <v>9</v>
      </c>
      <c r="P169">
        <v>10.5</v>
      </c>
      <c r="Q169">
        <v>52.4</v>
      </c>
      <c r="R169">
        <v>1.575</v>
      </c>
      <c r="S169">
        <v>82.53</v>
      </c>
      <c r="U169">
        <v>82.53</v>
      </c>
      <c r="V169">
        <v>82530</v>
      </c>
      <c r="W169">
        <v>6877.5</v>
      </c>
      <c r="X169" t="s">
        <v>1748</v>
      </c>
      <c r="Y169" t="s">
        <v>1748</v>
      </c>
      <c r="Z169">
        <v>3564</v>
      </c>
      <c r="AA169">
        <v>3564</v>
      </c>
      <c r="AC169" t="s">
        <v>555</v>
      </c>
      <c r="AF169">
        <v>41</v>
      </c>
      <c r="AG169" t="s">
        <v>561</v>
      </c>
      <c r="AH169">
        <v>2023</v>
      </c>
      <c r="AL169" t="s">
        <v>533</v>
      </c>
    </row>
    <row r="170" spans="1:38" x14ac:dyDescent="0.35">
      <c r="A170" t="s">
        <v>47</v>
      </c>
      <c r="B170" t="s">
        <v>532</v>
      </c>
      <c r="C170" t="s">
        <v>40</v>
      </c>
      <c r="D170" t="s">
        <v>554</v>
      </c>
      <c r="E170" t="s">
        <v>48</v>
      </c>
      <c r="G170" t="s">
        <v>122</v>
      </c>
      <c r="H170" t="s">
        <v>454</v>
      </c>
      <c r="I170" t="s">
        <v>562</v>
      </c>
      <c r="J170">
        <v>1</v>
      </c>
      <c r="L170" t="s">
        <v>45</v>
      </c>
      <c r="M170" t="s">
        <v>50</v>
      </c>
      <c r="N170">
        <v>1</v>
      </c>
      <c r="O170">
        <v>9</v>
      </c>
      <c r="P170">
        <v>4.5</v>
      </c>
      <c r="Q170">
        <v>52.26</v>
      </c>
      <c r="R170">
        <v>0.67500000000000004</v>
      </c>
      <c r="S170">
        <v>35.275500000000001</v>
      </c>
      <c r="U170">
        <v>35.275500000000001</v>
      </c>
      <c r="V170">
        <v>35275.5</v>
      </c>
      <c r="W170">
        <v>2939.625</v>
      </c>
      <c r="X170" t="s">
        <v>1748</v>
      </c>
      <c r="Y170" t="s">
        <v>1749</v>
      </c>
      <c r="Z170">
        <v>3564</v>
      </c>
      <c r="AA170">
        <v>3564</v>
      </c>
      <c r="AC170" t="s">
        <v>555</v>
      </c>
      <c r="AF170">
        <v>41</v>
      </c>
      <c r="AG170" t="s">
        <v>563</v>
      </c>
      <c r="AH170">
        <v>2023</v>
      </c>
      <c r="AL170" t="s">
        <v>533</v>
      </c>
    </row>
    <row r="171" spans="1:38" x14ac:dyDescent="0.35">
      <c r="A171" t="s">
        <v>47</v>
      </c>
      <c r="B171" t="s">
        <v>532</v>
      </c>
      <c r="C171" t="s">
        <v>40</v>
      </c>
      <c r="D171" t="s">
        <v>554</v>
      </c>
      <c r="E171" t="s">
        <v>48</v>
      </c>
      <c r="G171" t="s">
        <v>533</v>
      </c>
      <c r="H171" t="s">
        <v>564</v>
      </c>
      <c r="I171" t="s">
        <v>565</v>
      </c>
      <c r="J171">
        <v>1</v>
      </c>
      <c r="L171" t="s">
        <v>45</v>
      </c>
      <c r="M171" t="s">
        <v>49</v>
      </c>
      <c r="N171">
        <v>2</v>
      </c>
      <c r="O171">
        <v>6</v>
      </c>
      <c r="P171">
        <v>15</v>
      </c>
      <c r="Q171">
        <v>52.4</v>
      </c>
      <c r="R171">
        <v>1.5</v>
      </c>
      <c r="S171">
        <v>78.599999999999994</v>
      </c>
      <c r="U171">
        <v>78.599999999999994</v>
      </c>
      <c r="V171">
        <v>78600</v>
      </c>
      <c r="W171">
        <v>6550</v>
      </c>
      <c r="X171" t="s">
        <v>1748</v>
      </c>
      <c r="Y171" t="s">
        <v>1748</v>
      </c>
      <c r="Z171">
        <v>3564</v>
      </c>
      <c r="AA171">
        <v>3564</v>
      </c>
      <c r="AC171" t="s">
        <v>555</v>
      </c>
      <c r="AF171">
        <v>41</v>
      </c>
      <c r="AH171">
        <v>2023</v>
      </c>
      <c r="AL171" t="s">
        <v>533</v>
      </c>
    </row>
    <row r="172" spans="1:38" x14ac:dyDescent="0.35">
      <c r="A172" t="s">
        <v>47</v>
      </c>
      <c r="B172" t="s">
        <v>532</v>
      </c>
      <c r="C172" t="s">
        <v>40</v>
      </c>
      <c r="D172" t="s">
        <v>554</v>
      </c>
      <c r="E172" t="s">
        <v>48</v>
      </c>
      <c r="G172" t="s">
        <v>533</v>
      </c>
      <c r="H172" t="s">
        <v>566</v>
      </c>
      <c r="I172" t="s">
        <v>567</v>
      </c>
      <c r="J172">
        <v>1</v>
      </c>
      <c r="L172" t="s">
        <v>45</v>
      </c>
      <c r="M172" t="s">
        <v>49</v>
      </c>
      <c r="N172">
        <v>2</v>
      </c>
      <c r="O172">
        <v>6</v>
      </c>
      <c r="P172">
        <v>15</v>
      </c>
      <c r="Q172">
        <v>52.4</v>
      </c>
      <c r="R172">
        <v>1.5</v>
      </c>
      <c r="S172">
        <v>78.599999999999994</v>
      </c>
      <c r="U172">
        <v>78.599999999999994</v>
      </c>
      <c r="V172">
        <v>78600</v>
      </c>
      <c r="W172">
        <v>6550</v>
      </c>
      <c r="X172" t="s">
        <v>1748</v>
      </c>
      <c r="Y172" t="s">
        <v>1748</v>
      </c>
      <c r="Z172">
        <v>3564</v>
      </c>
      <c r="AA172">
        <v>3564</v>
      </c>
      <c r="AC172" t="s">
        <v>555</v>
      </c>
      <c r="AF172">
        <v>41</v>
      </c>
      <c r="AH172">
        <v>2023</v>
      </c>
      <c r="AL172" t="s">
        <v>533</v>
      </c>
    </row>
    <row r="173" spans="1:38" x14ac:dyDescent="0.35">
      <c r="A173" t="s">
        <v>47</v>
      </c>
      <c r="B173" t="s">
        <v>532</v>
      </c>
      <c r="C173" t="s">
        <v>40</v>
      </c>
      <c r="D173" t="s">
        <v>554</v>
      </c>
      <c r="E173" t="s">
        <v>48</v>
      </c>
      <c r="G173" t="s">
        <v>533</v>
      </c>
      <c r="H173" t="s">
        <v>365</v>
      </c>
      <c r="J173">
        <v>1</v>
      </c>
      <c r="L173" t="s">
        <v>45</v>
      </c>
      <c r="O173">
        <v>0</v>
      </c>
      <c r="P173">
        <v>60</v>
      </c>
      <c r="Q173">
        <v>52.4</v>
      </c>
      <c r="R173">
        <v>0</v>
      </c>
      <c r="S173">
        <v>0</v>
      </c>
      <c r="U173">
        <v>0</v>
      </c>
      <c r="V173">
        <v>0</v>
      </c>
      <c r="W173">
        <v>0</v>
      </c>
      <c r="X173" t="s">
        <v>1748</v>
      </c>
      <c r="Y173" t="s">
        <v>1748</v>
      </c>
      <c r="Z173">
        <v>3564</v>
      </c>
      <c r="AA173">
        <v>3564</v>
      </c>
      <c r="AC173" t="s">
        <v>555</v>
      </c>
      <c r="AF173">
        <v>41</v>
      </c>
      <c r="AH173">
        <v>2023</v>
      </c>
      <c r="AL173" t="s">
        <v>533</v>
      </c>
    </row>
    <row r="174" spans="1:38" x14ac:dyDescent="0.35">
      <c r="A174" t="s">
        <v>47</v>
      </c>
      <c r="B174" t="s">
        <v>532</v>
      </c>
      <c r="C174" t="s">
        <v>40</v>
      </c>
      <c r="D174" t="s">
        <v>554</v>
      </c>
      <c r="E174" t="s">
        <v>48</v>
      </c>
      <c r="G174" t="s">
        <v>533</v>
      </c>
      <c r="H174" t="s">
        <v>490</v>
      </c>
      <c r="I174" t="s">
        <v>42</v>
      </c>
      <c r="J174">
        <v>1</v>
      </c>
      <c r="L174" t="s">
        <v>45</v>
      </c>
      <c r="R174">
        <v>0</v>
      </c>
      <c r="S174">
        <v>0</v>
      </c>
      <c r="T174">
        <v>402.72</v>
      </c>
      <c r="U174">
        <v>402.72</v>
      </c>
      <c r="V174">
        <v>402720</v>
      </c>
      <c r="W174">
        <v>33560</v>
      </c>
      <c r="X174" t="s">
        <v>1748</v>
      </c>
      <c r="Y174" t="s">
        <v>1748</v>
      </c>
      <c r="Z174">
        <v>3564</v>
      </c>
      <c r="AA174">
        <v>3564</v>
      </c>
      <c r="AF174">
        <v>41</v>
      </c>
      <c r="AH174">
        <v>2023</v>
      </c>
      <c r="AL174" t="s">
        <v>533</v>
      </c>
    </row>
    <row r="175" spans="1:38" x14ac:dyDescent="0.35">
      <c r="A175" t="s">
        <v>38</v>
      </c>
      <c r="B175" t="s">
        <v>578</v>
      </c>
      <c r="C175" t="s">
        <v>279</v>
      </c>
      <c r="D175" t="s">
        <v>279</v>
      </c>
      <c r="E175" t="s">
        <v>42</v>
      </c>
      <c r="G175" t="s">
        <v>122</v>
      </c>
      <c r="H175" t="s">
        <v>579</v>
      </c>
      <c r="I175" t="s">
        <v>42</v>
      </c>
      <c r="J175">
        <v>1</v>
      </c>
      <c r="L175" t="s">
        <v>53</v>
      </c>
      <c r="M175" t="s">
        <v>42</v>
      </c>
      <c r="Q175">
        <v>0</v>
      </c>
      <c r="R175">
        <v>0</v>
      </c>
      <c r="S175">
        <v>0</v>
      </c>
      <c r="T175">
        <v>835.2</v>
      </c>
      <c r="U175">
        <v>835.2</v>
      </c>
      <c r="V175">
        <v>835200</v>
      </c>
      <c r="W175">
        <v>69600</v>
      </c>
      <c r="X175" t="s">
        <v>38</v>
      </c>
      <c r="Y175" t="s">
        <v>38</v>
      </c>
      <c r="Z175" t="s">
        <v>38</v>
      </c>
      <c r="AB175" t="s">
        <v>42</v>
      </c>
      <c r="AC175" t="s">
        <v>42</v>
      </c>
      <c r="AD175" t="s">
        <v>42</v>
      </c>
      <c r="AE175" t="s">
        <v>42</v>
      </c>
      <c r="AF175" t="s">
        <v>38</v>
      </c>
      <c r="AH175">
        <v>2023</v>
      </c>
      <c r="AL175" t="s">
        <v>122</v>
      </c>
    </row>
    <row r="176" spans="1:38" x14ac:dyDescent="0.35">
      <c r="A176" t="s">
        <v>38</v>
      </c>
      <c r="B176" t="s">
        <v>578</v>
      </c>
      <c r="C176" t="s">
        <v>279</v>
      </c>
      <c r="D176" t="s">
        <v>279</v>
      </c>
      <c r="E176" t="s">
        <v>42</v>
      </c>
      <c r="G176" t="s">
        <v>122</v>
      </c>
      <c r="H176" t="s">
        <v>580</v>
      </c>
      <c r="I176" t="s">
        <v>42</v>
      </c>
      <c r="J176">
        <v>1</v>
      </c>
      <c r="L176" t="s">
        <v>53</v>
      </c>
      <c r="Q176">
        <v>0</v>
      </c>
      <c r="R176">
        <v>0</v>
      </c>
      <c r="S176">
        <v>0</v>
      </c>
      <c r="T176">
        <v>875</v>
      </c>
      <c r="U176">
        <v>875</v>
      </c>
      <c r="V176">
        <v>875000</v>
      </c>
      <c r="W176">
        <v>72916.666666666672</v>
      </c>
      <c r="X176" t="s">
        <v>38</v>
      </c>
      <c r="Y176" t="s">
        <v>38</v>
      </c>
      <c r="Z176" t="s">
        <v>38</v>
      </c>
      <c r="AB176" t="s">
        <v>42</v>
      </c>
      <c r="AC176" t="s">
        <v>42</v>
      </c>
      <c r="AD176" t="s">
        <v>42</v>
      </c>
      <c r="AE176" t="s">
        <v>42</v>
      </c>
      <c r="AF176" t="s">
        <v>38</v>
      </c>
      <c r="AH176">
        <v>2023</v>
      </c>
      <c r="AL176" t="s">
        <v>122</v>
      </c>
    </row>
    <row r="177" spans="1:38" x14ac:dyDescent="0.35">
      <c r="A177" t="s">
        <v>38</v>
      </c>
      <c r="B177" t="s">
        <v>578</v>
      </c>
      <c r="C177" t="s">
        <v>279</v>
      </c>
      <c r="D177" t="s">
        <v>279</v>
      </c>
      <c r="E177" t="s">
        <v>42</v>
      </c>
      <c r="G177" t="s">
        <v>122</v>
      </c>
      <c r="H177" t="s">
        <v>581</v>
      </c>
      <c r="I177" t="s">
        <v>42</v>
      </c>
      <c r="J177">
        <v>1</v>
      </c>
      <c r="L177" t="s">
        <v>53</v>
      </c>
      <c r="M177" t="s">
        <v>42</v>
      </c>
      <c r="Q177">
        <v>0</v>
      </c>
      <c r="R177">
        <v>0</v>
      </c>
      <c r="S177">
        <v>0</v>
      </c>
      <c r="T177">
        <v>150</v>
      </c>
      <c r="U177">
        <v>150</v>
      </c>
      <c r="V177">
        <v>150000</v>
      </c>
      <c r="W177">
        <v>12500</v>
      </c>
      <c r="X177" t="s">
        <v>38</v>
      </c>
      <c r="Y177" t="s">
        <v>38</v>
      </c>
      <c r="Z177" t="s">
        <v>38</v>
      </c>
      <c r="AB177" t="s">
        <v>42</v>
      </c>
      <c r="AC177" t="s">
        <v>42</v>
      </c>
      <c r="AD177" t="s">
        <v>42</v>
      </c>
      <c r="AE177" t="s">
        <v>42</v>
      </c>
      <c r="AF177" t="s">
        <v>38</v>
      </c>
      <c r="AH177">
        <v>2023</v>
      </c>
      <c r="AL177" t="s">
        <v>122</v>
      </c>
    </row>
    <row r="178" spans="1:38" x14ac:dyDescent="0.35">
      <c r="A178" t="s">
        <v>38</v>
      </c>
      <c r="B178" t="s">
        <v>578</v>
      </c>
      <c r="C178" t="s">
        <v>279</v>
      </c>
      <c r="D178" t="s">
        <v>279</v>
      </c>
      <c r="E178" t="s">
        <v>42</v>
      </c>
      <c r="G178" t="s">
        <v>122</v>
      </c>
      <c r="H178" t="s">
        <v>582</v>
      </c>
      <c r="I178" t="s">
        <v>42</v>
      </c>
      <c r="J178">
        <v>1</v>
      </c>
      <c r="L178" t="s">
        <v>53</v>
      </c>
      <c r="M178" t="s">
        <v>42</v>
      </c>
      <c r="Q178">
        <v>0</v>
      </c>
      <c r="R178">
        <v>0</v>
      </c>
      <c r="S178">
        <v>0</v>
      </c>
      <c r="T178">
        <v>18</v>
      </c>
      <c r="U178">
        <v>18</v>
      </c>
      <c r="V178">
        <v>18000</v>
      </c>
      <c r="W178">
        <v>1500</v>
      </c>
      <c r="X178" t="s">
        <v>38</v>
      </c>
      <c r="Y178" t="s">
        <v>38</v>
      </c>
      <c r="Z178" t="s">
        <v>38</v>
      </c>
      <c r="AB178" t="s">
        <v>42</v>
      </c>
      <c r="AC178" t="s">
        <v>42</v>
      </c>
      <c r="AD178" t="s">
        <v>42</v>
      </c>
      <c r="AE178" t="s">
        <v>42</v>
      </c>
      <c r="AF178" t="s">
        <v>38</v>
      </c>
      <c r="AH178">
        <v>2023</v>
      </c>
      <c r="AL178" t="s">
        <v>122</v>
      </c>
    </row>
    <row r="179" spans="1:38" x14ac:dyDescent="0.35">
      <c r="A179" t="s">
        <v>38</v>
      </c>
      <c r="B179" t="s">
        <v>578</v>
      </c>
      <c r="C179" t="s">
        <v>279</v>
      </c>
      <c r="D179" t="s">
        <v>279</v>
      </c>
      <c r="E179" t="s">
        <v>42</v>
      </c>
      <c r="G179" t="s">
        <v>122</v>
      </c>
      <c r="H179" t="s">
        <v>583</v>
      </c>
      <c r="I179" t="s">
        <v>42</v>
      </c>
      <c r="J179">
        <v>1</v>
      </c>
      <c r="L179" t="s">
        <v>53</v>
      </c>
      <c r="Q179">
        <v>0</v>
      </c>
      <c r="R179">
        <v>0</v>
      </c>
      <c r="S179">
        <v>0</v>
      </c>
      <c r="T179">
        <v>100</v>
      </c>
      <c r="U179">
        <v>100</v>
      </c>
      <c r="V179">
        <v>100000</v>
      </c>
      <c r="W179">
        <v>8333.3333333333339</v>
      </c>
      <c r="X179" t="s">
        <v>38</v>
      </c>
      <c r="Y179" t="s">
        <v>38</v>
      </c>
      <c r="Z179" t="s">
        <v>38</v>
      </c>
      <c r="AB179" t="s">
        <v>42</v>
      </c>
      <c r="AC179" t="s">
        <v>42</v>
      </c>
      <c r="AD179" t="s">
        <v>42</v>
      </c>
      <c r="AE179" t="s">
        <v>42</v>
      </c>
      <c r="AF179" t="s">
        <v>38</v>
      </c>
      <c r="AH179">
        <v>2023</v>
      </c>
      <c r="AL179" t="s">
        <v>122</v>
      </c>
    </row>
    <row r="180" spans="1:38" x14ac:dyDescent="0.35">
      <c r="A180" t="s">
        <v>38</v>
      </c>
      <c r="B180" t="s">
        <v>578</v>
      </c>
      <c r="C180" t="s">
        <v>279</v>
      </c>
      <c r="D180" t="s">
        <v>279</v>
      </c>
      <c r="E180" t="s">
        <v>42</v>
      </c>
      <c r="G180" t="s">
        <v>122</v>
      </c>
      <c r="H180" t="s">
        <v>584</v>
      </c>
      <c r="I180" t="s">
        <v>42</v>
      </c>
      <c r="J180">
        <v>1</v>
      </c>
      <c r="L180" t="s">
        <v>53</v>
      </c>
      <c r="Q180">
        <v>0</v>
      </c>
      <c r="R180">
        <v>0</v>
      </c>
      <c r="S180">
        <v>0</v>
      </c>
      <c r="T180">
        <v>85</v>
      </c>
      <c r="U180">
        <v>85</v>
      </c>
      <c r="V180">
        <v>85000</v>
      </c>
      <c r="W180">
        <v>7083.333333333333</v>
      </c>
      <c r="X180" t="s">
        <v>38</v>
      </c>
      <c r="Y180" t="s">
        <v>38</v>
      </c>
      <c r="Z180" t="s">
        <v>38</v>
      </c>
      <c r="AB180" t="s">
        <v>42</v>
      </c>
      <c r="AC180" t="s">
        <v>42</v>
      </c>
      <c r="AD180" t="s">
        <v>42</v>
      </c>
      <c r="AE180" t="s">
        <v>42</v>
      </c>
      <c r="AF180" t="s">
        <v>38</v>
      </c>
      <c r="AH180">
        <v>2023</v>
      </c>
      <c r="AL180" t="s">
        <v>122</v>
      </c>
    </row>
    <row r="181" spans="1:38" x14ac:dyDescent="0.35">
      <c r="A181" t="s">
        <v>38</v>
      </c>
      <c r="B181" t="s">
        <v>578</v>
      </c>
      <c r="C181" t="s">
        <v>279</v>
      </c>
      <c r="D181" t="s">
        <v>279</v>
      </c>
      <c r="E181" t="s">
        <v>42</v>
      </c>
      <c r="G181" t="s">
        <v>122</v>
      </c>
      <c r="H181" t="s">
        <v>585</v>
      </c>
      <c r="I181" t="s">
        <v>42</v>
      </c>
      <c r="J181">
        <v>1</v>
      </c>
      <c r="L181" t="s">
        <v>53</v>
      </c>
      <c r="R181">
        <v>0</v>
      </c>
      <c r="S181">
        <v>0</v>
      </c>
      <c r="T181">
        <v>590</v>
      </c>
      <c r="U181">
        <v>590</v>
      </c>
      <c r="V181">
        <v>590000</v>
      </c>
      <c r="W181">
        <v>49166.666666666664</v>
      </c>
      <c r="X181" t="s">
        <v>38</v>
      </c>
      <c r="Y181" t="s">
        <v>38</v>
      </c>
      <c r="Z181" t="s">
        <v>38</v>
      </c>
      <c r="AF181" t="s">
        <v>38</v>
      </c>
      <c r="AH181">
        <v>2023</v>
      </c>
      <c r="AL181" t="s">
        <v>122</v>
      </c>
    </row>
    <row r="182" spans="1:38" x14ac:dyDescent="0.35">
      <c r="A182" t="s">
        <v>38</v>
      </c>
      <c r="B182" t="s">
        <v>578</v>
      </c>
      <c r="C182" t="s">
        <v>279</v>
      </c>
      <c r="D182" t="s">
        <v>279</v>
      </c>
      <c r="E182" t="s">
        <v>42</v>
      </c>
      <c r="G182" t="s">
        <v>122</v>
      </c>
      <c r="H182" t="s">
        <v>586</v>
      </c>
      <c r="I182" t="s">
        <v>42</v>
      </c>
      <c r="J182">
        <v>1</v>
      </c>
      <c r="L182" t="s">
        <v>53</v>
      </c>
      <c r="R182">
        <v>0</v>
      </c>
      <c r="S182">
        <v>0</v>
      </c>
      <c r="T182">
        <v>180</v>
      </c>
      <c r="U182">
        <v>180</v>
      </c>
      <c r="V182">
        <v>180000</v>
      </c>
      <c r="W182">
        <v>15000</v>
      </c>
      <c r="X182" t="s">
        <v>38</v>
      </c>
      <c r="Y182" t="s">
        <v>38</v>
      </c>
      <c r="Z182" t="s">
        <v>38</v>
      </c>
      <c r="AF182" t="s">
        <v>38</v>
      </c>
      <c r="AH182">
        <v>2023</v>
      </c>
      <c r="AL182" t="s">
        <v>122</v>
      </c>
    </row>
    <row r="183" spans="1:38" x14ac:dyDescent="0.35">
      <c r="A183" t="s">
        <v>47</v>
      </c>
      <c r="B183" t="s">
        <v>578</v>
      </c>
      <c r="C183" t="s">
        <v>279</v>
      </c>
      <c r="D183" t="s">
        <v>279</v>
      </c>
      <c r="E183" t="s">
        <v>48</v>
      </c>
      <c r="G183" t="s">
        <v>122</v>
      </c>
      <c r="H183" t="s">
        <v>365</v>
      </c>
      <c r="J183">
        <v>1</v>
      </c>
      <c r="L183" t="s">
        <v>53</v>
      </c>
      <c r="O183">
        <v>0</v>
      </c>
      <c r="P183">
        <v>60</v>
      </c>
      <c r="Q183">
        <v>87.93</v>
      </c>
      <c r="R183">
        <v>0</v>
      </c>
      <c r="S183">
        <v>0</v>
      </c>
      <c r="U183">
        <v>0</v>
      </c>
      <c r="V183">
        <v>0</v>
      </c>
      <c r="W183">
        <v>0</v>
      </c>
      <c r="X183" t="s">
        <v>1741</v>
      </c>
      <c r="Y183" t="s">
        <v>1741</v>
      </c>
      <c r="Z183">
        <v>3093</v>
      </c>
      <c r="AA183">
        <v>3094</v>
      </c>
      <c r="AF183">
        <v>134</v>
      </c>
      <c r="AH183">
        <v>2023</v>
      </c>
      <c r="AL183" t="s">
        <v>122</v>
      </c>
    </row>
    <row r="184" spans="1:38" x14ac:dyDescent="0.35">
      <c r="A184" t="s">
        <v>47</v>
      </c>
      <c r="B184" t="s">
        <v>578</v>
      </c>
      <c r="C184" t="s">
        <v>279</v>
      </c>
      <c r="D184" t="s">
        <v>279</v>
      </c>
      <c r="E184" t="s">
        <v>48</v>
      </c>
      <c r="G184" t="s">
        <v>122</v>
      </c>
      <c r="H184" t="s">
        <v>65</v>
      </c>
      <c r="I184" t="s">
        <v>42</v>
      </c>
      <c r="J184">
        <v>1</v>
      </c>
      <c r="L184" t="s">
        <v>66</v>
      </c>
      <c r="M184" t="s">
        <v>42</v>
      </c>
      <c r="O184">
        <v>3</v>
      </c>
      <c r="P184">
        <v>60</v>
      </c>
      <c r="Q184">
        <v>87.93</v>
      </c>
      <c r="R184">
        <v>3</v>
      </c>
      <c r="S184">
        <v>263.79000000000002</v>
      </c>
      <c r="T184">
        <v>0</v>
      </c>
      <c r="U184">
        <v>263.79000000000002</v>
      </c>
      <c r="V184">
        <v>263790</v>
      </c>
      <c r="W184">
        <v>21982.5</v>
      </c>
      <c r="X184" t="s">
        <v>1741</v>
      </c>
      <c r="Y184" t="s">
        <v>1741</v>
      </c>
      <c r="Z184">
        <v>3093</v>
      </c>
      <c r="AA184">
        <v>3094</v>
      </c>
      <c r="AB184" t="s">
        <v>42</v>
      </c>
      <c r="AC184" t="s">
        <v>42</v>
      </c>
      <c r="AD184" t="s">
        <v>42</v>
      </c>
      <c r="AE184" t="s">
        <v>42</v>
      </c>
      <c r="AF184">
        <v>134</v>
      </c>
      <c r="AH184">
        <v>2023</v>
      </c>
      <c r="AL184" t="s">
        <v>122</v>
      </c>
    </row>
    <row r="185" spans="1:38" x14ac:dyDescent="0.35">
      <c r="A185" t="s">
        <v>47</v>
      </c>
      <c r="B185" t="s">
        <v>578</v>
      </c>
      <c r="C185" t="s">
        <v>279</v>
      </c>
      <c r="D185" t="s">
        <v>279</v>
      </c>
      <c r="E185" t="s">
        <v>48</v>
      </c>
      <c r="G185" t="s">
        <v>122</v>
      </c>
      <c r="H185" t="s">
        <v>490</v>
      </c>
      <c r="I185" t="s">
        <v>42</v>
      </c>
      <c r="J185">
        <v>1</v>
      </c>
      <c r="L185" t="s">
        <v>53</v>
      </c>
      <c r="Q185">
        <v>0</v>
      </c>
      <c r="R185">
        <v>0</v>
      </c>
      <c r="S185">
        <v>0</v>
      </c>
      <c r="T185">
        <v>2500</v>
      </c>
      <c r="U185">
        <v>2500</v>
      </c>
      <c r="V185">
        <v>2500000</v>
      </c>
      <c r="W185">
        <v>208333.33333333334</v>
      </c>
      <c r="X185" t="s">
        <v>1741</v>
      </c>
      <c r="Y185" t="s">
        <v>1741</v>
      </c>
      <c r="Z185">
        <v>3093</v>
      </c>
      <c r="AA185">
        <v>3094</v>
      </c>
      <c r="AB185" t="s">
        <v>42</v>
      </c>
      <c r="AC185" t="s">
        <v>42</v>
      </c>
      <c r="AD185" t="s">
        <v>42</v>
      </c>
      <c r="AE185" t="s">
        <v>42</v>
      </c>
      <c r="AF185">
        <v>134</v>
      </c>
      <c r="AH185">
        <v>2023</v>
      </c>
      <c r="AL185" t="s">
        <v>122</v>
      </c>
    </row>
    <row r="186" spans="1:38" x14ac:dyDescent="0.35">
      <c r="A186" t="s">
        <v>47</v>
      </c>
      <c r="B186" t="s">
        <v>578</v>
      </c>
      <c r="C186" t="s">
        <v>279</v>
      </c>
      <c r="D186" t="s">
        <v>687</v>
      </c>
      <c r="E186" t="s">
        <v>48</v>
      </c>
      <c r="G186" t="s">
        <v>122</v>
      </c>
      <c r="H186" t="s">
        <v>591</v>
      </c>
      <c r="I186" t="s">
        <v>590</v>
      </c>
      <c r="J186">
        <v>1</v>
      </c>
      <c r="L186" t="s">
        <v>58</v>
      </c>
      <c r="M186" t="s">
        <v>49</v>
      </c>
      <c r="N186">
        <v>1</v>
      </c>
      <c r="O186">
        <v>25</v>
      </c>
      <c r="P186">
        <v>3</v>
      </c>
      <c r="Q186">
        <v>87.93</v>
      </c>
      <c r="R186">
        <v>1.25</v>
      </c>
      <c r="S186">
        <v>109.91250000000001</v>
      </c>
      <c r="T186">
        <v>0</v>
      </c>
      <c r="U186">
        <v>109.91250000000001</v>
      </c>
      <c r="V186">
        <v>109912.50000000001</v>
      </c>
      <c r="W186">
        <v>9159.3750000000018</v>
      </c>
      <c r="X186" t="s">
        <v>1741</v>
      </c>
      <c r="Y186" t="s">
        <v>1741</v>
      </c>
      <c r="Z186">
        <v>3093</v>
      </c>
      <c r="AA186">
        <v>3094</v>
      </c>
      <c r="AB186" t="s">
        <v>42</v>
      </c>
      <c r="AC186" t="s">
        <v>42</v>
      </c>
      <c r="AD186" t="s">
        <v>42</v>
      </c>
      <c r="AE186" t="s">
        <v>42</v>
      </c>
      <c r="AF186">
        <v>134</v>
      </c>
      <c r="AH186">
        <v>2023</v>
      </c>
      <c r="AL186" t="s">
        <v>122</v>
      </c>
    </row>
    <row r="187" spans="1:38" x14ac:dyDescent="0.35">
      <c r="A187" t="s">
        <v>47</v>
      </c>
      <c r="B187" t="s">
        <v>578</v>
      </c>
      <c r="C187" t="s">
        <v>279</v>
      </c>
      <c r="D187" t="s">
        <v>687</v>
      </c>
      <c r="E187" t="s">
        <v>48</v>
      </c>
      <c r="G187" t="s">
        <v>122</v>
      </c>
      <c r="H187" t="s">
        <v>595</v>
      </c>
      <c r="I187" t="s">
        <v>594</v>
      </c>
      <c r="J187">
        <v>1</v>
      </c>
      <c r="L187" t="s">
        <v>58</v>
      </c>
      <c r="M187" t="s">
        <v>49</v>
      </c>
      <c r="N187">
        <v>1</v>
      </c>
      <c r="O187">
        <v>25</v>
      </c>
      <c r="P187">
        <v>3</v>
      </c>
      <c r="Q187">
        <v>87.93</v>
      </c>
      <c r="R187">
        <v>1.25</v>
      </c>
      <c r="S187">
        <v>109.91250000000001</v>
      </c>
      <c r="T187">
        <v>0</v>
      </c>
      <c r="U187">
        <v>109.91250000000001</v>
      </c>
      <c r="V187">
        <v>109912.50000000001</v>
      </c>
      <c r="W187">
        <v>9159.3750000000018</v>
      </c>
      <c r="X187" t="s">
        <v>1741</v>
      </c>
      <c r="Y187" t="s">
        <v>1741</v>
      </c>
      <c r="Z187">
        <v>3093</v>
      </c>
      <c r="AA187">
        <v>3094</v>
      </c>
      <c r="AB187" t="s">
        <v>42</v>
      </c>
      <c r="AC187" t="s">
        <v>42</v>
      </c>
      <c r="AD187" t="s">
        <v>42</v>
      </c>
      <c r="AE187" t="s">
        <v>42</v>
      </c>
      <c r="AF187">
        <v>134</v>
      </c>
      <c r="AH187">
        <v>2023</v>
      </c>
      <c r="AL187" t="s">
        <v>122</v>
      </c>
    </row>
    <row r="188" spans="1:38" x14ac:dyDescent="0.35">
      <c r="A188" t="s">
        <v>47</v>
      </c>
      <c r="B188" t="s">
        <v>578</v>
      </c>
      <c r="C188" t="s">
        <v>279</v>
      </c>
      <c r="D188" t="s">
        <v>687</v>
      </c>
      <c r="E188" t="s">
        <v>48</v>
      </c>
      <c r="G188" t="s">
        <v>122</v>
      </c>
      <c r="H188" t="s">
        <v>597</v>
      </c>
      <c r="I188" t="s">
        <v>596</v>
      </c>
      <c r="J188">
        <v>1</v>
      </c>
      <c r="L188" t="s">
        <v>58</v>
      </c>
      <c r="M188" t="s">
        <v>49</v>
      </c>
      <c r="N188">
        <v>1</v>
      </c>
      <c r="O188">
        <v>25</v>
      </c>
      <c r="P188">
        <v>16</v>
      </c>
      <c r="Q188">
        <v>87.93</v>
      </c>
      <c r="R188">
        <v>6.666666666666667</v>
      </c>
      <c r="S188">
        <v>586.20000000000005</v>
      </c>
      <c r="T188">
        <v>0</v>
      </c>
      <c r="U188">
        <v>586.20000000000005</v>
      </c>
      <c r="V188">
        <v>586200</v>
      </c>
      <c r="W188">
        <v>48850</v>
      </c>
      <c r="X188" t="s">
        <v>1741</v>
      </c>
      <c r="Y188" t="s">
        <v>1741</v>
      </c>
      <c r="Z188">
        <v>3093</v>
      </c>
      <c r="AA188">
        <v>3094</v>
      </c>
      <c r="AB188" t="s">
        <v>42</v>
      </c>
      <c r="AC188" t="s">
        <v>42</v>
      </c>
      <c r="AD188" t="s">
        <v>42</v>
      </c>
      <c r="AE188" t="s">
        <v>42</v>
      </c>
      <c r="AF188">
        <v>134</v>
      </c>
      <c r="AH188">
        <v>2023</v>
      </c>
      <c r="AL188" t="s">
        <v>122</v>
      </c>
    </row>
    <row r="189" spans="1:38" x14ac:dyDescent="0.35">
      <c r="A189" t="s">
        <v>47</v>
      </c>
      <c r="B189" t="s">
        <v>578</v>
      </c>
      <c r="C189" t="s">
        <v>279</v>
      </c>
      <c r="D189" t="s">
        <v>687</v>
      </c>
      <c r="E189" t="s">
        <v>48</v>
      </c>
      <c r="G189" t="s">
        <v>122</v>
      </c>
      <c r="H189" t="s">
        <v>599</v>
      </c>
      <c r="I189" t="s">
        <v>598</v>
      </c>
      <c r="J189">
        <v>1</v>
      </c>
      <c r="L189" t="s">
        <v>58</v>
      </c>
      <c r="M189" t="s">
        <v>49</v>
      </c>
      <c r="N189">
        <v>1</v>
      </c>
      <c r="O189">
        <v>25</v>
      </c>
      <c r="P189">
        <v>8</v>
      </c>
      <c r="Q189">
        <v>87.93</v>
      </c>
      <c r="R189">
        <v>3.3333333333333335</v>
      </c>
      <c r="S189">
        <v>293.10000000000002</v>
      </c>
      <c r="T189">
        <v>0</v>
      </c>
      <c r="U189">
        <v>293.10000000000002</v>
      </c>
      <c r="V189">
        <v>293100</v>
      </c>
      <c r="W189">
        <v>24425</v>
      </c>
      <c r="X189" t="s">
        <v>1741</v>
      </c>
      <c r="Y189" t="s">
        <v>1741</v>
      </c>
      <c r="Z189">
        <v>3093</v>
      </c>
      <c r="AA189">
        <v>3094</v>
      </c>
      <c r="AB189" t="s">
        <v>42</v>
      </c>
      <c r="AC189" t="s">
        <v>42</v>
      </c>
      <c r="AD189" t="s">
        <v>42</v>
      </c>
      <c r="AE189" t="s">
        <v>42</v>
      </c>
      <c r="AF189">
        <v>134</v>
      </c>
      <c r="AH189">
        <v>2023</v>
      </c>
      <c r="AL189" t="s">
        <v>122</v>
      </c>
    </row>
    <row r="190" spans="1:38" x14ac:dyDescent="0.35">
      <c r="A190" t="s">
        <v>47</v>
      </c>
      <c r="B190" t="s">
        <v>578</v>
      </c>
      <c r="C190" t="s">
        <v>279</v>
      </c>
      <c r="D190" t="s">
        <v>687</v>
      </c>
      <c r="E190" t="s">
        <v>48</v>
      </c>
      <c r="G190" t="s">
        <v>122</v>
      </c>
      <c r="H190" t="s">
        <v>603</v>
      </c>
      <c r="I190" t="s">
        <v>602</v>
      </c>
      <c r="J190">
        <v>1</v>
      </c>
      <c r="L190" t="s">
        <v>58</v>
      </c>
      <c r="M190" t="s">
        <v>50</v>
      </c>
      <c r="N190">
        <v>2</v>
      </c>
      <c r="O190">
        <v>22</v>
      </c>
      <c r="P190">
        <v>6</v>
      </c>
      <c r="Q190">
        <v>87.93</v>
      </c>
      <c r="R190">
        <v>2.2000000000000002</v>
      </c>
      <c r="S190">
        <v>193.44600000000003</v>
      </c>
      <c r="T190">
        <v>0</v>
      </c>
      <c r="U190">
        <v>193.44600000000003</v>
      </c>
      <c r="V190">
        <v>193446.00000000003</v>
      </c>
      <c r="W190">
        <v>16120.500000000002</v>
      </c>
      <c r="X190" t="s">
        <v>1741</v>
      </c>
      <c r="Y190" t="s">
        <v>1741</v>
      </c>
      <c r="Z190">
        <v>3093</v>
      </c>
      <c r="AA190">
        <v>3094</v>
      </c>
      <c r="AB190" t="s">
        <v>42</v>
      </c>
      <c r="AC190" t="s">
        <v>42</v>
      </c>
      <c r="AD190" t="s">
        <v>42</v>
      </c>
      <c r="AE190" t="s">
        <v>42</v>
      </c>
      <c r="AF190">
        <v>134</v>
      </c>
      <c r="AH190">
        <v>2023</v>
      </c>
      <c r="AL190" t="s">
        <v>122</v>
      </c>
    </row>
    <row r="191" spans="1:38" x14ac:dyDescent="0.35">
      <c r="A191" t="s">
        <v>47</v>
      </c>
      <c r="B191" t="s">
        <v>578</v>
      </c>
      <c r="C191" t="s">
        <v>279</v>
      </c>
      <c r="D191" t="s">
        <v>687</v>
      </c>
      <c r="E191" t="s">
        <v>48</v>
      </c>
      <c r="G191" t="s">
        <v>122</v>
      </c>
      <c r="H191" t="s">
        <v>605</v>
      </c>
      <c r="I191" t="s">
        <v>604</v>
      </c>
      <c r="J191">
        <v>1</v>
      </c>
      <c r="L191" t="s">
        <v>58</v>
      </c>
      <c r="M191" t="s">
        <v>50</v>
      </c>
      <c r="N191">
        <v>2</v>
      </c>
      <c r="O191">
        <v>22</v>
      </c>
      <c r="P191">
        <v>8</v>
      </c>
      <c r="Q191">
        <v>87.93</v>
      </c>
      <c r="R191">
        <v>2.9333333333333331</v>
      </c>
      <c r="S191">
        <v>257.928</v>
      </c>
      <c r="T191">
        <v>0</v>
      </c>
      <c r="U191">
        <v>257.928</v>
      </c>
      <c r="V191">
        <v>257928</v>
      </c>
      <c r="W191">
        <v>21494</v>
      </c>
      <c r="X191" t="s">
        <v>1741</v>
      </c>
      <c r="Y191" t="s">
        <v>1741</v>
      </c>
      <c r="Z191">
        <v>3093</v>
      </c>
      <c r="AA191">
        <v>3094</v>
      </c>
      <c r="AB191" t="s">
        <v>42</v>
      </c>
      <c r="AC191" t="s">
        <v>42</v>
      </c>
      <c r="AD191" t="s">
        <v>42</v>
      </c>
      <c r="AE191" t="s">
        <v>42</v>
      </c>
      <c r="AF191">
        <v>134</v>
      </c>
      <c r="AH191">
        <v>2023</v>
      </c>
      <c r="AL191" t="s">
        <v>122</v>
      </c>
    </row>
    <row r="192" spans="1:38" x14ac:dyDescent="0.35">
      <c r="A192" t="s">
        <v>47</v>
      </c>
      <c r="B192" t="s">
        <v>578</v>
      </c>
      <c r="C192" t="s">
        <v>279</v>
      </c>
      <c r="D192" t="s">
        <v>687</v>
      </c>
      <c r="E192" t="s">
        <v>48</v>
      </c>
      <c r="G192" t="s">
        <v>122</v>
      </c>
      <c r="H192" t="s">
        <v>609</v>
      </c>
      <c r="I192" t="s">
        <v>608</v>
      </c>
      <c r="J192">
        <v>1</v>
      </c>
      <c r="L192" t="s">
        <v>58</v>
      </c>
      <c r="M192" t="s">
        <v>50</v>
      </c>
      <c r="N192">
        <v>2</v>
      </c>
      <c r="O192">
        <v>22</v>
      </c>
      <c r="P192">
        <v>6</v>
      </c>
      <c r="Q192">
        <v>87.93</v>
      </c>
      <c r="R192">
        <v>2.2000000000000002</v>
      </c>
      <c r="S192">
        <v>193.44600000000003</v>
      </c>
      <c r="T192">
        <v>0</v>
      </c>
      <c r="U192">
        <v>193.44600000000003</v>
      </c>
      <c r="V192">
        <v>193446.00000000003</v>
      </c>
      <c r="W192">
        <v>16120.500000000002</v>
      </c>
      <c r="X192" t="s">
        <v>1741</v>
      </c>
      <c r="Y192" t="s">
        <v>1741</v>
      </c>
      <c r="Z192">
        <v>3093</v>
      </c>
      <c r="AA192">
        <v>3094</v>
      </c>
      <c r="AB192" t="s">
        <v>42</v>
      </c>
      <c r="AC192" t="s">
        <v>42</v>
      </c>
      <c r="AD192" t="s">
        <v>42</v>
      </c>
      <c r="AE192" t="s">
        <v>42</v>
      </c>
      <c r="AF192">
        <v>134</v>
      </c>
      <c r="AH192">
        <v>2023</v>
      </c>
      <c r="AL192" t="s">
        <v>122</v>
      </c>
    </row>
    <row r="193" spans="1:38" x14ac:dyDescent="0.35">
      <c r="A193" t="s">
        <v>47</v>
      </c>
      <c r="B193" t="s">
        <v>578</v>
      </c>
      <c r="C193" t="s">
        <v>279</v>
      </c>
      <c r="D193" t="s">
        <v>687</v>
      </c>
      <c r="E193" t="s">
        <v>48</v>
      </c>
      <c r="G193" t="s">
        <v>122</v>
      </c>
      <c r="H193" t="s">
        <v>607</v>
      </c>
      <c r="I193" t="s">
        <v>606</v>
      </c>
      <c r="J193">
        <v>1</v>
      </c>
      <c r="L193" t="s">
        <v>58</v>
      </c>
      <c r="M193" t="s">
        <v>50</v>
      </c>
      <c r="N193">
        <v>2</v>
      </c>
      <c r="O193">
        <v>22</v>
      </c>
      <c r="P193">
        <v>10</v>
      </c>
      <c r="Q193">
        <v>87.93</v>
      </c>
      <c r="R193">
        <v>3.6666666666666665</v>
      </c>
      <c r="S193">
        <v>322.41000000000003</v>
      </c>
      <c r="T193">
        <v>0</v>
      </c>
      <c r="U193">
        <v>322.41000000000003</v>
      </c>
      <c r="V193">
        <v>322410</v>
      </c>
      <c r="W193">
        <v>26867.5</v>
      </c>
      <c r="X193" t="s">
        <v>1741</v>
      </c>
      <c r="Y193" t="s">
        <v>1741</v>
      </c>
      <c r="Z193">
        <v>3093</v>
      </c>
      <c r="AA193">
        <v>3094</v>
      </c>
      <c r="AB193" t="s">
        <v>42</v>
      </c>
      <c r="AC193" t="s">
        <v>42</v>
      </c>
      <c r="AD193" t="s">
        <v>42</v>
      </c>
      <c r="AE193" t="s">
        <v>42</v>
      </c>
      <c r="AF193">
        <v>134</v>
      </c>
      <c r="AH193">
        <v>2023</v>
      </c>
      <c r="AL193" t="s">
        <v>122</v>
      </c>
    </row>
    <row r="194" spans="1:38" x14ac:dyDescent="0.35">
      <c r="A194" t="s">
        <v>47</v>
      </c>
      <c r="B194" t="s">
        <v>578</v>
      </c>
      <c r="C194" t="s">
        <v>279</v>
      </c>
      <c r="D194" t="s">
        <v>687</v>
      </c>
      <c r="E194" t="s">
        <v>48</v>
      </c>
      <c r="G194" t="s">
        <v>451</v>
      </c>
      <c r="H194" t="s">
        <v>588</v>
      </c>
      <c r="I194" t="s">
        <v>587</v>
      </c>
      <c r="J194">
        <v>1</v>
      </c>
      <c r="L194" t="s">
        <v>58</v>
      </c>
      <c r="M194" t="s">
        <v>49</v>
      </c>
      <c r="N194">
        <v>3</v>
      </c>
      <c r="O194">
        <v>19</v>
      </c>
      <c r="P194">
        <v>4.5</v>
      </c>
      <c r="Q194">
        <v>87.93</v>
      </c>
      <c r="R194">
        <v>1.425</v>
      </c>
      <c r="S194">
        <v>125.30025000000002</v>
      </c>
      <c r="T194">
        <v>0</v>
      </c>
      <c r="U194">
        <v>125.30025000000002</v>
      </c>
      <c r="V194">
        <v>125300.25000000001</v>
      </c>
      <c r="W194">
        <v>10441.687500000002</v>
      </c>
      <c r="X194" t="s">
        <v>1741</v>
      </c>
      <c r="Y194" t="s">
        <v>1742</v>
      </c>
      <c r="Z194">
        <v>3093</v>
      </c>
      <c r="AA194">
        <v>3094</v>
      </c>
      <c r="AB194" t="s">
        <v>42</v>
      </c>
      <c r="AC194" t="s">
        <v>42</v>
      </c>
      <c r="AD194" t="s">
        <v>42</v>
      </c>
      <c r="AE194" t="s">
        <v>42</v>
      </c>
      <c r="AF194">
        <v>134</v>
      </c>
      <c r="AH194">
        <v>2023</v>
      </c>
      <c r="AL194" t="s">
        <v>122</v>
      </c>
    </row>
    <row r="195" spans="1:38" x14ac:dyDescent="0.35">
      <c r="A195" t="s">
        <v>47</v>
      </c>
      <c r="B195" t="s">
        <v>578</v>
      </c>
      <c r="C195" t="s">
        <v>279</v>
      </c>
      <c r="D195" t="s">
        <v>687</v>
      </c>
      <c r="E195" t="s">
        <v>48</v>
      </c>
      <c r="G195" t="s">
        <v>122</v>
      </c>
      <c r="H195" t="s">
        <v>613</v>
      </c>
      <c r="I195" t="s">
        <v>612</v>
      </c>
      <c r="J195">
        <v>1</v>
      </c>
      <c r="L195" t="s">
        <v>58</v>
      </c>
      <c r="M195" t="s">
        <v>49</v>
      </c>
      <c r="N195">
        <v>3</v>
      </c>
      <c r="O195">
        <v>19</v>
      </c>
      <c r="P195">
        <v>18</v>
      </c>
      <c r="Q195">
        <v>87.93</v>
      </c>
      <c r="R195">
        <v>5.7</v>
      </c>
      <c r="S195">
        <v>501.20100000000008</v>
      </c>
      <c r="T195">
        <v>0</v>
      </c>
      <c r="U195">
        <v>501.20100000000008</v>
      </c>
      <c r="V195">
        <v>501201.00000000006</v>
      </c>
      <c r="W195">
        <v>41766.750000000007</v>
      </c>
      <c r="X195" t="s">
        <v>1741</v>
      </c>
      <c r="Y195" t="s">
        <v>1741</v>
      </c>
      <c r="Z195">
        <v>3093</v>
      </c>
      <c r="AA195">
        <v>3094</v>
      </c>
      <c r="AB195" t="s">
        <v>42</v>
      </c>
      <c r="AC195" t="s">
        <v>42</v>
      </c>
      <c r="AD195" t="s">
        <v>42</v>
      </c>
      <c r="AE195" t="s">
        <v>42</v>
      </c>
      <c r="AF195">
        <v>134</v>
      </c>
      <c r="AH195">
        <v>2023</v>
      </c>
      <c r="AL195" t="s">
        <v>122</v>
      </c>
    </row>
    <row r="196" spans="1:38" x14ac:dyDescent="0.35">
      <c r="A196" t="s">
        <v>47</v>
      </c>
      <c r="B196" t="s">
        <v>578</v>
      </c>
      <c r="C196" t="s">
        <v>279</v>
      </c>
      <c r="D196" t="s">
        <v>687</v>
      </c>
      <c r="E196" t="s">
        <v>48</v>
      </c>
      <c r="G196" t="s">
        <v>122</v>
      </c>
      <c r="H196" t="s">
        <v>617</v>
      </c>
      <c r="I196" t="s">
        <v>616</v>
      </c>
      <c r="J196">
        <v>1</v>
      </c>
      <c r="L196" t="s">
        <v>58</v>
      </c>
      <c r="M196" t="s">
        <v>49</v>
      </c>
      <c r="N196">
        <v>3</v>
      </c>
      <c r="O196">
        <v>19</v>
      </c>
      <c r="P196">
        <v>3</v>
      </c>
      <c r="Q196">
        <v>87.93</v>
      </c>
      <c r="R196">
        <v>0.95</v>
      </c>
      <c r="S196">
        <v>83.533500000000004</v>
      </c>
      <c r="T196">
        <v>0</v>
      </c>
      <c r="U196">
        <v>83.533500000000004</v>
      </c>
      <c r="V196">
        <v>83533.5</v>
      </c>
      <c r="W196">
        <v>6961.125</v>
      </c>
      <c r="X196" t="s">
        <v>1741</v>
      </c>
      <c r="Y196" t="s">
        <v>1741</v>
      </c>
      <c r="Z196">
        <v>3093</v>
      </c>
      <c r="AA196">
        <v>3094</v>
      </c>
      <c r="AB196" t="s">
        <v>42</v>
      </c>
      <c r="AC196" t="s">
        <v>42</v>
      </c>
      <c r="AD196" t="s">
        <v>42</v>
      </c>
      <c r="AE196" t="s">
        <v>42</v>
      </c>
      <c r="AF196">
        <v>134</v>
      </c>
      <c r="AH196">
        <v>2023</v>
      </c>
      <c r="AL196" t="s">
        <v>122</v>
      </c>
    </row>
    <row r="197" spans="1:38" x14ac:dyDescent="0.35">
      <c r="A197" t="s">
        <v>47</v>
      </c>
      <c r="B197" t="s">
        <v>578</v>
      </c>
      <c r="C197" t="s">
        <v>279</v>
      </c>
      <c r="D197" t="s">
        <v>687</v>
      </c>
      <c r="E197" t="s">
        <v>48</v>
      </c>
      <c r="G197" t="s">
        <v>122</v>
      </c>
      <c r="H197" t="s">
        <v>615</v>
      </c>
      <c r="I197" t="s">
        <v>614</v>
      </c>
      <c r="J197">
        <v>1</v>
      </c>
      <c r="L197" t="s">
        <v>58</v>
      </c>
      <c r="M197" t="s">
        <v>49</v>
      </c>
      <c r="N197">
        <v>3</v>
      </c>
      <c r="O197">
        <v>19</v>
      </c>
      <c r="P197">
        <v>4.5</v>
      </c>
      <c r="Q197">
        <v>87.93</v>
      </c>
      <c r="R197">
        <v>1.425</v>
      </c>
      <c r="S197">
        <v>125.30025000000002</v>
      </c>
      <c r="T197">
        <v>0</v>
      </c>
      <c r="U197">
        <v>125.30025000000002</v>
      </c>
      <c r="V197">
        <v>125300.25000000001</v>
      </c>
      <c r="W197">
        <v>10441.687500000002</v>
      </c>
      <c r="X197" t="s">
        <v>1741</v>
      </c>
      <c r="Y197" t="s">
        <v>1741</v>
      </c>
      <c r="Z197">
        <v>3093</v>
      </c>
      <c r="AA197">
        <v>3094</v>
      </c>
      <c r="AB197" t="s">
        <v>42</v>
      </c>
      <c r="AC197" t="s">
        <v>42</v>
      </c>
      <c r="AD197" t="s">
        <v>42</v>
      </c>
      <c r="AE197" t="s">
        <v>42</v>
      </c>
      <c r="AF197">
        <v>134</v>
      </c>
      <c r="AH197">
        <v>2023</v>
      </c>
      <c r="AL197" t="s">
        <v>122</v>
      </c>
    </row>
    <row r="198" spans="1:38" x14ac:dyDescent="0.35">
      <c r="A198" t="s">
        <v>47</v>
      </c>
      <c r="B198" t="s">
        <v>578</v>
      </c>
      <c r="C198" t="s">
        <v>279</v>
      </c>
      <c r="D198" t="s">
        <v>687</v>
      </c>
      <c r="E198" t="s">
        <v>48</v>
      </c>
      <c r="G198" t="s">
        <v>122</v>
      </c>
      <c r="H198" t="s">
        <v>637</v>
      </c>
      <c r="I198" t="s">
        <v>636</v>
      </c>
      <c r="J198">
        <v>1</v>
      </c>
      <c r="L198" t="s">
        <v>58</v>
      </c>
      <c r="M198" t="s">
        <v>50</v>
      </c>
      <c r="N198">
        <v>4</v>
      </c>
      <c r="O198">
        <v>16</v>
      </c>
      <c r="P198">
        <v>7.5</v>
      </c>
      <c r="Q198">
        <v>87.93</v>
      </c>
      <c r="R198">
        <v>2</v>
      </c>
      <c r="S198">
        <v>175.86</v>
      </c>
      <c r="T198">
        <v>0</v>
      </c>
      <c r="U198">
        <v>175.86</v>
      </c>
      <c r="V198">
        <v>175860</v>
      </c>
      <c r="W198">
        <v>14655</v>
      </c>
      <c r="X198" t="s">
        <v>1741</v>
      </c>
      <c r="Y198" t="s">
        <v>1741</v>
      </c>
      <c r="Z198">
        <v>3093</v>
      </c>
      <c r="AA198">
        <v>3094</v>
      </c>
      <c r="AB198" t="s">
        <v>42</v>
      </c>
      <c r="AC198" t="s">
        <v>42</v>
      </c>
      <c r="AD198" t="s">
        <v>42</v>
      </c>
      <c r="AE198" t="s">
        <v>42</v>
      </c>
      <c r="AF198">
        <v>134</v>
      </c>
      <c r="AH198">
        <v>2023</v>
      </c>
      <c r="AL198" t="s">
        <v>122</v>
      </c>
    </row>
    <row r="199" spans="1:38" x14ac:dyDescent="0.35">
      <c r="A199" t="s">
        <v>47</v>
      </c>
      <c r="B199" t="s">
        <v>578</v>
      </c>
      <c r="C199" t="s">
        <v>279</v>
      </c>
      <c r="D199" t="s">
        <v>687</v>
      </c>
      <c r="E199" t="s">
        <v>48</v>
      </c>
      <c r="G199" t="s">
        <v>122</v>
      </c>
      <c r="H199" t="s">
        <v>639</v>
      </c>
      <c r="I199" t="s">
        <v>638</v>
      </c>
      <c r="J199">
        <v>1</v>
      </c>
      <c r="L199" t="s">
        <v>58</v>
      </c>
      <c r="M199" t="s">
        <v>50</v>
      </c>
      <c r="N199">
        <v>4</v>
      </c>
      <c r="O199">
        <v>16</v>
      </c>
      <c r="P199">
        <v>7.5</v>
      </c>
      <c r="Q199">
        <v>87.93</v>
      </c>
      <c r="R199">
        <v>2</v>
      </c>
      <c r="S199">
        <v>175.86</v>
      </c>
      <c r="T199">
        <v>0</v>
      </c>
      <c r="U199">
        <v>175.86</v>
      </c>
      <c r="V199">
        <v>175860</v>
      </c>
      <c r="W199">
        <v>14655</v>
      </c>
      <c r="X199" t="s">
        <v>1741</v>
      </c>
      <c r="Y199" t="s">
        <v>1741</v>
      </c>
      <c r="Z199">
        <v>3093</v>
      </c>
      <c r="AA199">
        <v>3094</v>
      </c>
      <c r="AB199" t="s">
        <v>42</v>
      </c>
      <c r="AC199" t="s">
        <v>42</v>
      </c>
      <c r="AD199" t="s">
        <v>42</v>
      </c>
      <c r="AE199" t="s">
        <v>42</v>
      </c>
      <c r="AF199">
        <v>134</v>
      </c>
      <c r="AH199">
        <v>2023</v>
      </c>
      <c r="AL199" t="s">
        <v>122</v>
      </c>
    </row>
    <row r="200" spans="1:38" x14ac:dyDescent="0.35">
      <c r="A200" t="s">
        <v>47</v>
      </c>
      <c r="B200" t="s">
        <v>578</v>
      </c>
      <c r="C200" t="s">
        <v>279</v>
      </c>
      <c r="D200" t="s">
        <v>687</v>
      </c>
      <c r="E200" t="s">
        <v>48</v>
      </c>
      <c r="G200" t="s">
        <v>122</v>
      </c>
      <c r="H200" t="s">
        <v>635</v>
      </c>
      <c r="I200" t="s">
        <v>634</v>
      </c>
      <c r="J200">
        <v>1</v>
      </c>
      <c r="L200" t="s">
        <v>58</v>
      </c>
      <c r="M200" t="s">
        <v>50</v>
      </c>
      <c r="N200">
        <v>4</v>
      </c>
      <c r="O200">
        <v>16</v>
      </c>
      <c r="P200">
        <v>15</v>
      </c>
      <c r="Q200">
        <v>87.93</v>
      </c>
      <c r="R200">
        <v>4</v>
      </c>
      <c r="S200">
        <v>351.72</v>
      </c>
      <c r="T200">
        <v>0</v>
      </c>
      <c r="U200">
        <v>351.72</v>
      </c>
      <c r="V200">
        <v>351720</v>
      </c>
      <c r="W200">
        <v>29310</v>
      </c>
      <c r="X200" t="s">
        <v>1741</v>
      </c>
      <c r="Y200" t="s">
        <v>1741</v>
      </c>
      <c r="Z200">
        <v>3093</v>
      </c>
      <c r="AA200">
        <v>3094</v>
      </c>
      <c r="AB200" t="s">
        <v>42</v>
      </c>
      <c r="AC200" t="s">
        <v>42</v>
      </c>
      <c r="AD200" t="s">
        <v>42</v>
      </c>
      <c r="AE200" t="s">
        <v>42</v>
      </c>
      <c r="AF200">
        <v>134</v>
      </c>
      <c r="AH200">
        <v>2023</v>
      </c>
      <c r="AL200" t="s">
        <v>122</v>
      </c>
    </row>
    <row r="201" spans="1:38" x14ac:dyDescent="0.35">
      <c r="A201" t="s">
        <v>47</v>
      </c>
      <c r="B201" t="s">
        <v>578</v>
      </c>
      <c r="C201" t="s">
        <v>279</v>
      </c>
      <c r="D201" t="s">
        <v>687</v>
      </c>
      <c r="E201" t="s">
        <v>48</v>
      </c>
      <c r="G201" t="s">
        <v>122</v>
      </c>
      <c r="H201" t="s">
        <v>649</v>
      </c>
      <c r="I201" t="s">
        <v>648</v>
      </c>
      <c r="J201">
        <v>1</v>
      </c>
      <c r="L201" t="s">
        <v>58</v>
      </c>
      <c r="M201" t="s">
        <v>49</v>
      </c>
      <c r="N201">
        <v>5</v>
      </c>
      <c r="O201">
        <v>15</v>
      </c>
      <c r="P201">
        <v>4.5</v>
      </c>
      <c r="Q201">
        <v>87.93</v>
      </c>
      <c r="R201">
        <v>1.125</v>
      </c>
      <c r="S201">
        <v>98.921250000000015</v>
      </c>
      <c r="T201">
        <v>0</v>
      </c>
      <c r="U201">
        <v>98.921250000000015</v>
      </c>
      <c r="V201">
        <v>98921.250000000015</v>
      </c>
      <c r="W201">
        <v>8243.4375000000018</v>
      </c>
      <c r="X201" t="s">
        <v>1741</v>
      </c>
      <c r="Y201" t="s">
        <v>1741</v>
      </c>
      <c r="Z201">
        <v>3093</v>
      </c>
      <c r="AA201">
        <v>3094</v>
      </c>
      <c r="AB201" t="s">
        <v>42</v>
      </c>
      <c r="AC201" t="s">
        <v>42</v>
      </c>
      <c r="AD201" t="s">
        <v>42</v>
      </c>
      <c r="AE201" t="s">
        <v>42</v>
      </c>
      <c r="AF201">
        <v>134</v>
      </c>
      <c r="AH201">
        <v>2023</v>
      </c>
      <c r="AL201" t="s">
        <v>122</v>
      </c>
    </row>
    <row r="202" spans="1:38" x14ac:dyDescent="0.35">
      <c r="A202" t="s">
        <v>47</v>
      </c>
      <c r="B202" t="s">
        <v>578</v>
      </c>
      <c r="C202" t="s">
        <v>279</v>
      </c>
      <c r="D202" t="s">
        <v>687</v>
      </c>
      <c r="E202" t="s">
        <v>48</v>
      </c>
      <c r="G202" t="s">
        <v>122</v>
      </c>
      <c r="H202" t="s">
        <v>611</v>
      </c>
      <c r="I202" t="s">
        <v>610</v>
      </c>
      <c r="J202">
        <v>1</v>
      </c>
      <c r="L202" t="s">
        <v>58</v>
      </c>
      <c r="M202" t="s">
        <v>49</v>
      </c>
      <c r="N202">
        <v>5</v>
      </c>
      <c r="O202">
        <v>15</v>
      </c>
      <c r="P202">
        <v>1.5</v>
      </c>
      <c r="Q202">
        <v>87.93</v>
      </c>
      <c r="R202">
        <v>0.375</v>
      </c>
      <c r="S202">
        <v>32.973750000000003</v>
      </c>
      <c r="T202">
        <v>0</v>
      </c>
      <c r="U202">
        <v>32.973750000000003</v>
      </c>
      <c r="V202">
        <v>32973.75</v>
      </c>
      <c r="W202">
        <v>2747.8125</v>
      </c>
      <c r="X202" t="s">
        <v>1741</v>
      </c>
      <c r="Y202" t="s">
        <v>1741</v>
      </c>
      <c r="Z202">
        <v>3093</v>
      </c>
      <c r="AA202">
        <v>3094</v>
      </c>
      <c r="AB202" t="s">
        <v>42</v>
      </c>
      <c r="AC202" t="s">
        <v>42</v>
      </c>
      <c r="AD202" t="s">
        <v>42</v>
      </c>
      <c r="AE202" t="s">
        <v>42</v>
      </c>
      <c r="AF202">
        <v>134</v>
      </c>
      <c r="AH202">
        <v>2023</v>
      </c>
      <c r="AL202" t="s">
        <v>122</v>
      </c>
    </row>
    <row r="203" spans="1:38" x14ac:dyDescent="0.35">
      <c r="A203" t="s">
        <v>47</v>
      </c>
      <c r="B203" t="s">
        <v>578</v>
      </c>
      <c r="C203" t="s">
        <v>279</v>
      </c>
      <c r="D203" t="s">
        <v>687</v>
      </c>
      <c r="E203" t="s">
        <v>48</v>
      </c>
      <c r="G203" t="s">
        <v>122</v>
      </c>
      <c r="H203" t="s">
        <v>627</v>
      </c>
      <c r="I203" t="s">
        <v>626</v>
      </c>
      <c r="J203">
        <v>1</v>
      </c>
      <c r="L203" t="s">
        <v>58</v>
      </c>
      <c r="M203" t="s">
        <v>49</v>
      </c>
      <c r="N203">
        <v>5</v>
      </c>
      <c r="O203">
        <v>15</v>
      </c>
      <c r="P203">
        <v>7.5</v>
      </c>
      <c r="Q203">
        <v>87.93</v>
      </c>
      <c r="R203">
        <v>1.875</v>
      </c>
      <c r="S203">
        <v>164.86875000000001</v>
      </c>
      <c r="T203">
        <v>0</v>
      </c>
      <c r="U203">
        <v>164.86875000000001</v>
      </c>
      <c r="V203">
        <v>164868.75</v>
      </c>
      <c r="W203">
        <v>13739.0625</v>
      </c>
      <c r="X203" t="s">
        <v>1741</v>
      </c>
      <c r="Y203" t="s">
        <v>1741</v>
      </c>
      <c r="Z203">
        <v>3093</v>
      </c>
      <c r="AA203">
        <v>3094</v>
      </c>
      <c r="AB203" t="s">
        <v>42</v>
      </c>
      <c r="AC203" t="s">
        <v>42</v>
      </c>
      <c r="AD203" t="s">
        <v>42</v>
      </c>
      <c r="AE203" t="s">
        <v>42</v>
      </c>
      <c r="AF203">
        <v>134</v>
      </c>
      <c r="AH203">
        <v>2023</v>
      </c>
      <c r="AL203" t="s">
        <v>122</v>
      </c>
    </row>
    <row r="204" spans="1:38" x14ac:dyDescent="0.35">
      <c r="A204" t="s">
        <v>47</v>
      </c>
      <c r="B204" t="s">
        <v>578</v>
      </c>
      <c r="C204" t="s">
        <v>279</v>
      </c>
      <c r="D204" t="s">
        <v>687</v>
      </c>
      <c r="E204" t="s">
        <v>48</v>
      </c>
      <c r="G204" t="s">
        <v>122</v>
      </c>
      <c r="H204" t="s">
        <v>629</v>
      </c>
      <c r="I204" t="s">
        <v>628</v>
      </c>
      <c r="J204">
        <v>1</v>
      </c>
      <c r="L204" t="s">
        <v>58</v>
      </c>
      <c r="M204" t="s">
        <v>49</v>
      </c>
      <c r="N204">
        <v>5</v>
      </c>
      <c r="O204">
        <v>15</v>
      </c>
      <c r="P204">
        <v>9</v>
      </c>
      <c r="Q204">
        <v>87.93</v>
      </c>
      <c r="R204">
        <v>2.25</v>
      </c>
      <c r="S204">
        <v>197.84250000000003</v>
      </c>
      <c r="T204">
        <v>0</v>
      </c>
      <c r="U204">
        <v>197.84250000000003</v>
      </c>
      <c r="V204">
        <v>197842.50000000003</v>
      </c>
      <c r="W204">
        <v>16486.875000000004</v>
      </c>
      <c r="X204" t="s">
        <v>1741</v>
      </c>
      <c r="Y204" t="s">
        <v>1741</v>
      </c>
      <c r="Z204">
        <v>3093</v>
      </c>
      <c r="AA204">
        <v>3094</v>
      </c>
      <c r="AB204" t="s">
        <v>42</v>
      </c>
      <c r="AC204" t="s">
        <v>42</v>
      </c>
      <c r="AD204" t="s">
        <v>42</v>
      </c>
      <c r="AE204" t="s">
        <v>42</v>
      </c>
      <c r="AF204">
        <v>134</v>
      </c>
      <c r="AH204">
        <v>2023</v>
      </c>
      <c r="AL204" t="s">
        <v>122</v>
      </c>
    </row>
    <row r="205" spans="1:38" x14ac:dyDescent="0.35">
      <c r="A205" t="s">
        <v>47</v>
      </c>
      <c r="B205" t="s">
        <v>578</v>
      </c>
      <c r="C205" t="s">
        <v>279</v>
      </c>
      <c r="D205" t="s">
        <v>687</v>
      </c>
      <c r="E205" t="s">
        <v>48</v>
      </c>
      <c r="G205" t="s">
        <v>122</v>
      </c>
      <c r="H205" t="s">
        <v>653</v>
      </c>
      <c r="I205" t="s">
        <v>652</v>
      </c>
      <c r="J205">
        <v>1</v>
      </c>
      <c r="L205" t="s">
        <v>58</v>
      </c>
      <c r="M205" t="s">
        <v>49</v>
      </c>
      <c r="N205">
        <v>5</v>
      </c>
      <c r="O205">
        <v>15</v>
      </c>
      <c r="P205">
        <v>7.5</v>
      </c>
      <c r="Q205">
        <v>87.93</v>
      </c>
      <c r="R205">
        <v>1.875</v>
      </c>
      <c r="S205">
        <v>164.86875000000001</v>
      </c>
      <c r="T205">
        <v>0</v>
      </c>
      <c r="U205">
        <v>164.86875000000001</v>
      </c>
      <c r="V205">
        <v>164868.75</v>
      </c>
      <c r="W205">
        <v>13739.0625</v>
      </c>
      <c r="X205" t="s">
        <v>1741</v>
      </c>
      <c r="Y205" t="s">
        <v>1741</v>
      </c>
      <c r="Z205">
        <v>3093</v>
      </c>
      <c r="AA205">
        <v>3094</v>
      </c>
      <c r="AB205" t="s">
        <v>42</v>
      </c>
      <c r="AC205" t="s">
        <v>42</v>
      </c>
      <c r="AD205" t="s">
        <v>42</v>
      </c>
      <c r="AE205" t="s">
        <v>42</v>
      </c>
      <c r="AF205">
        <v>134</v>
      </c>
      <c r="AH205">
        <v>2023</v>
      </c>
      <c r="AL205" t="s">
        <v>122</v>
      </c>
    </row>
    <row r="206" spans="1:38" x14ac:dyDescent="0.35">
      <c r="A206" t="s">
        <v>47</v>
      </c>
      <c r="B206" t="s">
        <v>578</v>
      </c>
      <c r="C206" t="s">
        <v>279</v>
      </c>
      <c r="D206" t="s">
        <v>687</v>
      </c>
      <c r="E206" t="s">
        <v>48</v>
      </c>
      <c r="G206" t="s">
        <v>122</v>
      </c>
      <c r="H206" t="s">
        <v>349</v>
      </c>
      <c r="I206" t="s">
        <v>42</v>
      </c>
      <c r="J206">
        <v>1</v>
      </c>
      <c r="L206" t="s">
        <v>66</v>
      </c>
      <c r="M206" t="s">
        <v>50</v>
      </c>
      <c r="N206">
        <v>6</v>
      </c>
      <c r="O206">
        <v>23</v>
      </c>
      <c r="P206">
        <v>7.5</v>
      </c>
      <c r="Q206">
        <v>87.93</v>
      </c>
      <c r="R206">
        <v>2.875</v>
      </c>
      <c r="S206">
        <v>252.79875000000001</v>
      </c>
      <c r="T206">
        <v>0</v>
      </c>
      <c r="U206">
        <v>252.79875000000001</v>
      </c>
      <c r="V206">
        <v>252798.75</v>
      </c>
      <c r="W206">
        <v>21066.5625</v>
      </c>
      <c r="X206" t="s">
        <v>1741</v>
      </c>
      <c r="Y206" t="s">
        <v>1741</v>
      </c>
      <c r="Z206">
        <v>3093</v>
      </c>
      <c r="AA206">
        <v>3094</v>
      </c>
      <c r="AB206" t="s">
        <v>42</v>
      </c>
      <c r="AC206" t="s">
        <v>42</v>
      </c>
      <c r="AD206" t="s">
        <v>42</v>
      </c>
      <c r="AE206" t="s">
        <v>42</v>
      </c>
      <c r="AF206">
        <v>134</v>
      </c>
      <c r="AH206">
        <v>2023</v>
      </c>
      <c r="AL206" t="s">
        <v>122</v>
      </c>
    </row>
    <row r="207" spans="1:38" x14ac:dyDescent="0.35">
      <c r="A207" t="s">
        <v>47</v>
      </c>
      <c r="B207" t="s">
        <v>578</v>
      </c>
      <c r="C207" t="s">
        <v>279</v>
      </c>
      <c r="D207" t="s">
        <v>687</v>
      </c>
      <c r="E207" t="s">
        <v>48</v>
      </c>
      <c r="G207" t="s">
        <v>122</v>
      </c>
      <c r="H207" t="s">
        <v>589</v>
      </c>
      <c r="I207" t="s">
        <v>42</v>
      </c>
      <c r="J207">
        <v>1</v>
      </c>
      <c r="L207" t="s">
        <v>66</v>
      </c>
      <c r="M207" t="s">
        <v>50</v>
      </c>
      <c r="N207">
        <v>6</v>
      </c>
      <c r="O207">
        <v>23</v>
      </c>
      <c r="P207">
        <v>7.5</v>
      </c>
      <c r="Q207">
        <v>87.93</v>
      </c>
      <c r="R207">
        <v>2.875</v>
      </c>
      <c r="S207">
        <v>252.79875000000001</v>
      </c>
      <c r="T207">
        <v>0</v>
      </c>
      <c r="U207">
        <v>252.79875000000001</v>
      </c>
      <c r="V207">
        <v>252798.75</v>
      </c>
      <c r="W207">
        <v>21066.5625</v>
      </c>
      <c r="X207" t="s">
        <v>1741</v>
      </c>
      <c r="Y207" t="s">
        <v>1741</v>
      </c>
      <c r="Z207">
        <v>3093</v>
      </c>
      <c r="AA207">
        <v>3094</v>
      </c>
      <c r="AB207" t="s">
        <v>42</v>
      </c>
      <c r="AC207" t="s">
        <v>42</v>
      </c>
      <c r="AD207" t="s">
        <v>42</v>
      </c>
      <c r="AE207" t="s">
        <v>42</v>
      </c>
      <c r="AF207">
        <v>134</v>
      </c>
      <c r="AH207">
        <v>2023</v>
      </c>
      <c r="AL207" t="s">
        <v>122</v>
      </c>
    </row>
    <row r="208" spans="1:38" x14ac:dyDescent="0.35">
      <c r="A208" t="s">
        <v>47</v>
      </c>
      <c r="B208" t="s">
        <v>578</v>
      </c>
      <c r="C208" t="s">
        <v>279</v>
      </c>
      <c r="D208" t="s">
        <v>687</v>
      </c>
      <c r="E208" t="s">
        <v>48</v>
      </c>
      <c r="G208" t="s">
        <v>122</v>
      </c>
      <c r="H208" t="s">
        <v>651</v>
      </c>
      <c r="I208" t="s">
        <v>650</v>
      </c>
      <c r="J208">
        <v>1</v>
      </c>
      <c r="L208" t="s">
        <v>58</v>
      </c>
      <c r="M208" t="s">
        <v>50</v>
      </c>
      <c r="N208">
        <v>6</v>
      </c>
      <c r="O208">
        <v>23</v>
      </c>
      <c r="P208">
        <v>15</v>
      </c>
      <c r="Q208">
        <v>87.93</v>
      </c>
      <c r="R208">
        <v>5.75</v>
      </c>
      <c r="S208">
        <v>505.59750000000003</v>
      </c>
      <c r="T208">
        <v>0</v>
      </c>
      <c r="U208">
        <v>505.59750000000003</v>
      </c>
      <c r="V208">
        <v>505597.5</v>
      </c>
      <c r="W208">
        <v>42133.125</v>
      </c>
      <c r="X208" t="s">
        <v>1741</v>
      </c>
      <c r="Y208" t="s">
        <v>1741</v>
      </c>
      <c r="Z208">
        <v>3093</v>
      </c>
      <c r="AA208">
        <v>3094</v>
      </c>
      <c r="AB208" t="s">
        <v>42</v>
      </c>
      <c r="AC208" t="s">
        <v>42</v>
      </c>
      <c r="AD208" t="s">
        <v>42</v>
      </c>
      <c r="AE208" t="s">
        <v>42</v>
      </c>
      <c r="AF208">
        <v>134</v>
      </c>
      <c r="AH208">
        <v>2023</v>
      </c>
      <c r="AL208" t="s">
        <v>122</v>
      </c>
    </row>
    <row r="209" spans="1:38" x14ac:dyDescent="0.35">
      <c r="A209" t="s">
        <v>47</v>
      </c>
      <c r="B209" t="s">
        <v>578</v>
      </c>
      <c r="C209" t="s">
        <v>279</v>
      </c>
      <c r="D209" t="s">
        <v>688</v>
      </c>
      <c r="E209" t="s">
        <v>48</v>
      </c>
      <c r="G209" t="s">
        <v>122</v>
      </c>
      <c r="H209" t="s">
        <v>591</v>
      </c>
      <c r="I209" t="s">
        <v>590</v>
      </c>
      <c r="J209">
        <v>1</v>
      </c>
      <c r="L209" t="s">
        <v>58</v>
      </c>
      <c r="M209" t="s">
        <v>49</v>
      </c>
      <c r="N209">
        <v>1</v>
      </c>
      <c r="O209">
        <v>68</v>
      </c>
      <c r="P209">
        <v>3</v>
      </c>
      <c r="Q209">
        <v>87.93</v>
      </c>
      <c r="R209">
        <v>3.4</v>
      </c>
      <c r="S209">
        <v>298.96199999999999</v>
      </c>
      <c r="T209">
        <v>0</v>
      </c>
      <c r="U209">
        <v>298.96199999999999</v>
      </c>
      <c r="V209">
        <v>298962</v>
      </c>
      <c r="W209">
        <v>24913.5</v>
      </c>
      <c r="X209" t="s">
        <v>1741</v>
      </c>
      <c r="Y209" t="s">
        <v>1741</v>
      </c>
      <c r="Z209">
        <v>3093</v>
      </c>
      <c r="AA209">
        <v>3094</v>
      </c>
      <c r="AB209" t="s">
        <v>42</v>
      </c>
      <c r="AC209" t="s">
        <v>42</v>
      </c>
      <c r="AD209" t="s">
        <v>42</v>
      </c>
      <c r="AE209" t="s">
        <v>42</v>
      </c>
      <c r="AF209">
        <v>134</v>
      </c>
      <c r="AH209">
        <v>2023</v>
      </c>
      <c r="AL209" t="s">
        <v>122</v>
      </c>
    </row>
    <row r="210" spans="1:38" x14ac:dyDescent="0.35">
      <c r="A210" t="s">
        <v>47</v>
      </c>
      <c r="B210" t="s">
        <v>578</v>
      </c>
      <c r="C210" t="s">
        <v>279</v>
      </c>
      <c r="D210" t="s">
        <v>688</v>
      </c>
      <c r="E210" t="s">
        <v>48</v>
      </c>
      <c r="G210" t="s">
        <v>122</v>
      </c>
      <c r="H210" t="s">
        <v>595</v>
      </c>
      <c r="I210" t="s">
        <v>594</v>
      </c>
      <c r="J210">
        <v>1</v>
      </c>
      <c r="L210" t="s">
        <v>58</v>
      </c>
      <c r="M210" t="s">
        <v>49</v>
      </c>
      <c r="N210">
        <v>1</v>
      </c>
      <c r="O210">
        <v>68</v>
      </c>
      <c r="P210">
        <v>3</v>
      </c>
      <c r="Q210">
        <v>87.93</v>
      </c>
      <c r="R210">
        <v>3.4</v>
      </c>
      <c r="S210">
        <v>298.96199999999999</v>
      </c>
      <c r="T210">
        <v>0</v>
      </c>
      <c r="U210">
        <v>298.96199999999999</v>
      </c>
      <c r="V210">
        <v>298962</v>
      </c>
      <c r="W210">
        <v>24913.5</v>
      </c>
      <c r="X210" t="s">
        <v>1741</v>
      </c>
      <c r="Y210" t="s">
        <v>1741</v>
      </c>
      <c r="Z210">
        <v>3093</v>
      </c>
      <c r="AA210">
        <v>3094</v>
      </c>
      <c r="AB210" t="s">
        <v>42</v>
      </c>
      <c r="AC210" t="s">
        <v>42</v>
      </c>
      <c r="AD210" t="s">
        <v>42</v>
      </c>
      <c r="AE210" t="s">
        <v>42</v>
      </c>
      <c r="AF210">
        <v>134</v>
      </c>
      <c r="AH210">
        <v>2023</v>
      </c>
      <c r="AL210" t="s">
        <v>122</v>
      </c>
    </row>
    <row r="211" spans="1:38" x14ac:dyDescent="0.35">
      <c r="A211" t="s">
        <v>47</v>
      </c>
      <c r="B211" t="s">
        <v>578</v>
      </c>
      <c r="C211" t="s">
        <v>279</v>
      </c>
      <c r="D211" t="s">
        <v>688</v>
      </c>
      <c r="E211" t="s">
        <v>48</v>
      </c>
      <c r="G211" t="s">
        <v>122</v>
      </c>
      <c r="H211" t="s">
        <v>597</v>
      </c>
      <c r="I211" t="s">
        <v>596</v>
      </c>
      <c r="J211">
        <v>1</v>
      </c>
      <c r="L211" t="s">
        <v>58</v>
      </c>
      <c r="M211" t="s">
        <v>49</v>
      </c>
      <c r="N211">
        <v>1</v>
      </c>
      <c r="O211">
        <v>68</v>
      </c>
      <c r="P211">
        <v>16</v>
      </c>
      <c r="Q211">
        <v>87.93</v>
      </c>
      <c r="R211">
        <v>18.133333333333333</v>
      </c>
      <c r="S211">
        <v>1594.4640000000002</v>
      </c>
      <c r="T211">
        <v>0</v>
      </c>
      <c r="U211">
        <v>1594.4640000000002</v>
      </c>
      <c r="V211">
        <v>1594464.0000000002</v>
      </c>
      <c r="W211">
        <v>132872.00000000003</v>
      </c>
      <c r="X211" t="s">
        <v>1741</v>
      </c>
      <c r="Y211" t="s">
        <v>1741</v>
      </c>
      <c r="Z211">
        <v>3093</v>
      </c>
      <c r="AA211">
        <v>3094</v>
      </c>
      <c r="AB211" t="s">
        <v>42</v>
      </c>
      <c r="AC211" t="s">
        <v>42</v>
      </c>
      <c r="AD211" t="s">
        <v>42</v>
      </c>
      <c r="AE211" t="s">
        <v>42</v>
      </c>
      <c r="AF211">
        <v>134</v>
      </c>
      <c r="AH211">
        <v>2023</v>
      </c>
      <c r="AL211" t="s">
        <v>122</v>
      </c>
    </row>
    <row r="212" spans="1:38" x14ac:dyDescent="0.35">
      <c r="A212" t="s">
        <v>47</v>
      </c>
      <c r="B212" t="s">
        <v>578</v>
      </c>
      <c r="C212" t="s">
        <v>279</v>
      </c>
      <c r="D212" t="s">
        <v>688</v>
      </c>
      <c r="E212" t="s">
        <v>48</v>
      </c>
      <c r="G212" t="s">
        <v>122</v>
      </c>
      <c r="H212" t="s">
        <v>599</v>
      </c>
      <c r="I212" t="s">
        <v>598</v>
      </c>
      <c r="J212">
        <v>1</v>
      </c>
      <c r="L212" t="s">
        <v>58</v>
      </c>
      <c r="M212" t="s">
        <v>49</v>
      </c>
      <c r="N212">
        <v>1</v>
      </c>
      <c r="O212">
        <v>68</v>
      </c>
      <c r="P212">
        <v>8</v>
      </c>
      <c r="Q212">
        <v>87.93</v>
      </c>
      <c r="R212">
        <v>9.0666666666666664</v>
      </c>
      <c r="S212">
        <v>797.23200000000008</v>
      </c>
      <c r="T212">
        <v>0</v>
      </c>
      <c r="U212">
        <v>797.23200000000008</v>
      </c>
      <c r="V212">
        <v>797232.00000000012</v>
      </c>
      <c r="W212">
        <v>66436.000000000015</v>
      </c>
      <c r="X212" t="s">
        <v>1741</v>
      </c>
      <c r="Y212" t="s">
        <v>1741</v>
      </c>
      <c r="Z212">
        <v>3093</v>
      </c>
      <c r="AA212">
        <v>3094</v>
      </c>
      <c r="AB212" t="s">
        <v>42</v>
      </c>
      <c r="AC212" t="s">
        <v>42</v>
      </c>
      <c r="AD212" t="s">
        <v>42</v>
      </c>
      <c r="AE212" t="s">
        <v>42</v>
      </c>
      <c r="AF212">
        <v>134</v>
      </c>
      <c r="AH212">
        <v>2023</v>
      </c>
      <c r="AL212" t="s">
        <v>122</v>
      </c>
    </row>
    <row r="213" spans="1:38" x14ac:dyDescent="0.35">
      <c r="A213" t="s">
        <v>47</v>
      </c>
      <c r="B213" t="s">
        <v>578</v>
      </c>
      <c r="C213" t="s">
        <v>279</v>
      </c>
      <c r="D213" t="s">
        <v>688</v>
      </c>
      <c r="E213" t="s">
        <v>48</v>
      </c>
      <c r="G213" t="s">
        <v>122</v>
      </c>
      <c r="H213" t="s">
        <v>603</v>
      </c>
      <c r="I213" t="s">
        <v>602</v>
      </c>
      <c r="J213">
        <v>1</v>
      </c>
      <c r="L213" t="s">
        <v>58</v>
      </c>
      <c r="M213" t="s">
        <v>50</v>
      </c>
      <c r="N213">
        <v>2</v>
      </c>
      <c r="O213">
        <v>58</v>
      </c>
      <c r="P213">
        <v>6</v>
      </c>
      <c r="Q213">
        <v>87.93</v>
      </c>
      <c r="R213">
        <v>5.8</v>
      </c>
      <c r="S213">
        <v>509.99400000000003</v>
      </c>
      <c r="T213">
        <v>0</v>
      </c>
      <c r="U213">
        <v>509.99400000000003</v>
      </c>
      <c r="V213">
        <v>509994</v>
      </c>
      <c r="W213">
        <v>42499.5</v>
      </c>
      <c r="X213" t="s">
        <v>1741</v>
      </c>
      <c r="Y213" t="s">
        <v>1741</v>
      </c>
      <c r="Z213">
        <v>3093</v>
      </c>
      <c r="AA213">
        <v>3094</v>
      </c>
      <c r="AB213" t="s">
        <v>42</v>
      </c>
      <c r="AC213" t="s">
        <v>42</v>
      </c>
      <c r="AD213" t="s">
        <v>42</v>
      </c>
      <c r="AE213" t="s">
        <v>42</v>
      </c>
      <c r="AF213">
        <v>134</v>
      </c>
      <c r="AH213">
        <v>2023</v>
      </c>
      <c r="AL213" t="s">
        <v>122</v>
      </c>
    </row>
    <row r="214" spans="1:38" x14ac:dyDescent="0.35">
      <c r="A214" t="s">
        <v>47</v>
      </c>
      <c r="B214" t="s">
        <v>578</v>
      </c>
      <c r="C214" t="s">
        <v>279</v>
      </c>
      <c r="D214" t="s">
        <v>688</v>
      </c>
      <c r="E214" t="s">
        <v>48</v>
      </c>
      <c r="G214" t="s">
        <v>122</v>
      </c>
      <c r="H214" t="s">
        <v>605</v>
      </c>
      <c r="I214" t="s">
        <v>604</v>
      </c>
      <c r="J214">
        <v>1</v>
      </c>
      <c r="L214" t="s">
        <v>58</v>
      </c>
      <c r="M214" t="s">
        <v>50</v>
      </c>
      <c r="N214">
        <v>2</v>
      </c>
      <c r="O214">
        <v>58</v>
      </c>
      <c r="P214">
        <v>8</v>
      </c>
      <c r="Q214">
        <v>87.93</v>
      </c>
      <c r="R214">
        <v>7.7333333333333334</v>
      </c>
      <c r="S214">
        <v>679.99200000000008</v>
      </c>
      <c r="T214">
        <v>0</v>
      </c>
      <c r="U214">
        <v>679.99200000000008</v>
      </c>
      <c r="V214">
        <v>679992.00000000012</v>
      </c>
      <c r="W214">
        <v>56666.000000000007</v>
      </c>
      <c r="X214" t="s">
        <v>1741</v>
      </c>
      <c r="Y214" t="s">
        <v>1741</v>
      </c>
      <c r="Z214">
        <v>3093</v>
      </c>
      <c r="AA214">
        <v>3094</v>
      </c>
      <c r="AB214" t="s">
        <v>42</v>
      </c>
      <c r="AC214" t="s">
        <v>42</v>
      </c>
      <c r="AD214" t="s">
        <v>42</v>
      </c>
      <c r="AE214" t="s">
        <v>42</v>
      </c>
      <c r="AF214">
        <v>134</v>
      </c>
      <c r="AH214">
        <v>2023</v>
      </c>
      <c r="AL214" t="s">
        <v>122</v>
      </c>
    </row>
    <row r="215" spans="1:38" x14ac:dyDescent="0.35">
      <c r="A215" t="s">
        <v>47</v>
      </c>
      <c r="B215" t="s">
        <v>578</v>
      </c>
      <c r="C215" t="s">
        <v>279</v>
      </c>
      <c r="D215" t="s">
        <v>688</v>
      </c>
      <c r="E215" t="s">
        <v>48</v>
      </c>
      <c r="G215" t="s">
        <v>122</v>
      </c>
      <c r="H215" t="s">
        <v>609</v>
      </c>
      <c r="I215" t="s">
        <v>608</v>
      </c>
      <c r="J215">
        <v>1</v>
      </c>
      <c r="L215" t="s">
        <v>58</v>
      </c>
      <c r="M215" t="s">
        <v>50</v>
      </c>
      <c r="N215">
        <v>2</v>
      </c>
      <c r="O215">
        <v>58</v>
      </c>
      <c r="P215">
        <v>6</v>
      </c>
      <c r="Q215">
        <v>87.93</v>
      </c>
      <c r="R215">
        <v>5.8</v>
      </c>
      <c r="S215">
        <v>509.99400000000003</v>
      </c>
      <c r="T215">
        <v>0</v>
      </c>
      <c r="U215">
        <v>509.99400000000003</v>
      </c>
      <c r="V215">
        <v>509994</v>
      </c>
      <c r="W215">
        <v>42499.5</v>
      </c>
      <c r="X215" t="s">
        <v>1741</v>
      </c>
      <c r="Y215" t="s">
        <v>1741</v>
      </c>
      <c r="Z215">
        <v>3093</v>
      </c>
      <c r="AA215">
        <v>3094</v>
      </c>
      <c r="AB215" t="s">
        <v>42</v>
      </c>
      <c r="AC215" t="s">
        <v>42</v>
      </c>
      <c r="AD215" t="s">
        <v>42</v>
      </c>
      <c r="AE215" t="s">
        <v>42</v>
      </c>
      <c r="AF215">
        <v>134</v>
      </c>
      <c r="AH215">
        <v>2023</v>
      </c>
      <c r="AL215" t="s">
        <v>122</v>
      </c>
    </row>
    <row r="216" spans="1:38" x14ac:dyDescent="0.35">
      <c r="A216" t="s">
        <v>47</v>
      </c>
      <c r="B216" t="s">
        <v>578</v>
      </c>
      <c r="C216" t="s">
        <v>279</v>
      </c>
      <c r="D216" t="s">
        <v>688</v>
      </c>
      <c r="E216" t="s">
        <v>48</v>
      </c>
      <c r="G216" t="s">
        <v>122</v>
      </c>
      <c r="H216" t="s">
        <v>607</v>
      </c>
      <c r="I216" t="s">
        <v>606</v>
      </c>
      <c r="J216">
        <v>1</v>
      </c>
      <c r="L216" t="s">
        <v>58</v>
      </c>
      <c r="M216" t="s">
        <v>50</v>
      </c>
      <c r="N216">
        <v>2</v>
      </c>
      <c r="O216">
        <v>58</v>
      </c>
      <c r="P216">
        <v>10</v>
      </c>
      <c r="Q216">
        <v>87.93</v>
      </c>
      <c r="R216">
        <v>9.6666666666666661</v>
      </c>
      <c r="S216">
        <v>849.99</v>
      </c>
      <c r="T216">
        <v>0</v>
      </c>
      <c r="U216">
        <v>849.99</v>
      </c>
      <c r="V216">
        <v>849990</v>
      </c>
      <c r="W216">
        <v>70832.5</v>
      </c>
      <c r="X216" t="s">
        <v>1741</v>
      </c>
      <c r="Y216" t="s">
        <v>1741</v>
      </c>
      <c r="Z216">
        <v>3093</v>
      </c>
      <c r="AA216">
        <v>3094</v>
      </c>
      <c r="AB216" t="s">
        <v>42</v>
      </c>
      <c r="AC216" t="s">
        <v>42</v>
      </c>
      <c r="AD216" t="s">
        <v>42</v>
      </c>
      <c r="AE216" t="s">
        <v>42</v>
      </c>
      <c r="AF216">
        <v>134</v>
      </c>
      <c r="AH216">
        <v>2023</v>
      </c>
      <c r="AL216" t="s">
        <v>122</v>
      </c>
    </row>
    <row r="217" spans="1:38" x14ac:dyDescent="0.35">
      <c r="A217" t="s">
        <v>47</v>
      </c>
      <c r="B217" t="s">
        <v>578</v>
      </c>
      <c r="C217" t="s">
        <v>279</v>
      </c>
      <c r="D217" t="s">
        <v>688</v>
      </c>
      <c r="E217" t="s">
        <v>48</v>
      </c>
      <c r="G217" t="s">
        <v>122</v>
      </c>
      <c r="H217" t="s">
        <v>625</v>
      </c>
      <c r="I217" t="s">
        <v>624</v>
      </c>
      <c r="J217">
        <v>1</v>
      </c>
      <c r="L217" t="s">
        <v>58</v>
      </c>
      <c r="M217" t="s">
        <v>49</v>
      </c>
      <c r="N217">
        <v>3</v>
      </c>
      <c r="O217">
        <v>46</v>
      </c>
      <c r="P217">
        <v>4.5</v>
      </c>
      <c r="Q217">
        <v>87.93</v>
      </c>
      <c r="R217">
        <v>3.45</v>
      </c>
      <c r="S217">
        <v>303.35850000000005</v>
      </c>
      <c r="T217">
        <v>0</v>
      </c>
      <c r="U217">
        <v>303.35850000000005</v>
      </c>
      <c r="V217">
        <v>303358.50000000006</v>
      </c>
      <c r="W217">
        <v>25279.875000000004</v>
      </c>
      <c r="X217" t="s">
        <v>1741</v>
      </c>
      <c r="Y217" t="s">
        <v>1741</v>
      </c>
      <c r="Z217">
        <v>3093</v>
      </c>
      <c r="AA217">
        <v>3094</v>
      </c>
      <c r="AB217" t="s">
        <v>42</v>
      </c>
      <c r="AC217" t="s">
        <v>42</v>
      </c>
      <c r="AD217" t="s">
        <v>42</v>
      </c>
      <c r="AE217" t="s">
        <v>42</v>
      </c>
      <c r="AF217">
        <v>134</v>
      </c>
      <c r="AH217">
        <v>2023</v>
      </c>
      <c r="AL217" t="s">
        <v>122</v>
      </c>
    </row>
    <row r="218" spans="1:38" x14ac:dyDescent="0.35">
      <c r="A218" t="s">
        <v>47</v>
      </c>
      <c r="B218" t="s">
        <v>578</v>
      </c>
      <c r="C218" t="s">
        <v>279</v>
      </c>
      <c r="D218" t="s">
        <v>688</v>
      </c>
      <c r="E218" t="s">
        <v>48</v>
      </c>
      <c r="G218" t="s">
        <v>122</v>
      </c>
      <c r="H218" t="s">
        <v>623</v>
      </c>
      <c r="I218" t="s">
        <v>622</v>
      </c>
      <c r="J218">
        <v>1</v>
      </c>
      <c r="L218" t="s">
        <v>58</v>
      </c>
      <c r="M218" t="s">
        <v>49</v>
      </c>
      <c r="N218">
        <v>3</v>
      </c>
      <c r="O218">
        <v>46</v>
      </c>
      <c r="P218">
        <v>12</v>
      </c>
      <c r="Q218">
        <v>87.93</v>
      </c>
      <c r="R218">
        <v>9.1999999999999993</v>
      </c>
      <c r="S218">
        <v>808.95600000000002</v>
      </c>
      <c r="T218">
        <v>0</v>
      </c>
      <c r="U218">
        <v>808.95600000000002</v>
      </c>
      <c r="V218">
        <v>808956</v>
      </c>
      <c r="W218">
        <v>67413</v>
      </c>
      <c r="X218" t="s">
        <v>1741</v>
      </c>
      <c r="Y218" t="s">
        <v>1741</v>
      </c>
      <c r="Z218">
        <v>3093</v>
      </c>
      <c r="AA218">
        <v>3094</v>
      </c>
      <c r="AB218" t="s">
        <v>42</v>
      </c>
      <c r="AC218" t="s">
        <v>42</v>
      </c>
      <c r="AD218" t="s">
        <v>42</v>
      </c>
      <c r="AE218" t="s">
        <v>42</v>
      </c>
      <c r="AF218">
        <v>134</v>
      </c>
      <c r="AH218">
        <v>2023</v>
      </c>
      <c r="AL218" t="s">
        <v>122</v>
      </c>
    </row>
    <row r="219" spans="1:38" x14ac:dyDescent="0.35">
      <c r="A219" t="s">
        <v>47</v>
      </c>
      <c r="B219" t="s">
        <v>578</v>
      </c>
      <c r="C219" t="s">
        <v>279</v>
      </c>
      <c r="D219" t="s">
        <v>688</v>
      </c>
      <c r="E219" t="s">
        <v>48</v>
      </c>
      <c r="G219" t="s">
        <v>122</v>
      </c>
      <c r="H219" t="s">
        <v>621</v>
      </c>
      <c r="I219" t="s">
        <v>620</v>
      </c>
      <c r="J219">
        <v>1</v>
      </c>
      <c r="L219" t="s">
        <v>58</v>
      </c>
      <c r="M219" t="s">
        <v>49</v>
      </c>
      <c r="N219">
        <v>3</v>
      </c>
      <c r="O219">
        <v>46</v>
      </c>
      <c r="P219">
        <v>9</v>
      </c>
      <c r="Q219">
        <v>87.93</v>
      </c>
      <c r="R219">
        <v>6.9</v>
      </c>
      <c r="S219">
        <v>606.7170000000001</v>
      </c>
      <c r="T219">
        <v>0</v>
      </c>
      <c r="U219">
        <v>606.7170000000001</v>
      </c>
      <c r="V219">
        <v>606717.00000000012</v>
      </c>
      <c r="W219">
        <v>50559.750000000007</v>
      </c>
      <c r="X219" t="s">
        <v>1741</v>
      </c>
      <c r="Y219" t="s">
        <v>1741</v>
      </c>
      <c r="Z219">
        <v>3093</v>
      </c>
      <c r="AA219">
        <v>3094</v>
      </c>
      <c r="AB219" t="s">
        <v>42</v>
      </c>
      <c r="AC219" t="s">
        <v>42</v>
      </c>
      <c r="AD219" t="s">
        <v>42</v>
      </c>
      <c r="AE219" t="s">
        <v>42</v>
      </c>
      <c r="AF219">
        <v>134</v>
      </c>
      <c r="AH219">
        <v>2023</v>
      </c>
      <c r="AL219" t="s">
        <v>122</v>
      </c>
    </row>
    <row r="220" spans="1:38" x14ac:dyDescent="0.35">
      <c r="A220" t="s">
        <v>47</v>
      </c>
      <c r="B220" t="s">
        <v>578</v>
      </c>
      <c r="C220" t="s">
        <v>279</v>
      </c>
      <c r="D220" t="s">
        <v>688</v>
      </c>
      <c r="E220" t="s">
        <v>48</v>
      </c>
      <c r="G220" t="s">
        <v>122</v>
      </c>
      <c r="H220" t="s">
        <v>619</v>
      </c>
      <c r="I220" t="s">
        <v>618</v>
      </c>
      <c r="J220">
        <v>1</v>
      </c>
      <c r="L220" t="s">
        <v>58</v>
      </c>
      <c r="M220" t="s">
        <v>49</v>
      </c>
      <c r="N220">
        <v>3</v>
      </c>
      <c r="O220">
        <v>46</v>
      </c>
      <c r="P220">
        <v>4.5</v>
      </c>
      <c r="Q220">
        <v>87.93</v>
      </c>
      <c r="R220">
        <v>3.45</v>
      </c>
      <c r="S220">
        <v>303.35850000000005</v>
      </c>
      <c r="T220">
        <v>0</v>
      </c>
      <c r="U220">
        <v>303.35850000000005</v>
      </c>
      <c r="V220">
        <v>303358.50000000006</v>
      </c>
      <c r="W220">
        <v>25279.875000000004</v>
      </c>
      <c r="X220" t="s">
        <v>1741</v>
      </c>
      <c r="Y220" t="s">
        <v>1741</v>
      </c>
      <c r="Z220">
        <v>3093</v>
      </c>
      <c r="AA220">
        <v>3094</v>
      </c>
      <c r="AB220" t="s">
        <v>42</v>
      </c>
      <c r="AC220" t="s">
        <v>42</v>
      </c>
      <c r="AD220" t="s">
        <v>42</v>
      </c>
      <c r="AE220" t="s">
        <v>42</v>
      </c>
      <c r="AF220">
        <v>134</v>
      </c>
      <c r="AH220">
        <v>2023</v>
      </c>
      <c r="AL220" t="s">
        <v>122</v>
      </c>
    </row>
    <row r="221" spans="1:38" x14ac:dyDescent="0.35">
      <c r="A221" t="s">
        <v>47</v>
      </c>
      <c r="B221" t="s">
        <v>578</v>
      </c>
      <c r="C221" t="s">
        <v>279</v>
      </c>
      <c r="D221" t="s">
        <v>688</v>
      </c>
      <c r="E221" t="s">
        <v>48</v>
      </c>
      <c r="G221" t="s">
        <v>122</v>
      </c>
      <c r="H221" t="s">
        <v>647</v>
      </c>
      <c r="I221" t="s">
        <v>646</v>
      </c>
      <c r="J221">
        <v>1</v>
      </c>
      <c r="L221" t="s">
        <v>58</v>
      </c>
      <c r="M221" t="s">
        <v>50</v>
      </c>
      <c r="N221">
        <v>4</v>
      </c>
      <c r="O221">
        <v>40</v>
      </c>
      <c r="P221">
        <v>5</v>
      </c>
      <c r="Q221">
        <v>87.93</v>
      </c>
      <c r="R221">
        <v>3.3333333333333335</v>
      </c>
      <c r="S221">
        <v>293.10000000000002</v>
      </c>
      <c r="T221">
        <v>0</v>
      </c>
      <c r="U221">
        <v>293.10000000000002</v>
      </c>
      <c r="V221">
        <v>293100</v>
      </c>
      <c r="W221">
        <v>24425</v>
      </c>
      <c r="X221" t="s">
        <v>1741</v>
      </c>
      <c r="Y221" t="s">
        <v>1741</v>
      </c>
      <c r="Z221">
        <v>3093</v>
      </c>
      <c r="AA221">
        <v>3094</v>
      </c>
      <c r="AB221" t="s">
        <v>42</v>
      </c>
      <c r="AC221" t="s">
        <v>42</v>
      </c>
      <c r="AD221" t="s">
        <v>42</v>
      </c>
      <c r="AE221" t="s">
        <v>42</v>
      </c>
      <c r="AF221">
        <v>134</v>
      </c>
      <c r="AH221">
        <v>2023</v>
      </c>
      <c r="AL221" t="s">
        <v>122</v>
      </c>
    </row>
    <row r="222" spans="1:38" x14ac:dyDescent="0.35">
      <c r="A222" t="s">
        <v>47</v>
      </c>
      <c r="B222" t="s">
        <v>578</v>
      </c>
      <c r="C222" t="s">
        <v>279</v>
      </c>
      <c r="D222" t="s">
        <v>688</v>
      </c>
      <c r="E222" t="s">
        <v>48</v>
      </c>
      <c r="G222" t="s">
        <v>122</v>
      </c>
      <c r="H222" t="s">
        <v>643</v>
      </c>
      <c r="I222" t="s">
        <v>642</v>
      </c>
      <c r="J222">
        <v>1</v>
      </c>
      <c r="L222" t="s">
        <v>58</v>
      </c>
      <c r="M222" t="s">
        <v>50</v>
      </c>
      <c r="N222">
        <v>4</v>
      </c>
      <c r="O222">
        <v>40</v>
      </c>
      <c r="P222">
        <v>5</v>
      </c>
      <c r="Q222">
        <v>87.93</v>
      </c>
      <c r="R222">
        <v>3.3333333333333335</v>
      </c>
      <c r="S222">
        <v>293.10000000000002</v>
      </c>
      <c r="T222">
        <v>0</v>
      </c>
      <c r="U222">
        <v>293.10000000000002</v>
      </c>
      <c r="V222">
        <v>293100</v>
      </c>
      <c r="W222">
        <v>24425</v>
      </c>
      <c r="X222" t="s">
        <v>1741</v>
      </c>
      <c r="Y222" t="s">
        <v>1741</v>
      </c>
      <c r="Z222">
        <v>3093</v>
      </c>
      <c r="AA222">
        <v>3094</v>
      </c>
      <c r="AB222" t="s">
        <v>42</v>
      </c>
      <c r="AC222" t="s">
        <v>42</v>
      </c>
      <c r="AD222" t="s">
        <v>42</v>
      </c>
      <c r="AE222" t="s">
        <v>42</v>
      </c>
      <c r="AF222">
        <v>134</v>
      </c>
      <c r="AH222">
        <v>2023</v>
      </c>
      <c r="AL222" t="s">
        <v>122</v>
      </c>
    </row>
    <row r="223" spans="1:38" x14ac:dyDescent="0.35">
      <c r="A223" t="s">
        <v>47</v>
      </c>
      <c r="B223" t="s">
        <v>578</v>
      </c>
      <c r="C223" t="s">
        <v>279</v>
      </c>
      <c r="D223" t="s">
        <v>688</v>
      </c>
      <c r="E223" t="s">
        <v>48</v>
      </c>
      <c r="G223" t="s">
        <v>122</v>
      </c>
      <c r="H223" t="s">
        <v>645</v>
      </c>
      <c r="I223" t="s">
        <v>644</v>
      </c>
      <c r="J223">
        <v>1</v>
      </c>
      <c r="L223" t="s">
        <v>58</v>
      </c>
      <c r="M223" t="s">
        <v>50</v>
      </c>
      <c r="N223">
        <v>4</v>
      </c>
      <c r="O223">
        <v>40</v>
      </c>
      <c r="P223">
        <v>5</v>
      </c>
      <c r="Q223">
        <v>87.93</v>
      </c>
      <c r="R223">
        <v>3.3333333333333335</v>
      </c>
      <c r="S223">
        <v>293.10000000000002</v>
      </c>
      <c r="T223">
        <v>0</v>
      </c>
      <c r="U223">
        <v>293.10000000000002</v>
      </c>
      <c r="V223">
        <v>293100</v>
      </c>
      <c r="W223">
        <v>24425</v>
      </c>
      <c r="X223" t="s">
        <v>1741</v>
      </c>
      <c r="Y223" t="s">
        <v>1741</v>
      </c>
      <c r="Z223">
        <v>3093</v>
      </c>
      <c r="AA223">
        <v>3094</v>
      </c>
      <c r="AB223" t="s">
        <v>42</v>
      </c>
      <c r="AC223" t="s">
        <v>42</v>
      </c>
      <c r="AD223" t="s">
        <v>42</v>
      </c>
      <c r="AE223" t="s">
        <v>42</v>
      </c>
      <c r="AF223">
        <v>134</v>
      </c>
      <c r="AH223">
        <v>2023</v>
      </c>
      <c r="AL223" t="s">
        <v>122</v>
      </c>
    </row>
    <row r="224" spans="1:38" x14ac:dyDescent="0.35">
      <c r="A224" t="s">
        <v>47</v>
      </c>
      <c r="B224" t="s">
        <v>578</v>
      </c>
      <c r="C224" t="s">
        <v>279</v>
      </c>
      <c r="D224" t="s">
        <v>688</v>
      </c>
      <c r="E224" t="s">
        <v>48</v>
      </c>
      <c r="G224" t="s">
        <v>122</v>
      </c>
      <c r="H224" t="s">
        <v>641</v>
      </c>
      <c r="I224" t="s">
        <v>640</v>
      </c>
      <c r="J224">
        <v>1</v>
      </c>
      <c r="L224" t="s">
        <v>58</v>
      </c>
      <c r="M224" t="s">
        <v>50</v>
      </c>
      <c r="N224">
        <v>4</v>
      </c>
      <c r="O224">
        <v>40</v>
      </c>
      <c r="P224">
        <v>5</v>
      </c>
      <c r="Q224">
        <v>87.93</v>
      </c>
      <c r="R224">
        <v>3.3333333333333335</v>
      </c>
      <c r="S224">
        <v>293.10000000000002</v>
      </c>
      <c r="T224">
        <v>0</v>
      </c>
      <c r="U224">
        <v>293.10000000000002</v>
      </c>
      <c r="V224">
        <v>293100</v>
      </c>
      <c r="W224">
        <v>24425</v>
      </c>
      <c r="X224" t="s">
        <v>1741</v>
      </c>
      <c r="Y224" t="s">
        <v>1741</v>
      </c>
      <c r="Z224">
        <v>3093</v>
      </c>
      <c r="AA224">
        <v>3094</v>
      </c>
      <c r="AB224" t="s">
        <v>42</v>
      </c>
      <c r="AC224" t="s">
        <v>42</v>
      </c>
      <c r="AD224" t="s">
        <v>42</v>
      </c>
      <c r="AE224" t="s">
        <v>42</v>
      </c>
      <c r="AF224">
        <v>134</v>
      </c>
      <c r="AH224">
        <v>2023</v>
      </c>
      <c r="AL224" t="s">
        <v>122</v>
      </c>
    </row>
    <row r="225" spans="1:38" x14ac:dyDescent="0.35">
      <c r="A225" t="s">
        <v>47</v>
      </c>
      <c r="B225" t="s">
        <v>578</v>
      </c>
      <c r="C225" t="s">
        <v>279</v>
      </c>
      <c r="D225" t="s">
        <v>688</v>
      </c>
      <c r="E225" t="s">
        <v>48</v>
      </c>
      <c r="G225" t="s">
        <v>122</v>
      </c>
      <c r="H225" t="s">
        <v>655</v>
      </c>
      <c r="I225" t="s">
        <v>654</v>
      </c>
      <c r="J225">
        <v>1</v>
      </c>
      <c r="L225" t="s">
        <v>58</v>
      </c>
      <c r="M225" t="s">
        <v>50</v>
      </c>
      <c r="N225">
        <v>4</v>
      </c>
      <c r="O225">
        <v>40</v>
      </c>
      <c r="P225">
        <v>10</v>
      </c>
      <c r="Q225">
        <v>87.93</v>
      </c>
      <c r="R225">
        <v>6.666666666666667</v>
      </c>
      <c r="S225">
        <v>586.20000000000005</v>
      </c>
      <c r="T225">
        <v>0</v>
      </c>
      <c r="U225">
        <v>586.20000000000005</v>
      </c>
      <c r="V225">
        <v>586200</v>
      </c>
      <c r="W225">
        <v>48850</v>
      </c>
      <c r="X225" t="s">
        <v>1741</v>
      </c>
      <c r="Y225" t="s">
        <v>1741</v>
      </c>
      <c r="Z225">
        <v>3093</v>
      </c>
      <c r="AA225">
        <v>3094</v>
      </c>
      <c r="AB225" t="s">
        <v>42</v>
      </c>
      <c r="AC225" t="s">
        <v>42</v>
      </c>
      <c r="AD225" t="s">
        <v>42</v>
      </c>
      <c r="AE225" t="s">
        <v>42</v>
      </c>
      <c r="AF225">
        <v>134</v>
      </c>
      <c r="AH225">
        <v>2023</v>
      </c>
      <c r="AL225" t="s">
        <v>122</v>
      </c>
    </row>
    <row r="226" spans="1:38" x14ac:dyDescent="0.35">
      <c r="A226" t="s">
        <v>47</v>
      </c>
      <c r="B226" t="s">
        <v>578</v>
      </c>
      <c r="C226" t="s">
        <v>279</v>
      </c>
      <c r="D226" t="s">
        <v>688</v>
      </c>
      <c r="E226" t="s">
        <v>48</v>
      </c>
      <c r="G226" t="s">
        <v>122</v>
      </c>
      <c r="H226" t="s">
        <v>593</v>
      </c>
      <c r="I226" t="s">
        <v>592</v>
      </c>
      <c r="J226">
        <v>1</v>
      </c>
      <c r="L226" t="s">
        <v>58</v>
      </c>
      <c r="M226" t="s">
        <v>49</v>
      </c>
      <c r="N226">
        <v>5</v>
      </c>
      <c r="O226">
        <v>38</v>
      </c>
      <c r="P226">
        <v>7.5</v>
      </c>
      <c r="Q226">
        <v>87.93</v>
      </c>
      <c r="R226">
        <v>4.75</v>
      </c>
      <c r="S226">
        <v>417.66750000000002</v>
      </c>
      <c r="T226">
        <v>0</v>
      </c>
      <c r="U226">
        <v>417.66750000000002</v>
      </c>
      <c r="V226">
        <v>417667.5</v>
      </c>
      <c r="W226">
        <v>34805.625</v>
      </c>
      <c r="X226" t="s">
        <v>1741</v>
      </c>
      <c r="Y226" t="s">
        <v>1741</v>
      </c>
      <c r="Z226">
        <v>3093</v>
      </c>
      <c r="AA226">
        <v>3094</v>
      </c>
      <c r="AB226" t="s">
        <v>42</v>
      </c>
      <c r="AC226" t="s">
        <v>42</v>
      </c>
      <c r="AD226" t="s">
        <v>42</v>
      </c>
      <c r="AE226" t="s">
        <v>42</v>
      </c>
      <c r="AF226">
        <v>134</v>
      </c>
      <c r="AH226">
        <v>2023</v>
      </c>
      <c r="AL226" t="s">
        <v>122</v>
      </c>
    </row>
    <row r="227" spans="1:38" x14ac:dyDescent="0.35">
      <c r="A227" t="s">
        <v>47</v>
      </c>
      <c r="B227" t="s">
        <v>578</v>
      </c>
      <c r="C227" t="s">
        <v>279</v>
      </c>
      <c r="D227" t="s">
        <v>688</v>
      </c>
      <c r="E227" t="s">
        <v>48</v>
      </c>
      <c r="G227" t="s">
        <v>122</v>
      </c>
      <c r="H227" t="s">
        <v>633</v>
      </c>
      <c r="I227" t="s">
        <v>632</v>
      </c>
      <c r="J227">
        <v>1</v>
      </c>
      <c r="L227" t="s">
        <v>58</v>
      </c>
      <c r="M227" t="s">
        <v>49</v>
      </c>
      <c r="N227">
        <v>5</v>
      </c>
      <c r="O227">
        <v>38</v>
      </c>
      <c r="P227">
        <v>7.5</v>
      </c>
      <c r="Q227">
        <v>87.93</v>
      </c>
      <c r="R227">
        <v>4.75</v>
      </c>
      <c r="S227">
        <v>417.66750000000002</v>
      </c>
      <c r="T227">
        <v>0</v>
      </c>
      <c r="U227">
        <v>417.66750000000002</v>
      </c>
      <c r="V227">
        <v>417667.5</v>
      </c>
      <c r="W227">
        <v>34805.625</v>
      </c>
      <c r="X227" t="s">
        <v>1741</v>
      </c>
      <c r="Y227" t="s">
        <v>1741</v>
      </c>
      <c r="Z227">
        <v>3093</v>
      </c>
      <c r="AA227">
        <v>3094</v>
      </c>
      <c r="AB227" t="s">
        <v>42</v>
      </c>
      <c r="AC227" t="s">
        <v>42</v>
      </c>
      <c r="AD227" t="s">
        <v>42</v>
      </c>
      <c r="AE227" t="s">
        <v>42</v>
      </c>
      <c r="AF227">
        <v>134</v>
      </c>
      <c r="AH227">
        <v>2023</v>
      </c>
      <c r="AL227" t="s">
        <v>122</v>
      </c>
    </row>
    <row r="228" spans="1:38" x14ac:dyDescent="0.35">
      <c r="A228" t="s">
        <v>47</v>
      </c>
      <c r="B228" t="s">
        <v>578</v>
      </c>
      <c r="C228" t="s">
        <v>279</v>
      </c>
      <c r="D228" t="s">
        <v>688</v>
      </c>
      <c r="E228" t="s">
        <v>48</v>
      </c>
      <c r="G228" t="s">
        <v>122</v>
      </c>
      <c r="H228" t="s">
        <v>631</v>
      </c>
      <c r="I228" t="s">
        <v>630</v>
      </c>
      <c r="J228">
        <v>1</v>
      </c>
      <c r="L228" t="s">
        <v>66</v>
      </c>
      <c r="M228" t="s">
        <v>49</v>
      </c>
      <c r="N228">
        <v>5</v>
      </c>
      <c r="O228">
        <v>38</v>
      </c>
      <c r="P228">
        <v>7.5</v>
      </c>
      <c r="Q228">
        <v>87.93</v>
      </c>
      <c r="R228">
        <v>4.75</v>
      </c>
      <c r="S228">
        <v>417.66750000000002</v>
      </c>
      <c r="T228">
        <v>0</v>
      </c>
      <c r="U228">
        <v>417.66750000000002</v>
      </c>
      <c r="V228">
        <v>417667.5</v>
      </c>
      <c r="W228">
        <v>34805.625</v>
      </c>
      <c r="X228" t="s">
        <v>1741</v>
      </c>
      <c r="Y228" t="s">
        <v>1741</v>
      </c>
      <c r="Z228">
        <v>3093</v>
      </c>
      <c r="AA228">
        <v>3094</v>
      </c>
      <c r="AB228" t="s">
        <v>42</v>
      </c>
      <c r="AC228" t="s">
        <v>42</v>
      </c>
      <c r="AD228" t="s">
        <v>42</v>
      </c>
      <c r="AE228" t="s">
        <v>42</v>
      </c>
      <c r="AF228">
        <v>134</v>
      </c>
      <c r="AH228">
        <v>2023</v>
      </c>
      <c r="AL228" t="s">
        <v>122</v>
      </c>
    </row>
    <row r="229" spans="1:38" x14ac:dyDescent="0.35">
      <c r="A229" t="s">
        <v>47</v>
      </c>
      <c r="B229" t="s">
        <v>578</v>
      </c>
      <c r="C229" t="s">
        <v>279</v>
      </c>
      <c r="D229" t="s">
        <v>688</v>
      </c>
      <c r="E229" t="s">
        <v>48</v>
      </c>
      <c r="G229" t="s">
        <v>122</v>
      </c>
      <c r="H229" t="s">
        <v>601</v>
      </c>
      <c r="I229" t="s">
        <v>600</v>
      </c>
      <c r="J229">
        <v>1</v>
      </c>
      <c r="L229" t="s">
        <v>66</v>
      </c>
      <c r="M229" t="s">
        <v>49</v>
      </c>
      <c r="N229">
        <v>5</v>
      </c>
      <c r="O229">
        <v>38</v>
      </c>
      <c r="P229">
        <v>7.5</v>
      </c>
      <c r="Q229">
        <v>87.93</v>
      </c>
      <c r="R229">
        <v>4.75</v>
      </c>
      <c r="S229">
        <v>417.66750000000002</v>
      </c>
      <c r="T229">
        <v>0</v>
      </c>
      <c r="U229">
        <v>417.66750000000002</v>
      </c>
      <c r="V229">
        <v>417667.5</v>
      </c>
      <c r="W229">
        <v>34805.625</v>
      </c>
      <c r="X229" t="s">
        <v>1741</v>
      </c>
      <c r="Y229" t="s">
        <v>1741</v>
      </c>
      <c r="Z229">
        <v>3093</v>
      </c>
      <c r="AA229">
        <v>3094</v>
      </c>
      <c r="AB229" t="s">
        <v>42</v>
      </c>
      <c r="AC229" t="s">
        <v>42</v>
      </c>
      <c r="AD229" t="s">
        <v>42</v>
      </c>
      <c r="AE229" t="s">
        <v>42</v>
      </c>
      <c r="AF229">
        <v>134</v>
      </c>
      <c r="AH229">
        <v>2023</v>
      </c>
      <c r="AL229" t="s">
        <v>122</v>
      </c>
    </row>
    <row r="230" spans="1:38" x14ac:dyDescent="0.35">
      <c r="A230" t="s">
        <v>47</v>
      </c>
      <c r="B230" t="s">
        <v>578</v>
      </c>
      <c r="C230" t="s">
        <v>279</v>
      </c>
      <c r="D230" t="s">
        <v>688</v>
      </c>
      <c r="E230" t="s">
        <v>48</v>
      </c>
      <c r="G230" t="s">
        <v>122</v>
      </c>
      <c r="H230" t="s">
        <v>589</v>
      </c>
      <c r="I230" t="s">
        <v>42</v>
      </c>
      <c r="J230">
        <v>1</v>
      </c>
      <c r="L230" t="s">
        <v>66</v>
      </c>
      <c r="M230" t="s">
        <v>50</v>
      </c>
      <c r="N230">
        <v>6</v>
      </c>
      <c r="O230">
        <v>48</v>
      </c>
      <c r="P230">
        <v>7.5</v>
      </c>
      <c r="Q230">
        <v>87.93</v>
      </c>
      <c r="R230">
        <v>6</v>
      </c>
      <c r="S230">
        <v>527.58000000000004</v>
      </c>
      <c r="T230">
        <v>0</v>
      </c>
      <c r="U230">
        <v>527.58000000000004</v>
      </c>
      <c r="V230">
        <v>527580</v>
      </c>
      <c r="W230">
        <v>43965</v>
      </c>
      <c r="X230" t="s">
        <v>1741</v>
      </c>
      <c r="Y230" t="s">
        <v>1741</v>
      </c>
      <c r="Z230">
        <v>3093</v>
      </c>
      <c r="AA230">
        <v>3094</v>
      </c>
      <c r="AB230" t="s">
        <v>42</v>
      </c>
      <c r="AC230" t="s">
        <v>42</v>
      </c>
      <c r="AD230" t="s">
        <v>42</v>
      </c>
      <c r="AE230" t="s">
        <v>42</v>
      </c>
      <c r="AF230">
        <v>134</v>
      </c>
      <c r="AH230">
        <v>2023</v>
      </c>
      <c r="AL230" t="s">
        <v>122</v>
      </c>
    </row>
    <row r="231" spans="1:38" x14ac:dyDescent="0.35">
      <c r="A231" t="s">
        <v>47</v>
      </c>
      <c r="B231" t="s">
        <v>578</v>
      </c>
      <c r="C231" t="s">
        <v>279</v>
      </c>
      <c r="D231" t="s">
        <v>688</v>
      </c>
      <c r="E231" t="s">
        <v>48</v>
      </c>
      <c r="G231" t="s">
        <v>122</v>
      </c>
      <c r="H231" t="s">
        <v>349</v>
      </c>
      <c r="I231" t="s">
        <v>42</v>
      </c>
      <c r="J231">
        <v>1</v>
      </c>
      <c r="L231" t="s">
        <v>66</v>
      </c>
      <c r="M231" t="s">
        <v>50</v>
      </c>
      <c r="N231">
        <v>6</v>
      </c>
      <c r="O231">
        <v>48</v>
      </c>
      <c r="P231">
        <v>7.5</v>
      </c>
      <c r="Q231">
        <v>87.93</v>
      </c>
      <c r="R231">
        <v>6</v>
      </c>
      <c r="S231">
        <v>527.58000000000004</v>
      </c>
      <c r="T231">
        <v>0</v>
      </c>
      <c r="U231">
        <v>527.58000000000004</v>
      </c>
      <c r="V231">
        <v>527580</v>
      </c>
      <c r="W231">
        <v>43965</v>
      </c>
      <c r="X231" t="s">
        <v>1741</v>
      </c>
      <c r="Y231" t="s">
        <v>1741</v>
      </c>
      <c r="Z231">
        <v>3093</v>
      </c>
      <c r="AA231">
        <v>3094</v>
      </c>
      <c r="AB231" t="s">
        <v>42</v>
      </c>
      <c r="AC231" t="s">
        <v>42</v>
      </c>
      <c r="AD231" t="s">
        <v>42</v>
      </c>
      <c r="AE231" t="s">
        <v>42</v>
      </c>
      <c r="AF231">
        <v>134</v>
      </c>
      <c r="AH231">
        <v>2023</v>
      </c>
      <c r="AL231" t="s">
        <v>122</v>
      </c>
    </row>
    <row r="232" spans="1:38" x14ac:dyDescent="0.35">
      <c r="A232" t="s">
        <v>47</v>
      </c>
      <c r="B232" t="s">
        <v>578</v>
      </c>
      <c r="C232" t="s">
        <v>279</v>
      </c>
      <c r="D232" t="s">
        <v>688</v>
      </c>
      <c r="E232" t="s">
        <v>48</v>
      </c>
      <c r="G232" t="s">
        <v>122</v>
      </c>
      <c r="H232" t="s">
        <v>651</v>
      </c>
      <c r="I232" t="s">
        <v>650</v>
      </c>
      <c r="J232">
        <v>1</v>
      </c>
      <c r="K232">
        <v>0.5</v>
      </c>
      <c r="L232" t="s">
        <v>58</v>
      </c>
      <c r="M232" t="s">
        <v>50</v>
      </c>
      <c r="N232">
        <v>6</v>
      </c>
      <c r="O232">
        <v>48</v>
      </c>
      <c r="P232">
        <v>15</v>
      </c>
      <c r="Q232">
        <v>87.93</v>
      </c>
      <c r="R232">
        <v>12</v>
      </c>
      <c r="S232">
        <v>1055.1600000000001</v>
      </c>
      <c r="T232">
        <v>0</v>
      </c>
      <c r="U232">
        <v>1055.1600000000001</v>
      </c>
      <c r="V232">
        <v>1055160</v>
      </c>
      <c r="W232">
        <v>87930</v>
      </c>
      <c r="X232" t="s">
        <v>1741</v>
      </c>
      <c r="Y232" t="s">
        <v>1741</v>
      </c>
      <c r="Z232">
        <v>3093</v>
      </c>
      <c r="AA232">
        <v>3094</v>
      </c>
      <c r="AB232" t="s">
        <v>42</v>
      </c>
      <c r="AC232" t="s">
        <v>42</v>
      </c>
      <c r="AD232" t="s">
        <v>42</v>
      </c>
      <c r="AE232" t="s">
        <v>42</v>
      </c>
      <c r="AF232">
        <v>134</v>
      </c>
      <c r="AH232">
        <v>2023</v>
      </c>
      <c r="AL232" t="s">
        <v>122</v>
      </c>
    </row>
    <row r="233" spans="1:38" x14ac:dyDescent="0.35">
      <c r="A233" t="s">
        <v>47</v>
      </c>
      <c r="B233" t="s">
        <v>578</v>
      </c>
      <c r="C233" t="s">
        <v>656</v>
      </c>
      <c r="D233" t="s">
        <v>689</v>
      </c>
      <c r="E233" t="s">
        <v>48</v>
      </c>
      <c r="G233" t="s">
        <v>122</v>
      </c>
      <c r="H233" t="s">
        <v>662</v>
      </c>
      <c r="I233" t="s">
        <v>661</v>
      </c>
      <c r="J233">
        <v>1</v>
      </c>
      <c r="K233">
        <v>0.5</v>
      </c>
      <c r="L233" t="s">
        <v>58</v>
      </c>
      <c r="M233" t="s">
        <v>49</v>
      </c>
      <c r="N233">
        <v>1</v>
      </c>
      <c r="O233">
        <v>12</v>
      </c>
      <c r="P233">
        <v>7.5</v>
      </c>
      <c r="Q233">
        <v>86.22</v>
      </c>
      <c r="R233">
        <v>1.5</v>
      </c>
      <c r="S233">
        <v>129.32999999999998</v>
      </c>
      <c r="U233">
        <v>129.32999999999998</v>
      </c>
      <c r="V233">
        <v>129329.99999999999</v>
      </c>
      <c r="W233">
        <v>10777.499999999998</v>
      </c>
      <c r="X233" t="s">
        <v>1743</v>
      </c>
      <c r="Y233" t="s">
        <v>1743</v>
      </c>
      <c r="Z233">
        <v>3093</v>
      </c>
      <c r="AA233">
        <v>3094</v>
      </c>
      <c r="AB233" t="s">
        <v>42</v>
      </c>
      <c r="AC233" t="s">
        <v>42</v>
      </c>
      <c r="AD233" t="s">
        <v>42</v>
      </c>
      <c r="AE233" t="s">
        <v>42</v>
      </c>
      <c r="AF233">
        <v>144</v>
      </c>
      <c r="AH233">
        <v>2023</v>
      </c>
      <c r="AL233" t="s">
        <v>122</v>
      </c>
    </row>
    <row r="234" spans="1:38" x14ac:dyDescent="0.35">
      <c r="A234" t="s">
        <v>47</v>
      </c>
      <c r="B234" t="s">
        <v>578</v>
      </c>
      <c r="C234" t="s">
        <v>656</v>
      </c>
      <c r="D234" t="s">
        <v>689</v>
      </c>
      <c r="E234" t="s">
        <v>48</v>
      </c>
      <c r="G234" t="s">
        <v>122</v>
      </c>
      <c r="H234" t="s">
        <v>663</v>
      </c>
      <c r="I234" t="s">
        <v>661</v>
      </c>
      <c r="J234">
        <v>1</v>
      </c>
      <c r="K234">
        <v>0.5</v>
      </c>
      <c r="L234" t="s">
        <v>58</v>
      </c>
      <c r="M234" t="s">
        <v>49</v>
      </c>
      <c r="N234">
        <v>1</v>
      </c>
      <c r="O234">
        <v>12</v>
      </c>
      <c r="P234">
        <v>7.5</v>
      </c>
      <c r="Q234">
        <v>86.22</v>
      </c>
      <c r="R234">
        <v>1.5</v>
      </c>
      <c r="S234">
        <v>129.32999999999998</v>
      </c>
      <c r="U234">
        <v>129.32999999999998</v>
      </c>
      <c r="V234">
        <v>129329.99999999999</v>
      </c>
      <c r="W234">
        <v>10777.499999999998</v>
      </c>
      <c r="X234" t="s">
        <v>1743</v>
      </c>
      <c r="Y234" t="s">
        <v>1743</v>
      </c>
      <c r="Z234">
        <v>3093</v>
      </c>
      <c r="AA234">
        <v>3094</v>
      </c>
      <c r="AB234" t="s">
        <v>42</v>
      </c>
      <c r="AC234" t="s">
        <v>42</v>
      </c>
      <c r="AD234" t="s">
        <v>42</v>
      </c>
      <c r="AE234" t="s">
        <v>42</v>
      </c>
      <c r="AF234">
        <v>144</v>
      </c>
      <c r="AH234">
        <v>2023</v>
      </c>
      <c r="AL234" t="s">
        <v>122</v>
      </c>
    </row>
    <row r="235" spans="1:38" x14ac:dyDescent="0.35">
      <c r="A235" t="s">
        <v>47</v>
      </c>
      <c r="B235" t="s">
        <v>578</v>
      </c>
      <c r="C235" t="s">
        <v>656</v>
      </c>
      <c r="D235" t="s">
        <v>690</v>
      </c>
      <c r="E235" t="s">
        <v>48</v>
      </c>
      <c r="G235" t="s">
        <v>122</v>
      </c>
      <c r="H235" t="s">
        <v>664</v>
      </c>
      <c r="I235" t="s">
        <v>661</v>
      </c>
      <c r="J235">
        <v>1</v>
      </c>
      <c r="K235">
        <v>0.5</v>
      </c>
      <c r="L235" t="s">
        <v>58</v>
      </c>
      <c r="M235" t="s">
        <v>49</v>
      </c>
      <c r="N235">
        <v>1</v>
      </c>
      <c r="O235">
        <v>12</v>
      </c>
      <c r="P235">
        <v>7.5</v>
      </c>
      <c r="Q235">
        <v>86.22</v>
      </c>
      <c r="R235">
        <v>1.5</v>
      </c>
      <c r="S235">
        <v>129.32999999999998</v>
      </c>
      <c r="U235">
        <v>129.32999999999998</v>
      </c>
      <c r="V235">
        <v>129329.99999999999</v>
      </c>
      <c r="W235">
        <v>10777.499999999998</v>
      </c>
      <c r="X235" t="s">
        <v>1743</v>
      </c>
      <c r="Y235" t="s">
        <v>1743</v>
      </c>
      <c r="Z235">
        <v>3093</v>
      </c>
      <c r="AA235">
        <v>3094</v>
      </c>
      <c r="AF235">
        <v>144</v>
      </c>
      <c r="AH235">
        <v>2023</v>
      </c>
      <c r="AL235" t="s">
        <v>122</v>
      </c>
    </row>
    <row r="236" spans="1:38" x14ac:dyDescent="0.35">
      <c r="A236" t="s">
        <v>47</v>
      </c>
      <c r="B236" t="s">
        <v>578</v>
      </c>
      <c r="C236" t="s">
        <v>656</v>
      </c>
      <c r="D236" t="s">
        <v>690</v>
      </c>
      <c r="E236" t="s">
        <v>48</v>
      </c>
      <c r="G236" t="s">
        <v>122</v>
      </c>
      <c r="H236" t="s">
        <v>665</v>
      </c>
      <c r="I236" t="s">
        <v>661</v>
      </c>
      <c r="J236">
        <v>1</v>
      </c>
      <c r="K236">
        <v>0.5</v>
      </c>
      <c r="L236" t="s">
        <v>58</v>
      </c>
      <c r="M236" t="s">
        <v>49</v>
      </c>
      <c r="N236">
        <v>1</v>
      </c>
      <c r="O236">
        <v>12</v>
      </c>
      <c r="P236">
        <v>7.5</v>
      </c>
      <c r="Q236">
        <v>86.22</v>
      </c>
      <c r="R236">
        <v>1.5</v>
      </c>
      <c r="S236">
        <v>129.32999999999998</v>
      </c>
      <c r="U236">
        <v>129.32999999999998</v>
      </c>
      <c r="V236">
        <v>129329.99999999999</v>
      </c>
      <c r="W236">
        <v>10777.499999999998</v>
      </c>
      <c r="X236" t="s">
        <v>1743</v>
      </c>
      <c r="Y236" t="s">
        <v>1743</v>
      </c>
      <c r="Z236">
        <v>3093</v>
      </c>
      <c r="AA236">
        <v>3094</v>
      </c>
      <c r="AF236">
        <v>144</v>
      </c>
      <c r="AH236">
        <v>2023</v>
      </c>
      <c r="AL236" t="s">
        <v>122</v>
      </c>
    </row>
    <row r="237" spans="1:38" x14ac:dyDescent="0.35">
      <c r="A237" t="s">
        <v>47</v>
      </c>
      <c r="B237" t="s">
        <v>578</v>
      </c>
      <c r="C237" t="s">
        <v>656</v>
      </c>
      <c r="D237" t="s">
        <v>691</v>
      </c>
      <c r="E237" t="s">
        <v>48</v>
      </c>
      <c r="G237" t="s">
        <v>122</v>
      </c>
      <c r="H237" t="s">
        <v>666</v>
      </c>
      <c r="I237" t="s">
        <v>661</v>
      </c>
      <c r="J237">
        <v>1</v>
      </c>
      <c r="K237">
        <v>0.5</v>
      </c>
      <c r="L237" t="s">
        <v>58</v>
      </c>
      <c r="M237" t="s">
        <v>49</v>
      </c>
      <c r="N237">
        <v>1</v>
      </c>
      <c r="O237">
        <v>12</v>
      </c>
      <c r="P237">
        <v>7.5</v>
      </c>
      <c r="Q237">
        <v>86.22</v>
      </c>
      <c r="R237">
        <v>1.5</v>
      </c>
      <c r="S237">
        <v>129.32999999999998</v>
      </c>
      <c r="U237">
        <v>129.32999999999998</v>
      </c>
      <c r="V237">
        <v>129329.99999999999</v>
      </c>
      <c r="W237">
        <v>10777.499999999998</v>
      </c>
      <c r="X237" t="s">
        <v>1743</v>
      </c>
      <c r="Y237" t="s">
        <v>1743</v>
      </c>
      <c r="Z237">
        <v>3093</v>
      </c>
      <c r="AA237">
        <v>3094</v>
      </c>
      <c r="AF237">
        <v>144</v>
      </c>
      <c r="AH237">
        <v>2023</v>
      </c>
      <c r="AL237" t="s">
        <v>122</v>
      </c>
    </row>
    <row r="238" spans="1:38" x14ac:dyDescent="0.35">
      <c r="A238" t="s">
        <v>47</v>
      </c>
      <c r="B238" t="s">
        <v>578</v>
      </c>
      <c r="C238" t="s">
        <v>656</v>
      </c>
      <c r="D238" t="s">
        <v>691</v>
      </c>
      <c r="E238" t="s">
        <v>48</v>
      </c>
      <c r="G238" t="s">
        <v>122</v>
      </c>
      <c r="H238" t="s">
        <v>667</v>
      </c>
      <c r="I238" t="s">
        <v>661</v>
      </c>
      <c r="J238">
        <v>1</v>
      </c>
      <c r="K238">
        <v>0.5</v>
      </c>
      <c r="L238" t="s">
        <v>58</v>
      </c>
      <c r="M238" t="s">
        <v>49</v>
      </c>
      <c r="N238">
        <v>1</v>
      </c>
      <c r="O238">
        <v>12</v>
      </c>
      <c r="P238">
        <v>7.5</v>
      </c>
      <c r="Q238">
        <v>86.22</v>
      </c>
      <c r="R238">
        <v>1.5</v>
      </c>
      <c r="S238">
        <v>129.32999999999998</v>
      </c>
      <c r="U238">
        <v>129.32999999999998</v>
      </c>
      <c r="V238">
        <v>129329.99999999999</v>
      </c>
      <c r="W238">
        <v>10777.499999999998</v>
      </c>
      <c r="X238" t="s">
        <v>1743</v>
      </c>
      <c r="Y238" t="s">
        <v>1743</v>
      </c>
      <c r="Z238">
        <v>3093</v>
      </c>
      <c r="AA238">
        <v>3094</v>
      </c>
      <c r="AF238">
        <v>144</v>
      </c>
      <c r="AH238">
        <v>2023</v>
      </c>
      <c r="AL238" t="s">
        <v>122</v>
      </c>
    </row>
    <row r="239" spans="1:38" x14ac:dyDescent="0.35">
      <c r="A239" t="s">
        <v>38</v>
      </c>
      <c r="B239" t="s">
        <v>578</v>
      </c>
      <c r="C239" t="s">
        <v>656</v>
      </c>
      <c r="D239" t="s">
        <v>656</v>
      </c>
      <c r="G239" t="s">
        <v>122</v>
      </c>
      <c r="H239" t="s">
        <v>657</v>
      </c>
      <c r="I239" t="s">
        <v>42</v>
      </c>
      <c r="J239">
        <v>1</v>
      </c>
      <c r="L239" t="s">
        <v>53</v>
      </c>
      <c r="R239">
        <v>0</v>
      </c>
      <c r="S239">
        <v>0</v>
      </c>
      <c r="T239">
        <v>55</v>
      </c>
      <c r="U239">
        <v>55</v>
      </c>
      <c r="V239">
        <v>55000</v>
      </c>
      <c r="W239">
        <v>4583.333333333333</v>
      </c>
      <c r="X239" t="s">
        <v>38</v>
      </c>
      <c r="Y239" t="s">
        <v>38</v>
      </c>
      <c r="Z239" t="s">
        <v>38</v>
      </c>
      <c r="AB239" t="s">
        <v>42</v>
      </c>
      <c r="AC239" t="s">
        <v>42</v>
      </c>
      <c r="AD239" t="s">
        <v>42</v>
      </c>
      <c r="AE239" t="s">
        <v>42</v>
      </c>
      <c r="AF239" t="s">
        <v>38</v>
      </c>
      <c r="AH239">
        <v>2023</v>
      </c>
      <c r="AL239" t="s">
        <v>122</v>
      </c>
    </row>
    <row r="240" spans="1:38" x14ac:dyDescent="0.35">
      <c r="A240" t="s">
        <v>38</v>
      </c>
      <c r="B240" t="s">
        <v>578</v>
      </c>
      <c r="C240" t="s">
        <v>656</v>
      </c>
      <c r="D240" t="s">
        <v>656</v>
      </c>
      <c r="G240" t="s">
        <v>122</v>
      </c>
      <c r="H240" t="s">
        <v>658</v>
      </c>
      <c r="I240" t="s">
        <v>42</v>
      </c>
      <c r="J240">
        <v>1</v>
      </c>
      <c r="L240" t="s">
        <v>53</v>
      </c>
      <c r="R240">
        <v>0</v>
      </c>
      <c r="S240">
        <v>0</v>
      </c>
      <c r="T240">
        <v>125</v>
      </c>
      <c r="U240">
        <v>125</v>
      </c>
      <c r="V240">
        <v>125000</v>
      </c>
      <c r="W240">
        <v>10416.666666666666</v>
      </c>
      <c r="X240" t="s">
        <v>38</v>
      </c>
      <c r="Y240" t="s">
        <v>38</v>
      </c>
      <c r="Z240" t="s">
        <v>38</v>
      </c>
      <c r="AB240" t="s">
        <v>42</v>
      </c>
      <c r="AC240" t="s">
        <v>42</v>
      </c>
      <c r="AD240" t="s">
        <v>42</v>
      </c>
      <c r="AE240" t="s">
        <v>42</v>
      </c>
      <c r="AF240" t="s">
        <v>38</v>
      </c>
      <c r="AH240">
        <v>2023</v>
      </c>
      <c r="AL240" t="s">
        <v>122</v>
      </c>
    </row>
    <row r="241" spans="1:38" x14ac:dyDescent="0.35">
      <c r="A241" t="s">
        <v>38</v>
      </c>
      <c r="B241" t="s">
        <v>578</v>
      </c>
      <c r="C241" t="s">
        <v>656</v>
      </c>
      <c r="D241" t="s">
        <v>656</v>
      </c>
      <c r="G241" t="s">
        <v>122</v>
      </c>
      <c r="H241" t="s">
        <v>585</v>
      </c>
      <c r="I241" t="s">
        <v>42</v>
      </c>
      <c r="J241">
        <v>1</v>
      </c>
      <c r="L241" t="s">
        <v>553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 t="s">
        <v>38</v>
      </c>
      <c r="Y241" t="s">
        <v>38</v>
      </c>
      <c r="Z241" t="s">
        <v>38</v>
      </c>
      <c r="AF241" t="s">
        <v>38</v>
      </c>
      <c r="AH241">
        <v>2023</v>
      </c>
      <c r="AL241" t="s">
        <v>122</v>
      </c>
    </row>
    <row r="242" spans="1:38" x14ac:dyDescent="0.35">
      <c r="A242" t="s">
        <v>38</v>
      </c>
      <c r="B242" t="s">
        <v>578</v>
      </c>
      <c r="C242" t="s">
        <v>656</v>
      </c>
      <c r="D242" t="s">
        <v>656</v>
      </c>
      <c r="G242" t="s">
        <v>122</v>
      </c>
      <c r="H242" t="s">
        <v>659</v>
      </c>
      <c r="I242" t="s">
        <v>42</v>
      </c>
      <c r="J242">
        <v>1</v>
      </c>
      <c r="L242" t="s">
        <v>53</v>
      </c>
      <c r="R242">
        <v>0</v>
      </c>
      <c r="S242">
        <v>0</v>
      </c>
      <c r="T242">
        <v>25</v>
      </c>
      <c r="U242">
        <v>25</v>
      </c>
      <c r="V242">
        <v>25000</v>
      </c>
      <c r="W242">
        <v>2083.3333333333335</v>
      </c>
      <c r="X242" t="s">
        <v>38</v>
      </c>
      <c r="Y242" t="s">
        <v>38</v>
      </c>
      <c r="Z242" t="s">
        <v>38</v>
      </c>
      <c r="AB242" t="s">
        <v>42</v>
      </c>
      <c r="AC242" t="s">
        <v>42</v>
      </c>
      <c r="AD242" t="s">
        <v>42</v>
      </c>
      <c r="AE242" t="s">
        <v>42</v>
      </c>
      <c r="AF242" t="s">
        <v>38</v>
      </c>
      <c r="AH242">
        <v>2023</v>
      </c>
      <c r="AL242" t="s">
        <v>122</v>
      </c>
    </row>
    <row r="243" spans="1:38" x14ac:dyDescent="0.35">
      <c r="A243" t="s">
        <v>38</v>
      </c>
      <c r="B243" t="s">
        <v>578</v>
      </c>
      <c r="C243" t="s">
        <v>656</v>
      </c>
      <c r="D243" t="s">
        <v>656</v>
      </c>
      <c r="G243" t="s">
        <v>122</v>
      </c>
      <c r="H243" t="s">
        <v>660</v>
      </c>
      <c r="I243" t="s">
        <v>42</v>
      </c>
      <c r="J243">
        <v>1</v>
      </c>
      <c r="L243" t="s">
        <v>53</v>
      </c>
      <c r="R243">
        <v>0</v>
      </c>
      <c r="S243">
        <v>0</v>
      </c>
      <c r="T243">
        <v>25</v>
      </c>
      <c r="U243">
        <v>25</v>
      </c>
      <c r="V243">
        <v>25000</v>
      </c>
      <c r="W243">
        <v>2083.3333333333335</v>
      </c>
      <c r="X243" t="s">
        <v>38</v>
      </c>
      <c r="Y243" t="s">
        <v>38</v>
      </c>
      <c r="Z243" t="s">
        <v>38</v>
      </c>
      <c r="AB243" t="s">
        <v>42</v>
      </c>
      <c r="AC243" t="s">
        <v>42</v>
      </c>
      <c r="AD243" t="s">
        <v>42</v>
      </c>
      <c r="AE243" t="s">
        <v>42</v>
      </c>
      <c r="AF243" t="s">
        <v>38</v>
      </c>
      <c r="AH243">
        <v>2023</v>
      </c>
      <c r="AL243" t="s">
        <v>122</v>
      </c>
    </row>
    <row r="244" spans="1:38" x14ac:dyDescent="0.35">
      <c r="A244" t="s">
        <v>38</v>
      </c>
      <c r="B244" t="s">
        <v>578</v>
      </c>
      <c r="C244" t="s">
        <v>286</v>
      </c>
      <c r="D244" t="s">
        <v>286</v>
      </c>
      <c r="E244" t="s">
        <v>42</v>
      </c>
      <c r="G244" t="s">
        <v>122</v>
      </c>
      <c r="H244" t="s">
        <v>657</v>
      </c>
      <c r="I244" t="s">
        <v>42</v>
      </c>
      <c r="J244">
        <v>1</v>
      </c>
      <c r="L244" t="s">
        <v>53</v>
      </c>
      <c r="R244">
        <v>0</v>
      </c>
      <c r="S244">
        <v>0</v>
      </c>
      <c r="T244">
        <v>30</v>
      </c>
      <c r="U244">
        <v>30</v>
      </c>
      <c r="V244">
        <v>30000</v>
      </c>
      <c r="W244">
        <v>2500</v>
      </c>
      <c r="X244" t="s">
        <v>38</v>
      </c>
      <c r="Y244" t="s">
        <v>38</v>
      </c>
      <c r="Z244" t="s">
        <v>38</v>
      </c>
      <c r="AB244" t="s">
        <v>42</v>
      </c>
      <c r="AC244" t="s">
        <v>42</v>
      </c>
      <c r="AD244" t="s">
        <v>42</v>
      </c>
      <c r="AE244" t="s">
        <v>42</v>
      </c>
      <c r="AF244" t="s">
        <v>38</v>
      </c>
      <c r="AH244">
        <v>2023</v>
      </c>
      <c r="AL244" t="s">
        <v>122</v>
      </c>
    </row>
    <row r="245" spans="1:38" x14ac:dyDescent="0.35">
      <c r="A245" t="s">
        <v>38</v>
      </c>
      <c r="B245" t="s">
        <v>578</v>
      </c>
      <c r="C245" t="s">
        <v>286</v>
      </c>
      <c r="D245" t="s">
        <v>286</v>
      </c>
      <c r="E245" t="s">
        <v>42</v>
      </c>
      <c r="G245" t="s">
        <v>122</v>
      </c>
      <c r="H245" t="s">
        <v>658</v>
      </c>
      <c r="I245" t="s">
        <v>42</v>
      </c>
      <c r="J245">
        <v>1</v>
      </c>
      <c r="L245" t="s">
        <v>53</v>
      </c>
      <c r="R245">
        <v>0</v>
      </c>
      <c r="S245">
        <v>0</v>
      </c>
      <c r="T245">
        <v>90</v>
      </c>
      <c r="U245">
        <v>90</v>
      </c>
      <c r="V245">
        <v>90000</v>
      </c>
      <c r="W245">
        <v>7500</v>
      </c>
      <c r="X245" t="s">
        <v>38</v>
      </c>
      <c r="Y245" t="s">
        <v>38</v>
      </c>
      <c r="Z245" t="s">
        <v>38</v>
      </c>
      <c r="AB245" t="s">
        <v>42</v>
      </c>
      <c r="AC245" t="s">
        <v>42</v>
      </c>
      <c r="AD245" t="s">
        <v>42</v>
      </c>
      <c r="AE245" t="s">
        <v>42</v>
      </c>
      <c r="AF245" t="s">
        <v>38</v>
      </c>
      <c r="AH245">
        <v>2023</v>
      </c>
      <c r="AL245" t="s">
        <v>122</v>
      </c>
    </row>
    <row r="246" spans="1:38" x14ac:dyDescent="0.35">
      <c r="A246" t="s">
        <v>38</v>
      </c>
      <c r="B246" t="s">
        <v>578</v>
      </c>
      <c r="C246" t="s">
        <v>286</v>
      </c>
      <c r="D246" t="s">
        <v>286</v>
      </c>
      <c r="E246" t="s">
        <v>42</v>
      </c>
      <c r="G246" t="s">
        <v>122</v>
      </c>
      <c r="H246" t="s">
        <v>585</v>
      </c>
      <c r="I246" t="s">
        <v>42</v>
      </c>
      <c r="J246">
        <v>1</v>
      </c>
      <c r="L246" t="s">
        <v>553</v>
      </c>
      <c r="R246">
        <v>0</v>
      </c>
      <c r="S246">
        <v>0</v>
      </c>
      <c r="T246">
        <v>10</v>
      </c>
      <c r="U246">
        <v>10</v>
      </c>
      <c r="V246">
        <v>10000</v>
      </c>
      <c r="W246">
        <v>833.33333333333337</v>
      </c>
      <c r="X246" t="s">
        <v>38</v>
      </c>
      <c r="Y246" t="s">
        <v>38</v>
      </c>
      <c r="Z246" t="s">
        <v>38</v>
      </c>
      <c r="AF246" t="s">
        <v>38</v>
      </c>
      <c r="AH246">
        <v>2023</v>
      </c>
      <c r="AL246" t="s">
        <v>122</v>
      </c>
    </row>
    <row r="247" spans="1:38" x14ac:dyDescent="0.35">
      <c r="A247" t="s">
        <v>38</v>
      </c>
      <c r="B247" t="s">
        <v>578</v>
      </c>
      <c r="C247" t="s">
        <v>286</v>
      </c>
      <c r="D247" t="s">
        <v>286</v>
      </c>
      <c r="E247" t="s">
        <v>42</v>
      </c>
      <c r="G247" t="s">
        <v>122</v>
      </c>
      <c r="H247" t="s">
        <v>668</v>
      </c>
      <c r="I247" t="s">
        <v>42</v>
      </c>
      <c r="J247">
        <v>1</v>
      </c>
      <c r="L247" t="s">
        <v>53</v>
      </c>
      <c r="R247">
        <v>0</v>
      </c>
      <c r="S247">
        <v>0</v>
      </c>
      <c r="T247">
        <v>130</v>
      </c>
      <c r="U247">
        <v>130</v>
      </c>
      <c r="V247">
        <v>130000</v>
      </c>
      <c r="W247">
        <v>10833.333333333334</v>
      </c>
      <c r="X247" t="s">
        <v>38</v>
      </c>
      <c r="Y247" t="s">
        <v>38</v>
      </c>
      <c r="Z247" t="s">
        <v>38</v>
      </c>
      <c r="AB247" t="s">
        <v>42</v>
      </c>
      <c r="AC247" t="s">
        <v>42</v>
      </c>
      <c r="AD247" t="s">
        <v>42</v>
      </c>
      <c r="AE247" t="s">
        <v>42</v>
      </c>
      <c r="AF247" t="s">
        <v>38</v>
      </c>
      <c r="AH247">
        <v>2023</v>
      </c>
      <c r="AL247" t="s">
        <v>122</v>
      </c>
    </row>
    <row r="248" spans="1:38" x14ac:dyDescent="0.35">
      <c r="A248" t="s">
        <v>47</v>
      </c>
      <c r="B248" t="s">
        <v>578</v>
      </c>
      <c r="C248" t="s">
        <v>286</v>
      </c>
      <c r="D248" t="s">
        <v>286</v>
      </c>
      <c r="E248" t="s">
        <v>48</v>
      </c>
      <c r="G248" t="s">
        <v>122</v>
      </c>
      <c r="H248" t="s">
        <v>670</v>
      </c>
      <c r="I248" t="s">
        <v>669</v>
      </c>
      <c r="J248">
        <v>1</v>
      </c>
      <c r="L248" t="s">
        <v>58</v>
      </c>
      <c r="M248" t="s">
        <v>49</v>
      </c>
      <c r="N248">
        <v>1</v>
      </c>
      <c r="O248">
        <v>0</v>
      </c>
      <c r="P248">
        <v>5.5</v>
      </c>
      <c r="Q248">
        <v>82.89</v>
      </c>
      <c r="R248">
        <v>0</v>
      </c>
      <c r="S248">
        <v>0</v>
      </c>
      <c r="U248">
        <v>0</v>
      </c>
      <c r="V248">
        <v>0</v>
      </c>
      <c r="W248">
        <v>0</v>
      </c>
      <c r="X248" t="s">
        <v>1744</v>
      </c>
      <c r="Y248" t="s">
        <v>1744</v>
      </c>
      <c r="Z248">
        <v>3093</v>
      </c>
      <c r="AA248">
        <v>3094</v>
      </c>
      <c r="AB248" t="s">
        <v>42</v>
      </c>
      <c r="AC248" t="s">
        <v>42</v>
      </c>
      <c r="AD248" t="s">
        <v>42</v>
      </c>
      <c r="AE248" t="s">
        <v>42</v>
      </c>
      <c r="AF248">
        <v>137</v>
      </c>
      <c r="AH248">
        <v>2023</v>
      </c>
      <c r="AL248" t="s">
        <v>122</v>
      </c>
    </row>
    <row r="249" spans="1:38" x14ac:dyDescent="0.35">
      <c r="A249" t="s">
        <v>47</v>
      </c>
      <c r="B249" t="s">
        <v>578</v>
      </c>
      <c r="C249" t="s">
        <v>286</v>
      </c>
      <c r="D249" t="s">
        <v>286</v>
      </c>
      <c r="E249" t="s">
        <v>48</v>
      </c>
      <c r="G249" t="s">
        <v>122</v>
      </c>
      <c r="H249" t="s">
        <v>672</v>
      </c>
      <c r="I249" t="s">
        <v>671</v>
      </c>
      <c r="J249">
        <v>1</v>
      </c>
      <c r="L249" t="s">
        <v>58</v>
      </c>
      <c r="M249" t="s">
        <v>49</v>
      </c>
      <c r="N249">
        <v>1</v>
      </c>
      <c r="O249">
        <v>0</v>
      </c>
      <c r="P249">
        <v>5</v>
      </c>
      <c r="Q249">
        <v>82.89</v>
      </c>
      <c r="R249">
        <v>0</v>
      </c>
      <c r="S249">
        <v>0</v>
      </c>
      <c r="U249">
        <v>0</v>
      </c>
      <c r="V249">
        <v>0</v>
      </c>
      <c r="W249">
        <v>0</v>
      </c>
      <c r="X249" t="s">
        <v>1744</v>
      </c>
      <c r="Y249" t="s">
        <v>1744</v>
      </c>
      <c r="Z249">
        <v>3093</v>
      </c>
      <c r="AA249">
        <v>3094</v>
      </c>
      <c r="AB249" t="s">
        <v>42</v>
      </c>
      <c r="AC249" t="s">
        <v>42</v>
      </c>
      <c r="AD249" t="s">
        <v>42</v>
      </c>
      <c r="AE249" t="s">
        <v>42</v>
      </c>
      <c r="AF249">
        <v>137</v>
      </c>
      <c r="AH249">
        <v>2023</v>
      </c>
      <c r="AL249" t="s">
        <v>122</v>
      </c>
    </row>
    <row r="250" spans="1:38" x14ac:dyDescent="0.35">
      <c r="A250" t="s">
        <v>47</v>
      </c>
      <c r="B250" t="s">
        <v>578</v>
      </c>
      <c r="C250" t="s">
        <v>286</v>
      </c>
      <c r="D250" t="s">
        <v>286</v>
      </c>
      <c r="E250" t="s">
        <v>48</v>
      </c>
      <c r="G250" t="s">
        <v>122</v>
      </c>
      <c r="H250" t="s">
        <v>674</v>
      </c>
      <c r="I250" t="s">
        <v>673</v>
      </c>
      <c r="J250">
        <v>1</v>
      </c>
      <c r="L250" t="s">
        <v>58</v>
      </c>
      <c r="M250" t="s">
        <v>49</v>
      </c>
      <c r="N250">
        <v>1</v>
      </c>
      <c r="O250">
        <v>0</v>
      </c>
      <c r="P250">
        <v>3</v>
      </c>
      <c r="Q250">
        <v>82.89</v>
      </c>
      <c r="R250">
        <v>0</v>
      </c>
      <c r="S250">
        <v>0</v>
      </c>
      <c r="U250">
        <v>0</v>
      </c>
      <c r="V250">
        <v>0</v>
      </c>
      <c r="W250">
        <v>0</v>
      </c>
      <c r="X250" t="s">
        <v>1744</v>
      </c>
      <c r="Y250" t="s">
        <v>1744</v>
      </c>
      <c r="Z250">
        <v>3093</v>
      </c>
      <c r="AA250">
        <v>3094</v>
      </c>
      <c r="AB250" t="s">
        <v>42</v>
      </c>
      <c r="AC250" t="s">
        <v>42</v>
      </c>
      <c r="AD250" t="s">
        <v>42</v>
      </c>
      <c r="AE250" t="s">
        <v>42</v>
      </c>
      <c r="AF250">
        <v>137</v>
      </c>
      <c r="AH250">
        <v>2023</v>
      </c>
      <c r="AL250" t="s">
        <v>122</v>
      </c>
    </row>
    <row r="251" spans="1:38" x14ac:dyDescent="0.35">
      <c r="A251" t="s">
        <v>47</v>
      </c>
      <c r="B251" t="s">
        <v>578</v>
      </c>
      <c r="C251" t="s">
        <v>286</v>
      </c>
      <c r="D251" t="s">
        <v>286</v>
      </c>
      <c r="E251" t="s">
        <v>48</v>
      </c>
      <c r="G251" t="s">
        <v>122</v>
      </c>
      <c r="H251" t="s">
        <v>676</v>
      </c>
      <c r="I251" t="s">
        <v>675</v>
      </c>
      <c r="J251">
        <v>1</v>
      </c>
      <c r="L251" t="s">
        <v>58</v>
      </c>
      <c r="M251" t="s">
        <v>49</v>
      </c>
      <c r="N251">
        <v>1</v>
      </c>
      <c r="O251">
        <v>0</v>
      </c>
      <c r="P251">
        <v>4</v>
      </c>
      <c r="Q251">
        <v>82.89</v>
      </c>
      <c r="R251">
        <v>0</v>
      </c>
      <c r="S251">
        <v>0</v>
      </c>
      <c r="U251">
        <v>0</v>
      </c>
      <c r="V251">
        <v>0</v>
      </c>
      <c r="W251">
        <v>0</v>
      </c>
      <c r="X251" t="s">
        <v>1744</v>
      </c>
      <c r="Y251" t="s">
        <v>1744</v>
      </c>
      <c r="Z251">
        <v>3093</v>
      </c>
      <c r="AA251">
        <v>3094</v>
      </c>
      <c r="AB251" t="s">
        <v>42</v>
      </c>
      <c r="AC251" t="s">
        <v>42</v>
      </c>
      <c r="AD251" t="s">
        <v>42</v>
      </c>
      <c r="AE251" t="s">
        <v>42</v>
      </c>
      <c r="AF251">
        <v>137</v>
      </c>
      <c r="AH251">
        <v>2023</v>
      </c>
      <c r="AL251" t="s">
        <v>122</v>
      </c>
    </row>
    <row r="252" spans="1:38" x14ac:dyDescent="0.35">
      <c r="A252" t="s">
        <v>47</v>
      </c>
      <c r="B252" t="s">
        <v>578</v>
      </c>
      <c r="C252" t="s">
        <v>286</v>
      </c>
      <c r="D252" t="s">
        <v>286</v>
      </c>
      <c r="E252" t="s">
        <v>48</v>
      </c>
      <c r="G252" t="s">
        <v>122</v>
      </c>
      <c r="H252" t="s">
        <v>680</v>
      </c>
      <c r="I252" t="s">
        <v>679</v>
      </c>
      <c r="J252">
        <v>1</v>
      </c>
      <c r="L252" t="s">
        <v>58</v>
      </c>
      <c r="M252" t="s">
        <v>49</v>
      </c>
      <c r="N252">
        <v>1</v>
      </c>
      <c r="O252">
        <v>0</v>
      </c>
      <c r="P252">
        <v>7.5</v>
      </c>
      <c r="Q252">
        <v>82.89</v>
      </c>
      <c r="R252">
        <v>0</v>
      </c>
      <c r="S252">
        <v>0</v>
      </c>
      <c r="U252">
        <v>0</v>
      </c>
      <c r="V252">
        <v>0</v>
      </c>
      <c r="W252">
        <v>0</v>
      </c>
      <c r="X252" t="s">
        <v>1744</v>
      </c>
      <c r="Y252" t="s">
        <v>1744</v>
      </c>
      <c r="Z252">
        <v>3093</v>
      </c>
      <c r="AA252">
        <v>3094</v>
      </c>
      <c r="AB252" t="s">
        <v>42</v>
      </c>
      <c r="AC252" t="s">
        <v>42</v>
      </c>
      <c r="AD252" t="s">
        <v>42</v>
      </c>
      <c r="AE252" t="s">
        <v>42</v>
      </c>
      <c r="AF252">
        <v>137</v>
      </c>
      <c r="AH252">
        <v>2023</v>
      </c>
      <c r="AL252" t="s">
        <v>122</v>
      </c>
    </row>
    <row r="253" spans="1:38" x14ac:dyDescent="0.35">
      <c r="A253" t="s">
        <v>47</v>
      </c>
      <c r="B253" t="s">
        <v>578</v>
      </c>
      <c r="C253" t="s">
        <v>286</v>
      </c>
      <c r="D253" t="s">
        <v>286</v>
      </c>
      <c r="E253" t="s">
        <v>48</v>
      </c>
      <c r="G253" t="s">
        <v>122</v>
      </c>
      <c r="H253" t="s">
        <v>684</v>
      </c>
      <c r="I253" t="s">
        <v>683</v>
      </c>
      <c r="J253">
        <v>1</v>
      </c>
      <c r="L253" t="s">
        <v>58</v>
      </c>
      <c r="M253" t="s">
        <v>49</v>
      </c>
      <c r="N253">
        <v>1</v>
      </c>
      <c r="O253">
        <v>0</v>
      </c>
      <c r="P253">
        <v>5</v>
      </c>
      <c r="Q253">
        <v>82.89</v>
      </c>
      <c r="R253">
        <v>0</v>
      </c>
      <c r="S253">
        <v>0</v>
      </c>
      <c r="U253">
        <v>0</v>
      </c>
      <c r="V253">
        <v>0</v>
      </c>
      <c r="W253">
        <v>0</v>
      </c>
      <c r="X253" t="s">
        <v>1744</v>
      </c>
      <c r="Y253" t="s">
        <v>1744</v>
      </c>
      <c r="Z253">
        <v>3093</v>
      </c>
      <c r="AA253">
        <v>3094</v>
      </c>
      <c r="AB253" t="s">
        <v>42</v>
      </c>
      <c r="AC253" t="s">
        <v>42</v>
      </c>
      <c r="AD253" t="s">
        <v>42</v>
      </c>
      <c r="AE253" t="s">
        <v>42</v>
      </c>
      <c r="AF253">
        <v>137</v>
      </c>
      <c r="AH253">
        <v>2023</v>
      </c>
      <c r="AL253" t="s">
        <v>122</v>
      </c>
    </row>
    <row r="254" spans="1:38" x14ac:dyDescent="0.35">
      <c r="A254" t="s">
        <v>47</v>
      </c>
      <c r="B254" t="s">
        <v>578</v>
      </c>
      <c r="C254" t="s">
        <v>286</v>
      </c>
      <c r="D254" t="s">
        <v>286</v>
      </c>
      <c r="E254" t="s">
        <v>48</v>
      </c>
      <c r="G254" t="s">
        <v>122</v>
      </c>
      <c r="H254" t="s">
        <v>670</v>
      </c>
      <c r="I254" t="s">
        <v>669</v>
      </c>
      <c r="J254">
        <v>1</v>
      </c>
      <c r="L254" t="s">
        <v>58</v>
      </c>
      <c r="M254" t="s">
        <v>50</v>
      </c>
      <c r="N254">
        <v>2</v>
      </c>
      <c r="O254">
        <v>18</v>
      </c>
      <c r="P254">
        <v>2</v>
      </c>
      <c r="Q254">
        <v>82.89</v>
      </c>
      <c r="R254">
        <v>0.6</v>
      </c>
      <c r="S254">
        <v>49.734000000000002</v>
      </c>
      <c r="U254">
        <v>49.734000000000002</v>
      </c>
      <c r="V254">
        <v>49734</v>
      </c>
      <c r="W254">
        <v>4144.5</v>
      </c>
      <c r="X254" t="s">
        <v>1744</v>
      </c>
      <c r="Y254" t="s">
        <v>1744</v>
      </c>
      <c r="Z254">
        <v>3093</v>
      </c>
      <c r="AA254">
        <v>3094</v>
      </c>
      <c r="AB254" t="s">
        <v>42</v>
      </c>
      <c r="AC254" t="s">
        <v>42</v>
      </c>
      <c r="AD254" t="s">
        <v>42</v>
      </c>
      <c r="AE254" t="s">
        <v>42</v>
      </c>
      <c r="AF254">
        <v>137</v>
      </c>
      <c r="AH254">
        <v>2023</v>
      </c>
      <c r="AL254" t="s">
        <v>122</v>
      </c>
    </row>
    <row r="255" spans="1:38" x14ac:dyDescent="0.35">
      <c r="A255" t="s">
        <v>47</v>
      </c>
      <c r="B255" t="s">
        <v>578</v>
      </c>
      <c r="C255" t="s">
        <v>286</v>
      </c>
      <c r="D255" t="s">
        <v>286</v>
      </c>
      <c r="E255" t="s">
        <v>48</v>
      </c>
      <c r="G255" t="s">
        <v>122</v>
      </c>
      <c r="H255" t="s">
        <v>674</v>
      </c>
      <c r="I255" t="s">
        <v>673</v>
      </c>
      <c r="J255">
        <v>1</v>
      </c>
      <c r="L255" t="s">
        <v>58</v>
      </c>
      <c r="M255" t="s">
        <v>50</v>
      </c>
      <c r="N255">
        <v>2</v>
      </c>
      <c r="O255">
        <v>18</v>
      </c>
      <c r="P255">
        <v>1</v>
      </c>
      <c r="Q255">
        <v>82.89</v>
      </c>
      <c r="R255">
        <v>0.3</v>
      </c>
      <c r="S255">
        <v>24.867000000000001</v>
      </c>
      <c r="U255">
        <v>24.867000000000001</v>
      </c>
      <c r="V255">
        <v>24867</v>
      </c>
      <c r="W255">
        <v>2072.25</v>
      </c>
      <c r="X255" t="s">
        <v>1744</v>
      </c>
      <c r="Y255" t="s">
        <v>1744</v>
      </c>
      <c r="Z255">
        <v>3093</v>
      </c>
      <c r="AA255">
        <v>3094</v>
      </c>
      <c r="AB255" t="s">
        <v>42</v>
      </c>
      <c r="AC255" t="s">
        <v>42</v>
      </c>
      <c r="AD255" t="s">
        <v>42</v>
      </c>
      <c r="AE255" t="s">
        <v>42</v>
      </c>
      <c r="AF255">
        <v>137</v>
      </c>
      <c r="AH255">
        <v>2023</v>
      </c>
      <c r="AL255" t="s">
        <v>122</v>
      </c>
    </row>
    <row r="256" spans="1:38" x14ac:dyDescent="0.35">
      <c r="A256" t="s">
        <v>47</v>
      </c>
      <c r="B256" t="s">
        <v>578</v>
      </c>
      <c r="C256" t="s">
        <v>286</v>
      </c>
      <c r="D256" t="s">
        <v>286</v>
      </c>
      <c r="E256" t="s">
        <v>48</v>
      </c>
      <c r="G256" t="s">
        <v>122</v>
      </c>
      <c r="H256" t="s">
        <v>678</v>
      </c>
      <c r="I256" t="s">
        <v>677</v>
      </c>
      <c r="J256">
        <v>1</v>
      </c>
      <c r="L256" t="s">
        <v>58</v>
      </c>
      <c r="M256" t="s">
        <v>50</v>
      </c>
      <c r="N256">
        <v>2</v>
      </c>
      <c r="O256">
        <v>18</v>
      </c>
      <c r="P256">
        <v>7</v>
      </c>
      <c r="Q256">
        <v>82.89</v>
      </c>
      <c r="R256">
        <v>2.1</v>
      </c>
      <c r="S256">
        <v>174.06900000000002</v>
      </c>
      <c r="U256">
        <v>174.06900000000002</v>
      </c>
      <c r="V256">
        <v>174069.00000000003</v>
      </c>
      <c r="W256">
        <v>14505.750000000002</v>
      </c>
      <c r="X256" t="s">
        <v>1744</v>
      </c>
      <c r="Y256" t="s">
        <v>1744</v>
      </c>
      <c r="Z256">
        <v>3093</v>
      </c>
      <c r="AA256">
        <v>3094</v>
      </c>
      <c r="AB256" t="s">
        <v>42</v>
      </c>
      <c r="AC256" t="s">
        <v>42</v>
      </c>
      <c r="AD256" t="s">
        <v>42</v>
      </c>
      <c r="AE256" t="s">
        <v>42</v>
      </c>
      <c r="AF256">
        <v>137</v>
      </c>
      <c r="AH256">
        <v>2023</v>
      </c>
      <c r="AL256" t="s">
        <v>122</v>
      </c>
    </row>
    <row r="257" spans="1:38" x14ac:dyDescent="0.35">
      <c r="A257" t="s">
        <v>47</v>
      </c>
      <c r="B257" t="s">
        <v>578</v>
      </c>
      <c r="C257" t="s">
        <v>286</v>
      </c>
      <c r="D257" t="s">
        <v>286</v>
      </c>
      <c r="E257" t="s">
        <v>48</v>
      </c>
      <c r="G257" t="s">
        <v>122</v>
      </c>
      <c r="H257" t="s">
        <v>682</v>
      </c>
      <c r="I257" t="s">
        <v>681</v>
      </c>
      <c r="J257">
        <v>1</v>
      </c>
      <c r="L257" t="s">
        <v>58</v>
      </c>
      <c r="M257" t="s">
        <v>50</v>
      </c>
      <c r="N257">
        <v>2</v>
      </c>
      <c r="O257">
        <v>18</v>
      </c>
      <c r="P257">
        <v>5</v>
      </c>
      <c r="Q257">
        <v>82.89</v>
      </c>
      <c r="R257">
        <v>1.5</v>
      </c>
      <c r="S257">
        <v>124.33500000000001</v>
      </c>
      <c r="U257">
        <v>124.33500000000001</v>
      </c>
      <c r="V257">
        <v>124335.00000000001</v>
      </c>
      <c r="W257">
        <v>10361.250000000002</v>
      </c>
      <c r="X257" t="s">
        <v>1744</v>
      </c>
      <c r="Y257" t="s">
        <v>1744</v>
      </c>
      <c r="Z257">
        <v>3093</v>
      </c>
      <c r="AA257">
        <v>3094</v>
      </c>
      <c r="AB257" t="s">
        <v>42</v>
      </c>
      <c r="AC257" t="s">
        <v>42</v>
      </c>
      <c r="AD257" t="s">
        <v>42</v>
      </c>
      <c r="AE257" t="s">
        <v>42</v>
      </c>
      <c r="AF257">
        <v>137</v>
      </c>
      <c r="AH257">
        <v>2023</v>
      </c>
      <c r="AL257" t="s">
        <v>122</v>
      </c>
    </row>
    <row r="258" spans="1:38" x14ac:dyDescent="0.35">
      <c r="A258" t="s">
        <v>47</v>
      </c>
      <c r="B258" t="s">
        <v>578</v>
      </c>
      <c r="C258" t="s">
        <v>286</v>
      </c>
      <c r="D258" t="s">
        <v>286</v>
      </c>
      <c r="E258" t="s">
        <v>48</v>
      </c>
      <c r="G258" t="s">
        <v>122</v>
      </c>
      <c r="H258" t="s">
        <v>686</v>
      </c>
      <c r="I258" t="s">
        <v>685</v>
      </c>
      <c r="J258">
        <v>1</v>
      </c>
      <c r="L258" t="s">
        <v>58</v>
      </c>
      <c r="M258" t="s">
        <v>50</v>
      </c>
      <c r="N258">
        <v>2</v>
      </c>
      <c r="O258">
        <v>18</v>
      </c>
      <c r="P258">
        <v>15</v>
      </c>
      <c r="Q258">
        <v>82.89</v>
      </c>
      <c r="R258">
        <v>4.5</v>
      </c>
      <c r="S258">
        <v>373.005</v>
      </c>
      <c r="U258">
        <v>373.005</v>
      </c>
      <c r="V258">
        <v>373005</v>
      </c>
      <c r="W258">
        <v>31083.75</v>
      </c>
      <c r="X258" t="s">
        <v>1744</v>
      </c>
      <c r="Y258" t="s">
        <v>1744</v>
      </c>
      <c r="Z258">
        <v>3093</v>
      </c>
      <c r="AA258">
        <v>3094</v>
      </c>
      <c r="AB258" t="s">
        <v>42</v>
      </c>
      <c r="AC258" t="s">
        <v>42</v>
      </c>
      <c r="AD258" t="s">
        <v>42</v>
      </c>
      <c r="AE258" t="s">
        <v>42</v>
      </c>
      <c r="AF258">
        <v>137</v>
      </c>
      <c r="AH258">
        <v>2023</v>
      </c>
      <c r="AL258" t="s">
        <v>122</v>
      </c>
    </row>
    <row r="259" spans="1:38" x14ac:dyDescent="0.35">
      <c r="A259" t="s">
        <v>38</v>
      </c>
      <c r="B259" t="s">
        <v>696</v>
      </c>
      <c r="C259" t="s">
        <v>299</v>
      </c>
      <c r="D259" t="s">
        <v>299</v>
      </c>
      <c r="E259" t="s">
        <v>42</v>
      </c>
      <c r="G259" t="s">
        <v>130</v>
      </c>
      <c r="H259" t="s">
        <v>44</v>
      </c>
      <c r="I259" t="s">
        <v>42</v>
      </c>
      <c r="J259">
        <v>1</v>
      </c>
      <c r="L259" t="s">
        <v>53</v>
      </c>
      <c r="R259">
        <v>0</v>
      </c>
      <c r="S259">
        <v>0</v>
      </c>
      <c r="T259">
        <v>75</v>
      </c>
      <c r="U259">
        <v>75</v>
      </c>
      <c r="V259">
        <v>75000</v>
      </c>
      <c r="W259">
        <v>6250</v>
      </c>
      <c r="X259" t="s">
        <v>38</v>
      </c>
      <c r="Y259" t="s">
        <v>38</v>
      </c>
      <c r="Z259" t="s">
        <v>38</v>
      </c>
      <c r="AF259" t="s">
        <v>38</v>
      </c>
      <c r="AH259">
        <v>2023</v>
      </c>
      <c r="AL259" t="s">
        <v>130</v>
      </c>
    </row>
    <row r="260" spans="1:38" x14ac:dyDescent="0.35">
      <c r="A260" t="s">
        <v>38</v>
      </c>
      <c r="B260" t="s">
        <v>696</v>
      </c>
      <c r="C260" t="s">
        <v>299</v>
      </c>
      <c r="D260" t="s">
        <v>299</v>
      </c>
      <c r="E260" t="s">
        <v>42</v>
      </c>
      <c r="G260" t="s">
        <v>130</v>
      </c>
      <c r="H260" t="s">
        <v>54</v>
      </c>
      <c r="I260" t="s">
        <v>42</v>
      </c>
      <c r="J260">
        <v>1</v>
      </c>
      <c r="L260" t="s">
        <v>53</v>
      </c>
      <c r="R260">
        <v>0</v>
      </c>
      <c r="S260">
        <v>0</v>
      </c>
      <c r="T260">
        <v>660</v>
      </c>
      <c r="U260">
        <v>660</v>
      </c>
      <c r="V260">
        <v>660000</v>
      </c>
      <c r="W260">
        <v>55000</v>
      </c>
      <c r="X260" t="s">
        <v>38</v>
      </c>
      <c r="Y260" t="s">
        <v>38</v>
      </c>
      <c r="Z260" t="s">
        <v>38</v>
      </c>
      <c r="AF260" t="s">
        <v>38</v>
      </c>
      <c r="AH260">
        <v>2023</v>
      </c>
      <c r="AL260" t="s">
        <v>130</v>
      </c>
    </row>
    <row r="261" spans="1:38" x14ac:dyDescent="0.35">
      <c r="A261" t="s">
        <v>38</v>
      </c>
      <c r="B261" t="s">
        <v>696</v>
      </c>
      <c r="C261" t="s">
        <v>299</v>
      </c>
      <c r="D261" t="s">
        <v>299</v>
      </c>
      <c r="E261" t="s">
        <v>42</v>
      </c>
      <c r="G261" t="s">
        <v>130</v>
      </c>
      <c r="H261" t="s">
        <v>55</v>
      </c>
      <c r="I261" t="s">
        <v>42</v>
      </c>
      <c r="J261">
        <v>1</v>
      </c>
      <c r="L261" t="s">
        <v>53</v>
      </c>
      <c r="R261">
        <v>0</v>
      </c>
      <c r="S261">
        <v>0</v>
      </c>
      <c r="T261">
        <v>19.920000000000002</v>
      </c>
      <c r="U261">
        <v>19.920000000000002</v>
      </c>
      <c r="V261">
        <v>19920</v>
      </c>
      <c r="W261">
        <v>1660</v>
      </c>
      <c r="X261" t="s">
        <v>38</v>
      </c>
      <c r="Y261" t="s">
        <v>38</v>
      </c>
      <c r="Z261" t="s">
        <v>38</v>
      </c>
      <c r="AF261" t="s">
        <v>38</v>
      </c>
      <c r="AH261">
        <v>2023</v>
      </c>
      <c r="AL261" t="s">
        <v>130</v>
      </c>
    </row>
    <row r="262" spans="1:38" x14ac:dyDescent="0.35">
      <c r="A262" t="s">
        <v>38</v>
      </c>
      <c r="B262" t="s">
        <v>696</v>
      </c>
      <c r="C262" t="s">
        <v>299</v>
      </c>
      <c r="D262" t="s">
        <v>299</v>
      </c>
      <c r="E262" t="s">
        <v>42</v>
      </c>
      <c r="G262" t="s">
        <v>130</v>
      </c>
      <c r="H262" t="s">
        <v>52</v>
      </c>
      <c r="I262" t="s">
        <v>42</v>
      </c>
      <c r="J262">
        <v>1</v>
      </c>
      <c r="L262" t="s">
        <v>53</v>
      </c>
      <c r="R262">
        <v>0</v>
      </c>
      <c r="S262">
        <v>0</v>
      </c>
      <c r="T262">
        <v>350</v>
      </c>
      <c r="U262">
        <v>350</v>
      </c>
      <c r="V262">
        <v>350000</v>
      </c>
      <c r="W262">
        <v>29166.666666666668</v>
      </c>
      <c r="X262" t="s">
        <v>38</v>
      </c>
      <c r="Y262" t="s">
        <v>38</v>
      </c>
      <c r="Z262" t="s">
        <v>38</v>
      </c>
      <c r="AF262" t="s">
        <v>38</v>
      </c>
      <c r="AH262">
        <v>2023</v>
      </c>
      <c r="AL262" t="s">
        <v>130</v>
      </c>
    </row>
    <row r="263" spans="1:38" x14ac:dyDescent="0.35">
      <c r="A263" t="s">
        <v>47</v>
      </c>
      <c r="B263" t="s">
        <v>696</v>
      </c>
      <c r="C263" t="s">
        <v>299</v>
      </c>
      <c r="D263" t="s">
        <v>299</v>
      </c>
      <c r="E263" t="s">
        <v>48</v>
      </c>
      <c r="G263" t="s">
        <v>130</v>
      </c>
      <c r="H263" t="s">
        <v>707</v>
      </c>
      <c r="I263" t="s">
        <v>708</v>
      </c>
      <c r="J263">
        <v>1</v>
      </c>
      <c r="M263" t="s">
        <v>49</v>
      </c>
      <c r="N263">
        <v>1</v>
      </c>
      <c r="O263">
        <v>20</v>
      </c>
      <c r="P263">
        <v>25</v>
      </c>
      <c r="Q263">
        <v>95</v>
      </c>
      <c r="R263">
        <v>8.3333333333333339</v>
      </c>
      <c r="S263">
        <v>791.66666666666674</v>
      </c>
      <c r="U263">
        <v>791.66666666666674</v>
      </c>
      <c r="V263">
        <v>791666.66666666674</v>
      </c>
      <c r="W263">
        <v>65972.222222222234</v>
      </c>
      <c r="X263" t="s">
        <v>1750</v>
      </c>
      <c r="Y263" t="s">
        <v>1750</v>
      </c>
      <c r="Z263">
        <v>3093</v>
      </c>
      <c r="AA263">
        <v>3094</v>
      </c>
      <c r="AF263">
        <v>139</v>
      </c>
      <c r="AH263">
        <v>2023</v>
      </c>
      <c r="AL263" t="s">
        <v>130</v>
      </c>
    </row>
    <row r="264" spans="1:38" x14ac:dyDescent="0.35">
      <c r="A264" t="s">
        <v>47</v>
      </c>
      <c r="B264" t="s">
        <v>696</v>
      </c>
      <c r="C264" t="s">
        <v>299</v>
      </c>
      <c r="D264" t="s">
        <v>299</v>
      </c>
      <c r="E264" t="s">
        <v>48</v>
      </c>
      <c r="G264" t="s">
        <v>130</v>
      </c>
      <c r="H264" t="s">
        <v>709</v>
      </c>
      <c r="I264" t="s">
        <v>710</v>
      </c>
      <c r="J264">
        <v>1</v>
      </c>
      <c r="M264" t="s">
        <v>49</v>
      </c>
      <c r="N264">
        <v>1</v>
      </c>
      <c r="O264">
        <v>20</v>
      </c>
      <c r="P264">
        <v>5</v>
      </c>
      <c r="Q264">
        <v>90</v>
      </c>
      <c r="R264">
        <v>1.6666666666666667</v>
      </c>
      <c r="S264">
        <v>150</v>
      </c>
      <c r="U264">
        <v>150</v>
      </c>
      <c r="V264">
        <v>150000</v>
      </c>
      <c r="W264">
        <v>12500</v>
      </c>
      <c r="X264" t="s">
        <v>1750</v>
      </c>
      <c r="Y264" t="s">
        <v>1750</v>
      </c>
      <c r="Z264">
        <v>3093</v>
      </c>
      <c r="AA264">
        <v>3094</v>
      </c>
      <c r="AF264">
        <v>139</v>
      </c>
      <c r="AH264">
        <v>2023</v>
      </c>
      <c r="AL264" t="s">
        <v>130</v>
      </c>
    </row>
    <row r="265" spans="1:38" x14ac:dyDescent="0.35">
      <c r="A265" t="s">
        <v>47</v>
      </c>
      <c r="B265" t="s">
        <v>696</v>
      </c>
      <c r="C265" t="s">
        <v>299</v>
      </c>
      <c r="D265" t="s">
        <v>299</v>
      </c>
      <c r="E265" t="s">
        <v>48</v>
      </c>
      <c r="G265" t="s">
        <v>130</v>
      </c>
      <c r="H265" t="s">
        <v>711</v>
      </c>
      <c r="I265" t="s">
        <v>712</v>
      </c>
      <c r="J265">
        <v>1</v>
      </c>
      <c r="L265" t="s">
        <v>58</v>
      </c>
      <c r="M265" t="s">
        <v>50</v>
      </c>
      <c r="N265">
        <v>2</v>
      </c>
      <c r="O265">
        <v>22</v>
      </c>
      <c r="P265">
        <v>15</v>
      </c>
      <c r="Q265">
        <v>95</v>
      </c>
      <c r="R265">
        <v>5.5</v>
      </c>
      <c r="S265">
        <v>522.5</v>
      </c>
      <c r="U265">
        <v>522.5</v>
      </c>
      <c r="V265">
        <v>522500</v>
      </c>
      <c r="W265">
        <v>43541.666666666664</v>
      </c>
      <c r="X265" t="s">
        <v>1750</v>
      </c>
      <c r="Y265" t="s">
        <v>1750</v>
      </c>
      <c r="Z265">
        <v>3093</v>
      </c>
      <c r="AA265">
        <v>3094</v>
      </c>
      <c r="AF265">
        <v>139</v>
      </c>
      <c r="AH265">
        <v>2023</v>
      </c>
      <c r="AL265" t="s">
        <v>130</v>
      </c>
    </row>
    <row r="266" spans="1:38" x14ac:dyDescent="0.35">
      <c r="A266" t="s">
        <v>47</v>
      </c>
      <c r="B266" t="s">
        <v>696</v>
      </c>
      <c r="C266" t="s">
        <v>299</v>
      </c>
      <c r="D266" t="s">
        <v>299</v>
      </c>
      <c r="E266" t="s">
        <v>48</v>
      </c>
      <c r="G266" t="s">
        <v>130</v>
      </c>
      <c r="H266" t="s">
        <v>713</v>
      </c>
      <c r="I266" t="s">
        <v>714</v>
      </c>
      <c r="J266">
        <v>1</v>
      </c>
      <c r="L266" t="s">
        <v>58</v>
      </c>
      <c r="M266" t="s">
        <v>50</v>
      </c>
      <c r="N266">
        <v>2</v>
      </c>
      <c r="O266">
        <v>22</v>
      </c>
      <c r="P266">
        <v>7.5</v>
      </c>
      <c r="Q266">
        <v>90</v>
      </c>
      <c r="R266">
        <v>2.75</v>
      </c>
      <c r="S266">
        <v>247.5</v>
      </c>
      <c r="U266">
        <v>247.5</v>
      </c>
      <c r="V266">
        <v>247500</v>
      </c>
      <c r="W266">
        <v>20625</v>
      </c>
      <c r="X266" t="s">
        <v>1750</v>
      </c>
      <c r="Y266" t="s">
        <v>1750</v>
      </c>
      <c r="Z266">
        <v>3093</v>
      </c>
      <c r="AA266">
        <v>3094</v>
      </c>
      <c r="AF266">
        <v>139</v>
      </c>
      <c r="AH266">
        <v>2023</v>
      </c>
      <c r="AL266" t="s">
        <v>130</v>
      </c>
    </row>
    <row r="267" spans="1:38" x14ac:dyDescent="0.35">
      <c r="A267" t="s">
        <v>47</v>
      </c>
      <c r="B267" t="s">
        <v>696</v>
      </c>
      <c r="C267" t="s">
        <v>299</v>
      </c>
      <c r="D267" t="s">
        <v>299</v>
      </c>
      <c r="E267" t="s">
        <v>48</v>
      </c>
      <c r="G267" t="s">
        <v>130</v>
      </c>
      <c r="H267" t="s">
        <v>715</v>
      </c>
      <c r="I267" t="s">
        <v>716</v>
      </c>
      <c r="J267">
        <v>1</v>
      </c>
      <c r="L267" t="s">
        <v>58</v>
      </c>
      <c r="M267" t="s">
        <v>50</v>
      </c>
      <c r="N267">
        <v>2</v>
      </c>
      <c r="O267">
        <v>22</v>
      </c>
      <c r="P267">
        <v>7.5</v>
      </c>
      <c r="Q267">
        <v>90</v>
      </c>
      <c r="R267">
        <v>2.75</v>
      </c>
      <c r="S267">
        <v>247.5</v>
      </c>
      <c r="U267">
        <v>247.5</v>
      </c>
      <c r="V267">
        <v>247500</v>
      </c>
      <c r="W267">
        <v>20625</v>
      </c>
      <c r="X267" t="s">
        <v>1750</v>
      </c>
      <c r="Y267" t="s">
        <v>1750</v>
      </c>
      <c r="Z267">
        <v>3093</v>
      </c>
      <c r="AA267">
        <v>3094</v>
      </c>
      <c r="AF267">
        <v>139</v>
      </c>
      <c r="AH267">
        <v>2023</v>
      </c>
      <c r="AL267" t="s">
        <v>130</v>
      </c>
    </row>
    <row r="268" spans="1:38" x14ac:dyDescent="0.35">
      <c r="A268" t="s">
        <v>47</v>
      </c>
      <c r="B268" t="s">
        <v>696</v>
      </c>
      <c r="C268" t="s">
        <v>299</v>
      </c>
      <c r="D268" t="s">
        <v>299</v>
      </c>
      <c r="E268" t="s">
        <v>48</v>
      </c>
      <c r="G268" t="s">
        <v>130</v>
      </c>
      <c r="H268" t="s">
        <v>717</v>
      </c>
      <c r="I268" t="s">
        <v>718</v>
      </c>
      <c r="J268">
        <v>1</v>
      </c>
      <c r="L268" t="s">
        <v>58</v>
      </c>
      <c r="M268" t="s">
        <v>49</v>
      </c>
      <c r="N268">
        <v>3</v>
      </c>
      <c r="O268">
        <v>22</v>
      </c>
      <c r="P268">
        <v>7.5</v>
      </c>
      <c r="Q268">
        <v>90</v>
      </c>
      <c r="R268">
        <v>2.75</v>
      </c>
      <c r="S268">
        <v>247.5</v>
      </c>
      <c r="U268">
        <v>247.5</v>
      </c>
      <c r="V268">
        <v>247500</v>
      </c>
      <c r="W268">
        <v>20625</v>
      </c>
      <c r="X268" t="s">
        <v>1750</v>
      </c>
      <c r="Y268" t="s">
        <v>1750</v>
      </c>
      <c r="Z268">
        <v>3093</v>
      </c>
      <c r="AA268">
        <v>3094</v>
      </c>
      <c r="AF268">
        <v>139</v>
      </c>
      <c r="AH268">
        <v>2023</v>
      </c>
      <c r="AL268" t="s">
        <v>130</v>
      </c>
    </row>
    <row r="269" spans="1:38" x14ac:dyDescent="0.35">
      <c r="A269" t="s">
        <v>47</v>
      </c>
      <c r="B269" t="s">
        <v>696</v>
      </c>
      <c r="C269" t="s">
        <v>299</v>
      </c>
      <c r="D269" t="s">
        <v>299</v>
      </c>
      <c r="E269" t="s">
        <v>48</v>
      </c>
      <c r="G269" t="s">
        <v>130</v>
      </c>
      <c r="H269" t="s">
        <v>719</v>
      </c>
      <c r="I269" t="s">
        <v>720</v>
      </c>
      <c r="J269">
        <v>1</v>
      </c>
      <c r="L269" t="s">
        <v>58</v>
      </c>
      <c r="M269" t="s">
        <v>49</v>
      </c>
      <c r="N269">
        <v>3</v>
      </c>
      <c r="O269">
        <v>22</v>
      </c>
      <c r="P269">
        <v>7.5</v>
      </c>
      <c r="Q269">
        <v>90</v>
      </c>
      <c r="R269">
        <v>2.75</v>
      </c>
      <c r="S269">
        <v>247.5</v>
      </c>
      <c r="U269">
        <v>247.5</v>
      </c>
      <c r="V269">
        <v>247500</v>
      </c>
      <c r="W269">
        <v>20625</v>
      </c>
      <c r="X269" t="s">
        <v>1750</v>
      </c>
      <c r="Y269" t="s">
        <v>1750</v>
      </c>
      <c r="Z269">
        <v>3093</v>
      </c>
      <c r="AA269">
        <v>3094</v>
      </c>
      <c r="AF269">
        <v>139</v>
      </c>
      <c r="AH269">
        <v>2023</v>
      </c>
      <c r="AL269" t="s">
        <v>130</v>
      </c>
    </row>
    <row r="270" spans="1:38" x14ac:dyDescent="0.35">
      <c r="A270" t="s">
        <v>47</v>
      </c>
      <c r="B270" t="s">
        <v>696</v>
      </c>
      <c r="C270" t="s">
        <v>299</v>
      </c>
      <c r="D270" t="s">
        <v>299</v>
      </c>
      <c r="E270" t="s">
        <v>48</v>
      </c>
      <c r="G270" t="s">
        <v>130</v>
      </c>
      <c r="H270" t="s">
        <v>349</v>
      </c>
      <c r="J270">
        <v>1</v>
      </c>
      <c r="M270" t="s">
        <v>49</v>
      </c>
      <c r="N270">
        <v>3</v>
      </c>
      <c r="O270">
        <v>22</v>
      </c>
      <c r="P270">
        <v>15</v>
      </c>
      <c r="Q270">
        <v>90</v>
      </c>
      <c r="R270">
        <v>5.5</v>
      </c>
      <c r="S270">
        <v>495</v>
      </c>
      <c r="U270">
        <v>495</v>
      </c>
      <c r="V270">
        <v>495000</v>
      </c>
      <c r="W270">
        <v>41250</v>
      </c>
      <c r="X270" t="s">
        <v>1750</v>
      </c>
      <c r="Y270" t="s">
        <v>1750</v>
      </c>
      <c r="Z270">
        <v>3093</v>
      </c>
      <c r="AA270">
        <v>3094</v>
      </c>
      <c r="AF270">
        <v>139</v>
      </c>
      <c r="AH270">
        <v>2023</v>
      </c>
      <c r="AL270" t="s">
        <v>130</v>
      </c>
    </row>
    <row r="271" spans="1:38" x14ac:dyDescent="0.35">
      <c r="A271" t="s">
        <v>47</v>
      </c>
      <c r="B271" t="s">
        <v>696</v>
      </c>
      <c r="C271" t="s">
        <v>299</v>
      </c>
      <c r="D271" t="s">
        <v>299</v>
      </c>
      <c r="E271" t="s">
        <v>505</v>
      </c>
      <c r="G271" t="s">
        <v>130</v>
      </c>
      <c r="H271" t="s">
        <v>707</v>
      </c>
      <c r="I271" t="s">
        <v>708</v>
      </c>
      <c r="J271">
        <v>1</v>
      </c>
      <c r="L271" t="s">
        <v>58</v>
      </c>
      <c r="M271" t="s">
        <v>49</v>
      </c>
      <c r="N271">
        <v>1</v>
      </c>
      <c r="O271">
        <v>12</v>
      </c>
      <c r="P271">
        <v>25</v>
      </c>
      <c r="Q271">
        <v>95</v>
      </c>
      <c r="R271">
        <v>5</v>
      </c>
      <c r="S271">
        <v>475</v>
      </c>
      <c r="U271">
        <v>475</v>
      </c>
      <c r="V271">
        <v>475000</v>
      </c>
      <c r="W271">
        <v>39583.333333333336</v>
      </c>
      <c r="X271" t="s">
        <v>1750</v>
      </c>
      <c r="Y271" t="s">
        <v>1750</v>
      </c>
      <c r="Z271">
        <v>3093</v>
      </c>
      <c r="AA271">
        <v>3094</v>
      </c>
      <c r="AF271">
        <v>139</v>
      </c>
      <c r="AH271">
        <v>2023</v>
      </c>
      <c r="AL271" t="s">
        <v>130</v>
      </c>
    </row>
    <row r="272" spans="1:38" x14ac:dyDescent="0.35">
      <c r="A272" t="s">
        <v>47</v>
      </c>
      <c r="B272" t="s">
        <v>696</v>
      </c>
      <c r="C272" t="s">
        <v>299</v>
      </c>
      <c r="D272" t="s">
        <v>299</v>
      </c>
      <c r="E272" t="s">
        <v>505</v>
      </c>
      <c r="G272" t="s">
        <v>130</v>
      </c>
      <c r="H272" t="s">
        <v>709</v>
      </c>
      <c r="I272" t="s">
        <v>710</v>
      </c>
      <c r="J272">
        <v>1</v>
      </c>
      <c r="L272" t="s">
        <v>58</v>
      </c>
      <c r="M272" t="s">
        <v>49</v>
      </c>
      <c r="N272">
        <v>1</v>
      </c>
      <c r="O272">
        <v>12</v>
      </c>
      <c r="P272">
        <v>5</v>
      </c>
      <c r="Q272">
        <v>90</v>
      </c>
      <c r="R272">
        <v>1</v>
      </c>
      <c r="S272">
        <v>90</v>
      </c>
      <c r="U272">
        <v>90</v>
      </c>
      <c r="V272">
        <v>90000</v>
      </c>
      <c r="W272">
        <v>7500</v>
      </c>
      <c r="X272" t="s">
        <v>1750</v>
      </c>
      <c r="Y272" t="s">
        <v>1750</v>
      </c>
      <c r="Z272">
        <v>3093</v>
      </c>
      <c r="AA272">
        <v>3094</v>
      </c>
      <c r="AF272">
        <v>139</v>
      </c>
      <c r="AH272">
        <v>2023</v>
      </c>
      <c r="AL272" t="s">
        <v>130</v>
      </c>
    </row>
    <row r="273" spans="1:38" x14ac:dyDescent="0.35">
      <c r="A273" t="s">
        <v>47</v>
      </c>
      <c r="B273" t="s">
        <v>696</v>
      </c>
      <c r="C273" t="s">
        <v>299</v>
      </c>
      <c r="D273" t="s">
        <v>299</v>
      </c>
      <c r="E273" t="s">
        <v>505</v>
      </c>
      <c r="G273" t="s">
        <v>130</v>
      </c>
      <c r="H273" t="s">
        <v>711</v>
      </c>
      <c r="I273" t="s">
        <v>712</v>
      </c>
      <c r="J273">
        <v>1</v>
      </c>
      <c r="L273" t="s">
        <v>58</v>
      </c>
      <c r="M273" t="s">
        <v>50</v>
      </c>
      <c r="N273">
        <v>2</v>
      </c>
      <c r="O273">
        <v>13</v>
      </c>
      <c r="P273">
        <v>15</v>
      </c>
      <c r="Q273">
        <v>95</v>
      </c>
      <c r="R273">
        <v>3.25</v>
      </c>
      <c r="S273">
        <v>308.75</v>
      </c>
      <c r="U273">
        <v>308.75</v>
      </c>
      <c r="V273">
        <v>308750</v>
      </c>
      <c r="W273">
        <v>25729.166666666668</v>
      </c>
      <c r="X273" t="s">
        <v>1750</v>
      </c>
      <c r="Y273" t="s">
        <v>1750</v>
      </c>
      <c r="Z273">
        <v>3093</v>
      </c>
      <c r="AA273">
        <v>3094</v>
      </c>
      <c r="AF273">
        <v>139</v>
      </c>
      <c r="AH273">
        <v>2023</v>
      </c>
      <c r="AL273" t="s">
        <v>130</v>
      </c>
    </row>
    <row r="274" spans="1:38" x14ac:dyDescent="0.35">
      <c r="A274" t="s">
        <v>47</v>
      </c>
      <c r="B274" t="s">
        <v>696</v>
      </c>
      <c r="C274" t="s">
        <v>299</v>
      </c>
      <c r="D274" t="s">
        <v>299</v>
      </c>
      <c r="E274" t="s">
        <v>505</v>
      </c>
      <c r="G274" t="s">
        <v>130</v>
      </c>
      <c r="H274" t="s">
        <v>713</v>
      </c>
      <c r="I274" t="s">
        <v>714</v>
      </c>
      <c r="J274">
        <v>1</v>
      </c>
      <c r="L274" t="s">
        <v>58</v>
      </c>
      <c r="M274" t="s">
        <v>50</v>
      </c>
      <c r="N274">
        <v>2</v>
      </c>
      <c r="O274">
        <v>13</v>
      </c>
      <c r="P274">
        <v>7.5</v>
      </c>
      <c r="Q274">
        <v>90</v>
      </c>
      <c r="R274">
        <v>1.625</v>
      </c>
      <c r="S274">
        <v>146.25</v>
      </c>
      <c r="U274">
        <v>146.25</v>
      </c>
      <c r="V274">
        <v>146250</v>
      </c>
      <c r="W274">
        <v>12187.5</v>
      </c>
      <c r="X274" t="s">
        <v>1750</v>
      </c>
      <c r="Y274" t="s">
        <v>1750</v>
      </c>
      <c r="Z274">
        <v>3093</v>
      </c>
      <c r="AA274">
        <v>3094</v>
      </c>
      <c r="AF274">
        <v>139</v>
      </c>
      <c r="AH274">
        <v>2023</v>
      </c>
      <c r="AL274" t="s">
        <v>130</v>
      </c>
    </row>
    <row r="275" spans="1:38" x14ac:dyDescent="0.35">
      <c r="A275" t="s">
        <v>47</v>
      </c>
      <c r="B275" t="s">
        <v>696</v>
      </c>
      <c r="C275" t="s">
        <v>299</v>
      </c>
      <c r="D275" t="s">
        <v>299</v>
      </c>
      <c r="E275" t="s">
        <v>505</v>
      </c>
      <c r="G275" t="s">
        <v>130</v>
      </c>
      <c r="H275" t="s">
        <v>715</v>
      </c>
      <c r="I275" t="s">
        <v>716</v>
      </c>
      <c r="J275">
        <v>1</v>
      </c>
      <c r="L275" t="s">
        <v>58</v>
      </c>
      <c r="M275" t="s">
        <v>50</v>
      </c>
      <c r="N275">
        <v>2</v>
      </c>
      <c r="O275">
        <v>13</v>
      </c>
      <c r="P275">
        <v>7.5</v>
      </c>
      <c r="Q275">
        <v>90</v>
      </c>
      <c r="R275">
        <v>1.625</v>
      </c>
      <c r="S275">
        <v>146.25</v>
      </c>
      <c r="U275">
        <v>146.25</v>
      </c>
      <c r="V275">
        <v>146250</v>
      </c>
      <c r="W275">
        <v>12187.5</v>
      </c>
      <c r="X275" t="s">
        <v>1750</v>
      </c>
      <c r="Y275" t="s">
        <v>1750</v>
      </c>
      <c r="Z275">
        <v>3093</v>
      </c>
      <c r="AA275">
        <v>3094</v>
      </c>
      <c r="AF275">
        <v>139</v>
      </c>
      <c r="AH275">
        <v>2023</v>
      </c>
      <c r="AL275" t="s">
        <v>130</v>
      </c>
    </row>
    <row r="276" spans="1:38" x14ac:dyDescent="0.35">
      <c r="A276" t="s">
        <v>47</v>
      </c>
      <c r="B276" t="s">
        <v>696</v>
      </c>
      <c r="C276" t="s">
        <v>299</v>
      </c>
      <c r="D276" t="s">
        <v>299</v>
      </c>
      <c r="E276" t="s">
        <v>505</v>
      </c>
      <c r="G276" t="s">
        <v>130</v>
      </c>
      <c r="H276" t="s">
        <v>717</v>
      </c>
      <c r="I276" t="s">
        <v>718</v>
      </c>
      <c r="J276">
        <v>1</v>
      </c>
      <c r="L276" t="s">
        <v>58</v>
      </c>
      <c r="M276" t="s">
        <v>49</v>
      </c>
      <c r="N276">
        <v>3</v>
      </c>
      <c r="O276">
        <v>13</v>
      </c>
      <c r="P276">
        <v>7.5</v>
      </c>
      <c r="Q276">
        <v>90</v>
      </c>
      <c r="R276">
        <v>1.625</v>
      </c>
      <c r="S276">
        <v>146.25</v>
      </c>
      <c r="U276">
        <v>146.25</v>
      </c>
      <c r="V276">
        <v>146250</v>
      </c>
      <c r="W276">
        <v>12187.5</v>
      </c>
      <c r="X276" t="s">
        <v>1750</v>
      </c>
      <c r="Y276" t="s">
        <v>1750</v>
      </c>
      <c r="Z276">
        <v>3093</v>
      </c>
      <c r="AA276">
        <v>3094</v>
      </c>
      <c r="AF276">
        <v>139</v>
      </c>
      <c r="AH276">
        <v>2023</v>
      </c>
      <c r="AL276" t="s">
        <v>130</v>
      </c>
    </row>
    <row r="277" spans="1:38" x14ac:dyDescent="0.35">
      <c r="A277" t="s">
        <v>47</v>
      </c>
      <c r="B277" t="s">
        <v>696</v>
      </c>
      <c r="C277" t="s">
        <v>299</v>
      </c>
      <c r="D277" t="s">
        <v>299</v>
      </c>
      <c r="E277" t="s">
        <v>505</v>
      </c>
      <c r="G277" t="s">
        <v>130</v>
      </c>
      <c r="H277" t="s">
        <v>719</v>
      </c>
      <c r="I277" t="s">
        <v>720</v>
      </c>
      <c r="J277">
        <v>1</v>
      </c>
      <c r="L277" t="s">
        <v>58</v>
      </c>
      <c r="M277" t="s">
        <v>49</v>
      </c>
      <c r="N277">
        <v>3</v>
      </c>
      <c r="O277">
        <v>13</v>
      </c>
      <c r="P277">
        <v>7.5</v>
      </c>
      <c r="Q277">
        <v>90</v>
      </c>
      <c r="R277">
        <v>1.625</v>
      </c>
      <c r="S277">
        <v>146.25</v>
      </c>
      <c r="U277">
        <v>146.25</v>
      </c>
      <c r="V277">
        <v>146250</v>
      </c>
      <c r="W277">
        <v>12187.5</v>
      </c>
      <c r="X277" t="s">
        <v>1750</v>
      </c>
      <c r="Y277" t="s">
        <v>1750</v>
      </c>
      <c r="Z277">
        <v>3093</v>
      </c>
      <c r="AA277">
        <v>3094</v>
      </c>
      <c r="AF277">
        <v>139</v>
      </c>
      <c r="AH277">
        <v>2023</v>
      </c>
      <c r="AL277" t="s">
        <v>130</v>
      </c>
    </row>
    <row r="278" spans="1:38" x14ac:dyDescent="0.35">
      <c r="A278" t="s">
        <v>47</v>
      </c>
      <c r="B278" t="s">
        <v>696</v>
      </c>
      <c r="C278" t="s">
        <v>299</v>
      </c>
      <c r="D278" t="s">
        <v>299</v>
      </c>
      <c r="E278" t="s">
        <v>505</v>
      </c>
      <c r="G278" t="s">
        <v>130</v>
      </c>
      <c r="H278" t="s">
        <v>349</v>
      </c>
      <c r="J278">
        <v>1</v>
      </c>
      <c r="M278" t="s">
        <v>49</v>
      </c>
      <c r="N278">
        <v>3</v>
      </c>
      <c r="O278">
        <v>13</v>
      </c>
      <c r="P278">
        <v>15</v>
      </c>
      <c r="Q278">
        <v>90</v>
      </c>
      <c r="R278">
        <v>3.25</v>
      </c>
      <c r="S278">
        <v>292.5</v>
      </c>
      <c r="U278">
        <v>292.5</v>
      </c>
      <c r="V278">
        <v>292500</v>
      </c>
      <c r="W278">
        <v>24375</v>
      </c>
      <c r="X278" t="s">
        <v>1750</v>
      </c>
      <c r="Y278" t="s">
        <v>1750</v>
      </c>
      <c r="Z278">
        <v>3093</v>
      </c>
      <c r="AA278">
        <v>3094</v>
      </c>
      <c r="AF278">
        <v>139</v>
      </c>
      <c r="AH278">
        <v>2023</v>
      </c>
      <c r="AL278" t="s">
        <v>130</v>
      </c>
    </row>
    <row r="279" spans="1:38" x14ac:dyDescent="0.35">
      <c r="A279" t="s">
        <v>38</v>
      </c>
      <c r="B279" t="s">
        <v>697</v>
      </c>
      <c r="C279" t="s">
        <v>287</v>
      </c>
      <c r="D279" t="s">
        <v>287</v>
      </c>
      <c r="G279" t="s">
        <v>704</v>
      </c>
      <c r="H279" t="s">
        <v>55</v>
      </c>
      <c r="I279" t="s">
        <v>42</v>
      </c>
      <c r="J279">
        <v>1</v>
      </c>
      <c r="L279" t="s">
        <v>53</v>
      </c>
      <c r="M279" t="s">
        <v>42</v>
      </c>
      <c r="Q279">
        <v>0</v>
      </c>
      <c r="R279">
        <v>0</v>
      </c>
      <c r="S279">
        <v>0</v>
      </c>
      <c r="T279">
        <v>124.39400000000001</v>
      </c>
      <c r="U279">
        <v>124.39400000000001</v>
      </c>
      <c r="V279">
        <v>124394</v>
      </c>
      <c r="W279">
        <v>10366.166666666666</v>
      </c>
      <c r="X279" t="s">
        <v>38</v>
      </c>
      <c r="Y279" t="s">
        <v>38</v>
      </c>
      <c r="Z279" t="s">
        <v>38</v>
      </c>
      <c r="AB279" t="s">
        <v>42</v>
      </c>
      <c r="AC279" t="s">
        <v>42</v>
      </c>
      <c r="AD279" t="s">
        <v>42</v>
      </c>
      <c r="AE279" t="s">
        <v>42</v>
      </c>
      <c r="AF279" t="s">
        <v>38</v>
      </c>
      <c r="AH279">
        <v>2023</v>
      </c>
      <c r="AL279" t="s">
        <v>704</v>
      </c>
    </row>
    <row r="280" spans="1:38" x14ac:dyDescent="0.35">
      <c r="A280" t="s">
        <v>38</v>
      </c>
      <c r="B280" t="s">
        <v>697</v>
      </c>
      <c r="C280" t="s">
        <v>287</v>
      </c>
      <c r="D280" t="s">
        <v>287</v>
      </c>
      <c r="G280" t="s">
        <v>704</v>
      </c>
      <c r="H280" t="s">
        <v>44</v>
      </c>
      <c r="I280" t="s">
        <v>42</v>
      </c>
      <c r="J280">
        <v>1</v>
      </c>
      <c r="L280" t="s">
        <v>53</v>
      </c>
      <c r="Q280">
        <v>0</v>
      </c>
      <c r="R280">
        <v>0</v>
      </c>
      <c r="S280">
        <v>0</v>
      </c>
      <c r="T280">
        <v>308.82100000000003</v>
      </c>
      <c r="U280">
        <v>308.82100000000003</v>
      </c>
      <c r="V280">
        <v>308821</v>
      </c>
      <c r="W280">
        <v>25735.083333333332</v>
      </c>
      <c r="X280" t="s">
        <v>38</v>
      </c>
      <c r="Y280" t="s">
        <v>38</v>
      </c>
      <c r="Z280" t="s">
        <v>38</v>
      </c>
      <c r="AB280" t="s">
        <v>42</v>
      </c>
      <c r="AC280" t="s">
        <v>42</v>
      </c>
      <c r="AD280" t="s">
        <v>42</v>
      </c>
      <c r="AE280" t="s">
        <v>42</v>
      </c>
      <c r="AF280" t="s">
        <v>38</v>
      </c>
      <c r="AH280">
        <v>2023</v>
      </c>
      <c r="AL280" t="s">
        <v>704</v>
      </c>
    </row>
    <row r="281" spans="1:38" x14ac:dyDescent="0.35">
      <c r="A281" t="s">
        <v>38</v>
      </c>
      <c r="B281" t="s">
        <v>697</v>
      </c>
      <c r="C281" t="s">
        <v>287</v>
      </c>
      <c r="D281" t="s">
        <v>287</v>
      </c>
      <c r="G281" t="s">
        <v>704</v>
      </c>
      <c r="H281" t="s">
        <v>657</v>
      </c>
      <c r="I281" t="s">
        <v>42</v>
      </c>
      <c r="J281">
        <v>1</v>
      </c>
      <c r="L281" t="s">
        <v>53</v>
      </c>
      <c r="Q281">
        <v>0</v>
      </c>
      <c r="R281">
        <v>0</v>
      </c>
      <c r="S281">
        <v>0</v>
      </c>
      <c r="T281">
        <v>277.53199999999998</v>
      </c>
      <c r="U281">
        <v>277.53199999999998</v>
      </c>
      <c r="V281">
        <v>277532</v>
      </c>
      <c r="W281">
        <v>23127.666666666668</v>
      </c>
      <c r="X281" t="s">
        <v>38</v>
      </c>
      <c r="Y281" t="s">
        <v>38</v>
      </c>
      <c r="Z281" t="s">
        <v>38</v>
      </c>
      <c r="AB281" t="s">
        <v>42</v>
      </c>
      <c r="AC281" t="s">
        <v>42</v>
      </c>
      <c r="AD281" t="s">
        <v>42</v>
      </c>
      <c r="AE281" t="s">
        <v>42</v>
      </c>
      <c r="AF281" t="s">
        <v>38</v>
      </c>
      <c r="AH281">
        <v>2023</v>
      </c>
      <c r="AL281" t="s">
        <v>704</v>
      </c>
    </row>
    <row r="282" spans="1:38" x14ac:dyDescent="0.35">
      <c r="A282" t="s">
        <v>38</v>
      </c>
      <c r="B282" t="s">
        <v>697</v>
      </c>
      <c r="C282" t="s">
        <v>287</v>
      </c>
      <c r="D282" t="s">
        <v>287</v>
      </c>
      <c r="G282" t="s">
        <v>704</v>
      </c>
      <c r="H282" t="s">
        <v>52</v>
      </c>
      <c r="I282" t="s">
        <v>42</v>
      </c>
      <c r="J282">
        <v>1</v>
      </c>
      <c r="L282" t="s">
        <v>53</v>
      </c>
      <c r="Q282">
        <v>0</v>
      </c>
      <c r="R282">
        <v>0</v>
      </c>
      <c r="S282">
        <v>0</v>
      </c>
      <c r="T282">
        <v>122.96899999999999</v>
      </c>
      <c r="U282">
        <v>122.96899999999999</v>
      </c>
      <c r="V282">
        <v>122969</v>
      </c>
      <c r="W282">
        <v>10247.416666666666</v>
      </c>
      <c r="X282" t="s">
        <v>38</v>
      </c>
      <c r="Y282" t="s">
        <v>38</v>
      </c>
      <c r="Z282" t="s">
        <v>38</v>
      </c>
      <c r="AB282" t="s">
        <v>42</v>
      </c>
      <c r="AC282" t="s">
        <v>42</v>
      </c>
      <c r="AD282" t="s">
        <v>42</v>
      </c>
      <c r="AE282" t="s">
        <v>42</v>
      </c>
      <c r="AF282" t="s">
        <v>38</v>
      </c>
      <c r="AH282">
        <v>2023</v>
      </c>
      <c r="AL282" t="s">
        <v>704</v>
      </c>
    </row>
    <row r="283" spans="1:38" x14ac:dyDescent="0.35">
      <c r="A283" t="s">
        <v>38</v>
      </c>
      <c r="B283" t="s">
        <v>697</v>
      </c>
      <c r="C283" t="s">
        <v>287</v>
      </c>
      <c r="D283" t="s">
        <v>287</v>
      </c>
      <c r="G283" t="s">
        <v>704</v>
      </c>
      <c r="H283" t="s">
        <v>52</v>
      </c>
      <c r="I283" t="s">
        <v>42</v>
      </c>
      <c r="J283">
        <v>1</v>
      </c>
      <c r="L283" t="s">
        <v>53</v>
      </c>
      <c r="R283">
        <v>0</v>
      </c>
      <c r="S283">
        <v>0</v>
      </c>
      <c r="T283">
        <v>61.779000000000003</v>
      </c>
      <c r="U283">
        <v>61.779000000000003</v>
      </c>
      <c r="V283">
        <v>61779</v>
      </c>
      <c r="W283">
        <v>5148.25</v>
      </c>
      <c r="X283" t="s">
        <v>38</v>
      </c>
      <c r="Y283" t="s">
        <v>38</v>
      </c>
      <c r="Z283" t="s">
        <v>38</v>
      </c>
      <c r="AF283" t="s">
        <v>38</v>
      </c>
      <c r="AH283">
        <v>2023</v>
      </c>
      <c r="AL283" t="s">
        <v>704</v>
      </c>
    </row>
    <row r="284" spans="1:38" x14ac:dyDescent="0.35">
      <c r="A284" t="s">
        <v>38</v>
      </c>
      <c r="B284" t="s">
        <v>697</v>
      </c>
      <c r="C284" t="s">
        <v>287</v>
      </c>
      <c r="D284" t="s">
        <v>287</v>
      </c>
      <c r="G284" t="s">
        <v>704</v>
      </c>
      <c r="H284" t="s">
        <v>307</v>
      </c>
      <c r="I284" t="s">
        <v>42</v>
      </c>
      <c r="J284">
        <v>1</v>
      </c>
      <c r="L284" t="s">
        <v>53</v>
      </c>
      <c r="R284">
        <v>0</v>
      </c>
      <c r="S284">
        <v>0</v>
      </c>
      <c r="T284">
        <v>37.43</v>
      </c>
      <c r="U284">
        <v>37.43</v>
      </c>
      <c r="V284">
        <v>37430</v>
      </c>
      <c r="W284">
        <v>3119.1666666666665</v>
      </c>
      <c r="X284" t="s">
        <v>38</v>
      </c>
      <c r="Y284" t="s">
        <v>38</v>
      </c>
      <c r="Z284" t="s">
        <v>38</v>
      </c>
      <c r="AB284" t="s">
        <v>42</v>
      </c>
      <c r="AC284" t="s">
        <v>42</v>
      </c>
      <c r="AD284" t="s">
        <v>42</v>
      </c>
      <c r="AE284" t="s">
        <v>42</v>
      </c>
      <c r="AF284" t="s">
        <v>38</v>
      </c>
      <c r="AH284">
        <v>2023</v>
      </c>
      <c r="AL284" t="s">
        <v>704</v>
      </c>
    </row>
    <row r="285" spans="1:38" x14ac:dyDescent="0.35">
      <c r="A285" t="s">
        <v>47</v>
      </c>
      <c r="B285" t="s">
        <v>697</v>
      </c>
      <c r="C285" t="s">
        <v>287</v>
      </c>
      <c r="D285" t="s">
        <v>287</v>
      </c>
      <c r="E285" t="s">
        <v>48</v>
      </c>
      <c r="G285" t="s">
        <v>704</v>
      </c>
      <c r="H285" t="s">
        <v>725</v>
      </c>
      <c r="I285" t="s">
        <v>726</v>
      </c>
      <c r="J285">
        <v>1</v>
      </c>
      <c r="L285" t="s">
        <v>58</v>
      </c>
      <c r="M285" t="s">
        <v>49</v>
      </c>
      <c r="N285">
        <v>1</v>
      </c>
      <c r="O285">
        <v>23</v>
      </c>
      <c r="P285">
        <v>7.5</v>
      </c>
      <c r="Q285">
        <v>60.361416041087637</v>
      </c>
      <c r="R285">
        <v>2.875</v>
      </c>
      <c r="S285">
        <v>173.53907111812697</v>
      </c>
      <c r="T285">
        <v>0</v>
      </c>
      <c r="U285">
        <v>173.53907111812697</v>
      </c>
      <c r="V285">
        <v>173539.07111812697</v>
      </c>
      <c r="W285">
        <v>14461.589259843915</v>
      </c>
      <c r="X285" t="s">
        <v>1751</v>
      </c>
      <c r="Y285" t="s">
        <v>1751</v>
      </c>
      <c r="Z285">
        <v>3093</v>
      </c>
      <c r="AA285">
        <v>3094</v>
      </c>
      <c r="AB285" t="s">
        <v>42</v>
      </c>
      <c r="AC285" t="s">
        <v>42</v>
      </c>
      <c r="AD285" t="s">
        <v>42</v>
      </c>
      <c r="AE285" t="s">
        <v>42</v>
      </c>
      <c r="AF285">
        <v>119</v>
      </c>
      <c r="AH285">
        <v>2023</v>
      </c>
      <c r="AL285" t="s">
        <v>704</v>
      </c>
    </row>
    <row r="286" spans="1:38" x14ac:dyDescent="0.35">
      <c r="A286" t="s">
        <v>47</v>
      </c>
      <c r="B286" t="s">
        <v>697</v>
      </c>
      <c r="C286" t="s">
        <v>287</v>
      </c>
      <c r="D286" t="s">
        <v>287</v>
      </c>
      <c r="E286" t="s">
        <v>48</v>
      </c>
      <c r="G286" t="s">
        <v>704</v>
      </c>
      <c r="H286" t="s">
        <v>425</v>
      </c>
      <c r="I286" t="s">
        <v>727</v>
      </c>
      <c r="J286">
        <v>1</v>
      </c>
      <c r="L286" t="s">
        <v>58</v>
      </c>
      <c r="M286" t="s">
        <v>49</v>
      </c>
      <c r="N286">
        <v>1</v>
      </c>
      <c r="O286">
        <v>23</v>
      </c>
      <c r="P286">
        <v>7.5</v>
      </c>
      <c r="Q286">
        <v>60.361416041087637</v>
      </c>
      <c r="R286">
        <v>2.875</v>
      </c>
      <c r="S286">
        <v>173.53907111812697</v>
      </c>
      <c r="T286">
        <v>0</v>
      </c>
      <c r="U286">
        <v>173.53907111812697</v>
      </c>
      <c r="V286">
        <v>173539.07111812697</v>
      </c>
      <c r="W286">
        <v>14461.589259843915</v>
      </c>
      <c r="X286" t="s">
        <v>1751</v>
      </c>
      <c r="Y286" t="s">
        <v>1751</v>
      </c>
      <c r="Z286">
        <v>3093</v>
      </c>
      <c r="AA286">
        <v>3094</v>
      </c>
      <c r="AB286" t="s">
        <v>42</v>
      </c>
      <c r="AC286" t="s">
        <v>42</v>
      </c>
      <c r="AD286" t="s">
        <v>42</v>
      </c>
      <c r="AE286" t="s">
        <v>42</v>
      </c>
      <c r="AF286">
        <v>119</v>
      </c>
      <c r="AH286">
        <v>2023</v>
      </c>
      <c r="AL286" t="s">
        <v>704</v>
      </c>
    </row>
    <row r="287" spans="1:38" x14ac:dyDescent="0.35">
      <c r="A287" t="s">
        <v>47</v>
      </c>
      <c r="B287" t="s">
        <v>697</v>
      </c>
      <c r="C287" t="s">
        <v>287</v>
      </c>
      <c r="D287" t="s">
        <v>287</v>
      </c>
      <c r="E287" t="s">
        <v>48</v>
      </c>
      <c r="G287" t="s">
        <v>704</v>
      </c>
      <c r="H287" t="s">
        <v>728</v>
      </c>
      <c r="I287" t="s">
        <v>729</v>
      </c>
      <c r="J287">
        <v>1</v>
      </c>
      <c r="L287" t="s">
        <v>58</v>
      </c>
      <c r="M287" t="s">
        <v>49</v>
      </c>
      <c r="N287">
        <v>1</v>
      </c>
      <c r="O287">
        <v>23</v>
      </c>
      <c r="P287">
        <v>4.5</v>
      </c>
      <c r="Q287">
        <v>67.176414626371724</v>
      </c>
      <c r="R287">
        <v>1.7250000000000001</v>
      </c>
      <c r="S287">
        <v>115.87931523049123</v>
      </c>
      <c r="T287">
        <v>0</v>
      </c>
      <c r="U287">
        <v>115.87931523049123</v>
      </c>
      <c r="V287">
        <v>115879.31523049124</v>
      </c>
      <c r="W287">
        <v>9656.609602540937</v>
      </c>
      <c r="X287" t="s">
        <v>1751</v>
      </c>
      <c r="Y287" t="s">
        <v>1751</v>
      </c>
      <c r="Z287">
        <v>3093</v>
      </c>
      <c r="AA287">
        <v>3094</v>
      </c>
      <c r="AB287" t="s">
        <v>42</v>
      </c>
      <c r="AC287" t="s">
        <v>42</v>
      </c>
      <c r="AD287" t="s">
        <v>42</v>
      </c>
      <c r="AE287" t="s">
        <v>42</v>
      </c>
      <c r="AF287">
        <v>119</v>
      </c>
      <c r="AH287">
        <v>2023</v>
      </c>
      <c r="AL287" t="s">
        <v>704</v>
      </c>
    </row>
    <row r="288" spans="1:38" x14ac:dyDescent="0.35">
      <c r="A288" t="s">
        <v>47</v>
      </c>
      <c r="B288" t="s">
        <v>697</v>
      </c>
      <c r="C288" t="s">
        <v>287</v>
      </c>
      <c r="D288" t="s">
        <v>287</v>
      </c>
      <c r="E288" t="s">
        <v>48</v>
      </c>
      <c r="G288" t="s">
        <v>704</v>
      </c>
      <c r="H288" t="s">
        <v>730</v>
      </c>
      <c r="I288" t="s">
        <v>731</v>
      </c>
      <c r="J288">
        <v>1</v>
      </c>
      <c r="L288" t="s">
        <v>58</v>
      </c>
      <c r="M288" t="s">
        <v>49</v>
      </c>
      <c r="N288">
        <v>1</v>
      </c>
      <c r="O288">
        <v>23</v>
      </c>
      <c r="P288">
        <v>1.5</v>
      </c>
      <c r="Q288">
        <v>60.361416041087637</v>
      </c>
      <c r="R288">
        <v>0.57499999999999996</v>
      </c>
      <c r="S288">
        <v>34.707814223625391</v>
      </c>
      <c r="T288">
        <v>0</v>
      </c>
      <c r="U288">
        <v>34.707814223625391</v>
      </c>
      <c r="V288">
        <v>34707.814223625392</v>
      </c>
      <c r="W288">
        <v>2892.3178519687826</v>
      </c>
      <c r="X288" t="s">
        <v>1751</v>
      </c>
      <c r="Y288" t="s">
        <v>1751</v>
      </c>
      <c r="Z288">
        <v>3093</v>
      </c>
      <c r="AA288">
        <v>3094</v>
      </c>
      <c r="AB288" t="s">
        <v>42</v>
      </c>
      <c r="AC288" t="s">
        <v>42</v>
      </c>
      <c r="AD288" t="s">
        <v>42</v>
      </c>
      <c r="AE288" t="s">
        <v>42</v>
      </c>
      <c r="AF288">
        <v>119</v>
      </c>
      <c r="AH288">
        <v>2023</v>
      </c>
      <c r="AL288" t="s">
        <v>704</v>
      </c>
    </row>
    <row r="289" spans="1:38" x14ac:dyDescent="0.35">
      <c r="A289" t="s">
        <v>47</v>
      </c>
      <c r="B289" t="s">
        <v>697</v>
      </c>
      <c r="C289" t="s">
        <v>287</v>
      </c>
      <c r="D289" t="s">
        <v>287</v>
      </c>
      <c r="E289" t="s">
        <v>48</v>
      </c>
      <c r="G289" t="s">
        <v>704</v>
      </c>
      <c r="H289" t="s">
        <v>732</v>
      </c>
      <c r="I289" t="s">
        <v>733</v>
      </c>
      <c r="J289">
        <v>1</v>
      </c>
      <c r="L289" t="s">
        <v>58</v>
      </c>
      <c r="M289" t="s">
        <v>49</v>
      </c>
      <c r="N289">
        <v>1</v>
      </c>
      <c r="O289">
        <v>23</v>
      </c>
      <c r="P289">
        <v>4.5</v>
      </c>
      <c r="Q289">
        <v>60.361416041087637</v>
      </c>
      <c r="R289">
        <v>1.7250000000000001</v>
      </c>
      <c r="S289">
        <v>104.12344267087617</v>
      </c>
      <c r="T289">
        <v>0</v>
      </c>
      <c r="U289">
        <v>104.12344267087617</v>
      </c>
      <c r="V289">
        <v>104123.44267087617</v>
      </c>
      <c r="W289">
        <v>8676.9535559063479</v>
      </c>
      <c r="X289" t="s">
        <v>1751</v>
      </c>
      <c r="Y289" t="s">
        <v>1751</v>
      </c>
      <c r="Z289">
        <v>3093</v>
      </c>
      <c r="AA289">
        <v>3094</v>
      </c>
      <c r="AB289" t="s">
        <v>42</v>
      </c>
      <c r="AC289" t="s">
        <v>42</v>
      </c>
      <c r="AD289" t="s">
        <v>42</v>
      </c>
      <c r="AE289" t="s">
        <v>42</v>
      </c>
      <c r="AF289">
        <v>119</v>
      </c>
      <c r="AH289">
        <v>2023</v>
      </c>
      <c r="AL289" t="s">
        <v>704</v>
      </c>
    </row>
    <row r="290" spans="1:38" x14ac:dyDescent="0.35">
      <c r="A290" t="s">
        <v>47</v>
      </c>
      <c r="B290" t="s">
        <v>697</v>
      </c>
      <c r="C290" t="s">
        <v>287</v>
      </c>
      <c r="D290" t="s">
        <v>287</v>
      </c>
      <c r="E290" t="s">
        <v>48</v>
      </c>
      <c r="G290" t="s">
        <v>704</v>
      </c>
      <c r="H290" t="s">
        <v>734</v>
      </c>
      <c r="I290" t="s">
        <v>735</v>
      </c>
      <c r="J290">
        <v>1</v>
      </c>
      <c r="L290" t="s">
        <v>58</v>
      </c>
      <c r="M290" t="s">
        <v>49</v>
      </c>
      <c r="N290">
        <v>1</v>
      </c>
      <c r="O290">
        <v>23</v>
      </c>
      <c r="P290">
        <v>4.5</v>
      </c>
      <c r="Q290">
        <v>60.361416041087637</v>
      </c>
      <c r="R290">
        <v>1.7250000000000001</v>
      </c>
      <c r="S290">
        <v>104.12344267087617</v>
      </c>
      <c r="T290">
        <v>0</v>
      </c>
      <c r="U290">
        <v>104.12344267087617</v>
      </c>
      <c r="V290">
        <v>104123.44267087617</v>
      </c>
      <c r="W290">
        <v>8676.9535559063479</v>
      </c>
      <c r="X290" t="s">
        <v>1751</v>
      </c>
      <c r="Y290" t="s">
        <v>1751</v>
      </c>
      <c r="Z290">
        <v>3093</v>
      </c>
      <c r="AA290">
        <v>3094</v>
      </c>
      <c r="AB290" t="s">
        <v>42</v>
      </c>
      <c r="AC290" t="s">
        <v>42</v>
      </c>
      <c r="AD290" t="s">
        <v>42</v>
      </c>
      <c r="AE290" t="s">
        <v>42</v>
      </c>
      <c r="AF290">
        <v>119</v>
      </c>
      <c r="AH290">
        <v>2023</v>
      </c>
      <c r="AL290" t="s">
        <v>704</v>
      </c>
    </row>
    <row r="291" spans="1:38" x14ac:dyDescent="0.35">
      <c r="A291" t="s">
        <v>47</v>
      </c>
      <c r="B291" t="s">
        <v>697</v>
      </c>
      <c r="C291" t="s">
        <v>287</v>
      </c>
      <c r="D291" t="s">
        <v>287</v>
      </c>
      <c r="E291" t="s">
        <v>48</v>
      </c>
      <c r="G291" t="s">
        <v>704</v>
      </c>
      <c r="H291" t="s">
        <v>728</v>
      </c>
      <c r="I291" t="s">
        <v>729</v>
      </c>
      <c r="J291">
        <v>1</v>
      </c>
      <c r="L291" t="s">
        <v>58</v>
      </c>
      <c r="M291" t="s">
        <v>50</v>
      </c>
      <c r="N291">
        <v>2</v>
      </c>
      <c r="O291">
        <v>27</v>
      </c>
      <c r="P291">
        <v>25.5</v>
      </c>
      <c r="Q291">
        <v>67.176414626371724</v>
      </c>
      <c r="R291">
        <v>11.475</v>
      </c>
      <c r="S291">
        <v>770.84935783761546</v>
      </c>
      <c r="T291">
        <v>0</v>
      </c>
      <c r="U291">
        <v>770.84935783761546</v>
      </c>
      <c r="V291">
        <v>770849.35783761542</v>
      </c>
      <c r="W291">
        <v>64237.446486467954</v>
      </c>
      <c r="X291" t="s">
        <v>1751</v>
      </c>
      <c r="Y291" t="s">
        <v>1751</v>
      </c>
      <c r="Z291">
        <v>3093</v>
      </c>
      <c r="AA291">
        <v>3094</v>
      </c>
      <c r="AB291" t="s">
        <v>42</v>
      </c>
      <c r="AC291" t="s">
        <v>42</v>
      </c>
      <c r="AD291" t="s">
        <v>42</v>
      </c>
      <c r="AE291" t="s">
        <v>42</v>
      </c>
      <c r="AF291">
        <v>119</v>
      </c>
      <c r="AH291">
        <v>2023</v>
      </c>
      <c r="AL291" t="s">
        <v>704</v>
      </c>
    </row>
    <row r="292" spans="1:38" x14ac:dyDescent="0.35">
      <c r="A292" t="s">
        <v>47</v>
      </c>
      <c r="B292" t="s">
        <v>697</v>
      </c>
      <c r="C292" t="s">
        <v>287</v>
      </c>
      <c r="D292" t="s">
        <v>287</v>
      </c>
      <c r="E292" t="s">
        <v>48</v>
      </c>
      <c r="G292" t="s">
        <v>704</v>
      </c>
      <c r="H292" t="s">
        <v>730</v>
      </c>
      <c r="I292" t="s">
        <v>731</v>
      </c>
      <c r="J292">
        <v>1</v>
      </c>
      <c r="L292" t="s">
        <v>58</v>
      </c>
      <c r="M292" t="s">
        <v>50</v>
      </c>
      <c r="N292">
        <v>2</v>
      </c>
      <c r="O292">
        <v>27</v>
      </c>
      <c r="P292">
        <v>1.5</v>
      </c>
      <c r="Q292">
        <v>60.361416041087637</v>
      </c>
      <c r="R292">
        <v>0.67500000000000004</v>
      </c>
      <c r="S292">
        <v>40.743955827734155</v>
      </c>
      <c r="T292">
        <v>0</v>
      </c>
      <c r="U292">
        <v>40.743955827734155</v>
      </c>
      <c r="V292">
        <v>40743.955827734157</v>
      </c>
      <c r="W292">
        <v>3395.3296523111799</v>
      </c>
      <c r="X292" t="s">
        <v>1751</v>
      </c>
      <c r="Y292" t="s">
        <v>1751</v>
      </c>
      <c r="Z292">
        <v>3093</v>
      </c>
      <c r="AA292">
        <v>3094</v>
      </c>
      <c r="AB292" t="s">
        <v>42</v>
      </c>
      <c r="AC292" t="s">
        <v>42</v>
      </c>
      <c r="AD292" t="s">
        <v>42</v>
      </c>
      <c r="AE292" t="s">
        <v>42</v>
      </c>
      <c r="AF292">
        <v>119</v>
      </c>
      <c r="AH292">
        <v>2023</v>
      </c>
      <c r="AL292" t="s">
        <v>704</v>
      </c>
    </row>
    <row r="293" spans="1:38" x14ac:dyDescent="0.35">
      <c r="A293" t="s">
        <v>47</v>
      </c>
      <c r="B293" t="s">
        <v>697</v>
      </c>
      <c r="C293" t="s">
        <v>287</v>
      </c>
      <c r="D293" t="s">
        <v>287</v>
      </c>
      <c r="E293" t="s">
        <v>48</v>
      </c>
      <c r="G293" t="s">
        <v>704</v>
      </c>
      <c r="H293" t="s">
        <v>736</v>
      </c>
      <c r="I293" t="s">
        <v>737</v>
      </c>
      <c r="J293">
        <v>1</v>
      </c>
      <c r="L293" t="s">
        <v>58</v>
      </c>
      <c r="M293" t="s">
        <v>50</v>
      </c>
      <c r="N293">
        <v>2</v>
      </c>
      <c r="O293">
        <v>27</v>
      </c>
      <c r="P293">
        <v>3</v>
      </c>
      <c r="Q293">
        <v>60.361416041087637</v>
      </c>
      <c r="R293">
        <v>1.35</v>
      </c>
      <c r="S293">
        <v>81.487911655468309</v>
      </c>
      <c r="U293">
        <v>81.487911655468309</v>
      </c>
      <c r="V293">
        <v>81487.911655468313</v>
      </c>
      <c r="W293">
        <v>6790.6593046223597</v>
      </c>
      <c r="X293" t="s">
        <v>1751</v>
      </c>
      <c r="Y293" t="s">
        <v>1751</v>
      </c>
      <c r="Z293">
        <v>3093</v>
      </c>
      <c r="AA293">
        <v>3094</v>
      </c>
      <c r="AB293" t="s">
        <v>42</v>
      </c>
      <c r="AC293" t="s">
        <v>42</v>
      </c>
      <c r="AD293" t="s">
        <v>42</v>
      </c>
      <c r="AE293" t="s">
        <v>42</v>
      </c>
      <c r="AF293">
        <v>119</v>
      </c>
      <c r="AH293">
        <v>2023</v>
      </c>
      <c r="AL293" t="s">
        <v>704</v>
      </c>
    </row>
    <row r="294" spans="1:38" x14ac:dyDescent="0.35">
      <c r="A294" t="s">
        <v>47</v>
      </c>
      <c r="B294" t="s">
        <v>697</v>
      </c>
      <c r="C294" t="s">
        <v>287</v>
      </c>
      <c r="D294" t="s">
        <v>287</v>
      </c>
      <c r="E294" t="s">
        <v>48</v>
      </c>
      <c r="G294" t="s">
        <v>704</v>
      </c>
      <c r="H294" t="s">
        <v>65</v>
      </c>
      <c r="I294" t="s">
        <v>42</v>
      </c>
      <c r="J294">
        <v>1</v>
      </c>
      <c r="L294" t="s">
        <v>66</v>
      </c>
      <c r="M294" t="s">
        <v>42</v>
      </c>
      <c r="P294">
        <v>60</v>
      </c>
      <c r="Q294">
        <v>62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 t="s">
        <v>1751</v>
      </c>
      <c r="Y294" t="s">
        <v>1751</v>
      </c>
      <c r="Z294">
        <v>3093</v>
      </c>
      <c r="AA294">
        <v>3094</v>
      </c>
      <c r="AB294" t="s">
        <v>42</v>
      </c>
      <c r="AC294" t="s">
        <v>42</v>
      </c>
      <c r="AD294" t="s">
        <v>42</v>
      </c>
      <c r="AE294" t="s">
        <v>42</v>
      </c>
      <c r="AF294">
        <v>119</v>
      </c>
      <c r="AH294">
        <v>2023</v>
      </c>
      <c r="AL294" t="s">
        <v>704</v>
      </c>
    </row>
    <row r="295" spans="1:38" x14ac:dyDescent="0.35">
      <c r="A295" t="s">
        <v>47</v>
      </c>
      <c r="B295" t="s">
        <v>697</v>
      </c>
      <c r="C295" t="s">
        <v>287</v>
      </c>
      <c r="D295" t="s">
        <v>287</v>
      </c>
      <c r="E295" t="s">
        <v>505</v>
      </c>
      <c r="G295" t="s">
        <v>704</v>
      </c>
      <c r="H295" t="s">
        <v>725</v>
      </c>
      <c r="I295" t="s">
        <v>726</v>
      </c>
      <c r="J295">
        <v>1</v>
      </c>
      <c r="L295" t="s">
        <v>58</v>
      </c>
      <c r="M295" t="s">
        <v>49</v>
      </c>
      <c r="N295">
        <v>1</v>
      </c>
      <c r="O295">
        <v>6</v>
      </c>
      <c r="P295">
        <v>7.5</v>
      </c>
      <c r="Q295">
        <v>60.361416041087637</v>
      </c>
      <c r="R295">
        <v>0.75</v>
      </c>
      <c r="S295">
        <v>45.271062030815727</v>
      </c>
      <c r="U295">
        <v>45.271062030815727</v>
      </c>
      <c r="V295">
        <v>45271.06203081573</v>
      </c>
      <c r="W295">
        <v>3772.5885025679777</v>
      </c>
      <c r="X295" t="s">
        <v>1751</v>
      </c>
      <c r="Y295" t="s">
        <v>1751</v>
      </c>
      <c r="Z295">
        <v>3093</v>
      </c>
      <c r="AA295">
        <v>3094</v>
      </c>
      <c r="AB295" t="s">
        <v>42</v>
      </c>
      <c r="AC295" t="s">
        <v>42</v>
      </c>
      <c r="AD295" t="s">
        <v>42</v>
      </c>
      <c r="AE295" t="s">
        <v>42</v>
      </c>
      <c r="AF295">
        <v>119</v>
      </c>
      <c r="AH295">
        <v>2023</v>
      </c>
      <c r="AL295" t="s">
        <v>704</v>
      </c>
    </row>
    <row r="296" spans="1:38" x14ac:dyDescent="0.35">
      <c r="A296" t="s">
        <v>47</v>
      </c>
      <c r="B296" t="s">
        <v>697</v>
      </c>
      <c r="C296" t="s">
        <v>287</v>
      </c>
      <c r="D296" t="s">
        <v>287</v>
      </c>
      <c r="E296" t="s">
        <v>505</v>
      </c>
      <c r="G296" t="s">
        <v>704</v>
      </c>
      <c r="H296" t="s">
        <v>425</v>
      </c>
      <c r="I296" t="s">
        <v>727</v>
      </c>
      <c r="J296">
        <v>1</v>
      </c>
      <c r="L296" t="s">
        <v>58</v>
      </c>
      <c r="M296" t="s">
        <v>49</v>
      </c>
      <c r="N296">
        <v>1</v>
      </c>
      <c r="O296">
        <v>6</v>
      </c>
      <c r="P296">
        <v>7.5</v>
      </c>
      <c r="Q296">
        <v>60.361416041087637</v>
      </c>
      <c r="R296">
        <v>0.75</v>
      </c>
      <c r="S296">
        <v>45.271062030815727</v>
      </c>
      <c r="U296">
        <v>45.271062030815727</v>
      </c>
      <c r="V296">
        <v>45271.06203081573</v>
      </c>
      <c r="W296">
        <v>3772.5885025679777</v>
      </c>
      <c r="X296" t="s">
        <v>1751</v>
      </c>
      <c r="Y296" t="s">
        <v>1751</v>
      </c>
      <c r="Z296">
        <v>3093</v>
      </c>
      <c r="AA296">
        <v>3094</v>
      </c>
      <c r="AB296" t="s">
        <v>42</v>
      </c>
      <c r="AC296" t="s">
        <v>42</v>
      </c>
      <c r="AD296" t="s">
        <v>42</v>
      </c>
      <c r="AE296" t="s">
        <v>42</v>
      </c>
      <c r="AF296">
        <v>119</v>
      </c>
      <c r="AH296">
        <v>2023</v>
      </c>
      <c r="AL296" t="s">
        <v>704</v>
      </c>
    </row>
    <row r="297" spans="1:38" x14ac:dyDescent="0.35">
      <c r="A297" t="s">
        <v>47</v>
      </c>
      <c r="B297" t="s">
        <v>697</v>
      </c>
      <c r="C297" t="s">
        <v>287</v>
      </c>
      <c r="D297" t="s">
        <v>287</v>
      </c>
      <c r="E297" t="s">
        <v>505</v>
      </c>
      <c r="G297" t="s">
        <v>704</v>
      </c>
      <c r="H297" t="s">
        <v>728</v>
      </c>
      <c r="I297" t="s">
        <v>729</v>
      </c>
      <c r="J297">
        <v>1</v>
      </c>
      <c r="L297" t="s">
        <v>58</v>
      </c>
      <c r="M297" t="s">
        <v>49</v>
      </c>
      <c r="N297">
        <v>1</v>
      </c>
      <c r="O297">
        <v>6</v>
      </c>
      <c r="P297">
        <v>4.5</v>
      </c>
      <c r="Q297">
        <v>67.176414626371724</v>
      </c>
      <c r="R297">
        <v>0.45</v>
      </c>
      <c r="S297">
        <v>30.229386581867278</v>
      </c>
      <c r="U297">
        <v>30.229386581867278</v>
      </c>
      <c r="V297">
        <v>30229.386581867278</v>
      </c>
      <c r="W297">
        <v>2519.11554848894</v>
      </c>
      <c r="X297" t="s">
        <v>1751</v>
      </c>
      <c r="Y297" t="s">
        <v>1751</v>
      </c>
      <c r="Z297">
        <v>3093</v>
      </c>
      <c r="AA297">
        <v>3094</v>
      </c>
      <c r="AB297" t="s">
        <v>42</v>
      </c>
      <c r="AC297" t="s">
        <v>42</v>
      </c>
      <c r="AD297" t="s">
        <v>42</v>
      </c>
      <c r="AE297" t="s">
        <v>42</v>
      </c>
      <c r="AF297">
        <v>119</v>
      </c>
      <c r="AH297">
        <v>2023</v>
      </c>
      <c r="AL297" t="s">
        <v>704</v>
      </c>
    </row>
    <row r="298" spans="1:38" x14ac:dyDescent="0.35">
      <c r="A298" t="s">
        <v>47</v>
      </c>
      <c r="B298" t="s">
        <v>697</v>
      </c>
      <c r="C298" t="s">
        <v>287</v>
      </c>
      <c r="D298" t="s">
        <v>287</v>
      </c>
      <c r="E298" t="s">
        <v>505</v>
      </c>
      <c r="G298" t="s">
        <v>704</v>
      </c>
      <c r="H298" t="s">
        <v>730</v>
      </c>
      <c r="I298" t="s">
        <v>731</v>
      </c>
      <c r="J298">
        <v>1</v>
      </c>
      <c r="L298" t="s">
        <v>58</v>
      </c>
      <c r="M298" t="s">
        <v>49</v>
      </c>
      <c r="N298">
        <v>1</v>
      </c>
      <c r="O298">
        <v>6</v>
      </c>
      <c r="P298">
        <v>1.5</v>
      </c>
      <c r="Q298">
        <v>60.361416041087637</v>
      </c>
      <c r="R298">
        <v>0.15</v>
      </c>
      <c r="S298">
        <v>9.0542124061631455</v>
      </c>
      <c r="U298">
        <v>9.0542124061631455</v>
      </c>
      <c r="V298">
        <v>9054.2124061631457</v>
      </c>
      <c r="W298">
        <v>754.51770051359551</v>
      </c>
      <c r="X298" t="s">
        <v>1751</v>
      </c>
      <c r="Y298" t="s">
        <v>1751</v>
      </c>
      <c r="Z298">
        <v>3093</v>
      </c>
      <c r="AA298">
        <v>3094</v>
      </c>
      <c r="AB298" t="s">
        <v>42</v>
      </c>
      <c r="AC298" t="s">
        <v>42</v>
      </c>
      <c r="AD298" t="s">
        <v>42</v>
      </c>
      <c r="AE298" t="s">
        <v>42</v>
      </c>
      <c r="AF298">
        <v>119</v>
      </c>
      <c r="AH298">
        <v>2023</v>
      </c>
      <c r="AL298" t="s">
        <v>704</v>
      </c>
    </row>
    <row r="299" spans="1:38" x14ac:dyDescent="0.35">
      <c r="A299" t="s">
        <v>47</v>
      </c>
      <c r="B299" t="s">
        <v>697</v>
      </c>
      <c r="C299" t="s">
        <v>287</v>
      </c>
      <c r="D299" t="s">
        <v>287</v>
      </c>
      <c r="E299" t="s">
        <v>505</v>
      </c>
      <c r="G299" t="s">
        <v>704</v>
      </c>
      <c r="H299" t="s">
        <v>732</v>
      </c>
      <c r="I299" t="s">
        <v>733</v>
      </c>
      <c r="J299">
        <v>1</v>
      </c>
      <c r="L299" t="s">
        <v>58</v>
      </c>
      <c r="M299" t="s">
        <v>49</v>
      </c>
      <c r="N299">
        <v>1</v>
      </c>
      <c r="O299">
        <v>6</v>
      </c>
      <c r="P299">
        <v>4.5</v>
      </c>
      <c r="Q299">
        <v>60.361416041087637</v>
      </c>
      <c r="R299">
        <v>0.45</v>
      </c>
      <c r="S299">
        <v>27.162637218489436</v>
      </c>
      <c r="U299">
        <v>27.162637218489436</v>
      </c>
      <c r="V299">
        <v>27162.637218489435</v>
      </c>
      <c r="W299">
        <v>2263.5531015407864</v>
      </c>
      <c r="X299" t="s">
        <v>1751</v>
      </c>
      <c r="Y299" t="s">
        <v>1751</v>
      </c>
      <c r="Z299">
        <v>3093</v>
      </c>
      <c r="AA299">
        <v>3094</v>
      </c>
      <c r="AB299" t="s">
        <v>42</v>
      </c>
      <c r="AC299" t="s">
        <v>42</v>
      </c>
      <c r="AD299" t="s">
        <v>42</v>
      </c>
      <c r="AE299" t="s">
        <v>42</v>
      </c>
      <c r="AF299">
        <v>119</v>
      </c>
      <c r="AH299">
        <v>2023</v>
      </c>
      <c r="AL299" t="s">
        <v>704</v>
      </c>
    </row>
    <row r="300" spans="1:38" x14ac:dyDescent="0.35">
      <c r="A300" t="s">
        <v>47</v>
      </c>
      <c r="B300" t="s">
        <v>697</v>
      </c>
      <c r="C300" t="s">
        <v>287</v>
      </c>
      <c r="D300" t="s">
        <v>287</v>
      </c>
      <c r="E300" t="s">
        <v>505</v>
      </c>
      <c r="G300" t="s">
        <v>704</v>
      </c>
      <c r="H300" t="s">
        <v>734</v>
      </c>
      <c r="I300" t="s">
        <v>735</v>
      </c>
      <c r="J300">
        <v>1</v>
      </c>
      <c r="L300" t="s">
        <v>58</v>
      </c>
      <c r="M300" t="s">
        <v>49</v>
      </c>
      <c r="N300">
        <v>1</v>
      </c>
      <c r="O300">
        <v>6</v>
      </c>
      <c r="P300">
        <v>4.5</v>
      </c>
      <c r="Q300">
        <v>60.361416041087637</v>
      </c>
      <c r="R300">
        <v>0.45</v>
      </c>
      <c r="S300">
        <v>27.162637218489436</v>
      </c>
      <c r="U300">
        <v>27.162637218489436</v>
      </c>
      <c r="V300">
        <v>27162.637218489435</v>
      </c>
      <c r="W300">
        <v>2263.5531015407864</v>
      </c>
      <c r="X300" t="s">
        <v>1751</v>
      </c>
      <c r="Y300" t="s">
        <v>1751</v>
      </c>
      <c r="Z300">
        <v>3093</v>
      </c>
      <c r="AA300">
        <v>3094</v>
      </c>
      <c r="AB300" t="s">
        <v>42</v>
      </c>
      <c r="AC300" t="s">
        <v>42</v>
      </c>
      <c r="AD300" t="s">
        <v>42</v>
      </c>
      <c r="AE300" t="s">
        <v>42</v>
      </c>
      <c r="AF300">
        <v>119</v>
      </c>
      <c r="AH300">
        <v>2023</v>
      </c>
      <c r="AL300" t="s">
        <v>704</v>
      </c>
    </row>
    <row r="301" spans="1:38" x14ac:dyDescent="0.35">
      <c r="A301" t="s">
        <v>47</v>
      </c>
      <c r="B301" t="s">
        <v>697</v>
      </c>
      <c r="C301" t="s">
        <v>287</v>
      </c>
      <c r="D301" t="s">
        <v>287</v>
      </c>
      <c r="E301" t="s">
        <v>505</v>
      </c>
      <c r="G301" t="s">
        <v>704</v>
      </c>
      <c r="H301" t="s">
        <v>728</v>
      </c>
      <c r="I301" t="s">
        <v>729</v>
      </c>
      <c r="J301">
        <v>1</v>
      </c>
      <c r="L301" t="s">
        <v>58</v>
      </c>
      <c r="M301" t="s">
        <v>50</v>
      </c>
      <c r="N301">
        <v>2</v>
      </c>
      <c r="O301">
        <v>12</v>
      </c>
      <c r="P301">
        <v>25.5</v>
      </c>
      <c r="Q301">
        <v>67.176414626371724</v>
      </c>
      <c r="R301">
        <v>5.0999999999999996</v>
      </c>
      <c r="S301">
        <v>342.59971459449577</v>
      </c>
      <c r="U301">
        <v>342.59971459449577</v>
      </c>
      <c r="V301">
        <v>342599.71459449577</v>
      </c>
      <c r="W301">
        <v>28549.976216207982</v>
      </c>
      <c r="X301" t="s">
        <v>1751</v>
      </c>
      <c r="Y301" t="s">
        <v>1751</v>
      </c>
      <c r="Z301">
        <v>3093</v>
      </c>
      <c r="AA301">
        <v>3094</v>
      </c>
      <c r="AB301" t="s">
        <v>42</v>
      </c>
      <c r="AC301" t="s">
        <v>42</v>
      </c>
      <c r="AD301" t="s">
        <v>42</v>
      </c>
      <c r="AE301" t="s">
        <v>42</v>
      </c>
      <c r="AF301">
        <v>119</v>
      </c>
      <c r="AH301">
        <v>2023</v>
      </c>
      <c r="AL301" t="s">
        <v>704</v>
      </c>
    </row>
    <row r="302" spans="1:38" x14ac:dyDescent="0.35">
      <c r="A302" t="s">
        <v>47</v>
      </c>
      <c r="B302" t="s">
        <v>697</v>
      </c>
      <c r="C302" t="s">
        <v>287</v>
      </c>
      <c r="D302" t="s">
        <v>287</v>
      </c>
      <c r="E302" t="s">
        <v>505</v>
      </c>
      <c r="G302" t="s">
        <v>704</v>
      </c>
      <c r="H302" t="s">
        <v>730</v>
      </c>
      <c r="I302" t="s">
        <v>731</v>
      </c>
      <c r="J302">
        <v>1</v>
      </c>
      <c r="L302" t="s">
        <v>58</v>
      </c>
      <c r="M302" t="s">
        <v>50</v>
      </c>
      <c r="N302">
        <v>2</v>
      </c>
      <c r="O302">
        <v>12</v>
      </c>
      <c r="P302">
        <v>1.5</v>
      </c>
      <c r="Q302">
        <v>60.361416041087637</v>
      </c>
      <c r="R302">
        <v>0.3</v>
      </c>
      <c r="S302">
        <v>18.108424812326291</v>
      </c>
      <c r="U302">
        <v>18.108424812326291</v>
      </c>
      <c r="V302">
        <v>18108.424812326291</v>
      </c>
      <c r="W302">
        <v>1509.035401027191</v>
      </c>
      <c r="X302" t="s">
        <v>1751</v>
      </c>
      <c r="Y302" t="s">
        <v>1751</v>
      </c>
      <c r="Z302">
        <v>3093</v>
      </c>
      <c r="AA302">
        <v>3094</v>
      </c>
      <c r="AB302" t="s">
        <v>42</v>
      </c>
      <c r="AC302" t="s">
        <v>42</v>
      </c>
      <c r="AD302" t="s">
        <v>42</v>
      </c>
      <c r="AE302" t="s">
        <v>42</v>
      </c>
      <c r="AF302">
        <v>119</v>
      </c>
      <c r="AH302">
        <v>2023</v>
      </c>
      <c r="AL302" t="s">
        <v>704</v>
      </c>
    </row>
    <row r="303" spans="1:38" x14ac:dyDescent="0.35">
      <c r="A303" t="s">
        <v>47</v>
      </c>
      <c r="B303" t="s">
        <v>697</v>
      </c>
      <c r="C303" t="s">
        <v>287</v>
      </c>
      <c r="D303" t="s">
        <v>287</v>
      </c>
      <c r="E303" t="s">
        <v>505</v>
      </c>
      <c r="G303" t="s">
        <v>704</v>
      </c>
      <c r="H303" t="s">
        <v>736</v>
      </c>
      <c r="I303" t="s">
        <v>737</v>
      </c>
      <c r="J303">
        <v>1</v>
      </c>
      <c r="L303" t="s">
        <v>58</v>
      </c>
      <c r="M303" t="s">
        <v>50</v>
      </c>
      <c r="N303">
        <v>2</v>
      </c>
      <c r="O303">
        <v>12</v>
      </c>
      <c r="P303">
        <v>3</v>
      </c>
      <c r="Q303">
        <v>60.361416041087637</v>
      </c>
      <c r="R303">
        <v>0.6</v>
      </c>
      <c r="S303">
        <v>36.216849624652582</v>
      </c>
      <c r="T303">
        <v>0</v>
      </c>
      <c r="U303">
        <v>36.216849624652582</v>
      </c>
      <c r="V303">
        <v>36216.849624652583</v>
      </c>
      <c r="W303">
        <v>3018.0708020543821</v>
      </c>
      <c r="X303" t="s">
        <v>1751</v>
      </c>
      <c r="Y303" t="s">
        <v>1751</v>
      </c>
      <c r="Z303">
        <v>3093</v>
      </c>
      <c r="AA303">
        <v>3094</v>
      </c>
      <c r="AB303" t="s">
        <v>42</v>
      </c>
      <c r="AC303" t="s">
        <v>42</v>
      </c>
      <c r="AD303" t="s">
        <v>42</v>
      </c>
      <c r="AE303" t="s">
        <v>42</v>
      </c>
      <c r="AF303">
        <v>119</v>
      </c>
      <c r="AH303">
        <v>2023</v>
      </c>
      <c r="AL303" t="s">
        <v>704</v>
      </c>
    </row>
    <row r="304" spans="1:38" x14ac:dyDescent="0.35">
      <c r="A304" t="s">
        <v>47</v>
      </c>
      <c r="B304" t="s">
        <v>697</v>
      </c>
      <c r="C304" t="s">
        <v>287</v>
      </c>
      <c r="D304" t="s">
        <v>287</v>
      </c>
      <c r="E304" t="s">
        <v>505</v>
      </c>
      <c r="G304" t="s">
        <v>704</v>
      </c>
      <c r="H304" t="s">
        <v>738</v>
      </c>
      <c r="J304">
        <v>1</v>
      </c>
      <c r="L304" t="s">
        <v>58</v>
      </c>
      <c r="P304">
        <v>30</v>
      </c>
      <c r="Q304">
        <v>62</v>
      </c>
      <c r="R304">
        <v>0</v>
      </c>
      <c r="S304">
        <v>0</v>
      </c>
      <c r="U304">
        <v>0</v>
      </c>
      <c r="V304">
        <v>0</v>
      </c>
      <c r="W304">
        <v>0</v>
      </c>
      <c r="X304" t="s">
        <v>1751</v>
      </c>
      <c r="Y304" t="s">
        <v>1751</v>
      </c>
      <c r="Z304">
        <v>3093</v>
      </c>
      <c r="AA304">
        <v>3094</v>
      </c>
      <c r="AF304">
        <v>119</v>
      </c>
      <c r="AH304">
        <v>2023</v>
      </c>
      <c r="AL304" t="s">
        <v>704</v>
      </c>
    </row>
    <row r="305" spans="1:38" x14ac:dyDescent="0.35">
      <c r="A305" t="s">
        <v>38</v>
      </c>
      <c r="B305" t="s">
        <v>697</v>
      </c>
      <c r="C305" t="s">
        <v>292</v>
      </c>
      <c r="D305" t="s">
        <v>292</v>
      </c>
      <c r="G305" t="s">
        <v>704</v>
      </c>
      <c r="H305" t="s">
        <v>54</v>
      </c>
      <c r="I305" t="s">
        <v>42</v>
      </c>
      <c r="J305">
        <v>1</v>
      </c>
      <c r="L305" t="s">
        <v>53</v>
      </c>
      <c r="M305" t="s">
        <v>42</v>
      </c>
      <c r="R305">
        <v>0</v>
      </c>
      <c r="S305">
        <v>0</v>
      </c>
      <c r="T305">
        <v>426.02699999999999</v>
      </c>
      <c r="U305">
        <v>426.02699999999999</v>
      </c>
      <c r="V305">
        <v>426027</v>
      </c>
      <c r="W305">
        <v>35502.25</v>
      </c>
      <c r="X305" t="s">
        <v>38</v>
      </c>
      <c r="Y305" t="s">
        <v>38</v>
      </c>
      <c r="Z305" t="s">
        <v>38</v>
      </c>
      <c r="AB305" t="s">
        <v>42</v>
      </c>
      <c r="AC305" t="s">
        <v>42</v>
      </c>
      <c r="AD305" t="s">
        <v>42</v>
      </c>
      <c r="AE305" t="s">
        <v>42</v>
      </c>
      <c r="AF305" t="s">
        <v>38</v>
      </c>
      <c r="AH305">
        <v>2023</v>
      </c>
      <c r="AL305" t="s">
        <v>704</v>
      </c>
    </row>
    <row r="306" spans="1:38" x14ac:dyDescent="0.35">
      <c r="A306" t="s">
        <v>38</v>
      </c>
      <c r="B306" t="s">
        <v>697</v>
      </c>
      <c r="C306" t="s">
        <v>292</v>
      </c>
      <c r="D306" t="s">
        <v>292</v>
      </c>
      <c r="G306" t="s">
        <v>704</v>
      </c>
      <c r="H306" t="s">
        <v>55</v>
      </c>
      <c r="I306" t="s">
        <v>42</v>
      </c>
      <c r="J306">
        <v>1</v>
      </c>
      <c r="L306" t="s">
        <v>53</v>
      </c>
      <c r="R306">
        <v>0</v>
      </c>
      <c r="S306">
        <v>0</v>
      </c>
      <c r="T306">
        <v>135.57300000000001</v>
      </c>
      <c r="U306">
        <v>135.57300000000001</v>
      </c>
      <c r="V306">
        <v>135573</v>
      </c>
      <c r="W306">
        <v>11297.75</v>
      </c>
      <c r="X306" t="s">
        <v>38</v>
      </c>
      <c r="Y306" t="s">
        <v>38</v>
      </c>
      <c r="Z306" t="s">
        <v>38</v>
      </c>
      <c r="AB306" t="s">
        <v>42</v>
      </c>
      <c r="AC306" t="s">
        <v>42</v>
      </c>
      <c r="AD306" t="s">
        <v>42</v>
      </c>
      <c r="AE306" t="s">
        <v>42</v>
      </c>
      <c r="AF306" t="s">
        <v>38</v>
      </c>
      <c r="AH306">
        <v>2023</v>
      </c>
      <c r="AL306" t="s">
        <v>704</v>
      </c>
    </row>
    <row r="307" spans="1:38" x14ac:dyDescent="0.35">
      <c r="A307" t="s">
        <v>38</v>
      </c>
      <c r="B307" t="s">
        <v>697</v>
      </c>
      <c r="C307" t="s">
        <v>292</v>
      </c>
      <c r="D307" t="s">
        <v>292</v>
      </c>
      <c r="G307" t="s">
        <v>704</v>
      </c>
      <c r="H307" t="s">
        <v>44</v>
      </c>
      <c r="I307" t="s">
        <v>42</v>
      </c>
      <c r="J307">
        <v>1</v>
      </c>
      <c r="L307" t="s">
        <v>53</v>
      </c>
      <c r="R307">
        <v>0</v>
      </c>
      <c r="S307">
        <v>0</v>
      </c>
      <c r="T307">
        <v>519.73099999999999</v>
      </c>
      <c r="U307">
        <v>519.73099999999999</v>
      </c>
      <c r="V307">
        <v>519731</v>
      </c>
      <c r="W307">
        <v>43310.916666666664</v>
      </c>
      <c r="X307" t="s">
        <v>38</v>
      </c>
      <c r="Y307" t="s">
        <v>38</v>
      </c>
      <c r="Z307" t="s">
        <v>38</v>
      </c>
      <c r="AB307" t="s">
        <v>42</v>
      </c>
      <c r="AC307" t="s">
        <v>42</v>
      </c>
      <c r="AD307" t="s">
        <v>42</v>
      </c>
      <c r="AE307" t="s">
        <v>42</v>
      </c>
      <c r="AF307" t="s">
        <v>38</v>
      </c>
      <c r="AH307">
        <v>2023</v>
      </c>
      <c r="AL307" t="s">
        <v>704</v>
      </c>
    </row>
    <row r="308" spans="1:38" x14ac:dyDescent="0.35">
      <c r="A308" t="s">
        <v>38</v>
      </c>
      <c r="B308" t="s">
        <v>697</v>
      </c>
      <c r="C308" t="s">
        <v>292</v>
      </c>
      <c r="D308" t="s">
        <v>292</v>
      </c>
      <c r="G308" t="s">
        <v>704</v>
      </c>
      <c r="H308" t="s">
        <v>52</v>
      </c>
      <c r="I308" t="s">
        <v>42</v>
      </c>
      <c r="J308">
        <v>1</v>
      </c>
      <c r="L308" t="s">
        <v>53</v>
      </c>
      <c r="R308">
        <v>0</v>
      </c>
      <c r="S308">
        <v>0</v>
      </c>
      <c r="T308">
        <v>411.52300000000002</v>
      </c>
      <c r="U308">
        <v>411.52300000000002</v>
      </c>
      <c r="V308">
        <v>411523</v>
      </c>
      <c r="W308">
        <v>34293.583333333336</v>
      </c>
      <c r="X308" t="s">
        <v>38</v>
      </c>
      <c r="Y308" t="s">
        <v>38</v>
      </c>
      <c r="Z308" t="s">
        <v>38</v>
      </c>
      <c r="AF308" t="s">
        <v>38</v>
      </c>
      <c r="AH308">
        <v>2023</v>
      </c>
      <c r="AL308" t="s">
        <v>704</v>
      </c>
    </row>
    <row r="309" spans="1:38" x14ac:dyDescent="0.35">
      <c r="A309" t="s">
        <v>38</v>
      </c>
      <c r="B309" t="s">
        <v>697</v>
      </c>
      <c r="C309" t="s">
        <v>292</v>
      </c>
      <c r="D309" t="s">
        <v>292</v>
      </c>
      <c r="G309" t="s">
        <v>704</v>
      </c>
      <c r="H309" t="s">
        <v>52</v>
      </c>
      <c r="I309" t="s">
        <v>42</v>
      </c>
      <c r="J309">
        <v>1</v>
      </c>
      <c r="L309" t="s">
        <v>53</v>
      </c>
      <c r="R309">
        <v>0</v>
      </c>
      <c r="S309">
        <v>0</v>
      </c>
      <c r="T309">
        <v>100.392</v>
      </c>
      <c r="U309">
        <v>100.392</v>
      </c>
      <c r="V309">
        <v>100392</v>
      </c>
      <c r="W309">
        <v>8366</v>
      </c>
      <c r="X309" t="s">
        <v>38</v>
      </c>
      <c r="Y309" t="s">
        <v>38</v>
      </c>
      <c r="Z309" t="s">
        <v>38</v>
      </c>
      <c r="AF309" t="s">
        <v>38</v>
      </c>
      <c r="AH309">
        <v>2023</v>
      </c>
      <c r="AL309" t="s">
        <v>704</v>
      </c>
    </row>
    <row r="310" spans="1:38" x14ac:dyDescent="0.35">
      <c r="A310" t="s">
        <v>38</v>
      </c>
      <c r="B310" t="s">
        <v>697</v>
      </c>
      <c r="C310" t="s">
        <v>292</v>
      </c>
      <c r="D310" t="s">
        <v>292</v>
      </c>
      <c r="G310" t="s">
        <v>704</v>
      </c>
      <c r="H310" t="s">
        <v>307</v>
      </c>
      <c r="I310" t="s">
        <v>42</v>
      </c>
      <c r="J310">
        <v>1</v>
      </c>
      <c r="L310" t="s">
        <v>53</v>
      </c>
      <c r="R310">
        <v>0</v>
      </c>
      <c r="S310">
        <v>0</v>
      </c>
      <c r="T310">
        <v>74.861000000000004</v>
      </c>
      <c r="U310">
        <v>74.861000000000004</v>
      </c>
      <c r="V310">
        <v>74861</v>
      </c>
      <c r="W310">
        <v>6238.416666666667</v>
      </c>
      <c r="X310" t="s">
        <v>38</v>
      </c>
      <c r="Y310" t="s">
        <v>38</v>
      </c>
      <c r="Z310" t="s">
        <v>38</v>
      </c>
      <c r="AB310" t="s">
        <v>42</v>
      </c>
      <c r="AC310" t="s">
        <v>42</v>
      </c>
      <c r="AD310" t="s">
        <v>42</v>
      </c>
      <c r="AE310" t="s">
        <v>42</v>
      </c>
      <c r="AF310" t="s">
        <v>38</v>
      </c>
      <c r="AH310">
        <v>2023</v>
      </c>
      <c r="AL310" t="s">
        <v>704</v>
      </c>
    </row>
    <row r="311" spans="1:38" x14ac:dyDescent="0.35">
      <c r="A311" t="s">
        <v>47</v>
      </c>
      <c r="B311" t="s">
        <v>697</v>
      </c>
      <c r="C311" t="s">
        <v>292</v>
      </c>
      <c r="D311" t="s">
        <v>292</v>
      </c>
      <c r="E311" t="s">
        <v>48</v>
      </c>
      <c r="G311" t="s">
        <v>704</v>
      </c>
      <c r="H311" t="s">
        <v>738</v>
      </c>
      <c r="I311" t="s">
        <v>42</v>
      </c>
      <c r="J311">
        <v>1</v>
      </c>
      <c r="L311" t="s">
        <v>58</v>
      </c>
      <c r="P311">
        <v>30</v>
      </c>
      <c r="Q311">
        <v>69.8</v>
      </c>
      <c r="R311">
        <v>0</v>
      </c>
      <c r="S311">
        <v>0</v>
      </c>
      <c r="U311">
        <v>0</v>
      </c>
      <c r="V311">
        <v>0</v>
      </c>
      <c r="W311">
        <v>0</v>
      </c>
      <c r="X311" t="s">
        <v>744</v>
      </c>
      <c r="Y311" t="s">
        <v>744</v>
      </c>
      <c r="Z311">
        <v>3093</v>
      </c>
      <c r="AA311">
        <v>3094</v>
      </c>
      <c r="AB311" t="s">
        <v>42</v>
      </c>
      <c r="AC311" t="s">
        <v>42</v>
      </c>
      <c r="AD311" t="s">
        <v>42</v>
      </c>
      <c r="AE311" t="s">
        <v>42</v>
      </c>
      <c r="AF311">
        <v>111</v>
      </c>
      <c r="AH311">
        <v>2023</v>
      </c>
      <c r="AL311" t="s">
        <v>704</v>
      </c>
    </row>
    <row r="312" spans="1:38" x14ac:dyDescent="0.35">
      <c r="A312" t="s">
        <v>47</v>
      </c>
      <c r="B312" t="s">
        <v>697</v>
      </c>
      <c r="C312" t="s">
        <v>292</v>
      </c>
      <c r="D312" t="s">
        <v>739</v>
      </c>
      <c r="E312" t="s">
        <v>48</v>
      </c>
      <c r="G312" t="s">
        <v>704</v>
      </c>
      <c r="H312" t="s">
        <v>740</v>
      </c>
      <c r="I312" t="s">
        <v>741</v>
      </c>
      <c r="J312">
        <v>1</v>
      </c>
      <c r="L312" t="s">
        <v>58</v>
      </c>
      <c r="M312" t="s">
        <v>49</v>
      </c>
      <c r="N312">
        <v>1</v>
      </c>
      <c r="O312">
        <v>10</v>
      </c>
      <c r="P312">
        <v>7.5</v>
      </c>
      <c r="Q312">
        <v>69.8</v>
      </c>
      <c r="R312">
        <v>1.25</v>
      </c>
      <c r="S312">
        <v>87.25</v>
      </c>
      <c r="U312">
        <v>87.25</v>
      </c>
      <c r="V312">
        <v>87250</v>
      </c>
      <c r="W312">
        <v>7270.833333333333</v>
      </c>
      <c r="X312" t="s">
        <v>744</v>
      </c>
      <c r="Y312" t="s">
        <v>744</v>
      </c>
      <c r="Z312">
        <v>3093</v>
      </c>
      <c r="AA312">
        <v>3094</v>
      </c>
      <c r="AF312">
        <v>111</v>
      </c>
      <c r="AH312">
        <v>2023</v>
      </c>
      <c r="AL312" t="s">
        <v>704</v>
      </c>
    </row>
    <row r="313" spans="1:38" x14ac:dyDescent="0.35">
      <c r="A313" t="s">
        <v>47</v>
      </c>
      <c r="B313" t="s">
        <v>697</v>
      </c>
      <c r="C313" t="s">
        <v>292</v>
      </c>
      <c r="D313" t="s">
        <v>739</v>
      </c>
      <c r="E313" t="s">
        <v>48</v>
      </c>
      <c r="G313" t="s">
        <v>706</v>
      </c>
      <c r="H313" t="s">
        <v>742</v>
      </c>
      <c r="I313" t="s">
        <v>743</v>
      </c>
      <c r="J313">
        <v>1</v>
      </c>
      <c r="L313" t="s">
        <v>58</v>
      </c>
      <c r="M313" t="s">
        <v>49</v>
      </c>
      <c r="N313">
        <v>1</v>
      </c>
      <c r="O313">
        <v>10</v>
      </c>
      <c r="P313">
        <v>7.5</v>
      </c>
      <c r="Q313">
        <v>70.60801122956461</v>
      </c>
      <c r="R313">
        <v>1.25</v>
      </c>
      <c r="S313">
        <v>88.260014036955766</v>
      </c>
      <c r="T313">
        <v>0</v>
      </c>
      <c r="U313">
        <v>88.260014036955766</v>
      </c>
      <c r="V313">
        <v>88260.014036955763</v>
      </c>
      <c r="W313">
        <v>7355.0011697463133</v>
      </c>
      <c r="X313" t="s">
        <v>744</v>
      </c>
      <c r="Y313" t="s">
        <v>745</v>
      </c>
      <c r="Z313">
        <v>3093</v>
      </c>
      <c r="AA313">
        <v>3094</v>
      </c>
      <c r="AB313" t="s">
        <v>42</v>
      </c>
      <c r="AC313" t="s">
        <v>42</v>
      </c>
      <c r="AD313" t="s">
        <v>42</v>
      </c>
      <c r="AE313" t="s">
        <v>42</v>
      </c>
      <c r="AF313">
        <v>111</v>
      </c>
      <c r="AH313">
        <v>2023</v>
      </c>
      <c r="AL313" t="s">
        <v>704</v>
      </c>
    </row>
    <row r="314" spans="1:38" x14ac:dyDescent="0.35">
      <c r="A314" t="s">
        <v>47</v>
      </c>
      <c r="B314" t="s">
        <v>697</v>
      </c>
      <c r="C314" t="s">
        <v>292</v>
      </c>
      <c r="D314" t="s">
        <v>739</v>
      </c>
      <c r="E314" t="s">
        <v>48</v>
      </c>
      <c r="G314" t="s">
        <v>704</v>
      </c>
      <c r="H314" t="s">
        <v>746</v>
      </c>
      <c r="I314" t="s">
        <v>747</v>
      </c>
      <c r="J314">
        <v>1</v>
      </c>
      <c r="L314" t="s">
        <v>58</v>
      </c>
      <c r="M314" t="s">
        <v>49</v>
      </c>
      <c r="N314">
        <v>1</v>
      </c>
      <c r="O314">
        <v>10</v>
      </c>
      <c r="P314">
        <v>7.5</v>
      </c>
      <c r="Q314">
        <v>69.8</v>
      </c>
      <c r="R314">
        <v>1.25</v>
      </c>
      <c r="S314">
        <v>87.25</v>
      </c>
      <c r="U314">
        <v>87.25</v>
      </c>
      <c r="V314">
        <v>87250</v>
      </c>
      <c r="W314">
        <v>7270.833333333333</v>
      </c>
      <c r="X314" t="s">
        <v>744</v>
      </c>
      <c r="Y314" t="s">
        <v>744</v>
      </c>
      <c r="Z314">
        <v>3093</v>
      </c>
      <c r="AA314">
        <v>3094</v>
      </c>
      <c r="AF314">
        <v>111</v>
      </c>
      <c r="AH314">
        <v>2023</v>
      </c>
      <c r="AL314" t="s">
        <v>704</v>
      </c>
    </row>
    <row r="315" spans="1:38" x14ac:dyDescent="0.35">
      <c r="A315" t="s">
        <v>47</v>
      </c>
      <c r="B315" t="s">
        <v>697</v>
      </c>
      <c r="C315" t="s">
        <v>292</v>
      </c>
      <c r="D315" t="s">
        <v>739</v>
      </c>
      <c r="E315" t="s">
        <v>48</v>
      </c>
      <c r="G315" t="s">
        <v>704</v>
      </c>
      <c r="H315" t="s">
        <v>748</v>
      </c>
      <c r="I315" t="s">
        <v>749</v>
      </c>
      <c r="J315">
        <v>1</v>
      </c>
      <c r="L315" t="s">
        <v>58</v>
      </c>
      <c r="M315" t="s">
        <v>49</v>
      </c>
      <c r="N315">
        <v>1</v>
      </c>
      <c r="O315">
        <v>10</v>
      </c>
      <c r="P315">
        <v>7.5</v>
      </c>
      <c r="Q315">
        <v>69.8</v>
      </c>
      <c r="R315">
        <v>1.25</v>
      </c>
      <c r="S315">
        <v>87.25</v>
      </c>
      <c r="T315">
        <v>0</v>
      </c>
      <c r="U315">
        <v>87.25</v>
      </c>
      <c r="V315">
        <v>87250</v>
      </c>
      <c r="W315">
        <v>7270.833333333333</v>
      </c>
      <c r="X315" t="s">
        <v>744</v>
      </c>
      <c r="Y315" t="s">
        <v>744</v>
      </c>
      <c r="Z315">
        <v>3093</v>
      </c>
      <c r="AA315">
        <v>3094</v>
      </c>
      <c r="AB315" t="s">
        <v>42</v>
      </c>
      <c r="AC315" t="s">
        <v>42</v>
      </c>
      <c r="AD315" t="s">
        <v>42</v>
      </c>
      <c r="AE315" t="s">
        <v>42</v>
      </c>
      <c r="AF315">
        <v>111</v>
      </c>
      <c r="AH315">
        <v>2023</v>
      </c>
      <c r="AL315" t="s">
        <v>704</v>
      </c>
    </row>
    <row r="316" spans="1:38" x14ac:dyDescent="0.35">
      <c r="A316" t="s">
        <v>47</v>
      </c>
      <c r="B316" t="s">
        <v>697</v>
      </c>
      <c r="C316" t="s">
        <v>292</v>
      </c>
      <c r="D316" t="s">
        <v>739</v>
      </c>
      <c r="E316" t="s">
        <v>48</v>
      </c>
      <c r="G316" t="s">
        <v>706</v>
      </c>
      <c r="H316" t="s">
        <v>750</v>
      </c>
      <c r="I316" t="s">
        <v>751</v>
      </c>
      <c r="J316">
        <v>1</v>
      </c>
      <c r="L316" t="s">
        <v>58</v>
      </c>
      <c r="M316" t="s">
        <v>50</v>
      </c>
      <c r="N316">
        <v>2</v>
      </c>
      <c r="O316">
        <v>15</v>
      </c>
      <c r="P316">
        <v>7.5</v>
      </c>
      <c r="Q316">
        <v>70.60801122956461</v>
      </c>
      <c r="R316">
        <v>1.875</v>
      </c>
      <c r="S316">
        <v>132.39002105543364</v>
      </c>
      <c r="T316">
        <v>0</v>
      </c>
      <c r="U316">
        <v>132.39002105543364</v>
      </c>
      <c r="V316">
        <v>132390.02105543364</v>
      </c>
      <c r="W316">
        <v>11032.50175461947</v>
      </c>
      <c r="X316" t="s">
        <v>744</v>
      </c>
      <c r="Y316" t="s">
        <v>745</v>
      </c>
      <c r="Z316">
        <v>3093</v>
      </c>
      <c r="AA316">
        <v>3094</v>
      </c>
      <c r="AB316" t="s">
        <v>42</v>
      </c>
      <c r="AC316" t="s">
        <v>42</v>
      </c>
      <c r="AD316" t="s">
        <v>42</v>
      </c>
      <c r="AE316" t="s">
        <v>42</v>
      </c>
      <c r="AF316">
        <v>111</v>
      </c>
      <c r="AH316">
        <v>2023</v>
      </c>
      <c r="AL316" t="s">
        <v>704</v>
      </c>
    </row>
    <row r="317" spans="1:38" x14ac:dyDescent="0.35">
      <c r="A317" t="s">
        <v>47</v>
      </c>
      <c r="B317" t="s">
        <v>697</v>
      </c>
      <c r="C317" t="s">
        <v>292</v>
      </c>
      <c r="D317" t="s">
        <v>739</v>
      </c>
      <c r="E317" t="s">
        <v>48</v>
      </c>
      <c r="G317" t="s">
        <v>704</v>
      </c>
      <c r="H317" t="s">
        <v>752</v>
      </c>
      <c r="I317" t="s">
        <v>753</v>
      </c>
      <c r="J317">
        <v>1</v>
      </c>
      <c r="L317" t="s">
        <v>58</v>
      </c>
      <c r="M317" t="s">
        <v>50</v>
      </c>
      <c r="N317">
        <v>2</v>
      </c>
      <c r="O317">
        <v>15</v>
      </c>
      <c r="P317">
        <v>7.5</v>
      </c>
      <c r="Q317">
        <v>69.8</v>
      </c>
      <c r="R317">
        <v>1.875</v>
      </c>
      <c r="S317">
        <v>130.875</v>
      </c>
      <c r="T317">
        <v>0</v>
      </c>
      <c r="U317">
        <v>130.875</v>
      </c>
      <c r="V317">
        <v>130875</v>
      </c>
      <c r="W317">
        <v>10906.25</v>
      </c>
      <c r="X317" t="s">
        <v>744</v>
      </c>
      <c r="Y317" t="s">
        <v>744</v>
      </c>
      <c r="Z317">
        <v>3093</v>
      </c>
      <c r="AA317">
        <v>3094</v>
      </c>
      <c r="AB317" t="s">
        <v>42</v>
      </c>
      <c r="AC317" t="s">
        <v>42</v>
      </c>
      <c r="AD317" t="s">
        <v>42</v>
      </c>
      <c r="AE317" t="s">
        <v>42</v>
      </c>
      <c r="AF317">
        <v>111</v>
      </c>
      <c r="AH317">
        <v>2023</v>
      </c>
      <c r="AL317" t="s">
        <v>704</v>
      </c>
    </row>
    <row r="318" spans="1:38" x14ac:dyDescent="0.35">
      <c r="A318" t="s">
        <v>47</v>
      </c>
      <c r="B318" t="s">
        <v>697</v>
      </c>
      <c r="C318" t="s">
        <v>292</v>
      </c>
      <c r="D318" t="s">
        <v>739</v>
      </c>
      <c r="E318" t="s">
        <v>48</v>
      </c>
      <c r="G318" t="s">
        <v>704</v>
      </c>
      <c r="H318" t="s">
        <v>754</v>
      </c>
      <c r="I318" t="s">
        <v>755</v>
      </c>
      <c r="J318">
        <v>1</v>
      </c>
      <c r="L318" t="s">
        <v>58</v>
      </c>
      <c r="M318" t="s">
        <v>50</v>
      </c>
      <c r="N318">
        <v>2</v>
      </c>
      <c r="O318">
        <v>15</v>
      </c>
      <c r="P318">
        <v>7.5</v>
      </c>
      <c r="Q318">
        <v>69.8</v>
      </c>
      <c r="R318">
        <v>1.875</v>
      </c>
      <c r="S318">
        <v>130.875</v>
      </c>
      <c r="T318">
        <v>0</v>
      </c>
      <c r="U318">
        <v>130.875</v>
      </c>
      <c r="V318">
        <v>130875</v>
      </c>
      <c r="W318">
        <v>10906.25</v>
      </c>
      <c r="X318" t="s">
        <v>744</v>
      </c>
      <c r="Y318" t="s">
        <v>744</v>
      </c>
      <c r="Z318">
        <v>3093</v>
      </c>
      <c r="AA318">
        <v>3094</v>
      </c>
      <c r="AB318" t="s">
        <v>42</v>
      </c>
      <c r="AC318" t="s">
        <v>42</v>
      </c>
      <c r="AD318" t="s">
        <v>42</v>
      </c>
      <c r="AE318" t="s">
        <v>42</v>
      </c>
      <c r="AF318">
        <v>111</v>
      </c>
      <c r="AH318">
        <v>2023</v>
      </c>
      <c r="AL318" t="s">
        <v>704</v>
      </c>
    </row>
    <row r="319" spans="1:38" x14ac:dyDescent="0.35">
      <c r="A319" t="s">
        <v>47</v>
      </c>
      <c r="B319" t="s">
        <v>697</v>
      </c>
      <c r="C319" t="s">
        <v>292</v>
      </c>
      <c r="D319" t="s">
        <v>739</v>
      </c>
      <c r="E319" t="s">
        <v>48</v>
      </c>
      <c r="G319" t="s">
        <v>704</v>
      </c>
      <c r="H319" t="s">
        <v>756</v>
      </c>
      <c r="I319" t="s">
        <v>757</v>
      </c>
      <c r="J319">
        <v>1</v>
      </c>
      <c r="L319" t="s">
        <v>58</v>
      </c>
      <c r="M319" t="s">
        <v>50</v>
      </c>
      <c r="N319">
        <v>2</v>
      </c>
      <c r="O319">
        <v>15</v>
      </c>
      <c r="P319">
        <v>5</v>
      </c>
      <c r="Q319">
        <v>69.8</v>
      </c>
      <c r="R319">
        <v>1.25</v>
      </c>
      <c r="S319">
        <v>87.25</v>
      </c>
      <c r="U319">
        <v>87.25</v>
      </c>
      <c r="V319">
        <v>87250</v>
      </c>
      <c r="W319">
        <v>7270.833333333333</v>
      </c>
      <c r="X319" t="s">
        <v>744</v>
      </c>
      <c r="Y319" t="s">
        <v>744</v>
      </c>
      <c r="Z319">
        <v>3093</v>
      </c>
      <c r="AA319">
        <v>3094</v>
      </c>
      <c r="AB319" t="s">
        <v>42</v>
      </c>
      <c r="AC319" t="s">
        <v>42</v>
      </c>
      <c r="AD319" t="s">
        <v>42</v>
      </c>
      <c r="AE319" t="s">
        <v>42</v>
      </c>
      <c r="AF319">
        <v>111</v>
      </c>
      <c r="AH319">
        <v>2023</v>
      </c>
      <c r="AL319" t="s">
        <v>704</v>
      </c>
    </row>
    <row r="320" spans="1:38" x14ac:dyDescent="0.35">
      <c r="A320" t="s">
        <v>47</v>
      </c>
      <c r="B320" t="s">
        <v>697</v>
      </c>
      <c r="C320" t="s">
        <v>292</v>
      </c>
      <c r="D320" t="s">
        <v>739</v>
      </c>
      <c r="E320" t="s">
        <v>48</v>
      </c>
      <c r="G320" t="s">
        <v>704</v>
      </c>
      <c r="H320" t="s">
        <v>758</v>
      </c>
      <c r="I320" t="s">
        <v>759</v>
      </c>
      <c r="J320">
        <v>1</v>
      </c>
      <c r="L320" t="s">
        <v>58</v>
      </c>
      <c r="M320" t="s">
        <v>50</v>
      </c>
      <c r="N320">
        <v>2</v>
      </c>
      <c r="O320">
        <v>15</v>
      </c>
      <c r="P320">
        <v>2.5</v>
      </c>
      <c r="Q320">
        <v>69.8</v>
      </c>
      <c r="R320">
        <v>0.625</v>
      </c>
      <c r="S320">
        <v>43.625</v>
      </c>
      <c r="U320">
        <v>43.625</v>
      </c>
      <c r="V320">
        <v>43625</v>
      </c>
      <c r="W320">
        <v>3635.4166666666665</v>
      </c>
      <c r="X320" t="s">
        <v>744</v>
      </c>
      <c r="Y320" t="s">
        <v>744</v>
      </c>
      <c r="Z320">
        <v>3093</v>
      </c>
      <c r="AA320">
        <v>3094</v>
      </c>
      <c r="AF320">
        <v>111</v>
      </c>
      <c r="AH320">
        <v>2023</v>
      </c>
      <c r="AL320" t="s">
        <v>704</v>
      </c>
    </row>
    <row r="321" spans="1:38" x14ac:dyDescent="0.35">
      <c r="A321" t="s">
        <v>47</v>
      </c>
      <c r="B321" t="s">
        <v>697</v>
      </c>
      <c r="C321" t="s">
        <v>292</v>
      </c>
      <c r="D321" t="s">
        <v>739</v>
      </c>
      <c r="E321" t="s">
        <v>48</v>
      </c>
      <c r="G321" t="s">
        <v>704</v>
      </c>
      <c r="H321" t="s">
        <v>760</v>
      </c>
      <c r="I321" t="s">
        <v>761</v>
      </c>
      <c r="J321">
        <v>1</v>
      </c>
      <c r="L321" t="s">
        <v>58</v>
      </c>
      <c r="M321" t="s">
        <v>49</v>
      </c>
      <c r="N321">
        <v>3</v>
      </c>
      <c r="O321">
        <v>15</v>
      </c>
      <c r="P321">
        <v>3</v>
      </c>
      <c r="Q321">
        <v>69.8</v>
      </c>
      <c r="R321">
        <v>0.75</v>
      </c>
      <c r="S321">
        <v>52.349999999999994</v>
      </c>
      <c r="U321">
        <v>52.349999999999994</v>
      </c>
      <c r="V321">
        <v>52349.999999999993</v>
      </c>
      <c r="W321">
        <v>4362.4999999999991</v>
      </c>
      <c r="X321" t="s">
        <v>744</v>
      </c>
      <c r="Y321" t="s">
        <v>744</v>
      </c>
      <c r="Z321">
        <v>3093</v>
      </c>
      <c r="AA321">
        <v>3094</v>
      </c>
      <c r="AF321">
        <v>111</v>
      </c>
      <c r="AH321">
        <v>2023</v>
      </c>
      <c r="AL321" t="s">
        <v>704</v>
      </c>
    </row>
    <row r="322" spans="1:38" x14ac:dyDescent="0.35">
      <c r="A322" t="s">
        <v>47</v>
      </c>
      <c r="B322" t="s">
        <v>697</v>
      </c>
      <c r="C322" t="s">
        <v>292</v>
      </c>
      <c r="D322" t="s">
        <v>739</v>
      </c>
      <c r="E322" t="s">
        <v>48</v>
      </c>
      <c r="G322" t="s">
        <v>704</v>
      </c>
      <c r="H322" t="s">
        <v>762</v>
      </c>
      <c r="I322" t="s">
        <v>763</v>
      </c>
      <c r="J322">
        <v>1</v>
      </c>
      <c r="L322" t="s">
        <v>58</v>
      </c>
      <c r="M322" t="s">
        <v>49</v>
      </c>
      <c r="N322">
        <v>3</v>
      </c>
      <c r="O322">
        <v>15</v>
      </c>
      <c r="P322">
        <v>10</v>
      </c>
      <c r="Q322">
        <v>69.8</v>
      </c>
      <c r="R322">
        <v>2.5</v>
      </c>
      <c r="S322">
        <v>174.5</v>
      </c>
      <c r="U322">
        <v>174.5</v>
      </c>
      <c r="V322">
        <v>174500</v>
      </c>
      <c r="W322">
        <v>14541.666666666666</v>
      </c>
      <c r="X322" t="s">
        <v>744</v>
      </c>
      <c r="Y322" t="s">
        <v>744</v>
      </c>
      <c r="Z322">
        <v>3093</v>
      </c>
      <c r="AA322">
        <v>3094</v>
      </c>
      <c r="AB322" t="s">
        <v>42</v>
      </c>
      <c r="AC322" t="s">
        <v>42</v>
      </c>
      <c r="AD322" t="s">
        <v>42</v>
      </c>
      <c r="AE322" t="s">
        <v>42</v>
      </c>
      <c r="AF322">
        <v>111</v>
      </c>
      <c r="AH322">
        <v>2023</v>
      </c>
      <c r="AL322" t="s">
        <v>704</v>
      </c>
    </row>
    <row r="323" spans="1:38" x14ac:dyDescent="0.35">
      <c r="A323" t="s">
        <v>47</v>
      </c>
      <c r="B323" t="s">
        <v>697</v>
      </c>
      <c r="C323" t="s">
        <v>292</v>
      </c>
      <c r="D323" t="s">
        <v>739</v>
      </c>
      <c r="E323" t="s">
        <v>48</v>
      </c>
      <c r="G323" t="s">
        <v>704</v>
      </c>
      <c r="H323" t="s">
        <v>764</v>
      </c>
      <c r="I323" t="s">
        <v>765</v>
      </c>
      <c r="J323">
        <v>1</v>
      </c>
      <c r="L323" t="s">
        <v>58</v>
      </c>
      <c r="M323" t="s">
        <v>49</v>
      </c>
      <c r="N323">
        <v>3</v>
      </c>
      <c r="O323">
        <v>15</v>
      </c>
      <c r="P323">
        <v>14</v>
      </c>
      <c r="Q323">
        <v>69.8</v>
      </c>
      <c r="R323">
        <v>3.5</v>
      </c>
      <c r="S323">
        <v>244.29999999999998</v>
      </c>
      <c r="T323">
        <v>0</v>
      </c>
      <c r="U323">
        <v>244.29999999999998</v>
      </c>
      <c r="V323">
        <v>244299.99999999997</v>
      </c>
      <c r="W323">
        <v>20358.333333333332</v>
      </c>
      <c r="X323" t="s">
        <v>744</v>
      </c>
      <c r="Y323" t="s">
        <v>744</v>
      </c>
      <c r="Z323">
        <v>3093</v>
      </c>
      <c r="AA323">
        <v>3094</v>
      </c>
      <c r="AB323" t="s">
        <v>42</v>
      </c>
      <c r="AC323" t="s">
        <v>42</v>
      </c>
      <c r="AD323" t="s">
        <v>42</v>
      </c>
      <c r="AE323" t="s">
        <v>42</v>
      </c>
      <c r="AF323">
        <v>111</v>
      </c>
      <c r="AH323">
        <v>2023</v>
      </c>
      <c r="AL323" t="s">
        <v>704</v>
      </c>
    </row>
    <row r="324" spans="1:38" x14ac:dyDescent="0.35">
      <c r="A324" t="s">
        <v>47</v>
      </c>
      <c r="B324" t="s">
        <v>697</v>
      </c>
      <c r="C324" t="s">
        <v>292</v>
      </c>
      <c r="D324" t="s">
        <v>739</v>
      </c>
      <c r="E324" t="s">
        <v>48</v>
      </c>
      <c r="G324" t="s">
        <v>766</v>
      </c>
      <c r="H324" t="s">
        <v>767</v>
      </c>
      <c r="I324" t="s">
        <v>768</v>
      </c>
      <c r="J324">
        <v>1</v>
      </c>
      <c r="L324" t="s">
        <v>58</v>
      </c>
      <c r="M324" t="s">
        <v>49</v>
      </c>
      <c r="N324">
        <v>3</v>
      </c>
      <c r="O324">
        <v>15</v>
      </c>
      <c r="P324">
        <v>3</v>
      </c>
      <c r="Q324">
        <v>70.60801122956461</v>
      </c>
      <c r="R324">
        <v>0.75</v>
      </c>
      <c r="S324">
        <v>52.956008422173454</v>
      </c>
      <c r="U324">
        <v>52.956008422173454</v>
      </c>
      <c r="V324">
        <v>52956.008422173458</v>
      </c>
      <c r="W324">
        <v>4413.0007018477882</v>
      </c>
      <c r="X324" t="s">
        <v>744</v>
      </c>
      <c r="Y324" t="s">
        <v>1752</v>
      </c>
      <c r="Z324">
        <v>3093</v>
      </c>
      <c r="AA324">
        <v>3094</v>
      </c>
      <c r="AF324">
        <v>111</v>
      </c>
      <c r="AH324">
        <v>2023</v>
      </c>
      <c r="AL324" t="s">
        <v>704</v>
      </c>
    </row>
    <row r="325" spans="1:38" x14ac:dyDescent="0.35">
      <c r="A325" t="s">
        <v>47</v>
      </c>
      <c r="B325" t="s">
        <v>697</v>
      </c>
      <c r="C325" t="s">
        <v>292</v>
      </c>
      <c r="D325" t="s">
        <v>739</v>
      </c>
      <c r="E325" t="s">
        <v>48</v>
      </c>
      <c r="G325" t="s">
        <v>704</v>
      </c>
      <c r="H325" t="s">
        <v>769</v>
      </c>
      <c r="I325" t="s">
        <v>770</v>
      </c>
      <c r="J325">
        <v>1</v>
      </c>
      <c r="L325" t="s">
        <v>58</v>
      </c>
      <c r="M325" t="s">
        <v>50</v>
      </c>
      <c r="N325">
        <v>4</v>
      </c>
      <c r="O325">
        <v>12</v>
      </c>
      <c r="P325">
        <v>30</v>
      </c>
      <c r="Q325">
        <v>79.95</v>
      </c>
      <c r="R325">
        <v>6</v>
      </c>
      <c r="S325">
        <v>479.70000000000005</v>
      </c>
      <c r="T325">
        <v>0</v>
      </c>
      <c r="U325">
        <v>479.70000000000005</v>
      </c>
      <c r="V325">
        <v>479700.00000000006</v>
      </c>
      <c r="W325">
        <v>39975.000000000007</v>
      </c>
      <c r="X325" t="s">
        <v>744</v>
      </c>
      <c r="Y325" t="s">
        <v>744</v>
      </c>
      <c r="Z325">
        <v>3093</v>
      </c>
      <c r="AA325">
        <v>3094</v>
      </c>
      <c r="AB325" t="s">
        <v>42</v>
      </c>
      <c r="AC325" t="s">
        <v>42</v>
      </c>
      <c r="AD325" t="s">
        <v>42</v>
      </c>
      <c r="AE325" t="s">
        <v>42</v>
      </c>
      <c r="AF325">
        <v>111</v>
      </c>
      <c r="AH325">
        <v>2023</v>
      </c>
      <c r="AL325" t="s">
        <v>704</v>
      </c>
    </row>
    <row r="326" spans="1:38" x14ac:dyDescent="0.35">
      <c r="A326" t="s">
        <v>47</v>
      </c>
      <c r="B326" t="s">
        <v>697</v>
      </c>
      <c r="C326" t="s">
        <v>292</v>
      </c>
      <c r="D326" t="s">
        <v>739</v>
      </c>
      <c r="E326" t="s">
        <v>505</v>
      </c>
      <c r="G326" t="s">
        <v>704</v>
      </c>
      <c r="H326" t="s">
        <v>740</v>
      </c>
      <c r="I326" t="s">
        <v>741</v>
      </c>
      <c r="J326">
        <v>1</v>
      </c>
      <c r="L326" t="s">
        <v>58</v>
      </c>
      <c r="M326" t="s">
        <v>49</v>
      </c>
      <c r="N326">
        <v>1</v>
      </c>
      <c r="O326">
        <v>12</v>
      </c>
      <c r="P326">
        <v>7.5</v>
      </c>
      <c r="Q326">
        <v>69.8</v>
      </c>
      <c r="R326">
        <v>1.5</v>
      </c>
      <c r="S326">
        <v>104.69999999999999</v>
      </c>
      <c r="U326">
        <v>104.69999999999999</v>
      </c>
      <c r="V326">
        <v>104699.99999999999</v>
      </c>
      <c r="W326">
        <v>8724.9999999999982</v>
      </c>
      <c r="X326" t="s">
        <v>744</v>
      </c>
      <c r="Y326" t="s">
        <v>744</v>
      </c>
      <c r="Z326">
        <v>3093</v>
      </c>
      <c r="AA326">
        <v>3094</v>
      </c>
      <c r="AF326">
        <v>111</v>
      </c>
      <c r="AH326">
        <v>2023</v>
      </c>
      <c r="AL326" t="s">
        <v>704</v>
      </c>
    </row>
    <row r="327" spans="1:38" x14ac:dyDescent="0.35">
      <c r="A327" t="s">
        <v>47</v>
      </c>
      <c r="B327" t="s">
        <v>697</v>
      </c>
      <c r="C327" t="s">
        <v>292</v>
      </c>
      <c r="D327" t="s">
        <v>739</v>
      </c>
      <c r="E327" t="s">
        <v>505</v>
      </c>
      <c r="G327" t="s">
        <v>706</v>
      </c>
      <c r="H327" t="s">
        <v>742</v>
      </c>
      <c r="I327" t="s">
        <v>743</v>
      </c>
      <c r="J327">
        <v>1</v>
      </c>
      <c r="L327" t="s">
        <v>58</v>
      </c>
      <c r="M327" t="s">
        <v>49</v>
      </c>
      <c r="N327">
        <v>1</v>
      </c>
      <c r="O327">
        <v>12</v>
      </c>
      <c r="P327">
        <v>7.5</v>
      </c>
      <c r="Q327">
        <v>70.60801122956461</v>
      </c>
      <c r="R327">
        <v>1.5</v>
      </c>
      <c r="S327">
        <v>105.91201684434691</v>
      </c>
      <c r="U327">
        <v>105.91201684434691</v>
      </c>
      <c r="V327">
        <v>105912.01684434692</v>
      </c>
      <c r="W327">
        <v>8826.0014036955763</v>
      </c>
      <c r="X327" t="s">
        <v>744</v>
      </c>
      <c r="Y327" t="s">
        <v>745</v>
      </c>
      <c r="Z327">
        <v>3093</v>
      </c>
      <c r="AA327">
        <v>3094</v>
      </c>
      <c r="AB327" t="s">
        <v>42</v>
      </c>
      <c r="AC327" t="s">
        <v>42</v>
      </c>
      <c r="AD327" t="s">
        <v>42</v>
      </c>
      <c r="AE327" t="s">
        <v>42</v>
      </c>
      <c r="AF327">
        <v>111</v>
      </c>
      <c r="AH327">
        <v>2023</v>
      </c>
      <c r="AL327" t="s">
        <v>704</v>
      </c>
    </row>
    <row r="328" spans="1:38" x14ac:dyDescent="0.35">
      <c r="A328" t="s">
        <v>47</v>
      </c>
      <c r="B328" t="s">
        <v>697</v>
      </c>
      <c r="C328" t="s">
        <v>292</v>
      </c>
      <c r="D328" t="s">
        <v>739</v>
      </c>
      <c r="E328" t="s">
        <v>505</v>
      </c>
      <c r="G328" t="s">
        <v>704</v>
      </c>
      <c r="H328" t="s">
        <v>746</v>
      </c>
      <c r="I328" t="s">
        <v>747</v>
      </c>
      <c r="J328">
        <v>1</v>
      </c>
      <c r="L328" t="s">
        <v>58</v>
      </c>
      <c r="M328" t="s">
        <v>49</v>
      </c>
      <c r="N328">
        <v>1</v>
      </c>
      <c r="O328">
        <v>12</v>
      </c>
      <c r="P328">
        <v>7.5</v>
      </c>
      <c r="Q328">
        <v>69.8</v>
      </c>
      <c r="R328">
        <v>1.5</v>
      </c>
      <c r="S328">
        <v>104.69999999999999</v>
      </c>
      <c r="U328">
        <v>104.69999999999999</v>
      </c>
      <c r="V328">
        <v>104699.99999999999</v>
      </c>
      <c r="W328">
        <v>8724.9999999999982</v>
      </c>
      <c r="X328" t="s">
        <v>744</v>
      </c>
      <c r="Y328" t="s">
        <v>744</v>
      </c>
      <c r="Z328">
        <v>3093</v>
      </c>
      <c r="AA328">
        <v>3094</v>
      </c>
      <c r="AF328">
        <v>111</v>
      </c>
      <c r="AH328">
        <v>2023</v>
      </c>
      <c r="AL328" t="s">
        <v>704</v>
      </c>
    </row>
    <row r="329" spans="1:38" x14ac:dyDescent="0.35">
      <c r="A329" t="s">
        <v>47</v>
      </c>
      <c r="B329" t="s">
        <v>697</v>
      </c>
      <c r="C329" t="s">
        <v>292</v>
      </c>
      <c r="D329" t="s">
        <v>739</v>
      </c>
      <c r="E329" t="s">
        <v>505</v>
      </c>
      <c r="G329" t="s">
        <v>704</v>
      </c>
      <c r="H329" t="s">
        <v>748</v>
      </c>
      <c r="I329" t="s">
        <v>749</v>
      </c>
      <c r="J329">
        <v>1</v>
      </c>
      <c r="L329" t="s">
        <v>58</v>
      </c>
      <c r="M329" t="s">
        <v>49</v>
      </c>
      <c r="N329">
        <v>1</v>
      </c>
      <c r="O329">
        <v>12</v>
      </c>
      <c r="P329">
        <v>7.5</v>
      </c>
      <c r="Q329">
        <v>69.8</v>
      </c>
      <c r="R329">
        <v>1.5</v>
      </c>
      <c r="S329">
        <v>104.69999999999999</v>
      </c>
      <c r="U329">
        <v>104.69999999999999</v>
      </c>
      <c r="V329">
        <v>104699.99999999999</v>
      </c>
      <c r="W329">
        <v>8724.9999999999982</v>
      </c>
      <c r="X329" t="s">
        <v>744</v>
      </c>
      <c r="Y329" t="s">
        <v>744</v>
      </c>
      <c r="Z329">
        <v>3093</v>
      </c>
      <c r="AA329">
        <v>3094</v>
      </c>
      <c r="AB329" t="s">
        <v>42</v>
      </c>
      <c r="AC329" t="s">
        <v>42</v>
      </c>
      <c r="AD329" t="s">
        <v>42</v>
      </c>
      <c r="AE329" t="s">
        <v>42</v>
      </c>
      <c r="AF329">
        <v>111</v>
      </c>
      <c r="AH329">
        <v>2023</v>
      </c>
      <c r="AL329" t="s">
        <v>704</v>
      </c>
    </row>
    <row r="330" spans="1:38" x14ac:dyDescent="0.35">
      <c r="A330" t="s">
        <v>47</v>
      </c>
      <c r="B330" t="s">
        <v>697</v>
      </c>
      <c r="C330" t="s">
        <v>292</v>
      </c>
      <c r="D330" t="s">
        <v>739</v>
      </c>
      <c r="E330" t="s">
        <v>505</v>
      </c>
      <c r="G330" t="s">
        <v>706</v>
      </c>
      <c r="H330" t="s">
        <v>750</v>
      </c>
      <c r="I330" t="s">
        <v>751</v>
      </c>
      <c r="J330">
        <v>1</v>
      </c>
      <c r="L330" t="s">
        <v>58</v>
      </c>
      <c r="M330" t="s">
        <v>50</v>
      </c>
      <c r="N330">
        <v>2</v>
      </c>
      <c r="O330">
        <v>7</v>
      </c>
      <c r="P330">
        <v>7.5</v>
      </c>
      <c r="Q330">
        <v>70.60801122956461</v>
      </c>
      <c r="R330">
        <v>0.875</v>
      </c>
      <c r="S330">
        <v>61.782009825869032</v>
      </c>
      <c r="U330">
        <v>61.782009825869032</v>
      </c>
      <c r="V330">
        <v>61782.009825869034</v>
      </c>
      <c r="W330">
        <v>5148.5008188224192</v>
      </c>
      <c r="X330" t="s">
        <v>744</v>
      </c>
      <c r="Y330" t="s">
        <v>745</v>
      </c>
      <c r="Z330">
        <v>3093</v>
      </c>
      <c r="AA330">
        <v>3094</v>
      </c>
      <c r="AB330" t="s">
        <v>42</v>
      </c>
      <c r="AC330" t="s">
        <v>42</v>
      </c>
      <c r="AD330" t="s">
        <v>42</v>
      </c>
      <c r="AE330" t="s">
        <v>42</v>
      </c>
      <c r="AF330">
        <v>111</v>
      </c>
      <c r="AH330">
        <v>2023</v>
      </c>
      <c r="AL330" t="s">
        <v>704</v>
      </c>
    </row>
    <row r="331" spans="1:38" x14ac:dyDescent="0.35">
      <c r="A331" t="s">
        <v>47</v>
      </c>
      <c r="B331" t="s">
        <v>697</v>
      </c>
      <c r="C331" t="s">
        <v>292</v>
      </c>
      <c r="D331" t="s">
        <v>739</v>
      </c>
      <c r="E331" t="s">
        <v>505</v>
      </c>
      <c r="G331" t="s">
        <v>704</v>
      </c>
      <c r="H331" t="s">
        <v>752</v>
      </c>
      <c r="I331" t="s">
        <v>753</v>
      </c>
      <c r="J331">
        <v>1</v>
      </c>
      <c r="L331" t="s">
        <v>58</v>
      </c>
      <c r="M331" t="s">
        <v>50</v>
      </c>
      <c r="N331">
        <v>2</v>
      </c>
      <c r="O331">
        <v>7</v>
      </c>
      <c r="P331">
        <v>7.5</v>
      </c>
      <c r="Q331">
        <v>69.8</v>
      </c>
      <c r="R331">
        <v>0.875</v>
      </c>
      <c r="S331">
        <v>61.074999999999996</v>
      </c>
      <c r="U331">
        <v>61.074999999999996</v>
      </c>
      <c r="V331">
        <v>61074.999999999993</v>
      </c>
      <c r="W331">
        <v>5089.583333333333</v>
      </c>
      <c r="X331" t="s">
        <v>744</v>
      </c>
      <c r="Y331" t="s">
        <v>744</v>
      </c>
      <c r="Z331">
        <v>3093</v>
      </c>
      <c r="AA331">
        <v>3094</v>
      </c>
      <c r="AB331" t="s">
        <v>42</v>
      </c>
      <c r="AC331" t="s">
        <v>42</v>
      </c>
      <c r="AD331" t="s">
        <v>42</v>
      </c>
      <c r="AE331" t="s">
        <v>42</v>
      </c>
      <c r="AF331">
        <v>111</v>
      </c>
      <c r="AH331">
        <v>2023</v>
      </c>
      <c r="AL331" t="s">
        <v>704</v>
      </c>
    </row>
    <row r="332" spans="1:38" x14ac:dyDescent="0.35">
      <c r="A332" t="s">
        <v>47</v>
      </c>
      <c r="B332" t="s">
        <v>697</v>
      </c>
      <c r="C332" t="s">
        <v>292</v>
      </c>
      <c r="D332" t="s">
        <v>739</v>
      </c>
      <c r="E332" t="s">
        <v>505</v>
      </c>
      <c r="G332" t="s">
        <v>704</v>
      </c>
      <c r="H332" t="s">
        <v>754</v>
      </c>
      <c r="I332" t="s">
        <v>755</v>
      </c>
      <c r="J332">
        <v>1</v>
      </c>
      <c r="L332" t="s">
        <v>58</v>
      </c>
      <c r="M332" t="s">
        <v>50</v>
      </c>
      <c r="N332">
        <v>2</v>
      </c>
      <c r="O332">
        <v>7</v>
      </c>
      <c r="P332">
        <v>7.5</v>
      </c>
      <c r="Q332">
        <v>69.8</v>
      </c>
      <c r="R332">
        <v>0.875</v>
      </c>
      <c r="S332">
        <v>61.074999999999996</v>
      </c>
      <c r="U332">
        <v>61.074999999999996</v>
      </c>
      <c r="V332">
        <v>61074.999999999993</v>
      </c>
      <c r="W332">
        <v>5089.583333333333</v>
      </c>
      <c r="X332" t="s">
        <v>744</v>
      </c>
      <c r="Y332" t="s">
        <v>744</v>
      </c>
      <c r="Z332">
        <v>3093</v>
      </c>
      <c r="AA332">
        <v>3094</v>
      </c>
      <c r="AB332" t="s">
        <v>42</v>
      </c>
      <c r="AC332" t="s">
        <v>42</v>
      </c>
      <c r="AD332" t="s">
        <v>42</v>
      </c>
      <c r="AE332" t="s">
        <v>42</v>
      </c>
      <c r="AF332">
        <v>111</v>
      </c>
      <c r="AH332">
        <v>2023</v>
      </c>
      <c r="AL332" t="s">
        <v>704</v>
      </c>
    </row>
    <row r="333" spans="1:38" x14ac:dyDescent="0.35">
      <c r="A333" t="s">
        <v>47</v>
      </c>
      <c r="B333" t="s">
        <v>697</v>
      </c>
      <c r="C333" t="s">
        <v>292</v>
      </c>
      <c r="D333" t="s">
        <v>739</v>
      </c>
      <c r="E333" t="s">
        <v>505</v>
      </c>
      <c r="G333" t="s">
        <v>704</v>
      </c>
      <c r="H333" t="s">
        <v>756</v>
      </c>
      <c r="I333" t="s">
        <v>757</v>
      </c>
      <c r="J333">
        <v>1</v>
      </c>
      <c r="L333" t="s">
        <v>58</v>
      </c>
      <c r="M333" t="s">
        <v>50</v>
      </c>
      <c r="N333">
        <v>2</v>
      </c>
      <c r="O333">
        <v>7</v>
      </c>
      <c r="P333">
        <v>5</v>
      </c>
      <c r="Q333">
        <v>69.8</v>
      </c>
      <c r="R333">
        <v>0.58333333333333337</v>
      </c>
      <c r="S333">
        <v>40.716666666666669</v>
      </c>
      <c r="U333">
        <v>40.716666666666669</v>
      </c>
      <c r="V333">
        <v>40716.666666666672</v>
      </c>
      <c r="W333">
        <v>3393.0555555555561</v>
      </c>
      <c r="X333" t="s">
        <v>744</v>
      </c>
      <c r="Y333" t="s">
        <v>744</v>
      </c>
      <c r="Z333">
        <v>3093</v>
      </c>
      <c r="AA333">
        <v>3094</v>
      </c>
      <c r="AB333" t="s">
        <v>42</v>
      </c>
      <c r="AC333" t="s">
        <v>42</v>
      </c>
      <c r="AD333" t="s">
        <v>42</v>
      </c>
      <c r="AE333" t="s">
        <v>42</v>
      </c>
      <c r="AF333">
        <v>111</v>
      </c>
      <c r="AH333">
        <v>2023</v>
      </c>
      <c r="AL333" t="s">
        <v>704</v>
      </c>
    </row>
    <row r="334" spans="1:38" x14ac:dyDescent="0.35">
      <c r="A334" t="s">
        <v>47</v>
      </c>
      <c r="B334" t="s">
        <v>697</v>
      </c>
      <c r="C334" t="s">
        <v>292</v>
      </c>
      <c r="D334" t="s">
        <v>739</v>
      </c>
      <c r="E334" t="s">
        <v>505</v>
      </c>
      <c r="G334" t="s">
        <v>704</v>
      </c>
      <c r="H334" t="s">
        <v>758</v>
      </c>
      <c r="I334" t="s">
        <v>759</v>
      </c>
      <c r="J334">
        <v>1</v>
      </c>
      <c r="L334" t="s">
        <v>58</v>
      </c>
      <c r="M334" t="s">
        <v>50</v>
      </c>
      <c r="N334">
        <v>2</v>
      </c>
      <c r="O334">
        <v>7</v>
      </c>
      <c r="P334">
        <v>2.5</v>
      </c>
      <c r="Q334">
        <v>69.8</v>
      </c>
      <c r="R334">
        <v>0.29166666666666669</v>
      </c>
      <c r="S334">
        <v>20.358333333333334</v>
      </c>
      <c r="U334">
        <v>20.358333333333334</v>
      </c>
      <c r="V334">
        <v>20358.333333333336</v>
      </c>
      <c r="W334">
        <v>1696.5277777777781</v>
      </c>
      <c r="X334" t="s">
        <v>744</v>
      </c>
      <c r="Y334" t="s">
        <v>744</v>
      </c>
      <c r="Z334">
        <v>3093</v>
      </c>
      <c r="AA334">
        <v>3094</v>
      </c>
      <c r="AF334">
        <v>111</v>
      </c>
      <c r="AH334">
        <v>2023</v>
      </c>
      <c r="AL334" t="s">
        <v>704</v>
      </c>
    </row>
    <row r="335" spans="1:38" x14ac:dyDescent="0.35">
      <c r="A335" t="s">
        <v>47</v>
      </c>
      <c r="B335" t="s">
        <v>697</v>
      </c>
      <c r="C335" t="s">
        <v>292</v>
      </c>
      <c r="D335" t="s">
        <v>739</v>
      </c>
      <c r="E335" t="s">
        <v>505</v>
      </c>
      <c r="G335" t="s">
        <v>704</v>
      </c>
      <c r="H335" t="s">
        <v>760</v>
      </c>
      <c r="I335" t="s">
        <v>761</v>
      </c>
      <c r="J335">
        <v>1</v>
      </c>
      <c r="L335" t="s">
        <v>58</v>
      </c>
      <c r="M335" t="s">
        <v>49</v>
      </c>
      <c r="N335">
        <v>3</v>
      </c>
      <c r="O335">
        <v>7</v>
      </c>
      <c r="P335">
        <v>3</v>
      </c>
      <c r="Q335">
        <v>69.8</v>
      </c>
      <c r="R335">
        <v>0.35</v>
      </c>
      <c r="S335">
        <v>24.429999999999996</v>
      </c>
      <c r="U335">
        <v>24.429999999999996</v>
      </c>
      <c r="V335">
        <v>24429.999999999996</v>
      </c>
      <c r="W335">
        <v>2035.833333333333</v>
      </c>
      <c r="X335" t="s">
        <v>744</v>
      </c>
      <c r="Y335" t="s">
        <v>744</v>
      </c>
      <c r="Z335">
        <v>3093</v>
      </c>
      <c r="AA335">
        <v>3094</v>
      </c>
      <c r="AF335">
        <v>111</v>
      </c>
      <c r="AH335">
        <v>2023</v>
      </c>
      <c r="AL335" t="s">
        <v>704</v>
      </c>
    </row>
    <row r="336" spans="1:38" x14ac:dyDescent="0.35">
      <c r="A336" t="s">
        <v>47</v>
      </c>
      <c r="B336" t="s">
        <v>697</v>
      </c>
      <c r="C336" t="s">
        <v>292</v>
      </c>
      <c r="D336" t="s">
        <v>739</v>
      </c>
      <c r="E336" t="s">
        <v>505</v>
      </c>
      <c r="G336" t="s">
        <v>704</v>
      </c>
      <c r="H336" t="s">
        <v>762</v>
      </c>
      <c r="I336" t="s">
        <v>763</v>
      </c>
      <c r="J336">
        <v>1</v>
      </c>
      <c r="L336" t="s">
        <v>58</v>
      </c>
      <c r="M336" t="s">
        <v>49</v>
      </c>
      <c r="N336">
        <v>3</v>
      </c>
      <c r="O336">
        <v>7</v>
      </c>
      <c r="P336">
        <v>10</v>
      </c>
      <c r="Q336">
        <v>69.8</v>
      </c>
      <c r="R336">
        <v>1.1666666666666667</v>
      </c>
      <c r="S336">
        <v>81.433333333333337</v>
      </c>
      <c r="U336">
        <v>81.433333333333337</v>
      </c>
      <c r="V336">
        <v>81433.333333333343</v>
      </c>
      <c r="W336">
        <v>6786.1111111111122</v>
      </c>
      <c r="X336" t="s">
        <v>744</v>
      </c>
      <c r="Y336" t="s">
        <v>744</v>
      </c>
      <c r="Z336">
        <v>3093</v>
      </c>
      <c r="AA336">
        <v>3094</v>
      </c>
      <c r="AB336" t="s">
        <v>42</v>
      </c>
      <c r="AC336" t="s">
        <v>42</v>
      </c>
      <c r="AD336" t="s">
        <v>42</v>
      </c>
      <c r="AE336" t="s">
        <v>42</v>
      </c>
      <c r="AF336">
        <v>111</v>
      </c>
      <c r="AH336">
        <v>2023</v>
      </c>
      <c r="AL336" t="s">
        <v>704</v>
      </c>
    </row>
    <row r="337" spans="1:38" x14ac:dyDescent="0.35">
      <c r="A337" t="s">
        <v>47</v>
      </c>
      <c r="B337" t="s">
        <v>697</v>
      </c>
      <c r="C337" t="s">
        <v>292</v>
      </c>
      <c r="D337" t="s">
        <v>739</v>
      </c>
      <c r="E337" t="s">
        <v>505</v>
      </c>
      <c r="G337" t="s">
        <v>704</v>
      </c>
      <c r="H337" t="s">
        <v>764</v>
      </c>
      <c r="I337" t="s">
        <v>765</v>
      </c>
      <c r="J337">
        <v>1</v>
      </c>
      <c r="L337" t="s">
        <v>58</v>
      </c>
      <c r="M337" t="s">
        <v>49</v>
      </c>
      <c r="N337">
        <v>3</v>
      </c>
      <c r="O337">
        <v>7</v>
      </c>
      <c r="P337">
        <v>14</v>
      </c>
      <c r="Q337">
        <v>69.8</v>
      </c>
      <c r="R337">
        <v>1.6333333333333333</v>
      </c>
      <c r="S337">
        <v>114.00666666666666</v>
      </c>
      <c r="U337">
        <v>114.00666666666666</v>
      </c>
      <c r="V337">
        <v>114006.66666666666</v>
      </c>
      <c r="W337">
        <v>9500.5555555555547</v>
      </c>
      <c r="X337" t="s">
        <v>744</v>
      </c>
      <c r="Y337" t="s">
        <v>744</v>
      </c>
      <c r="Z337">
        <v>3093</v>
      </c>
      <c r="AA337">
        <v>3094</v>
      </c>
      <c r="AB337" t="s">
        <v>42</v>
      </c>
      <c r="AC337" t="s">
        <v>42</v>
      </c>
      <c r="AD337" t="s">
        <v>42</v>
      </c>
      <c r="AE337" t="s">
        <v>42</v>
      </c>
      <c r="AF337">
        <v>111</v>
      </c>
      <c r="AH337">
        <v>2023</v>
      </c>
      <c r="AL337" t="s">
        <v>704</v>
      </c>
    </row>
    <row r="338" spans="1:38" x14ac:dyDescent="0.35">
      <c r="A338" t="s">
        <v>47</v>
      </c>
      <c r="B338" t="s">
        <v>697</v>
      </c>
      <c r="C338" t="s">
        <v>292</v>
      </c>
      <c r="D338" t="s">
        <v>739</v>
      </c>
      <c r="E338" t="s">
        <v>505</v>
      </c>
      <c r="G338" t="s">
        <v>766</v>
      </c>
      <c r="H338" t="s">
        <v>767</v>
      </c>
      <c r="I338" t="s">
        <v>768</v>
      </c>
      <c r="J338">
        <v>1</v>
      </c>
      <c r="L338" t="s">
        <v>58</v>
      </c>
      <c r="M338" t="s">
        <v>49</v>
      </c>
      <c r="N338">
        <v>3</v>
      </c>
      <c r="O338">
        <v>7</v>
      </c>
      <c r="P338">
        <v>3</v>
      </c>
      <c r="Q338">
        <v>70.60801122956461</v>
      </c>
      <c r="R338">
        <v>0.35</v>
      </c>
      <c r="S338">
        <v>24.712803930347611</v>
      </c>
      <c r="U338">
        <v>24.712803930347611</v>
      </c>
      <c r="V338">
        <v>24712.803930347611</v>
      </c>
      <c r="W338">
        <v>2059.4003275289674</v>
      </c>
      <c r="X338" t="s">
        <v>744</v>
      </c>
      <c r="Y338" t="s">
        <v>1752</v>
      </c>
      <c r="Z338">
        <v>3093</v>
      </c>
      <c r="AA338">
        <v>3094</v>
      </c>
      <c r="AF338">
        <v>111</v>
      </c>
      <c r="AH338">
        <v>2023</v>
      </c>
      <c r="AL338" t="s">
        <v>704</v>
      </c>
    </row>
    <row r="339" spans="1:38" x14ac:dyDescent="0.35">
      <c r="A339" t="s">
        <v>47</v>
      </c>
      <c r="B339" t="s">
        <v>697</v>
      </c>
      <c r="C339" t="s">
        <v>292</v>
      </c>
      <c r="D339" t="s">
        <v>739</v>
      </c>
      <c r="E339" t="s">
        <v>505</v>
      </c>
      <c r="G339" t="s">
        <v>704</v>
      </c>
      <c r="H339" t="s">
        <v>769</v>
      </c>
      <c r="I339" t="s">
        <v>770</v>
      </c>
      <c r="J339">
        <v>1</v>
      </c>
      <c r="L339" t="s">
        <v>58</v>
      </c>
      <c r="M339" t="s">
        <v>50</v>
      </c>
      <c r="N339">
        <v>4</v>
      </c>
      <c r="O339">
        <v>11</v>
      </c>
      <c r="P339">
        <v>30</v>
      </c>
      <c r="Q339">
        <v>79.95</v>
      </c>
      <c r="R339">
        <v>5.5</v>
      </c>
      <c r="S339">
        <v>439.72500000000002</v>
      </c>
      <c r="U339">
        <v>439.72500000000002</v>
      </c>
      <c r="V339">
        <v>439725</v>
      </c>
      <c r="W339">
        <v>36643.75</v>
      </c>
      <c r="X339" t="s">
        <v>744</v>
      </c>
      <c r="Y339" t="s">
        <v>744</v>
      </c>
      <c r="Z339">
        <v>3093</v>
      </c>
      <c r="AA339">
        <v>3094</v>
      </c>
      <c r="AB339" t="s">
        <v>42</v>
      </c>
      <c r="AC339" t="s">
        <v>42</v>
      </c>
      <c r="AD339" t="s">
        <v>42</v>
      </c>
      <c r="AE339" t="s">
        <v>42</v>
      </c>
      <c r="AF339">
        <v>111</v>
      </c>
      <c r="AH339">
        <v>2023</v>
      </c>
      <c r="AL339" t="s">
        <v>704</v>
      </c>
    </row>
    <row r="340" spans="1:38" x14ac:dyDescent="0.35">
      <c r="A340" t="s">
        <v>47</v>
      </c>
      <c r="B340" t="s">
        <v>697</v>
      </c>
      <c r="C340" t="s">
        <v>292</v>
      </c>
      <c r="D340" t="s">
        <v>771</v>
      </c>
      <c r="E340" t="s">
        <v>48</v>
      </c>
      <c r="G340" t="s">
        <v>704</v>
      </c>
      <c r="H340" t="s">
        <v>772</v>
      </c>
      <c r="I340" t="s">
        <v>741</v>
      </c>
      <c r="J340">
        <v>1</v>
      </c>
      <c r="L340" t="s">
        <v>58</v>
      </c>
      <c r="M340" t="s">
        <v>49</v>
      </c>
      <c r="N340">
        <v>1</v>
      </c>
      <c r="O340">
        <v>12</v>
      </c>
      <c r="P340">
        <v>7.5</v>
      </c>
      <c r="Q340">
        <v>69.8</v>
      </c>
      <c r="R340">
        <v>1.5</v>
      </c>
      <c r="S340">
        <v>104.69999999999999</v>
      </c>
      <c r="U340">
        <v>104.69999999999999</v>
      </c>
      <c r="V340">
        <v>104699.99999999999</v>
      </c>
      <c r="W340">
        <v>8724.9999999999982</v>
      </c>
      <c r="X340" t="s">
        <v>744</v>
      </c>
      <c r="Y340" t="s">
        <v>744</v>
      </c>
      <c r="Z340">
        <v>3093</v>
      </c>
      <c r="AA340">
        <v>3094</v>
      </c>
      <c r="AF340">
        <v>111</v>
      </c>
      <c r="AH340">
        <v>2023</v>
      </c>
      <c r="AL340" t="s">
        <v>704</v>
      </c>
    </row>
    <row r="341" spans="1:38" x14ac:dyDescent="0.35">
      <c r="A341" t="s">
        <v>47</v>
      </c>
      <c r="B341" t="s">
        <v>697</v>
      </c>
      <c r="C341" t="s">
        <v>292</v>
      </c>
      <c r="D341" t="s">
        <v>771</v>
      </c>
      <c r="E341" t="s">
        <v>48</v>
      </c>
      <c r="G341" t="s">
        <v>706</v>
      </c>
      <c r="H341" t="s">
        <v>742</v>
      </c>
      <c r="I341" t="s">
        <v>743</v>
      </c>
      <c r="J341">
        <v>1</v>
      </c>
      <c r="L341" t="s">
        <v>58</v>
      </c>
      <c r="M341" t="s">
        <v>49</v>
      </c>
      <c r="N341">
        <v>1</v>
      </c>
      <c r="O341">
        <v>12</v>
      </c>
      <c r="P341">
        <v>7.5</v>
      </c>
      <c r="Q341">
        <v>70.60801122956461</v>
      </c>
      <c r="R341">
        <v>1.5</v>
      </c>
      <c r="S341">
        <v>105.91201684434691</v>
      </c>
      <c r="U341">
        <v>105.91201684434691</v>
      </c>
      <c r="V341">
        <v>105912.01684434692</v>
      </c>
      <c r="W341">
        <v>8826.0014036955763</v>
      </c>
      <c r="X341" t="s">
        <v>744</v>
      </c>
      <c r="Y341" t="s">
        <v>745</v>
      </c>
      <c r="Z341">
        <v>3093</v>
      </c>
      <c r="AA341">
        <v>3094</v>
      </c>
      <c r="AF341">
        <v>111</v>
      </c>
      <c r="AH341">
        <v>2023</v>
      </c>
      <c r="AL341" t="s">
        <v>704</v>
      </c>
    </row>
    <row r="342" spans="1:38" x14ac:dyDescent="0.35">
      <c r="A342" t="s">
        <v>47</v>
      </c>
      <c r="B342" t="s">
        <v>697</v>
      </c>
      <c r="C342" t="s">
        <v>292</v>
      </c>
      <c r="D342" t="s">
        <v>771</v>
      </c>
      <c r="E342" t="s">
        <v>48</v>
      </c>
      <c r="G342" t="s">
        <v>704</v>
      </c>
      <c r="H342" t="s">
        <v>746</v>
      </c>
      <c r="I342" t="s">
        <v>747</v>
      </c>
      <c r="J342">
        <v>1</v>
      </c>
      <c r="L342" t="s">
        <v>58</v>
      </c>
      <c r="M342" t="s">
        <v>49</v>
      </c>
      <c r="N342">
        <v>1</v>
      </c>
      <c r="O342">
        <v>12</v>
      </c>
      <c r="P342">
        <v>7.5</v>
      </c>
      <c r="Q342">
        <v>69.8</v>
      </c>
      <c r="R342">
        <v>1.5</v>
      </c>
      <c r="S342">
        <v>104.69999999999999</v>
      </c>
      <c r="U342">
        <v>104.69999999999999</v>
      </c>
      <c r="V342">
        <v>104699.99999999999</v>
      </c>
      <c r="W342">
        <v>8724.9999999999982</v>
      </c>
      <c r="X342" t="s">
        <v>744</v>
      </c>
      <c r="Y342" t="s">
        <v>744</v>
      </c>
      <c r="Z342">
        <v>3093</v>
      </c>
      <c r="AA342">
        <v>3094</v>
      </c>
      <c r="AF342">
        <v>111</v>
      </c>
      <c r="AH342">
        <v>2023</v>
      </c>
      <c r="AL342" t="s">
        <v>704</v>
      </c>
    </row>
    <row r="343" spans="1:38" x14ac:dyDescent="0.35">
      <c r="A343" t="s">
        <v>47</v>
      </c>
      <c r="B343" t="s">
        <v>697</v>
      </c>
      <c r="C343" t="s">
        <v>292</v>
      </c>
      <c r="D343" t="s">
        <v>771</v>
      </c>
      <c r="E343" t="s">
        <v>48</v>
      </c>
      <c r="G343" t="s">
        <v>704</v>
      </c>
      <c r="H343" t="s">
        <v>748</v>
      </c>
      <c r="I343" t="s">
        <v>749</v>
      </c>
      <c r="J343">
        <v>1</v>
      </c>
      <c r="L343" t="s">
        <v>58</v>
      </c>
      <c r="M343" t="s">
        <v>49</v>
      </c>
      <c r="N343">
        <v>1</v>
      </c>
      <c r="O343">
        <v>12</v>
      </c>
      <c r="P343">
        <v>7.5</v>
      </c>
      <c r="Q343">
        <v>69.8</v>
      </c>
      <c r="R343">
        <v>1.5</v>
      </c>
      <c r="S343">
        <v>104.69999999999999</v>
      </c>
      <c r="U343">
        <v>104.69999999999999</v>
      </c>
      <c r="V343">
        <v>104699.99999999999</v>
      </c>
      <c r="W343">
        <v>8724.9999999999982</v>
      </c>
      <c r="X343" t="s">
        <v>744</v>
      </c>
      <c r="Y343" t="s">
        <v>744</v>
      </c>
      <c r="Z343">
        <v>3093</v>
      </c>
      <c r="AA343">
        <v>3094</v>
      </c>
      <c r="AF343">
        <v>111</v>
      </c>
      <c r="AH343">
        <v>2023</v>
      </c>
      <c r="AL343" t="s">
        <v>704</v>
      </c>
    </row>
    <row r="344" spans="1:38" x14ac:dyDescent="0.35">
      <c r="A344" t="s">
        <v>47</v>
      </c>
      <c r="B344" t="s">
        <v>697</v>
      </c>
      <c r="C344" t="s">
        <v>292</v>
      </c>
      <c r="D344" t="s">
        <v>771</v>
      </c>
      <c r="E344" t="s">
        <v>48</v>
      </c>
      <c r="G344" t="s">
        <v>706</v>
      </c>
      <c r="H344" t="s">
        <v>750</v>
      </c>
      <c r="I344" t="s">
        <v>751</v>
      </c>
      <c r="J344">
        <v>1</v>
      </c>
      <c r="L344" t="s">
        <v>58</v>
      </c>
      <c r="M344" t="s">
        <v>50</v>
      </c>
      <c r="N344">
        <v>2</v>
      </c>
      <c r="O344">
        <v>15</v>
      </c>
      <c r="P344">
        <v>7.5</v>
      </c>
      <c r="Q344">
        <v>70.60801122956461</v>
      </c>
      <c r="R344">
        <v>1.875</v>
      </c>
      <c r="S344">
        <v>132.39002105543364</v>
      </c>
      <c r="U344">
        <v>132.39002105543364</v>
      </c>
      <c r="V344">
        <v>132390.02105543364</v>
      </c>
      <c r="W344">
        <v>11032.50175461947</v>
      </c>
      <c r="X344" t="s">
        <v>744</v>
      </c>
      <c r="Y344" t="s">
        <v>745</v>
      </c>
      <c r="Z344">
        <v>3093</v>
      </c>
      <c r="AA344">
        <v>3094</v>
      </c>
      <c r="AF344">
        <v>111</v>
      </c>
      <c r="AH344">
        <v>2023</v>
      </c>
      <c r="AL344" t="s">
        <v>704</v>
      </c>
    </row>
    <row r="345" spans="1:38" x14ac:dyDescent="0.35">
      <c r="A345" t="s">
        <v>47</v>
      </c>
      <c r="B345" t="s">
        <v>697</v>
      </c>
      <c r="C345" t="s">
        <v>292</v>
      </c>
      <c r="D345" t="s">
        <v>771</v>
      </c>
      <c r="E345" t="s">
        <v>48</v>
      </c>
      <c r="G345" t="s">
        <v>704</v>
      </c>
      <c r="H345" t="s">
        <v>752</v>
      </c>
      <c r="I345" t="s">
        <v>753</v>
      </c>
      <c r="J345">
        <v>1</v>
      </c>
      <c r="L345" t="s">
        <v>58</v>
      </c>
      <c r="M345" t="s">
        <v>50</v>
      </c>
      <c r="N345">
        <v>2</v>
      </c>
      <c r="O345">
        <v>15</v>
      </c>
      <c r="P345">
        <v>7.5</v>
      </c>
      <c r="Q345">
        <v>69.8</v>
      </c>
      <c r="R345">
        <v>1.875</v>
      </c>
      <c r="S345">
        <v>130.875</v>
      </c>
      <c r="U345">
        <v>130.875</v>
      </c>
      <c r="V345">
        <v>130875</v>
      </c>
      <c r="W345">
        <v>10906.25</v>
      </c>
      <c r="X345" t="s">
        <v>744</v>
      </c>
      <c r="Y345" t="s">
        <v>744</v>
      </c>
      <c r="Z345">
        <v>3093</v>
      </c>
      <c r="AA345">
        <v>3094</v>
      </c>
      <c r="AF345">
        <v>111</v>
      </c>
      <c r="AH345">
        <v>2023</v>
      </c>
      <c r="AL345" t="s">
        <v>704</v>
      </c>
    </row>
    <row r="346" spans="1:38" x14ac:dyDescent="0.35">
      <c r="A346" t="s">
        <v>47</v>
      </c>
      <c r="B346" t="s">
        <v>697</v>
      </c>
      <c r="C346" t="s">
        <v>292</v>
      </c>
      <c r="D346" t="s">
        <v>771</v>
      </c>
      <c r="E346" t="s">
        <v>48</v>
      </c>
      <c r="G346" t="s">
        <v>704</v>
      </c>
      <c r="H346" t="s">
        <v>754</v>
      </c>
      <c r="I346" t="s">
        <v>755</v>
      </c>
      <c r="J346">
        <v>1</v>
      </c>
      <c r="L346" t="s">
        <v>58</v>
      </c>
      <c r="M346" t="s">
        <v>50</v>
      </c>
      <c r="N346">
        <v>2</v>
      </c>
      <c r="O346">
        <v>15</v>
      </c>
      <c r="P346">
        <v>7.5</v>
      </c>
      <c r="Q346">
        <v>69.8</v>
      </c>
      <c r="R346">
        <v>1.875</v>
      </c>
      <c r="S346">
        <v>130.875</v>
      </c>
      <c r="U346">
        <v>130.875</v>
      </c>
      <c r="V346">
        <v>130875</v>
      </c>
      <c r="W346">
        <v>10906.25</v>
      </c>
      <c r="X346" t="s">
        <v>744</v>
      </c>
      <c r="Y346" t="s">
        <v>744</v>
      </c>
      <c r="Z346">
        <v>3093</v>
      </c>
      <c r="AA346">
        <v>3094</v>
      </c>
      <c r="AF346">
        <v>111</v>
      </c>
      <c r="AH346">
        <v>2023</v>
      </c>
      <c r="AL346" t="s">
        <v>704</v>
      </c>
    </row>
    <row r="347" spans="1:38" x14ac:dyDescent="0.35">
      <c r="A347" t="s">
        <v>47</v>
      </c>
      <c r="B347" t="s">
        <v>697</v>
      </c>
      <c r="C347" t="s">
        <v>292</v>
      </c>
      <c r="D347" t="s">
        <v>771</v>
      </c>
      <c r="E347" t="s">
        <v>48</v>
      </c>
      <c r="G347" t="s">
        <v>704</v>
      </c>
      <c r="H347" t="s">
        <v>758</v>
      </c>
      <c r="I347" t="s">
        <v>759</v>
      </c>
      <c r="J347">
        <v>1</v>
      </c>
      <c r="L347" t="s">
        <v>58</v>
      </c>
      <c r="M347" t="s">
        <v>50</v>
      </c>
      <c r="N347">
        <v>2</v>
      </c>
      <c r="O347">
        <v>15</v>
      </c>
      <c r="P347">
        <v>2.5</v>
      </c>
      <c r="Q347">
        <v>69.8</v>
      </c>
      <c r="R347">
        <v>0.625</v>
      </c>
      <c r="S347">
        <v>43.625</v>
      </c>
      <c r="U347">
        <v>43.625</v>
      </c>
      <c r="V347">
        <v>43625</v>
      </c>
      <c r="W347">
        <v>3635.4166666666665</v>
      </c>
      <c r="X347" t="s">
        <v>744</v>
      </c>
      <c r="Y347" t="s">
        <v>744</v>
      </c>
      <c r="Z347">
        <v>3093</v>
      </c>
      <c r="AA347">
        <v>3094</v>
      </c>
      <c r="AF347">
        <v>111</v>
      </c>
      <c r="AH347">
        <v>2023</v>
      </c>
      <c r="AL347" t="s">
        <v>704</v>
      </c>
    </row>
    <row r="348" spans="1:38" x14ac:dyDescent="0.35">
      <c r="A348" t="s">
        <v>47</v>
      </c>
      <c r="B348" t="s">
        <v>697</v>
      </c>
      <c r="C348" t="s">
        <v>292</v>
      </c>
      <c r="D348" t="s">
        <v>771</v>
      </c>
      <c r="E348" t="s">
        <v>48</v>
      </c>
      <c r="G348" t="s">
        <v>706</v>
      </c>
      <c r="H348" t="s">
        <v>773</v>
      </c>
      <c r="I348" t="s">
        <v>774</v>
      </c>
      <c r="J348">
        <v>1</v>
      </c>
      <c r="L348" t="s">
        <v>58</v>
      </c>
      <c r="M348" t="s">
        <v>50</v>
      </c>
      <c r="N348">
        <v>2</v>
      </c>
      <c r="O348">
        <v>15</v>
      </c>
      <c r="P348">
        <v>5</v>
      </c>
      <c r="Q348">
        <v>70.60801122956461</v>
      </c>
      <c r="R348">
        <v>1.25</v>
      </c>
      <c r="S348">
        <v>88.260014036955766</v>
      </c>
      <c r="U348">
        <v>88.260014036955766</v>
      </c>
      <c r="V348">
        <v>88260.014036955763</v>
      </c>
      <c r="W348">
        <v>7355.0011697463133</v>
      </c>
      <c r="X348" t="s">
        <v>744</v>
      </c>
      <c r="Y348" t="s">
        <v>745</v>
      </c>
      <c r="Z348">
        <v>3093</v>
      </c>
      <c r="AA348">
        <v>3094</v>
      </c>
      <c r="AF348">
        <v>111</v>
      </c>
      <c r="AH348">
        <v>2023</v>
      </c>
      <c r="AL348" t="s">
        <v>704</v>
      </c>
    </row>
    <row r="349" spans="1:38" x14ac:dyDescent="0.35">
      <c r="A349" t="s">
        <v>47</v>
      </c>
      <c r="B349" t="s">
        <v>697</v>
      </c>
      <c r="C349" t="s">
        <v>292</v>
      </c>
      <c r="D349" t="s">
        <v>771</v>
      </c>
      <c r="E349" t="s">
        <v>48</v>
      </c>
      <c r="G349" t="s">
        <v>704</v>
      </c>
      <c r="H349" t="s">
        <v>760</v>
      </c>
      <c r="I349" t="s">
        <v>761</v>
      </c>
      <c r="J349">
        <v>1</v>
      </c>
      <c r="L349" t="s">
        <v>58</v>
      </c>
      <c r="M349" t="s">
        <v>49</v>
      </c>
      <c r="N349">
        <v>3</v>
      </c>
      <c r="O349">
        <v>15</v>
      </c>
      <c r="P349">
        <v>3</v>
      </c>
      <c r="Q349">
        <v>69.8</v>
      </c>
      <c r="R349">
        <v>0.75</v>
      </c>
      <c r="S349">
        <v>52.349999999999994</v>
      </c>
      <c r="U349">
        <v>52.349999999999994</v>
      </c>
      <c r="V349">
        <v>52349.999999999993</v>
      </c>
      <c r="W349">
        <v>4362.4999999999991</v>
      </c>
      <c r="X349" t="s">
        <v>744</v>
      </c>
      <c r="Y349" t="s">
        <v>744</v>
      </c>
      <c r="Z349">
        <v>3093</v>
      </c>
      <c r="AA349">
        <v>3094</v>
      </c>
      <c r="AF349">
        <v>111</v>
      </c>
      <c r="AH349">
        <v>2023</v>
      </c>
      <c r="AL349" t="s">
        <v>704</v>
      </c>
    </row>
    <row r="350" spans="1:38" x14ac:dyDescent="0.35">
      <c r="A350" t="s">
        <v>47</v>
      </c>
      <c r="B350" t="s">
        <v>697</v>
      </c>
      <c r="C350" t="s">
        <v>292</v>
      </c>
      <c r="D350" t="s">
        <v>771</v>
      </c>
      <c r="E350" t="s">
        <v>48</v>
      </c>
      <c r="G350" t="s">
        <v>704</v>
      </c>
      <c r="H350" t="s">
        <v>762</v>
      </c>
      <c r="I350" t="s">
        <v>763</v>
      </c>
      <c r="J350">
        <v>1</v>
      </c>
      <c r="L350" t="s">
        <v>58</v>
      </c>
      <c r="M350" t="s">
        <v>49</v>
      </c>
      <c r="N350">
        <v>3</v>
      </c>
      <c r="O350">
        <v>15</v>
      </c>
      <c r="P350">
        <v>10</v>
      </c>
      <c r="Q350">
        <v>69.8</v>
      </c>
      <c r="R350">
        <v>2.5</v>
      </c>
      <c r="S350">
        <v>174.5</v>
      </c>
      <c r="U350">
        <v>174.5</v>
      </c>
      <c r="V350">
        <v>174500</v>
      </c>
      <c r="W350">
        <v>14541.666666666666</v>
      </c>
      <c r="X350" t="s">
        <v>744</v>
      </c>
      <c r="Y350" t="s">
        <v>744</v>
      </c>
      <c r="Z350">
        <v>3093</v>
      </c>
      <c r="AA350">
        <v>3094</v>
      </c>
      <c r="AF350">
        <v>111</v>
      </c>
      <c r="AH350">
        <v>2023</v>
      </c>
      <c r="AL350" t="s">
        <v>704</v>
      </c>
    </row>
    <row r="351" spans="1:38" x14ac:dyDescent="0.35">
      <c r="A351" t="s">
        <v>47</v>
      </c>
      <c r="B351" t="s">
        <v>697</v>
      </c>
      <c r="C351" t="s">
        <v>292</v>
      </c>
      <c r="D351" t="s">
        <v>771</v>
      </c>
      <c r="E351" t="s">
        <v>48</v>
      </c>
      <c r="G351" t="s">
        <v>704</v>
      </c>
      <c r="H351" t="s">
        <v>775</v>
      </c>
      <c r="I351" t="s">
        <v>776</v>
      </c>
      <c r="J351">
        <v>1</v>
      </c>
      <c r="L351" t="s">
        <v>58</v>
      </c>
      <c r="M351" t="s">
        <v>49</v>
      </c>
      <c r="N351">
        <v>3</v>
      </c>
      <c r="O351">
        <v>15</v>
      </c>
      <c r="P351">
        <v>7</v>
      </c>
      <c r="Q351">
        <v>69.8</v>
      </c>
      <c r="R351">
        <v>1.75</v>
      </c>
      <c r="S351">
        <v>122.14999999999999</v>
      </c>
      <c r="U351">
        <v>122.14999999999999</v>
      </c>
      <c r="V351">
        <v>122149.99999999999</v>
      </c>
      <c r="W351">
        <v>10179.166666666666</v>
      </c>
      <c r="X351" t="s">
        <v>744</v>
      </c>
      <c r="Y351" t="s">
        <v>744</v>
      </c>
      <c r="Z351">
        <v>3093</v>
      </c>
      <c r="AA351">
        <v>3094</v>
      </c>
      <c r="AF351">
        <v>111</v>
      </c>
      <c r="AH351">
        <v>2023</v>
      </c>
      <c r="AL351" t="s">
        <v>704</v>
      </c>
    </row>
    <row r="352" spans="1:38" x14ac:dyDescent="0.35">
      <c r="A352" t="s">
        <v>47</v>
      </c>
      <c r="B352" t="s">
        <v>697</v>
      </c>
      <c r="C352" t="s">
        <v>292</v>
      </c>
      <c r="D352" t="s">
        <v>771</v>
      </c>
      <c r="E352" t="s">
        <v>48</v>
      </c>
      <c r="G352" t="s">
        <v>704</v>
      </c>
      <c r="H352" t="s">
        <v>777</v>
      </c>
      <c r="I352" t="s">
        <v>778</v>
      </c>
      <c r="J352">
        <v>1</v>
      </c>
      <c r="L352" t="s">
        <v>58</v>
      </c>
      <c r="M352" t="s">
        <v>49</v>
      </c>
      <c r="N352">
        <v>3</v>
      </c>
      <c r="O352">
        <v>15</v>
      </c>
      <c r="P352">
        <v>10</v>
      </c>
      <c r="Q352">
        <v>69.8</v>
      </c>
      <c r="R352">
        <v>2.5</v>
      </c>
      <c r="S352">
        <v>174.5</v>
      </c>
      <c r="U352">
        <v>174.5</v>
      </c>
      <c r="V352">
        <v>174500</v>
      </c>
      <c r="W352">
        <v>14541.666666666666</v>
      </c>
      <c r="X352" t="s">
        <v>744</v>
      </c>
      <c r="Y352" t="s">
        <v>744</v>
      </c>
      <c r="Z352">
        <v>3093</v>
      </c>
      <c r="AA352">
        <v>3094</v>
      </c>
      <c r="AF352">
        <v>111</v>
      </c>
      <c r="AH352">
        <v>2023</v>
      </c>
      <c r="AL352" t="s">
        <v>704</v>
      </c>
    </row>
    <row r="353" spans="1:38" x14ac:dyDescent="0.35">
      <c r="A353" t="s">
        <v>47</v>
      </c>
      <c r="B353" t="s">
        <v>697</v>
      </c>
      <c r="C353" t="s">
        <v>292</v>
      </c>
      <c r="D353" t="s">
        <v>771</v>
      </c>
      <c r="E353" t="s">
        <v>48</v>
      </c>
      <c r="G353" t="s">
        <v>704</v>
      </c>
      <c r="H353" t="s">
        <v>769</v>
      </c>
      <c r="I353" t="s">
        <v>770</v>
      </c>
      <c r="J353">
        <v>1</v>
      </c>
      <c r="K353">
        <v>1</v>
      </c>
      <c r="L353" t="s">
        <v>58</v>
      </c>
      <c r="M353" t="s">
        <v>50</v>
      </c>
      <c r="N353">
        <v>4</v>
      </c>
      <c r="O353">
        <v>13</v>
      </c>
      <c r="P353">
        <v>30</v>
      </c>
      <c r="Q353">
        <v>79.95</v>
      </c>
      <c r="R353">
        <v>6.5</v>
      </c>
      <c r="S353">
        <v>519.67500000000007</v>
      </c>
      <c r="U353">
        <v>519.67500000000007</v>
      </c>
      <c r="V353">
        <v>519675.00000000006</v>
      </c>
      <c r="W353">
        <v>43306.250000000007</v>
      </c>
      <c r="X353" t="s">
        <v>744</v>
      </c>
      <c r="Y353" t="s">
        <v>744</v>
      </c>
      <c r="Z353">
        <v>3093</v>
      </c>
      <c r="AA353">
        <v>3094</v>
      </c>
      <c r="AF353">
        <v>111</v>
      </c>
      <c r="AH353">
        <v>2023</v>
      </c>
      <c r="AL353" t="s">
        <v>704</v>
      </c>
    </row>
    <row r="354" spans="1:38" x14ac:dyDescent="0.35">
      <c r="A354" t="s">
        <v>47</v>
      </c>
      <c r="B354" t="s">
        <v>697</v>
      </c>
      <c r="C354" t="s">
        <v>292</v>
      </c>
      <c r="D354" t="s">
        <v>771</v>
      </c>
      <c r="E354" t="s">
        <v>505</v>
      </c>
      <c r="G354" t="s">
        <v>704</v>
      </c>
      <c r="H354" t="s">
        <v>772</v>
      </c>
      <c r="I354" t="s">
        <v>741</v>
      </c>
      <c r="J354">
        <v>1</v>
      </c>
      <c r="L354" t="s">
        <v>58</v>
      </c>
      <c r="M354" t="s">
        <v>49</v>
      </c>
      <c r="N354">
        <v>1</v>
      </c>
      <c r="O354">
        <v>10</v>
      </c>
      <c r="P354">
        <v>7.5</v>
      </c>
      <c r="Q354">
        <v>69.8</v>
      </c>
      <c r="R354">
        <v>1.25</v>
      </c>
      <c r="S354">
        <v>87.25</v>
      </c>
      <c r="U354">
        <v>87.25</v>
      </c>
      <c r="V354">
        <v>87250</v>
      </c>
      <c r="W354">
        <v>7270.833333333333</v>
      </c>
      <c r="X354" t="s">
        <v>744</v>
      </c>
      <c r="Y354" t="s">
        <v>744</v>
      </c>
      <c r="Z354">
        <v>3093</v>
      </c>
      <c r="AA354">
        <v>3094</v>
      </c>
      <c r="AF354">
        <v>111</v>
      </c>
      <c r="AH354">
        <v>2023</v>
      </c>
      <c r="AL354" t="s">
        <v>704</v>
      </c>
    </row>
    <row r="355" spans="1:38" x14ac:dyDescent="0.35">
      <c r="A355" t="s">
        <v>47</v>
      </c>
      <c r="B355" t="s">
        <v>697</v>
      </c>
      <c r="C355" t="s">
        <v>292</v>
      </c>
      <c r="D355" t="s">
        <v>771</v>
      </c>
      <c r="E355" t="s">
        <v>505</v>
      </c>
      <c r="G355" t="s">
        <v>706</v>
      </c>
      <c r="H355" t="s">
        <v>742</v>
      </c>
      <c r="I355" t="s">
        <v>743</v>
      </c>
      <c r="J355">
        <v>1</v>
      </c>
      <c r="L355" t="s">
        <v>58</v>
      </c>
      <c r="M355" t="s">
        <v>49</v>
      </c>
      <c r="N355">
        <v>1</v>
      </c>
      <c r="O355">
        <v>10</v>
      </c>
      <c r="P355">
        <v>7.5</v>
      </c>
      <c r="Q355">
        <v>70.60801122956461</v>
      </c>
      <c r="R355">
        <v>1.25</v>
      </c>
      <c r="S355">
        <v>88.260014036955766</v>
      </c>
      <c r="U355">
        <v>88.260014036955766</v>
      </c>
      <c r="V355">
        <v>88260.014036955763</v>
      </c>
      <c r="W355">
        <v>7355.0011697463133</v>
      </c>
      <c r="X355" t="s">
        <v>744</v>
      </c>
      <c r="Y355" t="s">
        <v>745</v>
      </c>
      <c r="Z355">
        <v>3093</v>
      </c>
      <c r="AA355">
        <v>3094</v>
      </c>
      <c r="AF355">
        <v>111</v>
      </c>
      <c r="AH355">
        <v>2023</v>
      </c>
      <c r="AL355" t="s">
        <v>704</v>
      </c>
    </row>
    <row r="356" spans="1:38" x14ac:dyDescent="0.35">
      <c r="A356" t="s">
        <v>47</v>
      </c>
      <c r="B356" t="s">
        <v>697</v>
      </c>
      <c r="C356" t="s">
        <v>292</v>
      </c>
      <c r="D356" t="s">
        <v>771</v>
      </c>
      <c r="E356" t="s">
        <v>505</v>
      </c>
      <c r="G356" t="s">
        <v>704</v>
      </c>
      <c r="H356" t="s">
        <v>746</v>
      </c>
      <c r="I356" t="s">
        <v>747</v>
      </c>
      <c r="J356">
        <v>1</v>
      </c>
      <c r="L356" t="s">
        <v>58</v>
      </c>
      <c r="M356" t="s">
        <v>49</v>
      </c>
      <c r="N356">
        <v>1</v>
      </c>
      <c r="O356">
        <v>10</v>
      </c>
      <c r="P356">
        <v>7.5</v>
      </c>
      <c r="Q356">
        <v>69.8</v>
      </c>
      <c r="R356">
        <v>1.25</v>
      </c>
      <c r="S356">
        <v>87.25</v>
      </c>
      <c r="U356">
        <v>87.25</v>
      </c>
      <c r="V356">
        <v>87250</v>
      </c>
      <c r="W356">
        <v>7270.833333333333</v>
      </c>
      <c r="X356" t="s">
        <v>744</v>
      </c>
      <c r="Y356" t="s">
        <v>744</v>
      </c>
      <c r="Z356">
        <v>3093</v>
      </c>
      <c r="AA356">
        <v>3094</v>
      </c>
      <c r="AF356">
        <v>111</v>
      </c>
      <c r="AH356">
        <v>2023</v>
      </c>
      <c r="AL356" t="s">
        <v>704</v>
      </c>
    </row>
    <row r="357" spans="1:38" x14ac:dyDescent="0.35">
      <c r="A357" t="s">
        <v>47</v>
      </c>
      <c r="B357" t="s">
        <v>697</v>
      </c>
      <c r="C357" t="s">
        <v>292</v>
      </c>
      <c r="D357" t="s">
        <v>771</v>
      </c>
      <c r="E357" t="s">
        <v>505</v>
      </c>
      <c r="G357" t="s">
        <v>704</v>
      </c>
      <c r="H357" t="s">
        <v>748</v>
      </c>
      <c r="I357" t="s">
        <v>749</v>
      </c>
      <c r="J357">
        <v>1</v>
      </c>
      <c r="L357" t="s">
        <v>58</v>
      </c>
      <c r="M357" t="s">
        <v>49</v>
      </c>
      <c r="N357">
        <v>1</v>
      </c>
      <c r="O357">
        <v>10</v>
      </c>
      <c r="P357">
        <v>7.5</v>
      </c>
      <c r="Q357">
        <v>69.8</v>
      </c>
      <c r="R357">
        <v>1.25</v>
      </c>
      <c r="S357">
        <v>87.25</v>
      </c>
      <c r="U357">
        <v>87.25</v>
      </c>
      <c r="V357">
        <v>87250</v>
      </c>
      <c r="W357">
        <v>7270.833333333333</v>
      </c>
      <c r="X357" t="s">
        <v>744</v>
      </c>
      <c r="Y357" t="s">
        <v>744</v>
      </c>
      <c r="Z357">
        <v>3093</v>
      </c>
      <c r="AA357">
        <v>3094</v>
      </c>
      <c r="AF357">
        <v>111</v>
      </c>
      <c r="AH357">
        <v>2023</v>
      </c>
      <c r="AL357" t="s">
        <v>704</v>
      </c>
    </row>
    <row r="358" spans="1:38" x14ac:dyDescent="0.35">
      <c r="A358" t="s">
        <v>47</v>
      </c>
      <c r="B358" t="s">
        <v>697</v>
      </c>
      <c r="C358" t="s">
        <v>292</v>
      </c>
      <c r="D358" t="s">
        <v>771</v>
      </c>
      <c r="E358" t="s">
        <v>505</v>
      </c>
      <c r="G358" t="s">
        <v>706</v>
      </c>
      <c r="H358" t="s">
        <v>750</v>
      </c>
      <c r="I358" t="s">
        <v>751</v>
      </c>
      <c r="J358">
        <v>1</v>
      </c>
      <c r="L358" t="s">
        <v>58</v>
      </c>
      <c r="M358" t="s">
        <v>50</v>
      </c>
      <c r="N358">
        <v>2</v>
      </c>
      <c r="O358">
        <v>7</v>
      </c>
      <c r="P358">
        <v>7.5</v>
      </c>
      <c r="Q358">
        <v>70.60801122956461</v>
      </c>
      <c r="R358">
        <v>0.875</v>
      </c>
      <c r="S358">
        <v>61.782009825869032</v>
      </c>
      <c r="U358">
        <v>61.782009825869032</v>
      </c>
      <c r="V358">
        <v>61782.009825869034</v>
      </c>
      <c r="W358">
        <v>5148.5008188224192</v>
      </c>
      <c r="X358" t="s">
        <v>744</v>
      </c>
      <c r="Y358" t="s">
        <v>745</v>
      </c>
      <c r="Z358">
        <v>3093</v>
      </c>
      <c r="AA358">
        <v>3094</v>
      </c>
      <c r="AF358">
        <v>111</v>
      </c>
      <c r="AH358">
        <v>2023</v>
      </c>
      <c r="AL358" t="s">
        <v>704</v>
      </c>
    </row>
    <row r="359" spans="1:38" x14ac:dyDescent="0.35">
      <c r="A359" t="s">
        <v>47</v>
      </c>
      <c r="B359" t="s">
        <v>697</v>
      </c>
      <c r="C359" t="s">
        <v>292</v>
      </c>
      <c r="D359" t="s">
        <v>771</v>
      </c>
      <c r="E359" t="s">
        <v>505</v>
      </c>
      <c r="G359" t="s">
        <v>704</v>
      </c>
      <c r="H359" t="s">
        <v>752</v>
      </c>
      <c r="I359" t="s">
        <v>753</v>
      </c>
      <c r="J359">
        <v>1</v>
      </c>
      <c r="L359" t="s">
        <v>58</v>
      </c>
      <c r="M359" t="s">
        <v>50</v>
      </c>
      <c r="N359">
        <v>2</v>
      </c>
      <c r="O359">
        <v>7</v>
      </c>
      <c r="P359">
        <v>7.5</v>
      </c>
      <c r="Q359">
        <v>69.8</v>
      </c>
      <c r="R359">
        <v>0.875</v>
      </c>
      <c r="S359">
        <v>61.074999999999996</v>
      </c>
      <c r="U359">
        <v>61.074999999999996</v>
      </c>
      <c r="V359">
        <v>61074.999999999993</v>
      </c>
      <c r="W359">
        <v>5089.583333333333</v>
      </c>
      <c r="X359" t="s">
        <v>744</v>
      </c>
      <c r="Y359" t="s">
        <v>744</v>
      </c>
      <c r="Z359">
        <v>3093</v>
      </c>
      <c r="AA359">
        <v>3094</v>
      </c>
      <c r="AF359">
        <v>111</v>
      </c>
      <c r="AH359">
        <v>2023</v>
      </c>
      <c r="AL359" t="s">
        <v>704</v>
      </c>
    </row>
    <row r="360" spans="1:38" x14ac:dyDescent="0.35">
      <c r="A360" t="s">
        <v>47</v>
      </c>
      <c r="B360" t="s">
        <v>697</v>
      </c>
      <c r="C360" t="s">
        <v>292</v>
      </c>
      <c r="D360" t="s">
        <v>771</v>
      </c>
      <c r="E360" t="s">
        <v>505</v>
      </c>
      <c r="G360" t="s">
        <v>704</v>
      </c>
      <c r="H360" t="s">
        <v>754</v>
      </c>
      <c r="I360" t="s">
        <v>755</v>
      </c>
      <c r="J360">
        <v>1</v>
      </c>
      <c r="L360" t="s">
        <v>58</v>
      </c>
      <c r="M360" t="s">
        <v>50</v>
      </c>
      <c r="N360">
        <v>2</v>
      </c>
      <c r="O360">
        <v>7</v>
      </c>
      <c r="P360">
        <v>7.5</v>
      </c>
      <c r="Q360">
        <v>69.8</v>
      </c>
      <c r="R360">
        <v>0.875</v>
      </c>
      <c r="S360">
        <v>61.074999999999996</v>
      </c>
      <c r="U360">
        <v>61.074999999999996</v>
      </c>
      <c r="V360">
        <v>61074.999999999993</v>
      </c>
      <c r="W360">
        <v>5089.583333333333</v>
      </c>
      <c r="X360" t="s">
        <v>744</v>
      </c>
      <c r="Y360" t="s">
        <v>744</v>
      </c>
      <c r="Z360">
        <v>3093</v>
      </c>
      <c r="AA360">
        <v>3094</v>
      </c>
      <c r="AF360">
        <v>111</v>
      </c>
      <c r="AH360">
        <v>2023</v>
      </c>
      <c r="AL360" t="s">
        <v>704</v>
      </c>
    </row>
    <row r="361" spans="1:38" x14ac:dyDescent="0.35">
      <c r="A361" t="s">
        <v>47</v>
      </c>
      <c r="B361" t="s">
        <v>697</v>
      </c>
      <c r="C361" t="s">
        <v>292</v>
      </c>
      <c r="D361" t="s">
        <v>771</v>
      </c>
      <c r="E361" t="s">
        <v>505</v>
      </c>
      <c r="G361" t="s">
        <v>704</v>
      </c>
      <c r="H361" t="s">
        <v>758</v>
      </c>
      <c r="I361" t="s">
        <v>759</v>
      </c>
      <c r="J361">
        <v>1</v>
      </c>
      <c r="L361" t="s">
        <v>58</v>
      </c>
      <c r="M361" t="s">
        <v>50</v>
      </c>
      <c r="N361">
        <v>2</v>
      </c>
      <c r="O361">
        <v>7</v>
      </c>
      <c r="P361">
        <v>2.5</v>
      </c>
      <c r="Q361">
        <v>69.8</v>
      </c>
      <c r="R361">
        <v>0.29166666666666669</v>
      </c>
      <c r="S361">
        <v>20.358333333333334</v>
      </c>
      <c r="U361">
        <v>20.358333333333334</v>
      </c>
      <c r="V361">
        <v>20358.333333333336</v>
      </c>
      <c r="W361">
        <v>1696.5277777777781</v>
      </c>
      <c r="X361" t="s">
        <v>744</v>
      </c>
      <c r="Y361" t="s">
        <v>744</v>
      </c>
      <c r="Z361">
        <v>3093</v>
      </c>
      <c r="AA361">
        <v>3094</v>
      </c>
      <c r="AF361">
        <v>111</v>
      </c>
      <c r="AH361">
        <v>2023</v>
      </c>
      <c r="AL361" t="s">
        <v>704</v>
      </c>
    </row>
    <row r="362" spans="1:38" x14ac:dyDescent="0.35">
      <c r="A362" t="s">
        <v>47</v>
      </c>
      <c r="B362" t="s">
        <v>697</v>
      </c>
      <c r="C362" t="s">
        <v>292</v>
      </c>
      <c r="D362" t="s">
        <v>771</v>
      </c>
      <c r="E362" t="s">
        <v>505</v>
      </c>
      <c r="G362" t="s">
        <v>706</v>
      </c>
      <c r="H362" t="s">
        <v>773</v>
      </c>
      <c r="I362" t="s">
        <v>774</v>
      </c>
      <c r="J362">
        <v>1</v>
      </c>
      <c r="L362" t="s">
        <v>58</v>
      </c>
      <c r="M362" t="s">
        <v>50</v>
      </c>
      <c r="N362">
        <v>2</v>
      </c>
      <c r="O362">
        <v>7</v>
      </c>
      <c r="P362">
        <v>5</v>
      </c>
      <c r="Q362">
        <v>70.60801122956461</v>
      </c>
      <c r="R362">
        <v>0.58333333333333337</v>
      </c>
      <c r="S362">
        <v>41.18800655057936</v>
      </c>
      <c r="U362">
        <v>41.18800655057936</v>
      </c>
      <c r="V362">
        <v>41188.006550579361</v>
      </c>
      <c r="W362">
        <v>3432.3338792149466</v>
      </c>
      <c r="X362" t="s">
        <v>744</v>
      </c>
      <c r="Y362" t="s">
        <v>745</v>
      </c>
      <c r="Z362">
        <v>3093</v>
      </c>
      <c r="AA362">
        <v>3094</v>
      </c>
      <c r="AF362">
        <v>111</v>
      </c>
      <c r="AH362">
        <v>2023</v>
      </c>
      <c r="AL362" t="s">
        <v>704</v>
      </c>
    </row>
    <row r="363" spans="1:38" x14ac:dyDescent="0.35">
      <c r="A363" t="s">
        <v>47</v>
      </c>
      <c r="B363" t="s">
        <v>697</v>
      </c>
      <c r="C363" t="s">
        <v>292</v>
      </c>
      <c r="D363" t="s">
        <v>771</v>
      </c>
      <c r="E363" t="s">
        <v>505</v>
      </c>
      <c r="G363" t="s">
        <v>704</v>
      </c>
      <c r="H363" t="s">
        <v>760</v>
      </c>
      <c r="I363" t="s">
        <v>761</v>
      </c>
      <c r="J363">
        <v>1</v>
      </c>
      <c r="L363" t="s">
        <v>58</v>
      </c>
      <c r="M363" t="s">
        <v>49</v>
      </c>
      <c r="N363">
        <v>3</v>
      </c>
      <c r="O363">
        <v>7</v>
      </c>
      <c r="P363">
        <v>3</v>
      </c>
      <c r="Q363">
        <v>69.8</v>
      </c>
      <c r="R363">
        <v>0.35</v>
      </c>
      <c r="S363">
        <v>24.429999999999996</v>
      </c>
      <c r="U363">
        <v>24.429999999999996</v>
      </c>
      <c r="V363">
        <v>24429.999999999996</v>
      </c>
      <c r="W363">
        <v>2035.833333333333</v>
      </c>
      <c r="X363" t="s">
        <v>744</v>
      </c>
      <c r="Y363" t="s">
        <v>744</v>
      </c>
      <c r="Z363">
        <v>3093</v>
      </c>
      <c r="AA363">
        <v>3094</v>
      </c>
      <c r="AF363">
        <v>111</v>
      </c>
      <c r="AH363">
        <v>2023</v>
      </c>
      <c r="AL363" t="s">
        <v>704</v>
      </c>
    </row>
    <row r="364" spans="1:38" x14ac:dyDescent="0.35">
      <c r="A364" t="s">
        <v>47</v>
      </c>
      <c r="B364" t="s">
        <v>697</v>
      </c>
      <c r="C364" t="s">
        <v>292</v>
      </c>
      <c r="D364" t="s">
        <v>771</v>
      </c>
      <c r="E364" t="s">
        <v>505</v>
      </c>
      <c r="G364" t="s">
        <v>704</v>
      </c>
      <c r="H364" t="s">
        <v>762</v>
      </c>
      <c r="I364" t="s">
        <v>763</v>
      </c>
      <c r="J364">
        <v>1</v>
      </c>
      <c r="L364" t="s">
        <v>58</v>
      </c>
      <c r="M364" t="s">
        <v>49</v>
      </c>
      <c r="N364">
        <v>3</v>
      </c>
      <c r="O364">
        <v>7</v>
      </c>
      <c r="P364">
        <v>10</v>
      </c>
      <c r="Q364">
        <v>69.8</v>
      </c>
      <c r="R364">
        <v>1.1666666666666667</v>
      </c>
      <c r="S364">
        <v>81.433333333333337</v>
      </c>
      <c r="U364">
        <v>81.433333333333337</v>
      </c>
      <c r="V364">
        <v>81433.333333333343</v>
      </c>
      <c r="W364">
        <v>6786.1111111111122</v>
      </c>
      <c r="X364" t="s">
        <v>744</v>
      </c>
      <c r="Y364" t="s">
        <v>744</v>
      </c>
      <c r="Z364">
        <v>3093</v>
      </c>
      <c r="AA364">
        <v>3094</v>
      </c>
      <c r="AF364">
        <v>111</v>
      </c>
      <c r="AH364">
        <v>2023</v>
      </c>
      <c r="AL364" t="s">
        <v>704</v>
      </c>
    </row>
    <row r="365" spans="1:38" x14ac:dyDescent="0.35">
      <c r="A365" t="s">
        <v>47</v>
      </c>
      <c r="B365" t="s">
        <v>697</v>
      </c>
      <c r="C365" t="s">
        <v>292</v>
      </c>
      <c r="D365" t="s">
        <v>771</v>
      </c>
      <c r="E365" t="s">
        <v>505</v>
      </c>
      <c r="G365" t="s">
        <v>704</v>
      </c>
      <c r="H365" t="s">
        <v>775</v>
      </c>
      <c r="I365" t="s">
        <v>776</v>
      </c>
      <c r="J365">
        <v>1</v>
      </c>
      <c r="L365" t="s">
        <v>58</v>
      </c>
      <c r="M365" t="s">
        <v>49</v>
      </c>
      <c r="N365">
        <v>3</v>
      </c>
      <c r="O365">
        <v>7</v>
      </c>
      <c r="P365">
        <v>7</v>
      </c>
      <c r="Q365">
        <v>69.8</v>
      </c>
      <c r="R365">
        <v>0.81666666666666665</v>
      </c>
      <c r="S365">
        <v>57.00333333333333</v>
      </c>
      <c r="U365">
        <v>57.00333333333333</v>
      </c>
      <c r="V365">
        <v>57003.333333333328</v>
      </c>
      <c r="W365">
        <v>4750.2777777777774</v>
      </c>
      <c r="X365" t="s">
        <v>744</v>
      </c>
      <c r="Y365" t="s">
        <v>744</v>
      </c>
      <c r="Z365">
        <v>3093</v>
      </c>
      <c r="AA365">
        <v>3094</v>
      </c>
      <c r="AF365">
        <v>111</v>
      </c>
      <c r="AH365">
        <v>2023</v>
      </c>
      <c r="AL365" t="s">
        <v>704</v>
      </c>
    </row>
    <row r="366" spans="1:38" x14ac:dyDescent="0.35">
      <c r="A366" t="s">
        <v>47</v>
      </c>
      <c r="B366" t="s">
        <v>697</v>
      </c>
      <c r="C366" t="s">
        <v>292</v>
      </c>
      <c r="D366" t="s">
        <v>771</v>
      </c>
      <c r="E366" t="s">
        <v>505</v>
      </c>
      <c r="G366" t="s">
        <v>704</v>
      </c>
      <c r="H366" t="s">
        <v>777</v>
      </c>
      <c r="I366" t="s">
        <v>778</v>
      </c>
      <c r="J366">
        <v>1</v>
      </c>
      <c r="L366" t="s">
        <v>58</v>
      </c>
      <c r="M366" t="s">
        <v>49</v>
      </c>
      <c r="N366">
        <v>3</v>
      </c>
      <c r="O366">
        <v>7</v>
      </c>
      <c r="P366">
        <v>10</v>
      </c>
      <c r="Q366">
        <v>69.8</v>
      </c>
      <c r="R366">
        <v>1.1666666666666667</v>
      </c>
      <c r="S366">
        <v>81.433333333333337</v>
      </c>
      <c r="U366">
        <v>81.433333333333337</v>
      </c>
      <c r="V366">
        <v>81433.333333333343</v>
      </c>
      <c r="W366">
        <v>6786.1111111111122</v>
      </c>
      <c r="X366" t="s">
        <v>744</v>
      </c>
      <c r="Y366" t="s">
        <v>744</v>
      </c>
      <c r="Z366">
        <v>3093</v>
      </c>
      <c r="AA366">
        <v>3094</v>
      </c>
      <c r="AF366">
        <v>111</v>
      </c>
      <c r="AH366">
        <v>2023</v>
      </c>
      <c r="AL366" t="s">
        <v>704</v>
      </c>
    </row>
    <row r="367" spans="1:38" x14ac:dyDescent="0.35">
      <c r="A367" t="s">
        <v>47</v>
      </c>
      <c r="B367" t="s">
        <v>697</v>
      </c>
      <c r="C367" t="s">
        <v>292</v>
      </c>
      <c r="D367" t="s">
        <v>771</v>
      </c>
      <c r="E367" t="s">
        <v>505</v>
      </c>
      <c r="G367" t="s">
        <v>704</v>
      </c>
      <c r="H367" t="s">
        <v>769</v>
      </c>
      <c r="I367" t="s">
        <v>770</v>
      </c>
      <c r="J367">
        <v>1</v>
      </c>
      <c r="L367" t="s">
        <v>58</v>
      </c>
      <c r="M367" t="s">
        <v>50</v>
      </c>
      <c r="N367">
        <v>4</v>
      </c>
      <c r="O367">
        <v>7</v>
      </c>
      <c r="P367">
        <v>30</v>
      </c>
      <c r="Q367">
        <v>79.95</v>
      </c>
      <c r="R367">
        <v>3.5</v>
      </c>
      <c r="S367">
        <v>279.82499999999999</v>
      </c>
      <c r="U367">
        <v>279.82499999999999</v>
      </c>
      <c r="V367">
        <v>279825</v>
      </c>
      <c r="W367">
        <v>23318.75</v>
      </c>
      <c r="X367" t="s">
        <v>744</v>
      </c>
      <c r="Y367" t="s">
        <v>744</v>
      </c>
      <c r="Z367">
        <v>3093</v>
      </c>
      <c r="AA367">
        <v>3094</v>
      </c>
      <c r="AF367">
        <v>111</v>
      </c>
      <c r="AH367">
        <v>2023</v>
      </c>
      <c r="AL367" t="s">
        <v>704</v>
      </c>
    </row>
    <row r="368" spans="1:38" x14ac:dyDescent="0.35">
      <c r="A368" t="s">
        <v>38</v>
      </c>
      <c r="B368" t="s">
        <v>697</v>
      </c>
      <c r="C368" t="s">
        <v>295</v>
      </c>
      <c r="D368" t="s">
        <v>295</v>
      </c>
      <c r="G368" t="s">
        <v>704</v>
      </c>
      <c r="H368" t="s">
        <v>55</v>
      </c>
      <c r="I368" t="s">
        <v>42</v>
      </c>
      <c r="J368">
        <v>1</v>
      </c>
      <c r="L368" t="s">
        <v>53</v>
      </c>
      <c r="R368">
        <v>0</v>
      </c>
      <c r="S368">
        <v>0</v>
      </c>
      <c r="T368">
        <v>9.3580000000000005</v>
      </c>
      <c r="U368">
        <v>9.3580000000000005</v>
      </c>
      <c r="V368">
        <v>9358</v>
      </c>
      <c r="W368">
        <v>779.83333333333337</v>
      </c>
      <c r="X368" t="s">
        <v>38</v>
      </c>
      <c r="Y368" t="s">
        <v>38</v>
      </c>
      <c r="Z368" t="s">
        <v>38</v>
      </c>
      <c r="AB368" t="s">
        <v>42</v>
      </c>
      <c r="AC368" t="s">
        <v>42</v>
      </c>
      <c r="AD368" t="s">
        <v>42</v>
      </c>
      <c r="AE368" t="s">
        <v>42</v>
      </c>
      <c r="AF368" t="s">
        <v>38</v>
      </c>
      <c r="AH368">
        <v>2023</v>
      </c>
      <c r="AL368" t="s">
        <v>704</v>
      </c>
    </row>
    <row r="369" spans="1:38" x14ac:dyDescent="0.35">
      <c r="A369" t="s">
        <v>38</v>
      </c>
      <c r="B369" t="s">
        <v>697</v>
      </c>
      <c r="C369" t="s">
        <v>295</v>
      </c>
      <c r="D369" t="s">
        <v>295</v>
      </c>
      <c r="G369" t="s">
        <v>704</v>
      </c>
      <c r="H369" t="s">
        <v>44</v>
      </c>
      <c r="I369" t="s">
        <v>42</v>
      </c>
      <c r="J369">
        <v>1</v>
      </c>
      <c r="L369" t="s">
        <v>53</v>
      </c>
      <c r="Q369">
        <v>0</v>
      </c>
      <c r="R369">
        <v>0</v>
      </c>
      <c r="S369">
        <v>0</v>
      </c>
      <c r="T369">
        <v>11</v>
      </c>
      <c r="U369">
        <v>11</v>
      </c>
      <c r="V369">
        <v>11000</v>
      </c>
      <c r="W369">
        <v>916.66666666666663</v>
      </c>
      <c r="X369" t="s">
        <v>38</v>
      </c>
      <c r="Y369" t="s">
        <v>38</v>
      </c>
      <c r="Z369" t="s">
        <v>38</v>
      </c>
      <c r="AB369" t="s">
        <v>42</v>
      </c>
      <c r="AC369" t="s">
        <v>42</v>
      </c>
      <c r="AD369" t="s">
        <v>42</v>
      </c>
      <c r="AE369" t="s">
        <v>42</v>
      </c>
      <c r="AF369" t="s">
        <v>38</v>
      </c>
      <c r="AH369">
        <v>2023</v>
      </c>
      <c r="AL369" t="s">
        <v>704</v>
      </c>
    </row>
    <row r="370" spans="1:38" x14ac:dyDescent="0.35">
      <c r="A370" t="s">
        <v>38</v>
      </c>
      <c r="B370" t="s">
        <v>697</v>
      </c>
      <c r="C370" t="s">
        <v>295</v>
      </c>
      <c r="D370" t="s">
        <v>295</v>
      </c>
      <c r="G370" t="s">
        <v>704</v>
      </c>
      <c r="H370" t="s">
        <v>54</v>
      </c>
      <c r="I370" t="s">
        <v>42</v>
      </c>
      <c r="J370">
        <v>1</v>
      </c>
      <c r="L370" t="s">
        <v>53</v>
      </c>
      <c r="R370">
        <v>0</v>
      </c>
      <c r="S370">
        <v>0</v>
      </c>
      <c r="T370">
        <v>94.539000000000001</v>
      </c>
      <c r="U370">
        <v>94.539000000000001</v>
      </c>
      <c r="V370">
        <v>94539</v>
      </c>
      <c r="W370">
        <v>7878.25</v>
      </c>
      <c r="X370" t="s">
        <v>38</v>
      </c>
      <c r="Y370" t="s">
        <v>38</v>
      </c>
      <c r="Z370" t="s">
        <v>38</v>
      </c>
      <c r="AB370" t="s">
        <v>42</v>
      </c>
      <c r="AC370" t="s">
        <v>42</v>
      </c>
      <c r="AD370" t="s">
        <v>42</v>
      </c>
      <c r="AE370" t="s">
        <v>42</v>
      </c>
      <c r="AF370" t="s">
        <v>38</v>
      </c>
      <c r="AH370">
        <v>2023</v>
      </c>
      <c r="AL370" t="s">
        <v>704</v>
      </c>
    </row>
    <row r="371" spans="1:38" x14ac:dyDescent="0.35">
      <c r="A371" t="s">
        <v>38</v>
      </c>
      <c r="B371" t="s">
        <v>697</v>
      </c>
      <c r="C371" t="s">
        <v>295</v>
      </c>
      <c r="D371" t="s">
        <v>295</v>
      </c>
      <c r="G371" t="s">
        <v>704</v>
      </c>
      <c r="H371" t="s">
        <v>52</v>
      </c>
      <c r="I371" t="s">
        <v>42</v>
      </c>
      <c r="J371">
        <v>1</v>
      </c>
      <c r="L371" t="s">
        <v>53</v>
      </c>
      <c r="Q371">
        <v>0</v>
      </c>
      <c r="R371">
        <v>0</v>
      </c>
      <c r="S371">
        <v>0</v>
      </c>
      <c r="T371">
        <v>44.149000000000001</v>
      </c>
      <c r="U371">
        <v>44.149000000000001</v>
      </c>
      <c r="V371">
        <v>44149</v>
      </c>
      <c r="W371">
        <v>3679.0833333333335</v>
      </c>
      <c r="X371" t="s">
        <v>38</v>
      </c>
      <c r="Y371" t="s">
        <v>38</v>
      </c>
      <c r="Z371" t="s">
        <v>38</v>
      </c>
      <c r="AB371" t="s">
        <v>42</v>
      </c>
      <c r="AC371" t="s">
        <v>42</v>
      </c>
      <c r="AD371" t="s">
        <v>42</v>
      </c>
      <c r="AE371" t="s">
        <v>42</v>
      </c>
      <c r="AF371" t="s">
        <v>38</v>
      </c>
      <c r="AH371">
        <v>2023</v>
      </c>
      <c r="AL371" t="s">
        <v>704</v>
      </c>
    </row>
    <row r="372" spans="1:38" x14ac:dyDescent="0.35">
      <c r="A372" t="s">
        <v>38</v>
      </c>
      <c r="B372" t="s">
        <v>697</v>
      </c>
      <c r="C372" t="s">
        <v>295</v>
      </c>
      <c r="D372" t="s">
        <v>295</v>
      </c>
      <c r="G372" t="s">
        <v>704</v>
      </c>
      <c r="H372" t="s">
        <v>52</v>
      </c>
      <c r="I372" t="s">
        <v>42</v>
      </c>
      <c r="J372">
        <v>1</v>
      </c>
      <c r="L372" t="s">
        <v>53</v>
      </c>
      <c r="R372">
        <v>0</v>
      </c>
      <c r="S372">
        <v>0</v>
      </c>
      <c r="T372">
        <v>38.612000000000002</v>
      </c>
      <c r="U372">
        <v>38.612000000000002</v>
      </c>
      <c r="V372">
        <v>38612</v>
      </c>
      <c r="W372">
        <v>3217.6666666666665</v>
      </c>
      <c r="X372" t="s">
        <v>38</v>
      </c>
      <c r="Y372" t="s">
        <v>38</v>
      </c>
      <c r="Z372" t="s">
        <v>38</v>
      </c>
      <c r="AF372" t="s">
        <v>38</v>
      </c>
      <c r="AH372">
        <v>2023</v>
      </c>
      <c r="AL372" t="s">
        <v>704</v>
      </c>
    </row>
    <row r="373" spans="1:38" x14ac:dyDescent="0.35">
      <c r="A373" t="s">
        <v>38</v>
      </c>
      <c r="B373" t="s">
        <v>697</v>
      </c>
      <c r="C373" t="s">
        <v>295</v>
      </c>
      <c r="D373" t="s">
        <v>295</v>
      </c>
      <c r="G373" t="s">
        <v>704</v>
      </c>
      <c r="H373" t="s">
        <v>307</v>
      </c>
      <c r="I373" t="s">
        <v>42</v>
      </c>
      <c r="J373">
        <v>1</v>
      </c>
      <c r="L373" t="s">
        <v>53</v>
      </c>
      <c r="R373">
        <v>0</v>
      </c>
      <c r="S373">
        <v>0</v>
      </c>
      <c r="T373">
        <v>18.715</v>
      </c>
      <c r="U373">
        <v>18.715</v>
      </c>
      <c r="V373">
        <v>18715</v>
      </c>
      <c r="W373">
        <v>1559.5833333333333</v>
      </c>
      <c r="X373" t="s">
        <v>38</v>
      </c>
      <c r="Y373" t="s">
        <v>38</v>
      </c>
      <c r="Z373" t="s">
        <v>38</v>
      </c>
      <c r="AB373" t="s">
        <v>42</v>
      </c>
      <c r="AC373" t="s">
        <v>42</v>
      </c>
      <c r="AD373" t="s">
        <v>42</v>
      </c>
      <c r="AE373" t="s">
        <v>42</v>
      </c>
      <c r="AF373" t="s">
        <v>38</v>
      </c>
      <c r="AH373">
        <v>2023</v>
      </c>
      <c r="AL373" t="s">
        <v>704</v>
      </c>
    </row>
    <row r="374" spans="1:38" x14ac:dyDescent="0.35">
      <c r="A374" t="s">
        <v>47</v>
      </c>
      <c r="B374" t="s">
        <v>697</v>
      </c>
      <c r="C374" t="s">
        <v>295</v>
      </c>
      <c r="D374" t="s">
        <v>295</v>
      </c>
      <c r="E374" t="s">
        <v>48</v>
      </c>
      <c r="G374" t="s">
        <v>704</v>
      </c>
      <c r="H374" t="s">
        <v>779</v>
      </c>
      <c r="I374" t="s">
        <v>780</v>
      </c>
      <c r="J374">
        <v>1</v>
      </c>
      <c r="L374" t="s">
        <v>58</v>
      </c>
      <c r="M374" t="s">
        <v>49</v>
      </c>
      <c r="N374">
        <v>2</v>
      </c>
      <c r="O374">
        <v>4</v>
      </c>
      <c r="P374">
        <v>20</v>
      </c>
      <c r="Q374">
        <v>88.567274826789827</v>
      </c>
      <c r="R374">
        <v>1.3333333333333333</v>
      </c>
      <c r="S374">
        <v>118.0896997690531</v>
      </c>
      <c r="U374">
        <v>118.0896997690531</v>
      </c>
      <c r="V374">
        <v>118089.6997690531</v>
      </c>
      <c r="W374">
        <v>9840.8083140877588</v>
      </c>
      <c r="X374" t="s">
        <v>1753</v>
      </c>
      <c r="Y374" t="s">
        <v>1753</v>
      </c>
      <c r="Z374">
        <v>3093</v>
      </c>
      <c r="AA374">
        <v>3094</v>
      </c>
      <c r="AF374">
        <v>121</v>
      </c>
      <c r="AH374">
        <v>2023</v>
      </c>
      <c r="AL374" t="s">
        <v>704</v>
      </c>
    </row>
    <row r="375" spans="1:38" x14ac:dyDescent="0.35">
      <c r="A375" t="s">
        <v>47</v>
      </c>
      <c r="B375" t="s">
        <v>697</v>
      </c>
      <c r="C375" t="s">
        <v>295</v>
      </c>
      <c r="D375" t="s">
        <v>295</v>
      </c>
      <c r="E375" t="s">
        <v>48</v>
      </c>
      <c r="G375" t="s">
        <v>704</v>
      </c>
      <c r="H375" t="s">
        <v>781</v>
      </c>
      <c r="I375" t="s">
        <v>782</v>
      </c>
      <c r="J375">
        <v>1</v>
      </c>
      <c r="L375" t="s">
        <v>58</v>
      </c>
      <c r="M375" t="s">
        <v>49</v>
      </c>
      <c r="N375">
        <v>2</v>
      </c>
      <c r="O375">
        <v>4</v>
      </c>
      <c r="P375">
        <v>10</v>
      </c>
      <c r="Q375">
        <v>82.528596997690528</v>
      </c>
      <c r="R375">
        <v>0.66666666666666663</v>
      </c>
      <c r="S375">
        <v>55.019064665127019</v>
      </c>
      <c r="U375">
        <v>55.019064665127019</v>
      </c>
      <c r="V375">
        <v>55019.064665127022</v>
      </c>
      <c r="W375">
        <v>4584.9220554272515</v>
      </c>
      <c r="X375" t="s">
        <v>1753</v>
      </c>
      <c r="Y375" t="s">
        <v>1753</v>
      </c>
      <c r="Z375">
        <v>3093</v>
      </c>
      <c r="AA375">
        <v>3094</v>
      </c>
      <c r="AF375">
        <v>121</v>
      </c>
      <c r="AH375">
        <v>2023</v>
      </c>
      <c r="AL375" t="s">
        <v>704</v>
      </c>
    </row>
    <row r="376" spans="1:38" x14ac:dyDescent="0.35">
      <c r="A376" t="s">
        <v>47</v>
      </c>
      <c r="B376" t="s">
        <v>697</v>
      </c>
      <c r="C376" t="s">
        <v>295</v>
      </c>
      <c r="D376" t="s">
        <v>295</v>
      </c>
      <c r="E376" t="s">
        <v>48</v>
      </c>
      <c r="G376" t="s">
        <v>704</v>
      </c>
      <c r="H376" t="s">
        <v>783</v>
      </c>
      <c r="I376" t="s">
        <v>784</v>
      </c>
      <c r="J376">
        <v>1</v>
      </c>
      <c r="L376" t="s">
        <v>58</v>
      </c>
      <c r="M376" t="s">
        <v>50</v>
      </c>
      <c r="N376">
        <v>4</v>
      </c>
      <c r="O376">
        <v>1</v>
      </c>
      <c r="P376">
        <v>30</v>
      </c>
      <c r="Q376">
        <v>89.573721131639715</v>
      </c>
      <c r="R376">
        <v>0.5</v>
      </c>
      <c r="S376">
        <v>44.786860565819858</v>
      </c>
      <c r="U376">
        <v>44.786860565819858</v>
      </c>
      <c r="V376">
        <v>44786.860565819858</v>
      </c>
      <c r="W376">
        <v>3732.2383804849883</v>
      </c>
      <c r="X376" t="s">
        <v>1753</v>
      </c>
      <c r="Y376" t="s">
        <v>1753</v>
      </c>
      <c r="Z376">
        <v>3093</v>
      </c>
      <c r="AA376">
        <v>3094</v>
      </c>
      <c r="AF376">
        <v>121</v>
      </c>
      <c r="AH376">
        <v>2023</v>
      </c>
      <c r="AL376" t="s">
        <v>704</v>
      </c>
    </row>
    <row r="377" spans="1:38" x14ac:dyDescent="0.35">
      <c r="A377" t="s">
        <v>47</v>
      </c>
      <c r="B377" t="s">
        <v>697</v>
      </c>
      <c r="C377" t="s">
        <v>295</v>
      </c>
      <c r="D377" t="s">
        <v>295</v>
      </c>
      <c r="E377" t="s">
        <v>505</v>
      </c>
      <c r="G377" t="s">
        <v>704</v>
      </c>
      <c r="H377" t="s">
        <v>779</v>
      </c>
      <c r="I377" t="s">
        <v>780</v>
      </c>
      <c r="J377">
        <v>1</v>
      </c>
      <c r="L377" t="s">
        <v>58</v>
      </c>
      <c r="M377" t="s">
        <v>50</v>
      </c>
      <c r="N377">
        <v>2</v>
      </c>
      <c r="O377">
        <v>8</v>
      </c>
      <c r="P377">
        <v>20</v>
      </c>
      <c r="Q377">
        <v>88.567274826789827</v>
      </c>
      <c r="R377">
        <v>2.6666666666666665</v>
      </c>
      <c r="S377">
        <v>236.1793995381062</v>
      </c>
      <c r="U377">
        <v>236.1793995381062</v>
      </c>
      <c r="V377">
        <v>236179.3995381062</v>
      </c>
      <c r="W377">
        <v>19681.616628175518</v>
      </c>
      <c r="X377" t="s">
        <v>1753</v>
      </c>
      <c r="Y377" t="s">
        <v>1753</v>
      </c>
      <c r="Z377">
        <v>3093</v>
      </c>
      <c r="AA377">
        <v>3094</v>
      </c>
      <c r="AF377">
        <v>121</v>
      </c>
      <c r="AH377">
        <v>2023</v>
      </c>
      <c r="AL377" t="s">
        <v>704</v>
      </c>
    </row>
    <row r="378" spans="1:38" x14ac:dyDescent="0.35">
      <c r="A378" t="s">
        <v>47</v>
      </c>
      <c r="B378" t="s">
        <v>697</v>
      </c>
      <c r="C378" t="s">
        <v>295</v>
      </c>
      <c r="D378" t="s">
        <v>295</v>
      </c>
      <c r="E378" t="s">
        <v>505</v>
      </c>
      <c r="G378" t="s">
        <v>704</v>
      </c>
      <c r="H378" t="s">
        <v>781</v>
      </c>
      <c r="I378" t="s">
        <v>782</v>
      </c>
      <c r="J378">
        <v>1</v>
      </c>
      <c r="L378" t="s">
        <v>58</v>
      </c>
      <c r="M378" t="s">
        <v>49</v>
      </c>
      <c r="N378">
        <v>2</v>
      </c>
      <c r="O378">
        <v>8</v>
      </c>
      <c r="P378">
        <v>10</v>
      </c>
      <c r="Q378">
        <v>82.528596997690528</v>
      </c>
      <c r="R378">
        <v>1.3333333333333333</v>
      </c>
      <c r="S378">
        <v>110.03812933025404</v>
      </c>
      <c r="U378">
        <v>110.03812933025404</v>
      </c>
      <c r="V378">
        <v>110038.12933025404</v>
      </c>
      <c r="W378">
        <v>9169.844110854503</v>
      </c>
      <c r="X378" t="s">
        <v>1753</v>
      </c>
      <c r="Y378" t="s">
        <v>1753</v>
      </c>
      <c r="Z378">
        <v>3093</v>
      </c>
      <c r="AA378">
        <v>3094</v>
      </c>
      <c r="AF378">
        <v>121</v>
      </c>
      <c r="AH378">
        <v>2023</v>
      </c>
      <c r="AL378" t="s">
        <v>704</v>
      </c>
    </row>
    <row r="379" spans="1:38" x14ac:dyDescent="0.35">
      <c r="A379" t="s">
        <v>47</v>
      </c>
      <c r="B379" t="s">
        <v>697</v>
      </c>
      <c r="C379" t="s">
        <v>295</v>
      </c>
      <c r="D379" t="s">
        <v>295</v>
      </c>
      <c r="E379" t="s">
        <v>505</v>
      </c>
      <c r="G379" t="s">
        <v>704</v>
      </c>
      <c r="H379" t="s">
        <v>783</v>
      </c>
      <c r="I379" t="s">
        <v>784</v>
      </c>
      <c r="J379">
        <v>1</v>
      </c>
      <c r="L379" t="s">
        <v>58</v>
      </c>
      <c r="M379" t="s">
        <v>50</v>
      </c>
      <c r="N379">
        <v>4</v>
      </c>
      <c r="O379">
        <v>3</v>
      </c>
      <c r="P379">
        <v>30</v>
      </c>
      <c r="Q379">
        <v>89.573721131639715</v>
      </c>
      <c r="R379">
        <v>1.5</v>
      </c>
      <c r="S379">
        <v>134.36058169745957</v>
      </c>
      <c r="U379">
        <v>134.36058169745957</v>
      </c>
      <c r="V379">
        <v>134360.58169745957</v>
      </c>
      <c r="W379">
        <v>11196.715141454964</v>
      </c>
      <c r="X379" t="s">
        <v>1753</v>
      </c>
      <c r="Y379" t="s">
        <v>1753</v>
      </c>
      <c r="Z379">
        <v>3093</v>
      </c>
      <c r="AA379">
        <v>3094</v>
      </c>
      <c r="AF379">
        <v>121</v>
      </c>
      <c r="AH379">
        <v>2023</v>
      </c>
      <c r="AL379" t="s">
        <v>704</v>
      </c>
    </row>
    <row r="380" spans="1:38" x14ac:dyDescent="0.35">
      <c r="A380" t="s">
        <v>38</v>
      </c>
      <c r="B380" t="s">
        <v>698</v>
      </c>
      <c r="C380" t="s">
        <v>285</v>
      </c>
      <c r="D380" t="s">
        <v>285</v>
      </c>
      <c r="E380" t="s">
        <v>42</v>
      </c>
      <c r="G380" t="s">
        <v>706</v>
      </c>
      <c r="H380" t="s">
        <v>44</v>
      </c>
      <c r="I380" t="s">
        <v>42</v>
      </c>
      <c r="J380">
        <v>1</v>
      </c>
      <c r="L380" t="s">
        <v>53</v>
      </c>
      <c r="Q380">
        <v>0</v>
      </c>
      <c r="R380">
        <v>0</v>
      </c>
      <c r="S380">
        <v>0</v>
      </c>
      <c r="T380">
        <v>20</v>
      </c>
      <c r="U380">
        <v>20</v>
      </c>
      <c r="V380">
        <v>20000</v>
      </c>
      <c r="W380">
        <v>1666.6666666666667</v>
      </c>
      <c r="X380" t="s">
        <v>38</v>
      </c>
      <c r="Y380" t="s">
        <v>38</v>
      </c>
      <c r="Z380" t="s">
        <v>38</v>
      </c>
      <c r="AB380" t="s">
        <v>42</v>
      </c>
      <c r="AC380" t="s">
        <v>42</v>
      </c>
      <c r="AD380" t="s">
        <v>42</v>
      </c>
      <c r="AE380" t="s">
        <v>42</v>
      </c>
      <c r="AF380" t="s">
        <v>38</v>
      </c>
      <c r="AH380">
        <v>2023</v>
      </c>
      <c r="AI380" t="s">
        <v>799</v>
      </c>
      <c r="AL380" t="s">
        <v>706</v>
      </c>
    </row>
    <row r="381" spans="1:38" x14ac:dyDescent="0.35">
      <c r="A381" t="s">
        <v>38</v>
      </c>
      <c r="B381" t="s">
        <v>698</v>
      </c>
      <c r="C381" t="s">
        <v>285</v>
      </c>
      <c r="D381" t="s">
        <v>285</v>
      </c>
      <c r="E381" t="s">
        <v>42</v>
      </c>
      <c r="G381" t="s">
        <v>706</v>
      </c>
      <c r="H381" t="s">
        <v>55</v>
      </c>
      <c r="I381" t="s">
        <v>42</v>
      </c>
      <c r="J381">
        <v>1</v>
      </c>
      <c r="L381" t="s">
        <v>53</v>
      </c>
      <c r="Q381">
        <v>0</v>
      </c>
      <c r="R381">
        <v>0</v>
      </c>
      <c r="S381">
        <v>0</v>
      </c>
      <c r="T381">
        <v>74</v>
      </c>
      <c r="U381">
        <v>74</v>
      </c>
      <c r="V381">
        <v>74000</v>
      </c>
      <c r="W381">
        <v>6166.666666666667</v>
      </c>
      <c r="X381" t="s">
        <v>38</v>
      </c>
      <c r="Y381" t="s">
        <v>38</v>
      </c>
      <c r="Z381" t="s">
        <v>38</v>
      </c>
      <c r="AB381" t="s">
        <v>42</v>
      </c>
      <c r="AC381" t="s">
        <v>42</v>
      </c>
      <c r="AD381" t="s">
        <v>42</v>
      </c>
      <c r="AE381" t="s">
        <v>42</v>
      </c>
      <c r="AF381" t="s">
        <v>38</v>
      </c>
      <c r="AH381">
        <v>2023</v>
      </c>
      <c r="AI381" t="s">
        <v>800</v>
      </c>
      <c r="AL381" t="s">
        <v>706</v>
      </c>
    </row>
    <row r="382" spans="1:38" x14ac:dyDescent="0.35">
      <c r="A382" t="s">
        <v>38</v>
      </c>
      <c r="B382" t="s">
        <v>698</v>
      </c>
      <c r="C382" t="s">
        <v>285</v>
      </c>
      <c r="D382" t="s">
        <v>285</v>
      </c>
      <c r="E382" t="s">
        <v>42</v>
      </c>
      <c r="G382" t="s">
        <v>706</v>
      </c>
      <c r="H382" t="s">
        <v>54</v>
      </c>
      <c r="I382" t="s">
        <v>42</v>
      </c>
      <c r="J382">
        <v>1</v>
      </c>
      <c r="L382" t="s">
        <v>53</v>
      </c>
      <c r="M382" t="s">
        <v>42</v>
      </c>
      <c r="Q382">
        <v>0</v>
      </c>
      <c r="R382">
        <v>0</v>
      </c>
      <c r="S382">
        <v>0</v>
      </c>
      <c r="T382">
        <v>246</v>
      </c>
      <c r="U382">
        <v>246</v>
      </c>
      <c r="V382">
        <v>246000</v>
      </c>
      <c r="W382">
        <v>20500</v>
      </c>
      <c r="X382" t="s">
        <v>38</v>
      </c>
      <c r="Y382" t="s">
        <v>38</v>
      </c>
      <c r="Z382" t="s">
        <v>38</v>
      </c>
      <c r="AB382" t="s">
        <v>42</v>
      </c>
      <c r="AC382" t="s">
        <v>42</v>
      </c>
      <c r="AD382" t="s">
        <v>42</v>
      </c>
      <c r="AE382" t="s">
        <v>42</v>
      </c>
      <c r="AF382" t="s">
        <v>38</v>
      </c>
      <c r="AH382">
        <v>2023</v>
      </c>
      <c r="AI382" t="s">
        <v>801</v>
      </c>
      <c r="AL382" t="s">
        <v>706</v>
      </c>
    </row>
    <row r="383" spans="1:38" x14ac:dyDescent="0.35">
      <c r="A383" t="s">
        <v>38</v>
      </c>
      <c r="B383" t="s">
        <v>698</v>
      </c>
      <c r="C383" t="s">
        <v>285</v>
      </c>
      <c r="D383" t="s">
        <v>285</v>
      </c>
      <c r="E383" t="s">
        <v>42</v>
      </c>
      <c r="G383" t="s">
        <v>706</v>
      </c>
      <c r="H383" t="s">
        <v>307</v>
      </c>
      <c r="I383" t="s">
        <v>42</v>
      </c>
      <c r="J383">
        <v>1</v>
      </c>
      <c r="L383" t="s">
        <v>53</v>
      </c>
      <c r="Q383">
        <v>0</v>
      </c>
      <c r="R383">
        <v>0</v>
      </c>
      <c r="S383">
        <v>0</v>
      </c>
      <c r="T383">
        <v>18</v>
      </c>
      <c r="U383">
        <v>18</v>
      </c>
      <c r="V383">
        <v>18000</v>
      </c>
      <c r="W383">
        <v>1500</v>
      </c>
      <c r="X383" t="s">
        <v>38</v>
      </c>
      <c r="Y383" t="s">
        <v>38</v>
      </c>
      <c r="Z383" t="s">
        <v>38</v>
      </c>
      <c r="AB383" t="s">
        <v>42</v>
      </c>
      <c r="AC383" t="s">
        <v>42</v>
      </c>
      <c r="AD383" t="s">
        <v>42</v>
      </c>
      <c r="AE383" t="s">
        <v>42</v>
      </c>
      <c r="AF383" t="s">
        <v>38</v>
      </c>
      <c r="AH383">
        <v>2023</v>
      </c>
      <c r="AL383" t="s">
        <v>706</v>
      </c>
    </row>
    <row r="384" spans="1:38" x14ac:dyDescent="0.35">
      <c r="A384" t="s">
        <v>38</v>
      </c>
      <c r="B384" t="s">
        <v>698</v>
      </c>
      <c r="C384" t="s">
        <v>285</v>
      </c>
      <c r="D384" t="s">
        <v>285</v>
      </c>
      <c r="E384" t="s">
        <v>42</v>
      </c>
      <c r="G384" t="s">
        <v>706</v>
      </c>
      <c r="H384" t="s">
        <v>52</v>
      </c>
      <c r="I384" t="s">
        <v>42</v>
      </c>
      <c r="J384">
        <v>1</v>
      </c>
      <c r="L384" t="s">
        <v>53</v>
      </c>
      <c r="Q384">
        <v>0</v>
      </c>
      <c r="R384">
        <v>0</v>
      </c>
      <c r="S384">
        <v>0</v>
      </c>
      <c r="T384">
        <v>300</v>
      </c>
      <c r="U384">
        <v>300</v>
      </c>
      <c r="V384">
        <v>300000</v>
      </c>
      <c r="W384">
        <v>25000</v>
      </c>
      <c r="X384" t="s">
        <v>38</v>
      </c>
      <c r="Y384" t="s">
        <v>38</v>
      </c>
      <c r="Z384" t="s">
        <v>38</v>
      </c>
      <c r="AB384" t="s">
        <v>42</v>
      </c>
      <c r="AC384" t="s">
        <v>42</v>
      </c>
      <c r="AD384" t="s">
        <v>42</v>
      </c>
      <c r="AE384" t="s">
        <v>42</v>
      </c>
      <c r="AF384" t="s">
        <v>38</v>
      </c>
      <c r="AH384">
        <v>2023</v>
      </c>
      <c r="AL384" t="s">
        <v>706</v>
      </c>
    </row>
    <row r="385" spans="1:38" x14ac:dyDescent="0.35">
      <c r="A385" t="s">
        <v>47</v>
      </c>
      <c r="B385" t="s">
        <v>698</v>
      </c>
      <c r="C385" t="s">
        <v>285</v>
      </c>
      <c r="D385" t="s">
        <v>802</v>
      </c>
      <c r="E385" t="s">
        <v>48</v>
      </c>
      <c r="G385" t="s">
        <v>706</v>
      </c>
      <c r="H385" t="s">
        <v>803</v>
      </c>
      <c r="I385" t="s">
        <v>804</v>
      </c>
      <c r="J385">
        <v>1</v>
      </c>
      <c r="L385" t="s">
        <v>58</v>
      </c>
      <c r="M385" t="s">
        <v>49</v>
      </c>
      <c r="N385">
        <v>1</v>
      </c>
      <c r="O385">
        <v>28</v>
      </c>
      <c r="P385">
        <v>7.5</v>
      </c>
      <c r="Q385">
        <v>71.316999999999993</v>
      </c>
      <c r="R385">
        <v>3.5</v>
      </c>
      <c r="S385">
        <v>249.60949999999997</v>
      </c>
      <c r="T385">
        <v>0</v>
      </c>
      <c r="U385">
        <v>249.60949999999997</v>
      </c>
      <c r="V385">
        <v>249609.49999999997</v>
      </c>
      <c r="W385">
        <v>20800.791666666664</v>
      </c>
      <c r="X385" t="s">
        <v>1754</v>
      </c>
      <c r="Y385" t="s">
        <v>1754</v>
      </c>
      <c r="Z385">
        <v>3093</v>
      </c>
      <c r="AA385">
        <v>3094</v>
      </c>
      <c r="AB385" t="s">
        <v>42</v>
      </c>
      <c r="AC385" t="s">
        <v>42</v>
      </c>
      <c r="AD385" t="s">
        <v>42</v>
      </c>
      <c r="AE385" t="s">
        <v>42</v>
      </c>
      <c r="AF385">
        <v>118</v>
      </c>
      <c r="AH385">
        <v>2023</v>
      </c>
      <c r="AL385" t="s">
        <v>706</v>
      </c>
    </row>
    <row r="386" spans="1:38" x14ac:dyDescent="0.35">
      <c r="A386" t="s">
        <v>47</v>
      </c>
      <c r="B386" t="s">
        <v>698</v>
      </c>
      <c r="C386" t="s">
        <v>285</v>
      </c>
      <c r="D386" t="s">
        <v>802</v>
      </c>
      <c r="E386" t="s">
        <v>48</v>
      </c>
      <c r="G386" t="s">
        <v>706</v>
      </c>
      <c r="H386" t="s">
        <v>805</v>
      </c>
      <c r="I386" t="s">
        <v>806</v>
      </c>
      <c r="J386">
        <v>1</v>
      </c>
      <c r="L386" t="s">
        <v>58</v>
      </c>
      <c r="M386" t="s">
        <v>49</v>
      </c>
      <c r="N386">
        <v>1</v>
      </c>
      <c r="O386">
        <v>28</v>
      </c>
      <c r="P386">
        <v>7.5</v>
      </c>
      <c r="Q386">
        <v>71.316999999999993</v>
      </c>
      <c r="R386">
        <v>3.5</v>
      </c>
      <c r="S386">
        <v>249.60949999999997</v>
      </c>
      <c r="T386">
        <v>0</v>
      </c>
      <c r="U386">
        <v>249.60949999999997</v>
      </c>
      <c r="V386">
        <v>249609.49999999997</v>
      </c>
      <c r="W386">
        <v>20800.791666666664</v>
      </c>
      <c r="X386" t="s">
        <v>1754</v>
      </c>
      <c r="Y386" t="s">
        <v>1754</v>
      </c>
      <c r="Z386">
        <v>3093</v>
      </c>
      <c r="AA386">
        <v>3094</v>
      </c>
      <c r="AB386" t="s">
        <v>42</v>
      </c>
      <c r="AC386" t="s">
        <v>42</v>
      </c>
      <c r="AD386" t="s">
        <v>42</v>
      </c>
      <c r="AE386" t="s">
        <v>42</v>
      </c>
      <c r="AF386">
        <v>118</v>
      </c>
      <c r="AH386">
        <v>2023</v>
      </c>
      <c r="AL386" t="s">
        <v>706</v>
      </c>
    </row>
    <row r="387" spans="1:38" x14ac:dyDescent="0.35">
      <c r="A387" t="s">
        <v>47</v>
      </c>
      <c r="B387" t="s">
        <v>698</v>
      </c>
      <c r="C387" t="s">
        <v>285</v>
      </c>
      <c r="D387" t="s">
        <v>802</v>
      </c>
      <c r="E387" t="s">
        <v>48</v>
      </c>
      <c r="G387" t="s">
        <v>706</v>
      </c>
      <c r="H387" t="s">
        <v>807</v>
      </c>
      <c r="I387" t="s">
        <v>806</v>
      </c>
      <c r="J387">
        <v>1</v>
      </c>
      <c r="L387" t="s">
        <v>58</v>
      </c>
      <c r="M387" t="s">
        <v>50</v>
      </c>
      <c r="N387">
        <v>2</v>
      </c>
      <c r="O387">
        <v>0</v>
      </c>
      <c r="P387">
        <v>7.5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 t="s">
        <v>1754</v>
      </c>
      <c r="Y387" t="s">
        <v>1754</v>
      </c>
      <c r="Z387">
        <v>3093</v>
      </c>
      <c r="AA387">
        <v>3094</v>
      </c>
      <c r="AF387">
        <v>118</v>
      </c>
      <c r="AH387">
        <v>2023</v>
      </c>
      <c r="AL387" t="s">
        <v>706</v>
      </c>
    </row>
    <row r="388" spans="1:38" x14ac:dyDescent="0.35">
      <c r="A388" t="s">
        <v>47</v>
      </c>
      <c r="B388" t="s">
        <v>698</v>
      </c>
      <c r="C388" t="s">
        <v>285</v>
      </c>
      <c r="D388" t="s">
        <v>802</v>
      </c>
      <c r="E388" t="s">
        <v>48</v>
      </c>
      <c r="G388" t="s">
        <v>706</v>
      </c>
      <c r="H388" t="s">
        <v>539</v>
      </c>
      <c r="I388" t="s">
        <v>808</v>
      </c>
      <c r="J388">
        <v>1</v>
      </c>
      <c r="L388" t="s">
        <v>58</v>
      </c>
      <c r="M388" t="s">
        <v>50</v>
      </c>
      <c r="N388">
        <v>2</v>
      </c>
      <c r="O388">
        <v>0</v>
      </c>
      <c r="P388">
        <v>7.5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 t="s">
        <v>1754</v>
      </c>
      <c r="Y388" t="s">
        <v>1754</v>
      </c>
      <c r="Z388">
        <v>3093</v>
      </c>
      <c r="AA388">
        <v>3094</v>
      </c>
      <c r="AF388">
        <v>118</v>
      </c>
      <c r="AH388">
        <v>2023</v>
      </c>
      <c r="AL388" t="s">
        <v>706</v>
      </c>
    </row>
    <row r="389" spans="1:38" x14ac:dyDescent="0.35">
      <c r="A389" t="s">
        <v>47</v>
      </c>
      <c r="B389" t="s">
        <v>698</v>
      </c>
      <c r="C389" t="s">
        <v>285</v>
      </c>
      <c r="D389" t="s">
        <v>802</v>
      </c>
      <c r="E389" t="s">
        <v>48</v>
      </c>
      <c r="G389" t="s">
        <v>706</v>
      </c>
      <c r="H389" t="s">
        <v>809</v>
      </c>
      <c r="I389" t="s">
        <v>810</v>
      </c>
      <c r="J389">
        <v>1</v>
      </c>
      <c r="L389" t="s">
        <v>58</v>
      </c>
      <c r="M389" t="s">
        <v>49</v>
      </c>
      <c r="N389">
        <v>3</v>
      </c>
      <c r="O389">
        <v>0</v>
      </c>
      <c r="P389">
        <v>7.5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 t="s">
        <v>1754</v>
      </c>
      <c r="Y389" t="s">
        <v>1754</v>
      </c>
      <c r="Z389">
        <v>3093</v>
      </c>
      <c r="AA389">
        <v>3094</v>
      </c>
      <c r="AB389" t="s">
        <v>42</v>
      </c>
      <c r="AC389" t="s">
        <v>42</v>
      </c>
      <c r="AD389" t="s">
        <v>42</v>
      </c>
      <c r="AE389" t="s">
        <v>42</v>
      </c>
      <c r="AF389">
        <v>118</v>
      </c>
      <c r="AH389">
        <v>2023</v>
      </c>
      <c r="AL389" t="s">
        <v>706</v>
      </c>
    </row>
    <row r="390" spans="1:38" x14ac:dyDescent="0.35">
      <c r="A390" t="s">
        <v>47</v>
      </c>
      <c r="B390" t="s">
        <v>698</v>
      </c>
      <c r="C390" t="s">
        <v>285</v>
      </c>
      <c r="D390" t="s">
        <v>802</v>
      </c>
      <c r="E390" t="s">
        <v>48</v>
      </c>
      <c r="G390" t="s">
        <v>706</v>
      </c>
      <c r="H390" t="s">
        <v>811</v>
      </c>
      <c r="I390" t="s">
        <v>812</v>
      </c>
      <c r="J390">
        <v>1</v>
      </c>
      <c r="L390" t="s">
        <v>58</v>
      </c>
      <c r="M390" t="s">
        <v>49</v>
      </c>
      <c r="N390">
        <v>3</v>
      </c>
      <c r="O390">
        <v>0</v>
      </c>
      <c r="P390">
        <v>7.5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 t="s">
        <v>1754</v>
      </c>
      <c r="Y390" t="s">
        <v>1754</v>
      </c>
      <c r="Z390">
        <v>3093</v>
      </c>
      <c r="AA390">
        <v>3094</v>
      </c>
      <c r="AB390" t="s">
        <v>42</v>
      </c>
      <c r="AC390" t="s">
        <v>42</v>
      </c>
      <c r="AD390" t="s">
        <v>42</v>
      </c>
      <c r="AE390" t="s">
        <v>42</v>
      </c>
      <c r="AF390">
        <v>118</v>
      </c>
      <c r="AH390">
        <v>2023</v>
      </c>
      <c r="AL390" t="s">
        <v>706</v>
      </c>
    </row>
    <row r="391" spans="1:38" x14ac:dyDescent="0.35">
      <c r="A391" t="s">
        <v>47</v>
      </c>
      <c r="B391" t="s">
        <v>698</v>
      </c>
      <c r="C391" t="s">
        <v>285</v>
      </c>
      <c r="D391" t="s">
        <v>802</v>
      </c>
      <c r="E391" t="s">
        <v>48</v>
      </c>
      <c r="G391" t="s">
        <v>706</v>
      </c>
      <c r="H391" t="s">
        <v>783</v>
      </c>
      <c r="I391" t="s">
        <v>813</v>
      </c>
      <c r="J391">
        <v>1</v>
      </c>
      <c r="L391" t="s">
        <v>58</v>
      </c>
      <c r="M391" t="s">
        <v>50</v>
      </c>
      <c r="N391">
        <v>4</v>
      </c>
      <c r="O391">
        <v>0</v>
      </c>
      <c r="P391">
        <v>15</v>
      </c>
      <c r="Q391">
        <v>71.316999999999993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 t="s">
        <v>1754</v>
      </c>
      <c r="Y391" t="s">
        <v>1754</v>
      </c>
      <c r="Z391">
        <v>3093</v>
      </c>
      <c r="AA391">
        <v>3094</v>
      </c>
      <c r="AB391" t="s">
        <v>42</v>
      </c>
      <c r="AC391" t="s">
        <v>42</v>
      </c>
      <c r="AD391" t="s">
        <v>42</v>
      </c>
      <c r="AE391" t="s">
        <v>42</v>
      </c>
      <c r="AF391">
        <v>118</v>
      </c>
      <c r="AH391">
        <v>2023</v>
      </c>
      <c r="AL391" t="s">
        <v>706</v>
      </c>
    </row>
    <row r="392" spans="1:38" x14ac:dyDescent="0.35">
      <c r="A392" t="s">
        <v>47</v>
      </c>
      <c r="B392" t="s">
        <v>698</v>
      </c>
      <c r="C392" t="s">
        <v>285</v>
      </c>
      <c r="D392" t="s">
        <v>814</v>
      </c>
      <c r="E392" t="s">
        <v>48</v>
      </c>
      <c r="G392" t="s">
        <v>706</v>
      </c>
      <c r="H392" t="s">
        <v>783</v>
      </c>
      <c r="I392" t="s">
        <v>813</v>
      </c>
      <c r="J392">
        <v>1</v>
      </c>
      <c r="L392" t="s">
        <v>58</v>
      </c>
      <c r="M392" t="s">
        <v>50</v>
      </c>
      <c r="N392">
        <v>4</v>
      </c>
      <c r="O392">
        <v>11</v>
      </c>
      <c r="P392">
        <v>15</v>
      </c>
      <c r="Q392">
        <v>71.316999999999993</v>
      </c>
      <c r="R392">
        <v>2.75</v>
      </c>
      <c r="S392">
        <v>196.12174999999999</v>
      </c>
      <c r="T392">
        <v>0</v>
      </c>
      <c r="U392">
        <v>196.12174999999999</v>
      </c>
      <c r="V392">
        <v>196121.75</v>
      </c>
      <c r="W392">
        <v>16343.479166666666</v>
      </c>
      <c r="X392" t="s">
        <v>1754</v>
      </c>
      <c r="Y392" t="s">
        <v>1754</v>
      </c>
      <c r="Z392">
        <v>3093</v>
      </c>
      <c r="AA392">
        <v>3094</v>
      </c>
      <c r="AB392" t="s">
        <v>42</v>
      </c>
      <c r="AC392" t="s">
        <v>42</v>
      </c>
      <c r="AD392" t="s">
        <v>42</v>
      </c>
      <c r="AE392" t="s">
        <v>42</v>
      </c>
      <c r="AF392">
        <v>118</v>
      </c>
      <c r="AH392">
        <v>2023</v>
      </c>
      <c r="AL392" t="s">
        <v>706</v>
      </c>
    </row>
    <row r="393" spans="1:38" x14ac:dyDescent="0.35">
      <c r="A393" t="s">
        <v>47</v>
      </c>
      <c r="B393" t="s">
        <v>698</v>
      </c>
      <c r="C393" t="s">
        <v>285</v>
      </c>
      <c r="D393" t="s">
        <v>815</v>
      </c>
      <c r="E393" t="s">
        <v>48</v>
      </c>
      <c r="G393" t="s">
        <v>706</v>
      </c>
      <c r="H393" t="s">
        <v>803</v>
      </c>
      <c r="I393" t="s">
        <v>804</v>
      </c>
      <c r="J393">
        <v>1</v>
      </c>
      <c r="L393" t="s">
        <v>58</v>
      </c>
      <c r="M393" t="s">
        <v>49</v>
      </c>
      <c r="N393">
        <v>1</v>
      </c>
      <c r="O393">
        <v>28</v>
      </c>
      <c r="P393">
        <v>7.5</v>
      </c>
      <c r="Q393">
        <v>71.316999999999993</v>
      </c>
      <c r="R393">
        <v>3.5</v>
      </c>
      <c r="S393">
        <v>249.60949999999997</v>
      </c>
      <c r="T393">
        <v>0</v>
      </c>
      <c r="U393">
        <v>249.60949999999997</v>
      </c>
      <c r="V393">
        <v>249609.49999999997</v>
      </c>
      <c r="W393">
        <v>20800.791666666664</v>
      </c>
      <c r="X393" t="s">
        <v>1754</v>
      </c>
      <c r="Y393" t="s">
        <v>1754</v>
      </c>
      <c r="Z393">
        <v>3093</v>
      </c>
      <c r="AA393">
        <v>3094</v>
      </c>
      <c r="AB393" t="s">
        <v>42</v>
      </c>
      <c r="AC393" t="s">
        <v>42</v>
      </c>
      <c r="AD393" t="s">
        <v>42</v>
      </c>
      <c r="AE393" t="s">
        <v>42</v>
      </c>
      <c r="AF393">
        <v>118</v>
      </c>
      <c r="AH393">
        <v>2023</v>
      </c>
      <c r="AL393" t="s">
        <v>706</v>
      </c>
    </row>
    <row r="394" spans="1:38" x14ac:dyDescent="0.35">
      <c r="A394" t="s">
        <v>47</v>
      </c>
      <c r="B394" t="s">
        <v>698</v>
      </c>
      <c r="C394" t="s">
        <v>285</v>
      </c>
      <c r="D394" t="s">
        <v>815</v>
      </c>
      <c r="E394" t="s">
        <v>48</v>
      </c>
      <c r="G394" t="s">
        <v>706</v>
      </c>
      <c r="H394" t="s">
        <v>816</v>
      </c>
      <c r="I394" t="s">
        <v>817</v>
      </c>
      <c r="J394">
        <v>1</v>
      </c>
      <c r="L394" t="s">
        <v>58</v>
      </c>
      <c r="M394" t="s">
        <v>49</v>
      </c>
      <c r="N394">
        <v>1</v>
      </c>
      <c r="O394">
        <v>28</v>
      </c>
      <c r="P394">
        <v>7.5</v>
      </c>
      <c r="Q394">
        <v>71.316999999999993</v>
      </c>
      <c r="R394">
        <v>3.5</v>
      </c>
      <c r="S394">
        <v>249.60949999999997</v>
      </c>
      <c r="T394">
        <v>0</v>
      </c>
      <c r="U394">
        <v>249.60949999999997</v>
      </c>
      <c r="V394">
        <v>249609.49999999997</v>
      </c>
      <c r="W394">
        <v>20800.791666666664</v>
      </c>
      <c r="X394" t="s">
        <v>1754</v>
      </c>
      <c r="Y394" t="s">
        <v>1754</v>
      </c>
      <c r="Z394">
        <v>3093</v>
      </c>
      <c r="AA394">
        <v>3094</v>
      </c>
      <c r="AB394" t="s">
        <v>42</v>
      </c>
      <c r="AC394" t="s">
        <v>42</v>
      </c>
      <c r="AD394" t="s">
        <v>42</v>
      </c>
      <c r="AE394" t="s">
        <v>42</v>
      </c>
      <c r="AF394">
        <v>118</v>
      </c>
      <c r="AH394">
        <v>2023</v>
      </c>
      <c r="AL394" t="s">
        <v>706</v>
      </c>
    </row>
    <row r="395" spans="1:38" x14ac:dyDescent="0.35">
      <c r="A395" t="s">
        <v>47</v>
      </c>
      <c r="B395" t="s">
        <v>698</v>
      </c>
      <c r="C395" t="s">
        <v>285</v>
      </c>
      <c r="D395" t="s">
        <v>815</v>
      </c>
      <c r="E395" t="s">
        <v>48</v>
      </c>
      <c r="G395" t="s">
        <v>706</v>
      </c>
      <c r="H395" t="s">
        <v>818</v>
      </c>
      <c r="I395" t="s">
        <v>819</v>
      </c>
      <c r="J395">
        <v>1</v>
      </c>
      <c r="L395" t="s">
        <v>58</v>
      </c>
      <c r="M395" t="s">
        <v>50</v>
      </c>
      <c r="N395">
        <v>2</v>
      </c>
      <c r="O395">
        <v>0</v>
      </c>
      <c r="P395">
        <v>7.5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 t="s">
        <v>1754</v>
      </c>
      <c r="Y395" t="s">
        <v>1754</v>
      </c>
      <c r="Z395">
        <v>3093</v>
      </c>
      <c r="AA395">
        <v>3094</v>
      </c>
      <c r="AB395" t="s">
        <v>42</v>
      </c>
      <c r="AC395" t="s">
        <v>42</v>
      </c>
      <c r="AD395" t="s">
        <v>42</v>
      </c>
      <c r="AE395" t="s">
        <v>42</v>
      </c>
      <c r="AF395">
        <v>118</v>
      </c>
      <c r="AH395">
        <v>2023</v>
      </c>
      <c r="AL395" t="s">
        <v>706</v>
      </c>
    </row>
    <row r="396" spans="1:38" x14ac:dyDescent="0.35">
      <c r="A396" t="s">
        <v>47</v>
      </c>
      <c r="B396" t="s">
        <v>698</v>
      </c>
      <c r="C396" t="s">
        <v>285</v>
      </c>
      <c r="D396" t="s">
        <v>815</v>
      </c>
      <c r="E396" t="s">
        <v>48</v>
      </c>
      <c r="G396" t="s">
        <v>706</v>
      </c>
      <c r="H396" t="s">
        <v>539</v>
      </c>
      <c r="I396" t="s">
        <v>808</v>
      </c>
      <c r="J396">
        <v>1</v>
      </c>
      <c r="L396" t="s">
        <v>58</v>
      </c>
      <c r="M396" t="s">
        <v>50</v>
      </c>
      <c r="N396">
        <v>2</v>
      </c>
      <c r="O396">
        <v>0</v>
      </c>
      <c r="P396">
        <v>7.5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 t="s">
        <v>1754</v>
      </c>
      <c r="Y396" t="s">
        <v>1754</v>
      </c>
      <c r="Z396">
        <v>3093</v>
      </c>
      <c r="AA396">
        <v>3094</v>
      </c>
      <c r="AF396">
        <v>118</v>
      </c>
      <c r="AH396">
        <v>2023</v>
      </c>
      <c r="AL396" t="s">
        <v>706</v>
      </c>
    </row>
    <row r="397" spans="1:38" x14ac:dyDescent="0.35">
      <c r="A397" t="s">
        <v>47</v>
      </c>
      <c r="B397" t="s">
        <v>698</v>
      </c>
      <c r="C397" t="s">
        <v>285</v>
      </c>
      <c r="D397" t="s">
        <v>815</v>
      </c>
      <c r="E397" t="s">
        <v>48</v>
      </c>
      <c r="G397" t="s">
        <v>706</v>
      </c>
      <c r="H397" t="s">
        <v>809</v>
      </c>
      <c r="I397" t="s">
        <v>810</v>
      </c>
      <c r="J397">
        <v>1</v>
      </c>
      <c r="L397" t="s">
        <v>58</v>
      </c>
      <c r="M397" t="s">
        <v>49</v>
      </c>
      <c r="N397">
        <v>3</v>
      </c>
      <c r="O397">
        <v>0</v>
      </c>
      <c r="P397">
        <v>7.5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 t="s">
        <v>1754</v>
      </c>
      <c r="Y397" t="s">
        <v>1754</v>
      </c>
      <c r="Z397">
        <v>3093</v>
      </c>
      <c r="AA397">
        <v>3094</v>
      </c>
      <c r="AB397" t="s">
        <v>42</v>
      </c>
      <c r="AC397" t="s">
        <v>42</v>
      </c>
      <c r="AD397" t="s">
        <v>42</v>
      </c>
      <c r="AE397" t="s">
        <v>42</v>
      </c>
      <c r="AF397">
        <v>118</v>
      </c>
      <c r="AH397">
        <v>2023</v>
      </c>
      <c r="AL397" t="s">
        <v>706</v>
      </c>
    </row>
    <row r="398" spans="1:38" x14ac:dyDescent="0.35">
      <c r="A398" t="s">
        <v>47</v>
      </c>
      <c r="B398" t="s">
        <v>698</v>
      </c>
      <c r="C398" t="s">
        <v>285</v>
      </c>
      <c r="D398" t="s">
        <v>815</v>
      </c>
      <c r="E398" t="s">
        <v>48</v>
      </c>
      <c r="G398" t="s">
        <v>706</v>
      </c>
      <c r="H398" t="s">
        <v>811</v>
      </c>
      <c r="I398" t="s">
        <v>812</v>
      </c>
      <c r="J398">
        <v>1</v>
      </c>
      <c r="L398" t="s">
        <v>58</v>
      </c>
      <c r="M398" t="s">
        <v>49</v>
      </c>
      <c r="N398">
        <v>3</v>
      </c>
      <c r="O398">
        <v>0</v>
      </c>
      <c r="P398">
        <v>7.5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 t="s">
        <v>1754</v>
      </c>
      <c r="Y398" t="s">
        <v>1754</v>
      </c>
      <c r="Z398">
        <v>3093</v>
      </c>
      <c r="AA398">
        <v>3094</v>
      </c>
      <c r="AF398">
        <v>118</v>
      </c>
      <c r="AH398">
        <v>2023</v>
      </c>
      <c r="AL398" t="s">
        <v>706</v>
      </c>
    </row>
    <row r="399" spans="1:38" x14ac:dyDescent="0.35">
      <c r="A399" t="s">
        <v>47</v>
      </c>
      <c r="B399" t="s">
        <v>698</v>
      </c>
      <c r="C399" t="s">
        <v>285</v>
      </c>
      <c r="D399" t="s">
        <v>815</v>
      </c>
      <c r="E399" t="s">
        <v>48</v>
      </c>
      <c r="G399" t="s">
        <v>706</v>
      </c>
      <c r="H399" t="s">
        <v>783</v>
      </c>
      <c r="I399" t="s">
        <v>813</v>
      </c>
      <c r="J399">
        <v>1</v>
      </c>
      <c r="L399" t="s">
        <v>58</v>
      </c>
      <c r="M399" t="s">
        <v>50</v>
      </c>
      <c r="N399">
        <v>4</v>
      </c>
      <c r="O399">
        <v>19</v>
      </c>
      <c r="P399">
        <v>15</v>
      </c>
      <c r="Q399">
        <v>71.316999999999993</v>
      </c>
      <c r="R399">
        <v>4.75</v>
      </c>
      <c r="S399">
        <v>338.75574999999998</v>
      </c>
      <c r="T399">
        <v>0</v>
      </c>
      <c r="U399">
        <v>338.75574999999998</v>
      </c>
      <c r="V399">
        <v>338755.75</v>
      </c>
      <c r="W399">
        <v>28229.645833333332</v>
      </c>
      <c r="X399" t="s">
        <v>1754</v>
      </c>
      <c r="Y399" t="s">
        <v>1754</v>
      </c>
      <c r="Z399">
        <v>3093</v>
      </c>
      <c r="AA399">
        <v>3094</v>
      </c>
      <c r="AB399" t="s">
        <v>42</v>
      </c>
      <c r="AC399" t="s">
        <v>42</v>
      </c>
      <c r="AD399" t="s">
        <v>42</v>
      </c>
      <c r="AE399" t="s">
        <v>42</v>
      </c>
      <c r="AF399">
        <v>118</v>
      </c>
      <c r="AH399">
        <v>2023</v>
      </c>
      <c r="AL399" t="s">
        <v>706</v>
      </c>
    </row>
    <row r="400" spans="1:38" x14ac:dyDescent="0.35">
      <c r="A400" t="s">
        <v>47</v>
      </c>
      <c r="B400" t="s">
        <v>698</v>
      </c>
      <c r="C400" t="s">
        <v>285</v>
      </c>
      <c r="D400" t="s">
        <v>820</v>
      </c>
      <c r="E400" t="s">
        <v>48</v>
      </c>
      <c r="G400" t="s">
        <v>706</v>
      </c>
      <c r="H400" t="s">
        <v>821</v>
      </c>
      <c r="I400" t="s">
        <v>822</v>
      </c>
      <c r="J400">
        <v>1</v>
      </c>
      <c r="L400" t="s">
        <v>58</v>
      </c>
      <c r="M400" t="s">
        <v>49</v>
      </c>
      <c r="N400">
        <v>1</v>
      </c>
      <c r="O400">
        <v>28</v>
      </c>
      <c r="P400">
        <v>7.5</v>
      </c>
      <c r="Q400">
        <v>71.316999999999993</v>
      </c>
      <c r="R400">
        <v>3.5</v>
      </c>
      <c r="S400">
        <v>249.60949999999997</v>
      </c>
      <c r="T400">
        <v>0</v>
      </c>
      <c r="U400">
        <v>249.60949999999997</v>
      </c>
      <c r="V400">
        <v>249609.49999999997</v>
      </c>
      <c r="W400">
        <v>20800.791666666664</v>
      </c>
      <c r="X400" t="s">
        <v>1754</v>
      </c>
      <c r="Y400" t="s">
        <v>1754</v>
      </c>
      <c r="Z400">
        <v>3093</v>
      </c>
      <c r="AA400">
        <v>3094</v>
      </c>
      <c r="AB400" t="s">
        <v>42</v>
      </c>
      <c r="AC400" t="s">
        <v>42</v>
      </c>
      <c r="AD400" t="s">
        <v>42</v>
      </c>
      <c r="AE400" t="s">
        <v>42</v>
      </c>
      <c r="AF400">
        <v>118</v>
      </c>
      <c r="AH400">
        <v>2023</v>
      </c>
      <c r="AL400" t="s">
        <v>706</v>
      </c>
    </row>
    <row r="401" spans="1:38" x14ac:dyDescent="0.35">
      <c r="A401" t="s">
        <v>47</v>
      </c>
      <c r="B401" t="s">
        <v>698</v>
      </c>
      <c r="C401" t="s">
        <v>285</v>
      </c>
      <c r="D401" t="s">
        <v>820</v>
      </c>
      <c r="E401" t="s">
        <v>48</v>
      </c>
      <c r="G401" t="s">
        <v>706</v>
      </c>
      <c r="H401" t="s">
        <v>803</v>
      </c>
      <c r="I401" t="s">
        <v>804</v>
      </c>
      <c r="J401">
        <v>1</v>
      </c>
      <c r="L401" t="s">
        <v>58</v>
      </c>
      <c r="M401" t="s">
        <v>49</v>
      </c>
      <c r="N401">
        <v>1</v>
      </c>
      <c r="O401">
        <v>28</v>
      </c>
      <c r="P401">
        <v>7.5</v>
      </c>
      <c r="Q401">
        <v>71.316999999999993</v>
      </c>
      <c r="R401">
        <v>3.5</v>
      </c>
      <c r="S401">
        <v>249.60949999999997</v>
      </c>
      <c r="T401">
        <v>0</v>
      </c>
      <c r="U401">
        <v>249.60949999999997</v>
      </c>
      <c r="V401">
        <v>249609.49999999997</v>
      </c>
      <c r="W401">
        <v>20800.791666666664</v>
      </c>
      <c r="X401" t="s">
        <v>1754</v>
      </c>
      <c r="Y401" t="s">
        <v>1754</v>
      </c>
      <c r="Z401">
        <v>3093</v>
      </c>
      <c r="AA401">
        <v>3094</v>
      </c>
      <c r="AB401" t="s">
        <v>42</v>
      </c>
      <c r="AC401" t="s">
        <v>42</v>
      </c>
      <c r="AD401" t="s">
        <v>42</v>
      </c>
      <c r="AE401" t="s">
        <v>42</v>
      </c>
      <c r="AF401">
        <v>118</v>
      </c>
      <c r="AH401">
        <v>2023</v>
      </c>
      <c r="AL401" t="s">
        <v>706</v>
      </c>
    </row>
    <row r="402" spans="1:38" x14ac:dyDescent="0.35">
      <c r="A402" t="s">
        <v>47</v>
      </c>
      <c r="B402" t="s">
        <v>698</v>
      </c>
      <c r="C402" t="s">
        <v>285</v>
      </c>
      <c r="D402" t="s">
        <v>820</v>
      </c>
      <c r="E402" t="s">
        <v>48</v>
      </c>
      <c r="G402" t="s">
        <v>706</v>
      </c>
      <c r="H402" t="s">
        <v>539</v>
      </c>
      <c r="I402" t="s">
        <v>808</v>
      </c>
      <c r="J402">
        <v>1</v>
      </c>
      <c r="L402" t="s">
        <v>58</v>
      </c>
      <c r="M402" t="s">
        <v>50</v>
      </c>
      <c r="N402">
        <v>2</v>
      </c>
      <c r="O402">
        <v>0</v>
      </c>
      <c r="P402">
        <v>7.5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 t="s">
        <v>1754</v>
      </c>
      <c r="Y402" t="s">
        <v>1754</v>
      </c>
      <c r="Z402">
        <v>3093</v>
      </c>
      <c r="AA402">
        <v>3094</v>
      </c>
      <c r="AF402">
        <v>118</v>
      </c>
      <c r="AH402">
        <v>2023</v>
      </c>
      <c r="AL402" t="s">
        <v>706</v>
      </c>
    </row>
    <row r="403" spans="1:38" x14ac:dyDescent="0.35">
      <c r="A403" t="s">
        <v>47</v>
      </c>
      <c r="B403" t="s">
        <v>698</v>
      </c>
      <c r="C403" t="s">
        <v>285</v>
      </c>
      <c r="D403" t="s">
        <v>820</v>
      </c>
      <c r="E403" t="s">
        <v>48</v>
      </c>
      <c r="G403" t="s">
        <v>706</v>
      </c>
      <c r="H403" t="s">
        <v>823</v>
      </c>
      <c r="I403" t="s">
        <v>824</v>
      </c>
      <c r="J403">
        <v>1</v>
      </c>
      <c r="L403" t="s">
        <v>58</v>
      </c>
      <c r="M403" t="s">
        <v>50</v>
      </c>
      <c r="N403">
        <v>2</v>
      </c>
      <c r="O403">
        <v>0</v>
      </c>
      <c r="P403">
        <v>7.5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 t="s">
        <v>1754</v>
      </c>
      <c r="Y403" t="s">
        <v>1754</v>
      </c>
      <c r="Z403">
        <v>3093</v>
      </c>
      <c r="AA403">
        <v>3094</v>
      </c>
      <c r="AB403" t="s">
        <v>42</v>
      </c>
      <c r="AC403" t="s">
        <v>42</v>
      </c>
      <c r="AD403" t="s">
        <v>42</v>
      </c>
      <c r="AE403" t="s">
        <v>42</v>
      </c>
      <c r="AF403">
        <v>118</v>
      </c>
      <c r="AH403">
        <v>2023</v>
      </c>
      <c r="AL403" t="s">
        <v>706</v>
      </c>
    </row>
    <row r="404" spans="1:38" x14ac:dyDescent="0.35">
      <c r="A404" t="s">
        <v>47</v>
      </c>
      <c r="B404" t="s">
        <v>698</v>
      </c>
      <c r="C404" t="s">
        <v>285</v>
      </c>
      <c r="D404" t="s">
        <v>820</v>
      </c>
      <c r="E404" t="s">
        <v>48</v>
      </c>
      <c r="G404" t="s">
        <v>706</v>
      </c>
      <c r="H404" t="s">
        <v>809</v>
      </c>
      <c r="I404" t="s">
        <v>810</v>
      </c>
      <c r="J404">
        <v>1</v>
      </c>
      <c r="L404" t="s">
        <v>58</v>
      </c>
      <c r="M404" t="s">
        <v>49</v>
      </c>
      <c r="N404">
        <v>3</v>
      </c>
      <c r="O404">
        <v>0</v>
      </c>
      <c r="P404">
        <v>7.5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 t="s">
        <v>1754</v>
      </c>
      <c r="Y404" t="s">
        <v>1754</v>
      </c>
      <c r="Z404">
        <v>3093</v>
      </c>
      <c r="AA404">
        <v>3094</v>
      </c>
      <c r="AB404" t="s">
        <v>42</v>
      </c>
      <c r="AC404" t="s">
        <v>42</v>
      </c>
      <c r="AD404" t="s">
        <v>42</v>
      </c>
      <c r="AE404" t="s">
        <v>42</v>
      </c>
      <c r="AF404">
        <v>118</v>
      </c>
      <c r="AH404">
        <v>2023</v>
      </c>
      <c r="AL404" t="s">
        <v>706</v>
      </c>
    </row>
    <row r="405" spans="1:38" x14ac:dyDescent="0.35">
      <c r="A405" t="s">
        <v>47</v>
      </c>
      <c r="B405" t="s">
        <v>698</v>
      </c>
      <c r="C405" t="s">
        <v>285</v>
      </c>
      <c r="D405" t="s">
        <v>820</v>
      </c>
      <c r="E405" t="s">
        <v>48</v>
      </c>
      <c r="G405" t="s">
        <v>706</v>
      </c>
      <c r="H405" t="s">
        <v>811</v>
      </c>
      <c r="I405" t="s">
        <v>812</v>
      </c>
      <c r="J405">
        <v>1</v>
      </c>
      <c r="L405" t="s">
        <v>58</v>
      </c>
      <c r="M405" t="s">
        <v>49</v>
      </c>
      <c r="N405">
        <v>3</v>
      </c>
      <c r="O405">
        <v>0</v>
      </c>
      <c r="P405">
        <v>7.5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 t="s">
        <v>1754</v>
      </c>
      <c r="Y405" t="s">
        <v>1754</v>
      </c>
      <c r="Z405">
        <v>3093</v>
      </c>
      <c r="AA405">
        <v>3094</v>
      </c>
      <c r="AF405">
        <v>118</v>
      </c>
      <c r="AH405">
        <v>2023</v>
      </c>
      <c r="AL405" t="s">
        <v>706</v>
      </c>
    </row>
    <row r="406" spans="1:38" x14ac:dyDescent="0.35">
      <c r="A406" t="s">
        <v>47</v>
      </c>
      <c r="B406" t="s">
        <v>698</v>
      </c>
      <c r="C406" t="s">
        <v>285</v>
      </c>
      <c r="D406" t="s">
        <v>820</v>
      </c>
      <c r="E406" t="s">
        <v>48</v>
      </c>
      <c r="G406" t="s">
        <v>706</v>
      </c>
      <c r="H406" t="s">
        <v>783</v>
      </c>
      <c r="I406" t="s">
        <v>813</v>
      </c>
      <c r="J406">
        <v>1</v>
      </c>
      <c r="L406" t="s">
        <v>58</v>
      </c>
      <c r="M406" t="s">
        <v>50</v>
      </c>
      <c r="N406">
        <v>4</v>
      </c>
      <c r="O406">
        <v>16</v>
      </c>
      <c r="P406">
        <v>15</v>
      </c>
      <c r="Q406">
        <v>71.316999999999993</v>
      </c>
      <c r="R406">
        <v>4</v>
      </c>
      <c r="S406">
        <v>285.26799999999997</v>
      </c>
      <c r="T406">
        <v>0</v>
      </c>
      <c r="U406">
        <v>285.26799999999997</v>
      </c>
      <c r="V406">
        <v>285268</v>
      </c>
      <c r="W406">
        <v>23772.333333333332</v>
      </c>
      <c r="X406" t="s">
        <v>1754</v>
      </c>
      <c r="Y406" t="s">
        <v>1754</v>
      </c>
      <c r="Z406">
        <v>3093</v>
      </c>
      <c r="AA406">
        <v>3094</v>
      </c>
      <c r="AB406" t="s">
        <v>42</v>
      </c>
      <c r="AC406" t="s">
        <v>42</v>
      </c>
      <c r="AD406" t="s">
        <v>42</v>
      </c>
      <c r="AE406" t="s">
        <v>42</v>
      </c>
      <c r="AF406">
        <v>118</v>
      </c>
      <c r="AH406">
        <v>2023</v>
      </c>
      <c r="AL406" t="s">
        <v>706</v>
      </c>
    </row>
    <row r="407" spans="1:38" x14ac:dyDescent="0.35">
      <c r="A407" t="s">
        <v>38</v>
      </c>
      <c r="B407" t="s">
        <v>698</v>
      </c>
      <c r="C407" t="s">
        <v>298</v>
      </c>
      <c r="D407" t="s">
        <v>298</v>
      </c>
      <c r="E407" t="s">
        <v>42</v>
      </c>
      <c r="G407" t="s">
        <v>706</v>
      </c>
      <c r="H407" t="s">
        <v>44</v>
      </c>
      <c r="I407" t="s">
        <v>42</v>
      </c>
      <c r="J407">
        <v>1</v>
      </c>
      <c r="L407" t="s">
        <v>53</v>
      </c>
      <c r="Q407">
        <v>0</v>
      </c>
      <c r="R407">
        <v>0</v>
      </c>
      <c r="S407">
        <v>0</v>
      </c>
      <c r="T407">
        <v>68</v>
      </c>
      <c r="U407">
        <v>68</v>
      </c>
      <c r="V407">
        <v>68000</v>
      </c>
      <c r="W407">
        <v>5666.666666666667</v>
      </c>
      <c r="X407" t="s">
        <v>38</v>
      </c>
      <c r="Y407" t="s">
        <v>38</v>
      </c>
      <c r="Z407" t="s">
        <v>38</v>
      </c>
      <c r="AB407" t="s">
        <v>42</v>
      </c>
      <c r="AC407" t="s">
        <v>42</v>
      </c>
      <c r="AD407" t="s">
        <v>42</v>
      </c>
      <c r="AE407" t="s">
        <v>42</v>
      </c>
      <c r="AF407" t="s">
        <v>38</v>
      </c>
      <c r="AH407">
        <v>2023</v>
      </c>
      <c r="AL407" t="s">
        <v>706</v>
      </c>
    </row>
    <row r="408" spans="1:38" x14ac:dyDescent="0.35">
      <c r="A408" t="s">
        <v>38</v>
      </c>
      <c r="B408" t="s">
        <v>698</v>
      </c>
      <c r="C408" t="s">
        <v>298</v>
      </c>
      <c r="D408" t="s">
        <v>298</v>
      </c>
      <c r="E408" t="s">
        <v>42</v>
      </c>
      <c r="G408" t="s">
        <v>706</v>
      </c>
      <c r="H408" t="s">
        <v>55</v>
      </c>
      <c r="I408" t="s">
        <v>42</v>
      </c>
      <c r="J408">
        <v>1</v>
      </c>
      <c r="L408" t="s">
        <v>53</v>
      </c>
      <c r="Q408">
        <v>0</v>
      </c>
      <c r="R408">
        <v>0</v>
      </c>
      <c r="S408">
        <v>0</v>
      </c>
      <c r="T408">
        <v>156</v>
      </c>
      <c r="U408">
        <v>156</v>
      </c>
      <c r="V408">
        <v>156000</v>
      </c>
      <c r="W408">
        <v>13000</v>
      </c>
      <c r="X408" t="s">
        <v>38</v>
      </c>
      <c r="Y408" t="s">
        <v>38</v>
      </c>
      <c r="Z408" t="s">
        <v>38</v>
      </c>
      <c r="AB408" t="s">
        <v>42</v>
      </c>
      <c r="AC408" t="s">
        <v>42</v>
      </c>
      <c r="AD408" t="s">
        <v>42</v>
      </c>
      <c r="AE408" t="s">
        <v>42</v>
      </c>
      <c r="AF408" t="s">
        <v>38</v>
      </c>
      <c r="AH408">
        <v>2023</v>
      </c>
      <c r="AL408" t="s">
        <v>706</v>
      </c>
    </row>
    <row r="409" spans="1:38" x14ac:dyDescent="0.35">
      <c r="A409" t="s">
        <v>38</v>
      </c>
      <c r="B409" t="s">
        <v>698</v>
      </c>
      <c r="C409" t="s">
        <v>298</v>
      </c>
      <c r="D409" t="s">
        <v>298</v>
      </c>
      <c r="E409" t="s">
        <v>42</v>
      </c>
      <c r="G409" t="s">
        <v>706</v>
      </c>
      <c r="H409" t="s">
        <v>825</v>
      </c>
      <c r="I409" t="s">
        <v>42</v>
      </c>
      <c r="J409">
        <v>1</v>
      </c>
      <c r="L409" t="s">
        <v>53</v>
      </c>
      <c r="Q409">
        <v>0</v>
      </c>
      <c r="R409">
        <v>0</v>
      </c>
      <c r="S409">
        <v>0</v>
      </c>
      <c r="T409">
        <v>426</v>
      </c>
      <c r="U409">
        <v>426</v>
      </c>
      <c r="V409">
        <v>426000</v>
      </c>
      <c r="W409">
        <v>35500</v>
      </c>
      <c r="X409" t="s">
        <v>38</v>
      </c>
      <c r="Y409" t="s">
        <v>38</v>
      </c>
      <c r="Z409" t="s">
        <v>38</v>
      </c>
      <c r="AB409" t="s">
        <v>42</v>
      </c>
      <c r="AC409" t="s">
        <v>42</v>
      </c>
      <c r="AD409" t="s">
        <v>42</v>
      </c>
      <c r="AE409" t="s">
        <v>42</v>
      </c>
      <c r="AF409" t="s">
        <v>38</v>
      </c>
      <c r="AH409">
        <v>2023</v>
      </c>
      <c r="AL409" t="s">
        <v>706</v>
      </c>
    </row>
    <row r="410" spans="1:38" x14ac:dyDescent="0.35">
      <c r="A410" t="s">
        <v>38</v>
      </c>
      <c r="B410" t="s">
        <v>698</v>
      </c>
      <c r="C410" t="s">
        <v>298</v>
      </c>
      <c r="D410" t="s">
        <v>298</v>
      </c>
      <c r="E410" t="s">
        <v>42</v>
      </c>
      <c r="G410" t="s">
        <v>706</v>
      </c>
      <c r="H410" t="s">
        <v>52</v>
      </c>
      <c r="I410" t="s">
        <v>42</v>
      </c>
      <c r="J410">
        <v>1</v>
      </c>
      <c r="L410" t="s">
        <v>53</v>
      </c>
      <c r="Q410">
        <v>0</v>
      </c>
      <c r="R410">
        <v>0</v>
      </c>
      <c r="S410">
        <v>0</v>
      </c>
      <c r="T410">
        <v>544</v>
      </c>
      <c r="U410">
        <v>544</v>
      </c>
      <c r="V410">
        <v>544000</v>
      </c>
      <c r="W410">
        <v>45333.333333333336</v>
      </c>
      <c r="X410" t="s">
        <v>38</v>
      </c>
      <c r="Y410" t="s">
        <v>38</v>
      </c>
      <c r="Z410" t="s">
        <v>38</v>
      </c>
      <c r="AB410" t="s">
        <v>42</v>
      </c>
      <c r="AC410" t="s">
        <v>42</v>
      </c>
      <c r="AD410" t="s">
        <v>42</v>
      </c>
      <c r="AE410" t="s">
        <v>42</v>
      </c>
      <c r="AF410" t="s">
        <v>38</v>
      </c>
      <c r="AH410">
        <v>2023</v>
      </c>
      <c r="AL410" t="s">
        <v>706</v>
      </c>
    </row>
    <row r="411" spans="1:38" x14ac:dyDescent="0.35">
      <c r="A411" t="s">
        <v>38</v>
      </c>
      <c r="B411" t="s">
        <v>698</v>
      </c>
      <c r="C411" t="s">
        <v>298</v>
      </c>
      <c r="D411" t="s">
        <v>298</v>
      </c>
      <c r="E411" t="s">
        <v>42</v>
      </c>
      <c r="G411" t="s">
        <v>706</v>
      </c>
      <c r="H411" t="s">
        <v>307</v>
      </c>
      <c r="I411" t="s">
        <v>42</v>
      </c>
      <c r="J411">
        <v>1</v>
      </c>
      <c r="L411" t="s">
        <v>53</v>
      </c>
      <c r="Q411">
        <v>0</v>
      </c>
      <c r="R411">
        <v>0</v>
      </c>
      <c r="S411">
        <v>0</v>
      </c>
      <c r="T411">
        <v>18</v>
      </c>
      <c r="U411">
        <v>18</v>
      </c>
      <c r="V411">
        <v>18000</v>
      </c>
      <c r="W411">
        <v>1500</v>
      </c>
      <c r="X411" t="s">
        <v>38</v>
      </c>
      <c r="Y411" t="s">
        <v>38</v>
      </c>
      <c r="Z411" t="s">
        <v>38</v>
      </c>
      <c r="AB411" t="s">
        <v>42</v>
      </c>
      <c r="AC411" t="s">
        <v>42</v>
      </c>
      <c r="AD411" t="s">
        <v>42</v>
      </c>
      <c r="AE411" t="s">
        <v>42</v>
      </c>
      <c r="AF411" t="s">
        <v>38</v>
      </c>
      <c r="AH411">
        <v>2023</v>
      </c>
      <c r="AL411" t="s">
        <v>706</v>
      </c>
    </row>
    <row r="412" spans="1:38" x14ac:dyDescent="0.35">
      <c r="A412" t="s">
        <v>47</v>
      </c>
      <c r="B412" t="s">
        <v>698</v>
      </c>
      <c r="C412" t="s">
        <v>298</v>
      </c>
      <c r="D412" t="s">
        <v>298</v>
      </c>
      <c r="E412" t="s">
        <v>48</v>
      </c>
      <c r="G412" t="s">
        <v>706</v>
      </c>
      <c r="H412" t="s">
        <v>826</v>
      </c>
      <c r="I412" t="s">
        <v>827</v>
      </c>
      <c r="J412">
        <v>1</v>
      </c>
      <c r="L412" t="s">
        <v>58</v>
      </c>
      <c r="M412" t="s">
        <v>49</v>
      </c>
      <c r="N412">
        <v>1</v>
      </c>
      <c r="O412">
        <v>18</v>
      </c>
      <c r="P412">
        <v>5</v>
      </c>
      <c r="Q412">
        <v>86.575000000000003</v>
      </c>
      <c r="R412">
        <v>1.5</v>
      </c>
      <c r="S412">
        <v>129.86250000000001</v>
      </c>
      <c r="T412">
        <v>0</v>
      </c>
      <c r="U412">
        <v>129.86250000000001</v>
      </c>
      <c r="V412">
        <v>129862.50000000001</v>
      </c>
      <c r="W412">
        <v>10821.875000000002</v>
      </c>
      <c r="X412" t="s">
        <v>835</v>
      </c>
      <c r="Y412" t="s">
        <v>835</v>
      </c>
      <c r="Z412">
        <v>3093</v>
      </c>
      <c r="AA412">
        <v>3094</v>
      </c>
      <c r="AB412" t="s">
        <v>42</v>
      </c>
      <c r="AC412" t="s">
        <v>42</v>
      </c>
      <c r="AD412" t="s">
        <v>42</v>
      </c>
      <c r="AE412" t="s">
        <v>42</v>
      </c>
      <c r="AF412">
        <v>106</v>
      </c>
      <c r="AH412">
        <v>2023</v>
      </c>
      <c r="AL412" t="s">
        <v>706</v>
      </c>
    </row>
    <row r="413" spans="1:38" x14ac:dyDescent="0.35">
      <c r="A413" t="s">
        <v>47</v>
      </c>
      <c r="B413" t="s">
        <v>698</v>
      </c>
      <c r="C413" t="s">
        <v>298</v>
      </c>
      <c r="D413" t="s">
        <v>298</v>
      </c>
      <c r="E413" t="s">
        <v>48</v>
      </c>
      <c r="G413" t="s">
        <v>706</v>
      </c>
      <c r="H413" t="s">
        <v>828</v>
      </c>
      <c r="I413" t="s">
        <v>829</v>
      </c>
      <c r="J413">
        <v>1</v>
      </c>
      <c r="L413" t="s">
        <v>58</v>
      </c>
      <c r="M413" t="s">
        <v>49</v>
      </c>
      <c r="N413">
        <v>1</v>
      </c>
      <c r="O413">
        <v>18</v>
      </c>
      <c r="P413">
        <v>17.5</v>
      </c>
      <c r="Q413">
        <v>86.575000000000003</v>
      </c>
      <c r="R413">
        <v>5.25</v>
      </c>
      <c r="S413">
        <v>454.51875000000001</v>
      </c>
      <c r="T413">
        <v>0</v>
      </c>
      <c r="U413">
        <v>454.51875000000001</v>
      </c>
      <c r="V413">
        <v>454518.75</v>
      </c>
      <c r="W413">
        <v>37876.5625</v>
      </c>
      <c r="X413" t="s">
        <v>835</v>
      </c>
      <c r="Y413" t="s">
        <v>835</v>
      </c>
      <c r="Z413">
        <v>3093</v>
      </c>
      <c r="AA413">
        <v>3094</v>
      </c>
      <c r="AF413">
        <v>106</v>
      </c>
      <c r="AH413">
        <v>2023</v>
      </c>
      <c r="AL413" t="s">
        <v>706</v>
      </c>
    </row>
    <row r="414" spans="1:38" x14ac:dyDescent="0.35">
      <c r="A414" t="s">
        <v>47</v>
      </c>
      <c r="B414" t="s">
        <v>698</v>
      </c>
      <c r="C414" t="s">
        <v>298</v>
      </c>
      <c r="D414" t="s">
        <v>298</v>
      </c>
      <c r="E414" t="s">
        <v>48</v>
      </c>
      <c r="G414" t="s">
        <v>706</v>
      </c>
      <c r="H414" t="s">
        <v>830</v>
      </c>
      <c r="I414" t="s">
        <v>831</v>
      </c>
      <c r="J414">
        <v>1</v>
      </c>
      <c r="L414" t="s">
        <v>58</v>
      </c>
      <c r="M414" t="s">
        <v>49</v>
      </c>
      <c r="N414">
        <v>1</v>
      </c>
      <c r="O414">
        <v>18</v>
      </c>
      <c r="P414">
        <v>7.5</v>
      </c>
      <c r="Q414">
        <v>86.575000000000003</v>
      </c>
      <c r="R414">
        <v>2.25</v>
      </c>
      <c r="S414">
        <v>194.79375000000002</v>
      </c>
      <c r="T414">
        <v>0</v>
      </c>
      <c r="U414">
        <v>194.79375000000002</v>
      </c>
      <c r="V414">
        <v>194793.75000000003</v>
      </c>
      <c r="W414">
        <v>16232.812500000002</v>
      </c>
      <c r="X414" t="s">
        <v>835</v>
      </c>
      <c r="Y414" t="s">
        <v>835</v>
      </c>
      <c r="Z414">
        <v>3093</v>
      </c>
      <c r="AA414">
        <v>3094</v>
      </c>
      <c r="AB414" t="s">
        <v>42</v>
      </c>
      <c r="AC414" t="s">
        <v>42</v>
      </c>
      <c r="AD414" t="s">
        <v>42</v>
      </c>
      <c r="AE414" t="s">
        <v>42</v>
      </c>
      <c r="AF414">
        <v>106</v>
      </c>
      <c r="AH414">
        <v>2023</v>
      </c>
      <c r="AL414" t="s">
        <v>706</v>
      </c>
    </row>
    <row r="415" spans="1:38" x14ac:dyDescent="0.35">
      <c r="A415" t="s">
        <v>47</v>
      </c>
      <c r="B415" t="s">
        <v>698</v>
      </c>
      <c r="C415" t="s">
        <v>298</v>
      </c>
      <c r="D415" t="s">
        <v>298</v>
      </c>
      <c r="E415" t="s">
        <v>48</v>
      </c>
      <c r="G415" t="s">
        <v>832</v>
      </c>
      <c r="H415" t="s">
        <v>833</v>
      </c>
      <c r="I415" t="s">
        <v>834</v>
      </c>
      <c r="J415">
        <v>1</v>
      </c>
      <c r="L415" t="s">
        <v>58</v>
      </c>
      <c r="M415" t="s">
        <v>50</v>
      </c>
      <c r="N415">
        <v>2</v>
      </c>
      <c r="O415">
        <v>19</v>
      </c>
      <c r="P415">
        <v>4.5</v>
      </c>
      <c r="Q415">
        <v>99.79</v>
      </c>
      <c r="R415">
        <v>1.425</v>
      </c>
      <c r="S415">
        <v>142.20075</v>
      </c>
      <c r="T415">
        <v>0</v>
      </c>
      <c r="U415">
        <v>142.20075</v>
      </c>
      <c r="V415">
        <v>142200.75</v>
      </c>
      <c r="W415">
        <v>11850.0625</v>
      </c>
      <c r="X415" t="s">
        <v>835</v>
      </c>
      <c r="Y415" t="s">
        <v>836</v>
      </c>
      <c r="Z415">
        <v>3093</v>
      </c>
      <c r="AA415">
        <v>3094</v>
      </c>
      <c r="AB415" t="s">
        <v>42</v>
      </c>
      <c r="AC415" t="s">
        <v>42</v>
      </c>
      <c r="AD415" t="s">
        <v>42</v>
      </c>
      <c r="AE415" t="s">
        <v>42</v>
      </c>
      <c r="AF415">
        <v>106</v>
      </c>
      <c r="AH415">
        <v>2023</v>
      </c>
      <c r="AL415" t="s">
        <v>706</v>
      </c>
    </row>
    <row r="416" spans="1:38" x14ac:dyDescent="0.35">
      <c r="A416" t="s">
        <v>47</v>
      </c>
      <c r="B416" t="s">
        <v>698</v>
      </c>
      <c r="C416" t="s">
        <v>298</v>
      </c>
      <c r="D416" t="s">
        <v>298</v>
      </c>
      <c r="E416" t="s">
        <v>48</v>
      </c>
      <c r="G416" t="s">
        <v>706</v>
      </c>
      <c r="H416" t="s">
        <v>837</v>
      </c>
      <c r="I416" t="s">
        <v>838</v>
      </c>
      <c r="J416">
        <v>1</v>
      </c>
      <c r="L416" t="s">
        <v>58</v>
      </c>
      <c r="M416" t="s">
        <v>50</v>
      </c>
      <c r="N416">
        <v>2</v>
      </c>
      <c r="O416">
        <v>19</v>
      </c>
      <c r="P416">
        <v>16.5</v>
      </c>
      <c r="Q416">
        <v>86.575000000000003</v>
      </c>
      <c r="R416">
        <v>5.2249999999999996</v>
      </c>
      <c r="S416">
        <v>452.354375</v>
      </c>
      <c r="T416">
        <v>0</v>
      </c>
      <c r="U416">
        <v>452.354375</v>
      </c>
      <c r="V416">
        <v>452354.375</v>
      </c>
      <c r="W416">
        <v>37696.197916666664</v>
      </c>
      <c r="X416" t="s">
        <v>835</v>
      </c>
      <c r="Y416" t="s">
        <v>835</v>
      </c>
      <c r="Z416">
        <v>3093</v>
      </c>
      <c r="AA416">
        <v>3094</v>
      </c>
      <c r="AB416" t="s">
        <v>42</v>
      </c>
      <c r="AC416" t="s">
        <v>42</v>
      </c>
      <c r="AD416" t="s">
        <v>42</v>
      </c>
      <c r="AE416" t="s">
        <v>42</v>
      </c>
      <c r="AF416">
        <v>106</v>
      </c>
      <c r="AH416">
        <v>2023</v>
      </c>
      <c r="AL416" t="s">
        <v>706</v>
      </c>
    </row>
    <row r="417" spans="1:38" x14ac:dyDescent="0.35">
      <c r="A417" t="s">
        <v>47</v>
      </c>
      <c r="B417" t="s">
        <v>698</v>
      </c>
      <c r="C417" t="s">
        <v>298</v>
      </c>
      <c r="D417" t="s">
        <v>298</v>
      </c>
      <c r="E417" t="s">
        <v>48</v>
      </c>
      <c r="G417" t="s">
        <v>706</v>
      </c>
      <c r="H417" t="s">
        <v>839</v>
      </c>
      <c r="I417" t="s">
        <v>840</v>
      </c>
      <c r="J417">
        <v>1</v>
      </c>
      <c r="L417" t="s">
        <v>58</v>
      </c>
      <c r="M417" t="s">
        <v>50</v>
      </c>
      <c r="N417">
        <v>2</v>
      </c>
      <c r="O417">
        <v>19</v>
      </c>
      <c r="P417">
        <v>9</v>
      </c>
      <c r="Q417">
        <v>86.575000000000003</v>
      </c>
      <c r="R417">
        <v>2.85</v>
      </c>
      <c r="S417">
        <v>246.73875000000001</v>
      </c>
      <c r="T417">
        <v>0</v>
      </c>
      <c r="U417">
        <v>246.73875000000001</v>
      </c>
      <c r="V417">
        <v>246738.75</v>
      </c>
      <c r="W417">
        <v>20561.5625</v>
      </c>
      <c r="X417" t="s">
        <v>835</v>
      </c>
      <c r="Y417" t="s">
        <v>835</v>
      </c>
      <c r="Z417">
        <v>3093</v>
      </c>
      <c r="AA417">
        <v>3094</v>
      </c>
      <c r="AB417" t="s">
        <v>42</v>
      </c>
      <c r="AC417" t="s">
        <v>42</v>
      </c>
      <c r="AD417" t="s">
        <v>42</v>
      </c>
      <c r="AE417" t="s">
        <v>42</v>
      </c>
      <c r="AF417">
        <v>106</v>
      </c>
      <c r="AH417">
        <v>2023</v>
      </c>
      <c r="AL417" t="s">
        <v>706</v>
      </c>
    </row>
    <row r="418" spans="1:38" x14ac:dyDescent="0.35">
      <c r="A418" t="s">
        <v>47</v>
      </c>
      <c r="B418" t="s">
        <v>698</v>
      </c>
      <c r="C418" t="s">
        <v>298</v>
      </c>
      <c r="D418" t="s">
        <v>298</v>
      </c>
      <c r="E418" t="s">
        <v>48</v>
      </c>
      <c r="G418" t="s">
        <v>706</v>
      </c>
      <c r="H418" t="s">
        <v>841</v>
      </c>
      <c r="I418" t="s">
        <v>42</v>
      </c>
      <c r="J418">
        <v>1</v>
      </c>
      <c r="L418" t="s">
        <v>58</v>
      </c>
      <c r="M418" t="s">
        <v>49</v>
      </c>
      <c r="N418">
        <v>3</v>
      </c>
      <c r="O418">
        <v>19</v>
      </c>
      <c r="P418">
        <v>7.5</v>
      </c>
      <c r="Q418">
        <v>86.575000000000003</v>
      </c>
      <c r="R418">
        <v>2.375</v>
      </c>
      <c r="S418">
        <v>205.61562499999999</v>
      </c>
      <c r="T418">
        <v>0</v>
      </c>
      <c r="U418">
        <v>205.61562499999999</v>
      </c>
      <c r="V418">
        <v>205615.625</v>
      </c>
      <c r="W418">
        <v>17134.635416666668</v>
      </c>
      <c r="X418" t="s">
        <v>835</v>
      </c>
      <c r="Y418" t="s">
        <v>835</v>
      </c>
      <c r="Z418">
        <v>3093</v>
      </c>
      <c r="AA418">
        <v>3094</v>
      </c>
      <c r="AB418" t="s">
        <v>42</v>
      </c>
      <c r="AC418" t="s">
        <v>42</v>
      </c>
      <c r="AD418" t="s">
        <v>42</v>
      </c>
      <c r="AE418" t="s">
        <v>42</v>
      </c>
      <c r="AF418">
        <v>106</v>
      </c>
      <c r="AH418">
        <v>2023</v>
      </c>
      <c r="AL418" t="s">
        <v>706</v>
      </c>
    </row>
    <row r="419" spans="1:38" x14ac:dyDescent="0.35">
      <c r="A419" t="s">
        <v>47</v>
      </c>
      <c r="B419" t="s">
        <v>698</v>
      </c>
      <c r="C419" t="s">
        <v>298</v>
      </c>
      <c r="D419" t="s">
        <v>298</v>
      </c>
      <c r="E419" t="s">
        <v>48</v>
      </c>
      <c r="G419" t="s">
        <v>706</v>
      </c>
      <c r="H419" t="s">
        <v>349</v>
      </c>
      <c r="I419" t="s">
        <v>42</v>
      </c>
      <c r="J419">
        <v>1</v>
      </c>
      <c r="L419" t="s">
        <v>58</v>
      </c>
      <c r="M419" t="s">
        <v>49</v>
      </c>
      <c r="N419">
        <v>3</v>
      </c>
      <c r="O419">
        <v>19</v>
      </c>
      <c r="P419">
        <v>10</v>
      </c>
      <c r="Q419">
        <v>86.575000000000003</v>
      </c>
      <c r="R419">
        <v>3.1666666666666665</v>
      </c>
      <c r="S419">
        <v>274.15416666666664</v>
      </c>
      <c r="T419">
        <v>0</v>
      </c>
      <c r="U419">
        <v>274.15416666666664</v>
      </c>
      <c r="V419">
        <v>274154.16666666663</v>
      </c>
      <c r="W419">
        <v>22846.180555555551</v>
      </c>
      <c r="X419" t="s">
        <v>835</v>
      </c>
      <c r="Y419" t="s">
        <v>835</v>
      </c>
      <c r="Z419">
        <v>3093</v>
      </c>
      <c r="AA419">
        <v>3094</v>
      </c>
      <c r="AB419" t="s">
        <v>42</v>
      </c>
      <c r="AC419" t="s">
        <v>42</v>
      </c>
      <c r="AD419" t="s">
        <v>42</v>
      </c>
      <c r="AE419" t="s">
        <v>42</v>
      </c>
      <c r="AF419">
        <v>106</v>
      </c>
      <c r="AH419">
        <v>2023</v>
      </c>
      <c r="AL419" t="s">
        <v>706</v>
      </c>
    </row>
    <row r="420" spans="1:38" x14ac:dyDescent="0.35">
      <c r="A420" t="s">
        <v>47</v>
      </c>
      <c r="B420" t="s">
        <v>698</v>
      </c>
      <c r="C420" t="s">
        <v>298</v>
      </c>
      <c r="D420" t="s">
        <v>298</v>
      </c>
      <c r="E420" t="s">
        <v>48</v>
      </c>
      <c r="G420" t="s">
        <v>706</v>
      </c>
      <c r="H420" t="s">
        <v>842</v>
      </c>
      <c r="I420" t="s">
        <v>843</v>
      </c>
      <c r="J420">
        <v>1</v>
      </c>
      <c r="L420" t="s">
        <v>58</v>
      </c>
      <c r="M420" t="s">
        <v>49</v>
      </c>
      <c r="N420">
        <v>3</v>
      </c>
      <c r="O420">
        <v>19</v>
      </c>
      <c r="P420">
        <v>10</v>
      </c>
      <c r="Q420">
        <v>86.575000000000003</v>
      </c>
      <c r="R420">
        <v>3.1666666666666665</v>
      </c>
      <c r="S420">
        <v>274.15416666666664</v>
      </c>
      <c r="T420">
        <v>0</v>
      </c>
      <c r="U420">
        <v>274.15416666666664</v>
      </c>
      <c r="V420">
        <v>274154.16666666663</v>
      </c>
      <c r="W420">
        <v>22846.180555555551</v>
      </c>
      <c r="X420" t="s">
        <v>835</v>
      </c>
      <c r="Y420" t="s">
        <v>835</v>
      </c>
      <c r="Z420">
        <v>3093</v>
      </c>
      <c r="AA420">
        <v>3094</v>
      </c>
      <c r="AB420" t="s">
        <v>42</v>
      </c>
      <c r="AC420" t="s">
        <v>42</v>
      </c>
      <c r="AD420" t="s">
        <v>42</v>
      </c>
      <c r="AE420" t="s">
        <v>42</v>
      </c>
      <c r="AF420">
        <v>106</v>
      </c>
      <c r="AH420">
        <v>2023</v>
      </c>
      <c r="AL420" t="s">
        <v>706</v>
      </c>
    </row>
    <row r="421" spans="1:38" x14ac:dyDescent="0.35">
      <c r="A421" t="s">
        <v>47</v>
      </c>
      <c r="B421" t="s">
        <v>698</v>
      </c>
      <c r="C421" t="s">
        <v>298</v>
      </c>
      <c r="D421" t="s">
        <v>298</v>
      </c>
      <c r="E421" t="s">
        <v>48</v>
      </c>
      <c r="G421" t="s">
        <v>706</v>
      </c>
      <c r="H421" t="s">
        <v>844</v>
      </c>
      <c r="I421" t="s">
        <v>845</v>
      </c>
      <c r="J421">
        <v>1</v>
      </c>
      <c r="L421" t="s">
        <v>58</v>
      </c>
      <c r="M421" t="s">
        <v>49</v>
      </c>
      <c r="N421">
        <v>3</v>
      </c>
      <c r="O421">
        <v>19</v>
      </c>
      <c r="P421">
        <v>2.5</v>
      </c>
      <c r="Q421">
        <v>86.575000000000003</v>
      </c>
      <c r="R421">
        <v>0.79166666666666663</v>
      </c>
      <c r="S421">
        <v>68.53854166666666</v>
      </c>
      <c r="T421">
        <v>0</v>
      </c>
      <c r="U421">
        <v>68.53854166666666</v>
      </c>
      <c r="V421">
        <v>68538.541666666657</v>
      </c>
      <c r="W421">
        <v>5711.5451388888878</v>
      </c>
      <c r="X421" t="s">
        <v>835</v>
      </c>
      <c r="Y421" t="s">
        <v>835</v>
      </c>
      <c r="Z421">
        <v>3093</v>
      </c>
      <c r="AA421">
        <v>3094</v>
      </c>
      <c r="AB421" t="s">
        <v>42</v>
      </c>
      <c r="AC421" t="s">
        <v>42</v>
      </c>
      <c r="AD421" t="s">
        <v>42</v>
      </c>
      <c r="AE421" t="s">
        <v>42</v>
      </c>
      <c r="AF421">
        <v>106</v>
      </c>
      <c r="AH421">
        <v>2023</v>
      </c>
      <c r="AL421" t="s">
        <v>706</v>
      </c>
    </row>
    <row r="422" spans="1:38" x14ac:dyDescent="0.35">
      <c r="A422" t="s">
        <v>47</v>
      </c>
      <c r="B422" t="s">
        <v>698</v>
      </c>
      <c r="C422" t="s">
        <v>298</v>
      </c>
      <c r="D422" t="s">
        <v>298</v>
      </c>
      <c r="E422" t="s">
        <v>48</v>
      </c>
      <c r="G422" t="s">
        <v>706</v>
      </c>
      <c r="H422" t="s">
        <v>846</v>
      </c>
      <c r="I422" t="s">
        <v>847</v>
      </c>
      <c r="J422">
        <v>1</v>
      </c>
      <c r="L422" t="s">
        <v>58</v>
      </c>
      <c r="M422" t="s">
        <v>50</v>
      </c>
      <c r="N422">
        <v>4</v>
      </c>
      <c r="O422">
        <v>17</v>
      </c>
      <c r="P422">
        <v>30</v>
      </c>
      <c r="Q422">
        <v>86.575000000000003</v>
      </c>
      <c r="R422">
        <v>8.5</v>
      </c>
      <c r="S422">
        <v>735.88750000000005</v>
      </c>
      <c r="T422">
        <v>0</v>
      </c>
      <c r="U422">
        <v>735.88750000000005</v>
      </c>
      <c r="V422">
        <v>735887.5</v>
      </c>
      <c r="W422">
        <v>61323.958333333336</v>
      </c>
      <c r="X422" t="s">
        <v>835</v>
      </c>
      <c r="Y422" t="s">
        <v>835</v>
      </c>
      <c r="Z422">
        <v>3093</v>
      </c>
      <c r="AA422">
        <v>3094</v>
      </c>
      <c r="AB422" t="s">
        <v>42</v>
      </c>
      <c r="AC422" t="s">
        <v>42</v>
      </c>
      <c r="AD422" t="s">
        <v>42</v>
      </c>
      <c r="AE422" t="s">
        <v>42</v>
      </c>
      <c r="AF422">
        <v>106</v>
      </c>
      <c r="AH422">
        <v>2023</v>
      </c>
      <c r="AL422" t="s">
        <v>706</v>
      </c>
    </row>
    <row r="423" spans="1:38" x14ac:dyDescent="0.35">
      <c r="A423" t="s">
        <v>47</v>
      </c>
      <c r="B423" t="s">
        <v>698</v>
      </c>
      <c r="C423" t="s">
        <v>298</v>
      </c>
      <c r="D423" t="s">
        <v>298</v>
      </c>
      <c r="E423" t="s">
        <v>505</v>
      </c>
      <c r="G423" t="s">
        <v>706</v>
      </c>
      <c r="H423" t="s">
        <v>826</v>
      </c>
      <c r="I423" t="s">
        <v>827</v>
      </c>
      <c r="J423">
        <v>1</v>
      </c>
      <c r="L423" t="s">
        <v>58</v>
      </c>
      <c r="M423" t="s">
        <v>49</v>
      </c>
      <c r="N423">
        <v>1</v>
      </c>
      <c r="O423">
        <v>10</v>
      </c>
      <c r="P423">
        <v>5</v>
      </c>
      <c r="Q423">
        <v>86.575000000000003</v>
      </c>
      <c r="R423">
        <v>0.83333333333333337</v>
      </c>
      <c r="S423">
        <v>72.145833333333343</v>
      </c>
      <c r="T423">
        <v>0</v>
      </c>
      <c r="U423">
        <v>72.145833333333343</v>
      </c>
      <c r="V423">
        <v>72145.833333333343</v>
      </c>
      <c r="W423">
        <v>6012.1527777777783</v>
      </c>
      <c r="X423" t="s">
        <v>835</v>
      </c>
      <c r="Y423" t="s">
        <v>835</v>
      </c>
      <c r="Z423">
        <v>3093</v>
      </c>
      <c r="AA423">
        <v>3094</v>
      </c>
      <c r="AB423" t="s">
        <v>42</v>
      </c>
      <c r="AC423" t="s">
        <v>42</v>
      </c>
      <c r="AD423" t="s">
        <v>42</v>
      </c>
      <c r="AE423" t="s">
        <v>42</v>
      </c>
      <c r="AF423">
        <v>106</v>
      </c>
      <c r="AH423">
        <v>2023</v>
      </c>
      <c r="AL423" t="s">
        <v>706</v>
      </c>
    </row>
    <row r="424" spans="1:38" x14ac:dyDescent="0.35">
      <c r="A424" t="s">
        <v>47</v>
      </c>
      <c r="B424" t="s">
        <v>698</v>
      </c>
      <c r="C424" t="s">
        <v>298</v>
      </c>
      <c r="D424" t="s">
        <v>298</v>
      </c>
      <c r="E424" t="s">
        <v>505</v>
      </c>
      <c r="G424" t="s">
        <v>706</v>
      </c>
      <c r="H424" t="s">
        <v>828</v>
      </c>
      <c r="I424" t="s">
        <v>829</v>
      </c>
      <c r="J424">
        <v>1</v>
      </c>
      <c r="L424" t="s">
        <v>58</v>
      </c>
      <c r="M424" t="s">
        <v>49</v>
      </c>
      <c r="N424">
        <v>1</v>
      </c>
      <c r="O424">
        <v>10</v>
      </c>
      <c r="P424">
        <v>17.5</v>
      </c>
      <c r="Q424">
        <v>86.575000000000003</v>
      </c>
      <c r="R424">
        <v>2.9166666666666665</v>
      </c>
      <c r="S424">
        <v>252.51041666666666</v>
      </c>
      <c r="T424">
        <v>0</v>
      </c>
      <c r="U424">
        <v>252.51041666666666</v>
      </c>
      <c r="V424">
        <v>252510.41666666666</v>
      </c>
      <c r="W424">
        <v>21042.534722222223</v>
      </c>
      <c r="X424" t="s">
        <v>835</v>
      </c>
      <c r="Y424" t="s">
        <v>835</v>
      </c>
      <c r="Z424">
        <v>3093</v>
      </c>
      <c r="AA424">
        <v>3094</v>
      </c>
      <c r="AF424">
        <v>106</v>
      </c>
      <c r="AH424">
        <v>2023</v>
      </c>
      <c r="AL424" t="s">
        <v>706</v>
      </c>
    </row>
    <row r="425" spans="1:38" x14ac:dyDescent="0.35">
      <c r="A425" t="s">
        <v>47</v>
      </c>
      <c r="B425" t="s">
        <v>698</v>
      </c>
      <c r="C425" t="s">
        <v>298</v>
      </c>
      <c r="D425" t="s">
        <v>298</v>
      </c>
      <c r="E425" t="s">
        <v>505</v>
      </c>
      <c r="G425" t="s">
        <v>706</v>
      </c>
      <c r="H425" t="s">
        <v>830</v>
      </c>
      <c r="I425" t="s">
        <v>831</v>
      </c>
      <c r="J425">
        <v>1</v>
      </c>
      <c r="L425" t="s">
        <v>58</v>
      </c>
      <c r="M425" t="s">
        <v>49</v>
      </c>
      <c r="N425">
        <v>1</v>
      </c>
      <c r="O425">
        <v>10</v>
      </c>
      <c r="P425">
        <v>7.5</v>
      </c>
      <c r="Q425">
        <v>86.575000000000003</v>
      </c>
      <c r="R425">
        <v>1.25</v>
      </c>
      <c r="S425">
        <v>108.21875</v>
      </c>
      <c r="T425">
        <v>0</v>
      </c>
      <c r="U425">
        <v>108.21875</v>
      </c>
      <c r="V425">
        <v>108218.75</v>
      </c>
      <c r="W425">
        <v>9018.2291666666661</v>
      </c>
      <c r="X425" t="s">
        <v>835</v>
      </c>
      <c r="Y425" t="s">
        <v>835</v>
      </c>
      <c r="Z425">
        <v>3093</v>
      </c>
      <c r="AA425">
        <v>3094</v>
      </c>
      <c r="AB425" t="s">
        <v>42</v>
      </c>
      <c r="AC425" t="s">
        <v>42</v>
      </c>
      <c r="AD425" t="s">
        <v>42</v>
      </c>
      <c r="AE425" t="s">
        <v>42</v>
      </c>
      <c r="AF425">
        <v>106</v>
      </c>
      <c r="AH425">
        <v>2023</v>
      </c>
      <c r="AL425" t="s">
        <v>706</v>
      </c>
    </row>
    <row r="426" spans="1:38" x14ac:dyDescent="0.35">
      <c r="A426" t="s">
        <v>47</v>
      </c>
      <c r="B426" t="s">
        <v>698</v>
      </c>
      <c r="C426" t="s">
        <v>298</v>
      </c>
      <c r="D426" t="s">
        <v>298</v>
      </c>
      <c r="E426" t="s">
        <v>505</v>
      </c>
      <c r="G426" t="s">
        <v>832</v>
      </c>
      <c r="H426" t="s">
        <v>833</v>
      </c>
      <c r="I426" t="s">
        <v>834</v>
      </c>
      <c r="J426">
        <v>1</v>
      </c>
      <c r="L426" t="s">
        <v>58</v>
      </c>
      <c r="M426" t="s">
        <v>50</v>
      </c>
      <c r="N426">
        <v>2</v>
      </c>
      <c r="O426">
        <v>10</v>
      </c>
      <c r="P426">
        <v>4.5</v>
      </c>
      <c r="Q426">
        <v>99.79</v>
      </c>
      <c r="R426">
        <v>0.75</v>
      </c>
      <c r="S426">
        <v>74.842500000000001</v>
      </c>
      <c r="T426">
        <v>0</v>
      </c>
      <c r="U426">
        <v>74.842500000000001</v>
      </c>
      <c r="V426">
        <v>74842.5</v>
      </c>
      <c r="W426">
        <v>6236.875</v>
      </c>
      <c r="X426" t="s">
        <v>835</v>
      </c>
      <c r="Y426" t="s">
        <v>836</v>
      </c>
      <c r="Z426">
        <v>3093</v>
      </c>
      <c r="AA426">
        <v>3094</v>
      </c>
      <c r="AB426" t="s">
        <v>42</v>
      </c>
      <c r="AC426" t="s">
        <v>42</v>
      </c>
      <c r="AD426" t="s">
        <v>42</v>
      </c>
      <c r="AE426" t="s">
        <v>42</v>
      </c>
      <c r="AF426">
        <v>106</v>
      </c>
      <c r="AH426">
        <v>2023</v>
      </c>
      <c r="AL426" t="s">
        <v>706</v>
      </c>
    </row>
    <row r="427" spans="1:38" x14ac:dyDescent="0.35">
      <c r="A427" t="s">
        <v>47</v>
      </c>
      <c r="B427" t="s">
        <v>698</v>
      </c>
      <c r="C427" t="s">
        <v>298</v>
      </c>
      <c r="D427" t="s">
        <v>298</v>
      </c>
      <c r="E427" t="s">
        <v>505</v>
      </c>
      <c r="G427" t="s">
        <v>706</v>
      </c>
      <c r="H427" t="s">
        <v>837</v>
      </c>
      <c r="I427" t="s">
        <v>838</v>
      </c>
      <c r="J427">
        <v>1</v>
      </c>
      <c r="L427" t="s">
        <v>58</v>
      </c>
      <c r="M427" t="s">
        <v>50</v>
      </c>
      <c r="N427">
        <v>2</v>
      </c>
      <c r="O427">
        <v>10</v>
      </c>
      <c r="P427">
        <v>16.5</v>
      </c>
      <c r="Q427">
        <v>86.575000000000003</v>
      </c>
      <c r="R427">
        <v>2.75</v>
      </c>
      <c r="S427">
        <v>238.08125000000001</v>
      </c>
      <c r="T427">
        <v>0</v>
      </c>
      <c r="U427">
        <v>238.08125000000001</v>
      </c>
      <c r="V427">
        <v>238081.25</v>
      </c>
      <c r="W427">
        <v>19840.104166666668</v>
      </c>
      <c r="X427" t="s">
        <v>835</v>
      </c>
      <c r="Y427" t="s">
        <v>835</v>
      </c>
      <c r="Z427">
        <v>3093</v>
      </c>
      <c r="AA427">
        <v>3094</v>
      </c>
      <c r="AB427" t="s">
        <v>42</v>
      </c>
      <c r="AC427" t="s">
        <v>42</v>
      </c>
      <c r="AD427" t="s">
        <v>42</v>
      </c>
      <c r="AE427" t="s">
        <v>42</v>
      </c>
      <c r="AF427">
        <v>106</v>
      </c>
      <c r="AH427">
        <v>2023</v>
      </c>
      <c r="AL427" t="s">
        <v>706</v>
      </c>
    </row>
    <row r="428" spans="1:38" x14ac:dyDescent="0.35">
      <c r="A428" t="s">
        <v>47</v>
      </c>
      <c r="B428" t="s">
        <v>698</v>
      </c>
      <c r="C428" t="s">
        <v>298</v>
      </c>
      <c r="D428" t="s">
        <v>298</v>
      </c>
      <c r="E428" t="s">
        <v>505</v>
      </c>
      <c r="G428" t="s">
        <v>706</v>
      </c>
      <c r="H428" t="s">
        <v>839</v>
      </c>
      <c r="I428" t="s">
        <v>840</v>
      </c>
      <c r="J428">
        <v>1</v>
      </c>
      <c r="L428" t="s">
        <v>58</v>
      </c>
      <c r="M428" t="s">
        <v>50</v>
      </c>
      <c r="N428">
        <v>2</v>
      </c>
      <c r="O428">
        <v>10</v>
      </c>
      <c r="P428">
        <v>9</v>
      </c>
      <c r="Q428">
        <v>86.575000000000003</v>
      </c>
      <c r="R428">
        <v>1.5</v>
      </c>
      <c r="S428">
        <v>129.86250000000001</v>
      </c>
      <c r="T428">
        <v>0</v>
      </c>
      <c r="U428">
        <v>129.86250000000001</v>
      </c>
      <c r="V428">
        <v>129862.50000000001</v>
      </c>
      <c r="W428">
        <v>10821.875000000002</v>
      </c>
      <c r="X428" t="s">
        <v>835</v>
      </c>
      <c r="Y428" t="s">
        <v>835</v>
      </c>
      <c r="Z428">
        <v>3093</v>
      </c>
      <c r="AA428">
        <v>3094</v>
      </c>
      <c r="AB428" t="s">
        <v>42</v>
      </c>
      <c r="AC428" t="s">
        <v>42</v>
      </c>
      <c r="AD428" t="s">
        <v>42</v>
      </c>
      <c r="AE428" t="s">
        <v>42</v>
      </c>
      <c r="AF428">
        <v>106</v>
      </c>
      <c r="AH428">
        <v>2023</v>
      </c>
      <c r="AL428" t="s">
        <v>706</v>
      </c>
    </row>
    <row r="429" spans="1:38" x14ac:dyDescent="0.35">
      <c r="A429" t="s">
        <v>47</v>
      </c>
      <c r="B429" t="s">
        <v>698</v>
      </c>
      <c r="C429" t="s">
        <v>298</v>
      </c>
      <c r="D429" t="s">
        <v>298</v>
      </c>
      <c r="E429" t="s">
        <v>505</v>
      </c>
      <c r="G429" t="s">
        <v>706</v>
      </c>
      <c r="H429" t="s">
        <v>841</v>
      </c>
      <c r="I429" t="s">
        <v>42</v>
      </c>
      <c r="J429">
        <v>1</v>
      </c>
      <c r="L429" t="s">
        <v>58</v>
      </c>
      <c r="M429" t="s">
        <v>49</v>
      </c>
      <c r="N429">
        <v>3</v>
      </c>
      <c r="O429">
        <v>10</v>
      </c>
      <c r="P429">
        <v>7.5</v>
      </c>
      <c r="Q429">
        <v>86.575000000000003</v>
      </c>
      <c r="R429">
        <v>1.25</v>
      </c>
      <c r="S429">
        <v>108.21875</v>
      </c>
      <c r="T429">
        <v>0</v>
      </c>
      <c r="U429">
        <v>108.21875</v>
      </c>
      <c r="V429">
        <v>108218.75</v>
      </c>
      <c r="W429">
        <v>9018.2291666666661</v>
      </c>
      <c r="X429" t="s">
        <v>835</v>
      </c>
      <c r="Y429" t="s">
        <v>835</v>
      </c>
      <c r="Z429">
        <v>3093</v>
      </c>
      <c r="AA429">
        <v>3094</v>
      </c>
      <c r="AB429" t="s">
        <v>42</v>
      </c>
      <c r="AC429" t="s">
        <v>42</v>
      </c>
      <c r="AD429" t="s">
        <v>42</v>
      </c>
      <c r="AE429" t="s">
        <v>42</v>
      </c>
      <c r="AF429">
        <v>106</v>
      </c>
      <c r="AH429">
        <v>2023</v>
      </c>
      <c r="AL429" t="s">
        <v>706</v>
      </c>
    </row>
    <row r="430" spans="1:38" x14ac:dyDescent="0.35">
      <c r="A430" t="s">
        <v>47</v>
      </c>
      <c r="B430" t="s">
        <v>698</v>
      </c>
      <c r="C430" t="s">
        <v>298</v>
      </c>
      <c r="D430" t="s">
        <v>298</v>
      </c>
      <c r="E430" t="s">
        <v>505</v>
      </c>
      <c r="G430" t="s">
        <v>706</v>
      </c>
      <c r="H430" t="s">
        <v>349</v>
      </c>
      <c r="I430" t="s">
        <v>42</v>
      </c>
      <c r="J430">
        <v>1</v>
      </c>
      <c r="L430" t="s">
        <v>58</v>
      </c>
      <c r="M430" t="s">
        <v>49</v>
      </c>
      <c r="N430">
        <v>3</v>
      </c>
      <c r="O430">
        <v>10</v>
      </c>
      <c r="P430">
        <v>10</v>
      </c>
      <c r="Q430">
        <v>86.575000000000003</v>
      </c>
      <c r="R430">
        <v>1.6666666666666667</v>
      </c>
      <c r="S430">
        <v>144.29166666666669</v>
      </c>
      <c r="T430">
        <v>0</v>
      </c>
      <c r="U430">
        <v>144.29166666666669</v>
      </c>
      <c r="V430">
        <v>144291.66666666669</v>
      </c>
      <c r="W430">
        <v>12024.305555555557</v>
      </c>
      <c r="X430" t="s">
        <v>835</v>
      </c>
      <c r="Y430" t="s">
        <v>835</v>
      </c>
      <c r="Z430">
        <v>3093</v>
      </c>
      <c r="AA430">
        <v>3094</v>
      </c>
      <c r="AB430" t="s">
        <v>42</v>
      </c>
      <c r="AC430" t="s">
        <v>42</v>
      </c>
      <c r="AD430" t="s">
        <v>42</v>
      </c>
      <c r="AE430" t="s">
        <v>42</v>
      </c>
      <c r="AF430">
        <v>106</v>
      </c>
      <c r="AH430">
        <v>2023</v>
      </c>
      <c r="AL430" t="s">
        <v>706</v>
      </c>
    </row>
    <row r="431" spans="1:38" x14ac:dyDescent="0.35">
      <c r="A431" t="s">
        <v>47</v>
      </c>
      <c r="B431" t="s">
        <v>698</v>
      </c>
      <c r="C431" t="s">
        <v>298</v>
      </c>
      <c r="D431" t="s">
        <v>298</v>
      </c>
      <c r="E431" t="s">
        <v>505</v>
      </c>
      <c r="G431" t="s">
        <v>706</v>
      </c>
      <c r="H431" t="s">
        <v>842</v>
      </c>
      <c r="I431" t="s">
        <v>843</v>
      </c>
      <c r="J431">
        <v>1</v>
      </c>
      <c r="L431" t="s">
        <v>58</v>
      </c>
      <c r="M431" t="s">
        <v>49</v>
      </c>
      <c r="N431">
        <v>3</v>
      </c>
      <c r="O431">
        <v>10</v>
      </c>
      <c r="P431">
        <v>10</v>
      </c>
      <c r="Q431">
        <v>86.575000000000003</v>
      </c>
      <c r="R431">
        <v>1.6666666666666667</v>
      </c>
      <c r="S431">
        <v>144.29166666666669</v>
      </c>
      <c r="T431">
        <v>0</v>
      </c>
      <c r="U431">
        <v>144.29166666666669</v>
      </c>
      <c r="V431">
        <v>144291.66666666669</v>
      </c>
      <c r="W431">
        <v>12024.305555555557</v>
      </c>
      <c r="X431" t="s">
        <v>835</v>
      </c>
      <c r="Y431" t="s">
        <v>835</v>
      </c>
      <c r="Z431">
        <v>3093</v>
      </c>
      <c r="AA431">
        <v>3094</v>
      </c>
      <c r="AB431" t="s">
        <v>42</v>
      </c>
      <c r="AC431" t="s">
        <v>42</v>
      </c>
      <c r="AD431" t="s">
        <v>42</v>
      </c>
      <c r="AE431" t="s">
        <v>42</v>
      </c>
      <c r="AF431">
        <v>106</v>
      </c>
      <c r="AH431">
        <v>2023</v>
      </c>
      <c r="AL431" t="s">
        <v>706</v>
      </c>
    </row>
    <row r="432" spans="1:38" x14ac:dyDescent="0.35">
      <c r="A432" t="s">
        <v>47</v>
      </c>
      <c r="B432" t="s">
        <v>698</v>
      </c>
      <c r="C432" t="s">
        <v>298</v>
      </c>
      <c r="D432" t="s">
        <v>298</v>
      </c>
      <c r="E432" t="s">
        <v>505</v>
      </c>
      <c r="G432" t="s">
        <v>706</v>
      </c>
      <c r="H432" t="s">
        <v>844</v>
      </c>
      <c r="I432" t="s">
        <v>845</v>
      </c>
      <c r="J432">
        <v>1</v>
      </c>
      <c r="L432" t="s">
        <v>58</v>
      </c>
      <c r="M432" t="s">
        <v>49</v>
      </c>
      <c r="N432">
        <v>3</v>
      </c>
      <c r="O432">
        <v>10</v>
      </c>
      <c r="P432">
        <v>2.5</v>
      </c>
      <c r="Q432">
        <v>86.575000000000003</v>
      </c>
      <c r="R432">
        <v>0.41666666666666669</v>
      </c>
      <c r="S432">
        <v>36.072916666666671</v>
      </c>
      <c r="T432">
        <v>0</v>
      </c>
      <c r="U432">
        <v>36.072916666666671</v>
      </c>
      <c r="V432">
        <v>36072.916666666672</v>
      </c>
      <c r="W432">
        <v>3006.0763888888891</v>
      </c>
      <c r="X432" t="s">
        <v>835</v>
      </c>
      <c r="Y432" t="s">
        <v>835</v>
      </c>
      <c r="Z432">
        <v>3093</v>
      </c>
      <c r="AA432">
        <v>3094</v>
      </c>
      <c r="AB432" t="s">
        <v>42</v>
      </c>
      <c r="AC432" t="s">
        <v>42</v>
      </c>
      <c r="AD432" t="s">
        <v>42</v>
      </c>
      <c r="AE432" t="s">
        <v>42</v>
      </c>
      <c r="AF432">
        <v>106</v>
      </c>
      <c r="AH432">
        <v>2023</v>
      </c>
      <c r="AL432" t="s">
        <v>706</v>
      </c>
    </row>
    <row r="433" spans="1:38" x14ac:dyDescent="0.35">
      <c r="A433" t="s">
        <v>47</v>
      </c>
      <c r="B433" t="s">
        <v>698</v>
      </c>
      <c r="C433" t="s">
        <v>298</v>
      </c>
      <c r="D433" t="s">
        <v>298</v>
      </c>
      <c r="E433" t="s">
        <v>505</v>
      </c>
      <c r="G433" t="s">
        <v>706</v>
      </c>
      <c r="H433" t="s">
        <v>846</v>
      </c>
      <c r="I433" t="s">
        <v>847</v>
      </c>
      <c r="J433">
        <v>1</v>
      </c>
      <c r="L433" t="s">
        <v>58</v>
      </c>
      <c r="M433" t="s">
        <v>50</v>
      </c>
      <c r="N433">
        <v>4</v>
      </c>
      <c r="O433">
        <v>12</v>
      </c>
      <c r="P433">
        <v>30</v>
      </c>
      <c r="Q433">
        <v>86.575000000000003</v>
      </c>
      <c r="R433">
        <v>6</v>
      </c>
      <c r="S433">
        <v>519.45000000000005</v>
      </c>
      <c r="T433">
        <v>0</v>
      </c>
      <c r="U433">
        <v>519.45000000000005</v>
      </c>
      <c r="V433">
        <v>519450.00000000006</v>
      </c>
      <c r="W433">
        <v>43287.500000000007</v>
      </c>
      <c r="X433" t="s">
        <v>835</v>
      </c>
      <c r="Y433" t="s">
        <v>835</v>
      </c>
      <c r="Z433">
        <v>3093</v>
      </c>
      <c r="AA433">
        <v>3094</v>
      </c>
      <c r="AB433" t="s">
        <v>42</v>
      </c>
      <c r="AC433" t="s">
        <v>42</v>
      </c>
      <c r="AD433" t="s">
        <v>42</v>
      </c>
      <c r="AE433" t="s">
        <v>42</v>
      </c>
      <c r="AF433">
        <v>106</v>
      </c>
      <c r="AH433">
        <v>2023</v>
      </c>
      <c r="AL433" t="s">
        <v>706</v>
      </c>
    </row>
    <row r="434" spans="1:38" x14ac:dyDescent="0.35">
      <c r="A434" t="s">
        <v>38</v>
      </c>
      <c r="B434" t="s">
        <v>699</v>
      </c>
      <c r="C434" t="s">
        <v>290</v>
      </c>
      <c r="D434" t="s">
        <v>290</v>
      </c>
      <c r="E434" t="s">
        <v>42</v>
      </c>
      <c r="G434" t="s">
        <v>142</v>
      </c>
      <c r="H434" t="s">
        <v>44</v>
      </c>
      <c r="I434" t="s">
        <v>42</v>
      </c>
      <c r="J434">
        <v>1</v>
      </c>
      <c r="L434" t="s">
        <v>53</v>
      </c>
      <c r="Q434">
        <v>0</v>
      </c>
      <c r="R434">
        <v>0</v>
      </c>
      <c r="S434">
        <v>0</v>
      </c>
      <c r="T434">
        <v>186.95099999999999</v>
      </c>
      <c r="U434">
        <v>186.95099999999999</v>
      </c>
      <c r="V434">
        <v>186951</v>
      </c>
      <c r="W434">
        <v>15579.25</v>
      </c>
      <c r="X434" t="s">
        <v>38</v>
      </c>
      <c r="Y434" t="s">
        <v>38</v>
      </c>
      <c r="Z434" t="s">
        <v>38</v>
      </c>
      <c r="AB434" t="s">
        <v>42</v>
      </c>
      <c r="AC434" t="s">
        <v>42</v>
      </c>
      <c r="AD434" t="s">
        <v>42</v>
      </c>
      <c r="AE434" t="s">
        <v>42</v>
      </c>
      <c r="AF434" t="s">
        <v>38</v>
      </c>
      <c r="AH434">
        <v>2023</v>
      </c>
      <c r="AL434" t="s">
        <v>142</v>
      </c>
    </row>
    <row r="435" spans="1:38" x14ac:dyDescent="0.35">
      <c r="A435" t="s">
        <v>38</v>
      </c>
      <c r="B435" t="s">
        <v>699</v>
      </c>
      <c r="C435" t="s">
        <v>290</v>
      </c>
      <c r="D435" t="s">
        <v>290</v>
      </c>
      <c r="E435" t="s">
        <v>42</v>
      </c>
      <c r="G435" t="s">
        <v>142</v>
      </c>
      <c r="H435" t="s">
        <v>858</v>
      </c>
      <c r="I435" t="s">
        <v>42</v>
      </c>
      <c r="J435">
        <v>1</v>
      </c>
      <c r="L435" t="s">
        <v>53</v>
      </c>
      <c r="Q435">
        <v>0</v>
      </c>
      <c r="R435">
        <v>0</v>
      </c>
      <c r="S435">
        <v>0</v>
      </c>
      <c r="T435">
        <v>381.70600000000002</v>
      </c>
      <c r="U435">
        <v>381.70600000000002</v>
      </c>
      <c r="V435">
        <v>381706</v>
      </c>
      <c r="W435">
        <v>31808.833333333332</v>
      </c>
      <c r="X435" t="s">
        <v>38</v>
      </c>
      <c r="Y435" t="s">
        <v>38</v>
      </c>
      <c r="Z435" t="s">
        <v>38</v>
      </c>
      <c r="AB435" t="s">
        <v>42</v>
      </c>
      <c r="AC435" t="s">
        <v>42</v>
      </c>
      <c r="AD435" t="s">
        <v>42</v>
      </c>
      <c r="AE435" t="s">
        <v>42</v>
      </c>
      <c r="AF435" t="s">
        <v>38</v>
      </c>
      <c r="AH435">
        <v>2023</v>
      </c>
      <c r="AL435" t="s">
        <v>142</v>
      </c>
    </row>
    <row r="436" spans="1:38" x14ac:dyDescent="0.35">
      <c r="A436" t="s">
        <v>38</v>
      </c>
      <c r="B436" t="s">
        <v>699</v>
      </c>
      <c r="C436" t="s">
        <v>290</v>
      </c>
      <c r="D436" t="s">
        <v>290</v>
      </c>
      <c r="E436" t="s">
        <v>42</v>
      </c>
      <c r="G436" t="s">
        <v>142</v>
      </c>
      <c r="H436" t="s">
        <v>55</v>
      </c>
      <c r="I436" t="s">
        <v>42</v>
      </c>
      <c r="J436">
        <v>1</v>
      </c>
      <c r="L436" t="s">
        <v>53</v>
      </c>
      <c r="Q436">
        <v>0</v>
      </c>
      <c r="R436">
        <v>0</v>
      </c>
      <c r="S436">
        <v>0</v>
      </c>
      <c r="T436">
        <v>11.15</v>
      </c>
      <c r="U436">
        <v>11.15</v>
      </c>
      <c r="V436">
        <v>11150</v>
      </c>
      <c r="W436">
        <v>929.16666666666663</v>
      </c>
      <c r="X436" t="s">
        <v>38</v>
      </c>
      <c r="Y436" t="s">
        <v>38</v>
      </c>
      <c r="Z436" t="s">
        <v>38</v>
      </c>
      <c r="AB436" t="s">
        <v>42</v>
      </c>
      <c r="AC436" t="s">
        <v>42</v>
      </c>
      <c r="AD436" t="s">
        <v>42</v>
      </c>
      <c r="AE436" t="s">
        <v>42</v>
      </c>
      <c r="AF436" t="s">
        <v>38</v>
      </c>
      <c r="AH436">
        <v>2023</v>
      </c>
      <c r="AL436" t="s">
        <v>142</v>
      </c>
    </row>
    <row r="437" spans="1:38" x14ac:dyDescent="0.35">
      <c r="A437" t="s">
        <v>38</v>
      </c>
      <c r="B437" t="s">
        <v>699</v>
      </c>
      <c r="C437" t="s">
        <v>290</v>
      </c>
      <c r="D437" t="s">
        <v>290</v>
      </c>
      <c r="E437" t="s">
        <v>42</v>
      </c>
      <c r="G437" t="s">
        <v>142</v>
      </c>
      <c r="H437" t="s">
        <v>52</v>
      </c>
      <c r="I437" t="s">
        <v>42</v>
      </c>
      <c r="J437">
        <v>1</v>
      </c>
      <c r="L437" t="s">
        <v>53</v>
      </c>
      <c r="Q437">
        <v>0</v>
      </c>
      <c r="R437">
        <v>0</v>
      </c>
      <c r="S437">
        <v>0</v>
      </c>
      <c r="T437">
        <v>182.733</v>
      </c>
      <c r="U437">
        <v>182.733</v>
      </c>
      <c r="V437">
        <v>182733</v>
      </c>
      <c r="W437">
        <v>15227.75</v>
      </c>
      <c r="X437" t="s">
        <v>38</v>
      </c>
      <c r="Y437" t="s">
        <v>38</v>
      </c>
      <c r="Z437" t="s">
        <v>38</v>
      </c>
      <c r="AB437" t="s">
        <v>42</v>
      </c>
      <c r="AC437" t="s">
        <v>42</v>
      </c>
      <c r="AD437" t="s">
        <v>42</v>
      </c>
      <c r="AE437" t="s">
        <v>42</v>
      </c>
      <c r="AF437" t="s">
        <v>38</v>
      </c>
      <c r="AH437">
        <v>2023</v>
      </c>
      <c r="AL437" t="s">
        <v>142</v>
      </c>
    </row>
    <row r="438" spans="1:38" x14ac:dyDescent="0.35">
      <c r="A438" t="s">
        <v>38</v>
      </c>
      <c r="B438" t="s">
        <v>699</v>
      </c>
      <c r="C438" t="s">
        <v>290</v>
      </c>
      <c r="D438" t="s">
        <v>290</v>
      </c>
      <c r="E438" t="s">
        <v>42</v>
      </c>
      <c r="G438" t="s">
        <v>142</v>
      </c>
      <c r="H438" t="s">
        <v>859</v>
      </c>
      <c r="I438" t="s">
        <v>42</v>
      </c>
      <c r="J438">
        <v>1</v>
      </c>
      <c r="L438" t="s">
        <v>53</v>
      </c>
      <c r="R438">
        <v>0</v>
      </c>
      <c r="S438">
        <v>0</v>
      </c>
      <c r="T438">
        <v>37.43</v>
      </c>
      <c r="U438">
        <v>37.43</v>
      </c>
      <c r="V438">
        <v>37430</v>
      </c>
      <c r="W438">
        <v>3119.1666666666665</v>
      </c>
      <c r="X438" t="s">
        <v>38</v>
      </c>
      <c r="Y438" t="s">
        <v>38</v>
      </c>
      <c r="Z438" t="s">
        <v>38</v>
      </c>
      <c r="AF438" t="s">
        <v>38</v>
      </c>
      <c r="AH438">
        <v>2023</v>
      </c>
      <c r="AL438" t="s">
        <v>142</v>
      </c>
    </row>
    <row r="439" spans="1:38" x14ac:dyDescent="0.35">
      <c r="A439" t="s">
        <v>47</v>
      </c>
      <c r="B439" t="s">
        <v>699</v>
      </c>
      <c r="C439" t="s">
        <v>290</v>
      </c>
      <c r="D439" t="s">
        <v>290</v>
      </c>
      <c r="E439" t="s">
        <v>48</v>
      </c>
      <c r="G439" t="s">
        <v>142</v>
      </c>
      <c r="H439" t="s">
        <v>860</v>
      </c>
      <c r="I439" t="s">
        <v>861</v>
      </c>
      <c r="J439">
        <v>1</v>
      </c>
      <c r="L439" t="s">
        <v>58</v>
      </c>
      <c r="M439" t="s">
        <v>49</v>
      </c>
      <c r="N439">
        <v>1</v>
      </c>
      <c r="O439">
        <v>20</v>
      </c>
      <c r="P439">
        <v>4</v>
      </c>
      <c r="Q439">
        <v>80</v>
      </c>
      <c r="R439">
        <v>1.3333333333333333</v>
      </c>
      <c r="S439">
        <v>106.66666666666666</v>
      </c>
      <c r="U439">
        <v>106.66666666666666</v>
      </c>
      <c r="V439">
        <v>106666.66666666666</v>
      </c>
      <c r="W439">
        <v>8888.8888888888887</v>
      </c>
      <c r="X439" t="s">
        <v>1755</v>
      </c>
      <c r="Y439" t="s">
        <v>1755</v>
      </c>
      <c r="Z439">
        <v>3093</v>
      </c>
      <c r="AA439">
        <v>3094</v>
      </c>
      <c r="AF439">
        <v>122</v>
      </c>
      <c r="AH439">
        <v>2023</v>
      </c>
      <c r="AL439" t="s">
        <v>142</v>
      </c>
    </row>
    <row r="440" spans="1:38" x14ac:dyDescent="0.35">
      <c r="A440" t="s">
        <v>47</v>
      </c>
      <c r="B440" t="s">
        <v>699</v>
      </c>
      <c r="C440" t="s">
        <v>290</v>
      </c>
      <c r="D440" t="s">
        <v>290</v>
      </c>
      <c r="E440" t="s">
        <v>48</v>
      </c>
      <c r="G440" t="s">
        <v>142</v>
      </c>
      <c r="H440" t="s">
        <v>862</v>
      </c>
      <c r="I440" t="s">
        <v>863</v>
      </c>
      <c r="J440">
        <v>1</v>
      </c>
      <c r="L440" t="s">
        <v>58</v>
      </c>
      <c r="M440" t="s">
        <v>49</v>
      </c>
      <c r="N440">
        <v>1</v>
      </c>
      <c r="O440">
        <v>20</v>
      </c>
      <c r="P440">
        <v>6</v>
      </c>
      <c r="Q440">
        <v>63</v>
      </c>
      <c r="R440">
        <v>2</v>
      </c>
      <c r="S440">
        <v>126</v>
      </c>
      <c r="T440">
        <v>0</v>
      </c>
      <c r="U440">
        <v>126</v>
      </c>
      <c r="V440">
        <v>126000</v>
      </c>
      <c r="W440">
        <v>10500</v>
      </c>
      <c r="X440" t="s">
        <v>1755</v>
      </c>
      <c r="Y440" t="s">
        <v>1755</v>
      </c>
      <c r="Z440">
        <v>3093</v>
      </c>
      <c r="AA440">
        <v>3094</v>
      </c>
      <c r="AB440" t="s">
        <v>42</v>
      </c>
      <c r="AC440" t="s">
        <v>42</v>
      </c>
      <c r="AD440" t="s">
        <v>42</v>
      </c>
      <c r="AE440" t="s">
        <v>42</v>
      </c>
      <c r="AF440">
        <v>122</v>
      </c>
      <c r="AH440">
        <v>2023</v>
      </c>
      <c r="AL440" t="s">
        <v>142</v>
      </c>
    </row>
    <row r="441" spans="1:38" x14ac:dyDescent="0.35">
      <c r="A441" t="s">
        <v>47</v>
      </c>
      <c r="B441" t="s">
        <v>699</v>
      </c>
      <c r="C441" t="s">
        <v>290</v>
      </c>
      <c r="D441" t="s">
        <v>290</v>
      </c>
      <c r="E441" t="s">
        <v>48</v>
      </c>
      <c r="G441" t="s">
        <v>142</v>
      </c>
      <c r="H441" t="s">
        <v>864</v>
      </c>
      <c r="I441" t="s">
        <v>865</v>
      </c>
      <c r="J441">
        <v>1</v>
      </c>
      <c r="L441" t="s">
        <v>58</v>
      </c>
      <c r="M441" t="s">
        <v>49</v>
      </c>
      <c r="N441">
        <v>1</v>
      </c>
      <c r="O441">
        <v>20</v>
      </c>
      <c r="P441">
        <v>3</v>
      </c>
      <c r="Q441">
        <v>80</v>
      </c>
      <c r="R441">
        <v>1</v>
      </c>
      <c r="S441">
        <v>80</v>
      </c>
      <c r="U441">
        <v>80</v>
      </c>
      <c r="V441">
        <v>80000</v>
      </c>
      <c r="W441">
        <v>6666.666666666667</v>
      </c>
      <c r="X441" t="s">
        <v>1755</v>
      </c>
      <c r="Y441" t="s">
        <v>1755</v>
      </c>
      <c r="Z441">
        <v>3093</v>
      </c>
      <c r="AA441">
        <v>3094</v>
      </c>
      <c r="AF441">
        <v>122</v>
      </c>
      <c r="AH441">
        <v>2023</v>
      </c>
      <c r="AL441" t="s">
        <v>142</v>
      </c>
    </row>
    <row r="442" spans="1:38" x14ac:dyDescent="0.35">
      <c r="A442" t="s">
        <v>47</v>
      </c>
      <c r="B442" t="s">
        <v>699</v>
      </c>
      <c r="C442" t="s">
        <v>290</v>
      </c>
      <c r="D442" t="s">
        <v>290</v>
      </c>
      <c r="E442" t="s">
        <v>48</v>
      </c>
      <c r="G442" t="s">
        <v>142</v>
      </c>
      <c r="H442" t="s">
        <v>866</v>
      </c>
      <c r="I442" t="s">
        <v>867</v>
      </c>
      <c r="J442">
        <v>1</v>
      </c>
      <c r="L442" t="s">
        <v>58</v>
      </c>
      <c r="M442" t="s">
        <v>49</v>
      </c>
      <c r="N442">
        <v>1</v>
      </c>
      <c r="O442">
        <v>20</v>
      </c>
      <c r="P442">
        <v>3</v>
      </c>
      <c r="Q442">
        <v>80</v>
      </c>
      <c r="R442">
        <v>1</v>
      </c>
      <c r="S442">
        <v>80</v>
      </c>
      <c r="U442">
        <v>80</v>
      </c>
      <c r="V442">
        <v>80000</v>
      </c>
      <c r="W442">
        <v>6666.666666666667</v>
      </c>
      <c r="X442" t="s">
        <v>1755</v>
      </c>
      <c r="Y442" t="s">
        <v>1755</v>
      </c>
      <c r="Z442">
        <v>3093</v>
      </c>
      <c r="AA442">
        <v>3094</v>
      </c>
      <c r="AF442">
        <v>122</v>
      </c>
      <c r="AH442">
        <v>2023</v>
      </c>
      <c r="AL442" t="s">
        <v>142</v>
      </c>
    </row>
    <row r="443" spans="1:38" x14ac:dyDescent="0.35">
      <c r="A443" t="s">
        <v>47</v>
      </c>
      <c r="B443" t="s">
        <v>699</v>
      </c>
      <c r="C443" t="s">
        <v>290</v>
      </c>
      <c r="D443" t="s">
        <v>290</v>
      </c>
      <c r="E443" t="s">
        <v>48</v>
      </c>
      <c r="G443" t="s">
        <v>142</v>
      </c>
      <c r="H443" t="s">
        <v>868</v>
      </c>
      <c r="I443" t="s">
        <v>869</v>
      </c>
      <c r="J443">
        <v>1</v>
      </c>
      <c r="L443" t="s">
        <v>58</v>
      </c>
      <c r="M443" t="s">
        <v>49</v>
      </c>
      <c r="N443">
        <v>1</v>
      </c>
      <c r="O443">
        <v>20</v>
      </c>
      <c r="P443">
        <v>8</v>
      </c>
      <c r="Q443">
        <v>80</v>
      </c>
      <c r="R443">
        <v>2.6666666666666665</v>
      </c>
      <c r="S443">
        <v>213.33333333333331</v>
      </c>
      <c r="U443">
        <v>213.33333333333331</v>
      </c>
      <c r="V443">
        <v>213333.33333333331</v>
      </c>
      <c r="W443">
        <v>17777.777777777777</v>
      </c>
      <c r="X443" t="s">
        <v>1755</v>
      </c>
      <c r="Y443" t="s">
        <v>1755</v>
      </c>
      <c r="Z443">
        <v>3093</v>
      </c>
      <c r="AA443">
        <v>3094</v>
      </c>
      <c r="AF443">
        <v>122</v>
      </c>
      <c r="AH443">
        <v>2023</v>
      </c>
      <c r="AL443" t="s">
        <v>142</v>
      </c>
    </row>
    <row r="444" spans="1:38" x14ac:dyDescent="0.35">
      <c r="A444" t="s">
        <v>47</v>
      </c>
      <c r="B444" t="s">
        <v>699</v>
      </c>
      <c r="C444" t="s">
        <v>290</v>
      </c>
      <c r="D444" t="s">
        <v>290</v>
      </c>
      <c r="E444" t="s">
        <v>48</v>
      </c>
      <c r="G444" t="s">
        <v>142</v>
      </c>
      <c r="H444" t="s">
        <v>870</v>
      </c>
      <c r="I444" t="s">
        <v>871</v>
      </c>
      <c r="J444">
        <v>1</v>
      </c>
      <c r="L444" t="s">
        <v>58</v>
      </c>
      <c r="M444" t="s">
        <v>49</v>
      </c>
      <c r="N444">
        <v>1</v>
      </c>
      <c r="O444">
        <v>20</v>
      </c>
      <c r="P444">
        <v>6</v>
      </c>
      <c r="Q444">
        <v>63</v>
      </c>
      <c r="R444">
        <v>2</v>
      </c>
      <c r="S444">
        <v>126</v>
      </c>
      <c r="U444">
        <v>126</v>
      </c>
      <c r="V444">
        <v>126000</v>
      </c>
      <c r="W444">
        <v>10500</v>
      </c>
      <c r="X444" t="s">
        <v>1755</v>
      </c>
      <c r="Y444" t="s">
        <v>1755</v>
      </c>
      <c r="Z444">
        <v>3093</v>
      </c>
      <c r="AA444">
        <v>3094</v>
      </c>
      <c r="AF444">
        <v>122</v>
      </c>
      <c r="AH444">
        <v>2023</v>
      </c>
      <c r="AL444" t="s">
        <v>142</v>
      </c>
    </row>
    <row r="445" spans="1:38" x14ac:dyDescent="0.35">
      <c r="A445" t="s">
        <v>47</v>
      </c>
      <c r="B445" t="s">
        <v>699</v>
      </c>
      <c r="C445" t="s">
        <v>290</v>
      </c>
      <c r="D445" t="s">
        <v>290</v>
      </c>
      <c r="E445" t="s">
        <v>48</v>
      </c>
      <c r="G445" t="s">
        <v>142</v>
      </c>
      <c r="H445" t="s">
        <v>349</v>
      </c>
      <c r="I445" t="s">
        <v>42</v>
      </c>
      <c r="J445">
        <v>1</v>
      </c>
      <c r="L445" t="s">
        <v>66</v>
      </c>
      <c r="M445" t="s">
        <v>50</v>
      </c>
      <c r="N445">
        <v>2</v>
      </c>
      <c r="O445">
        <v>20</v>
      </c>
      <c r="P445">
        <v>7.5</v>
      </c>
      <c r="Q445">
        <v>84.932000000000002</v>
      </c>
      <c r="R445">
        <v>2.5</v>
      </c>
      <c r="S445">
        <v>212.33</v>
      </c>
      <c r="U445">
        <v>212.33</v>
      </c>
      <c r="V445">
        <v>212330</v>
      </c>
      <c r="W445">
        <v>17694.166666666668</v>
      </c>
      <c r="X445" t="s">
        <v>1755</v>
      </c>
      <c r="Y445" t="s">
        <v>1755</v>
      </c>
      <c r="Z445">
        <v>3093</v>
      </c>
      <c r="AA445">
        <v>3094</v>
      </c>
      <c r="AF445">
        <v>122</v>
      </c>
      <c r="AH445">
        <v>2023</v>
      </c>
      <c r="AL445" t="s">
        <v>142</v>
      </c>
    </row>
    <row r="446" spans="1:38" x14ac:dyDescent="0.35">
      <c r="A446" t="s">
        <v>47</v>
      </c>
      <c r="B446" t="s">
        <v>699</v>
      </c>
      <c r="C446" t="s">
        <v>290</v>
      </c>
      <c r="D446" t="s">
        <v>290</v>
      </c>
      <c r="E446" t="s">
        <v>48</v>
      </c>
      <c r="G446" t="s">
        <v>142</v>
      </c>
      <c r="H446" t="s">
        <v>872</v>
      </c>
      <c r="I446" t="s">
        <v>873</v>
      </c>
      <c r="J446">
        <v>1</v>
      </c>
      <c r="L446" t="s">
        <v>58</v>
      </c>
      <c r="M446" t="s">
        <v>50</v>
      </c>
      <c r="N446">
        <v>2</v>
      </c>
      <c r="O446">
        <v>20</v>
      </c>
      <c r="P446">
        <v>2.5</v>
      </c>
      <c r="Q446">
        <v>80</v>
      </c>
      <c r="R446">
        <v>0.83333333333333337</v>
      </c>
      <c r="S446">
        <v>66.666666666666671</v>
      </c>
      <c r="T446">
        <v>0</v>
      </c>
      <c r="U446">
        <v>66.666666666666671</v>
      </c>
      <c r="V446">
        <v>66666.666666666672</v>
      </c>
      <c r="W446">
        <v>5555.5555555555557</v>
      </c>
      <c r="X446" t="s">
        <v>1755</v>
      </c>
      <c r="Y446" t="s">
        <v>1755</v>
      </c>
      <c r="Z446">
        <v>3093</v>
      </c>
      <c r="AA446">
        <v>3094</v>
      </c>
      <c r="AB446" t="s">
        <v>42</v>
      </c>
      <c r="AC446" t="s">
        <v>42</v>
      </c>
      <c r="AD446" t="s">
        <v>42</v>
      </c>
      <c r="AE446" t="s">
        <v>42</v>
      </c>
      <c r="AF446">
        <v>122</v>
      </c>
      <c r="AH446">
        <v>2023</v>
      </c>
      <c r="AL446" t="s">
        <v>142</v>
      </c>
    </row>
    <row r="447" spans="1:38" x14ac:dyDescent="0.35">
      <c r="A447" t="s">
        <v>47</v>
      </c>
      <c r="B447" t="s">
        <v>699</v>
      </c>
      <c r="C447" t="s">
        <v>290</v>
      </c>
      <c r="D447" t="s">
        <v>290</v>
      </c>
      <c r="E447" t="s">
        <v>48</v>
      </c>
      <c r="G447" t="s">
        <v>142</v>
      </c>
      <c r="H447" t="s">
        <v>874</v>
      </c>
      <c r="I447" t="s">
        <v>875</v>
      </c>
      <c r="J447">
        <v>1</v>
      </c>
      <c r="L447" t="s">
        <v>58</v>
      </c>
      <c r="M447" t="s">
        <v>50</v>
      </c>
      <c r="N447">
        <v>2</v>
      </c>
      <c r="O447">
        <v>20</v>
      </c>
      <c r="P447">
        <v>9</v>
      </c>
      <c r="Q447">
        <v>80</v>
      </c>
      <c r="R447">
        <v>3</v>
      </c>
      <c r="S447">
        <v>240</v>
      </c>
      <c r="T447">
        <v>0</v>
      </c>
      <c r="U447">
        <v>240</v>
      </c>
      <c r="V447">
        <v>240000</v>
      </c>
      <c r="W447">
        <v>20000</v>
      </c>
      <c r="X447" t="s">
        <v>1755</v>
      </c>
      <c r="Y447" t="s">
        <v>1755</v>
      </c>
      <c r="Z447">
        <v>3093</v>
      </c>
      <c r="AA447">
        <v>3094</v>
      </c>
      <c r="AB447" t="s">
        <v>42</v>
      </c>
      <c r="AC447" t="s">
        <v>42</v>
      </c>
      <c r="AD447" t="s">
        <v>42</v>
      </c>
      <c r="AE447" t="s">
        <v>42</v>
      </c>
      <c r="AF447">
        <v>122</v>
      </c>
      <c r="AH447">
        <v>2023</v>
      </c>
      <c r="AL447" t="s">
        <v>142</v>
      </c>
    </row>
    <row r="448" spans="1:38" x14ac:dyDescent="0.35">
      <c r="A448" t="s">
        <v>47</v>
      </c>
      <c r="B448" t="s">
        <v>699</v>
      </c>
      <c r="C448" t="s">
        <v>290</v>
      </c>
      <c r="D448" t="s">
        <v>290</v>
      </c>
      <c r="E448" t="s">
        <v>48</v>
      </c>
      <c r="G448" t="s">
        <v>142</v>
      </c>
      <c r="H448" t="s">
        <v>876</v>
      </c>
      <c r="I448" t="s">
        <v>877</v>
      </c>
      <c r="J448">
        <v>1</v>
      </c>
      <c r="L448" t="s">
        <v>58</v>
      </c>
      <c r="M448" t="s">
        <v>50</v>
      </c>
      <c r="N448">
        <v>2</v>
      </c>
      <c r="O448">
        <v>20</v>
      </c>
      <c r="P448">
        <v>11</v>
      </c>
      <c r="Q448">
        <v>80</v>
      </c>
      <c r="R448">
        <v>3.6666666666666665</v>
      </c>
      <c r="S448">
        <v>293.33333333333331</v>
      </c>
      <c r="U448">
        <v>293.33333333333331</v>
      </c>
      <c r="V448">
        <v>293333.33333333331</v>
      </c>
      <c r="W448">
        <v>24444.444444444442</v>
      </c>
      <c r="X448" t="s">
        <v>1755</v>
      </c>
      <c r="Y448" t="s">
        <v>1755</v>
      </c>
      <c r="Z448">
        <v>3093</v>
      </c>
      <c r="AA448">
        <v>3094</v>
      </c>
      <c r="AF448">
        <v>122</v>
      </c>
      <c r="AH448">
        <v>2023</v>
      </c>
      <c r="AL448" t="s">
        <v>142</v>
      </c>
    </row>
    <row r="449" spans="1:38" x14ac:dyDescent="0.35">
      <c r="A449" t="s">
        <v>47</v>
      </c>
      <c r="B449" t="s">
        <v>699</v>
      </c>
      <c r="C449" t="s">
        <v>290</v>
      </c>
      <c r="D449" t="s">
        <v>290</v>
      </c>
      <c r="E449" t="s">
        <v>48</v>
      </c>
      <c r="G449" t="s">
        <v>142</v>
      </c>
      <c r="H449" t="s">
        <v>878</v>
      </c>
      <c r="I449" t="s">
        <v>879</v>
      </c>
      <c r="J449">
        <v>1</v>
      </c>
      <c r="L449" t="s">
        <v>58</v>
      </c>
      <c r="M449" t="s">
        <v>49</v>
      </c>
      <c r="N449">
        <v>3</v>
      </c>
      <c r="O449">
        <v>20</v>
      </c>
      <c r="P449">
        <v>6</v>
      </c>
      <c r="Q449">
        <v>80</v>
      </c>
      <c r="R449">
        <v>2</v>
      </c>
      <c r="S449">
        <v>160</v>
      </c>
      <c r="U449">
        <v>160</v>
      </c>
      <c r="V449">
        <v>160000</v>
      </c>
      <c r="W449">
        <v>13333.333333333334</v>
      </c>
      <c r="X449" t="s">
        <v>1755</v>
      </c>
      <c r="Y449" t="s">
        <v>1755</v>
      </c>
      <c r="Z449">
        <v>3093</v>
      </c>
      <c r="AA449">
        <v>3094</v>
      </c>
      <c r="AF449">
        <v>122</v>
      </c>
      <c r="AH449">
        <v>2023</v>
      </c>
      <c r="AL449" t="s">
        <v>142</v>
      </c>
    </row>
    <row r="450" spans="1:38" x14ac:dyDescent="0.35">
      <c r="A450" t="s">
        <v>47</v>
      </c>
      <c r="B450" t="s">
        <v>699</v>
      </c>
      <c r="C450" t="s">
        <v>290</v>
      </c>
      <c r="D450" t="s">
        <v>290</v>
      </c>
      <c r="E450" t="s">
        <v>48</v>
      </c>
      <c r="G450" t="s">
        <v>142</v>
      </c>
      <c r="H450" t="s">
        <v>880</v>
      </c>
      <c r="I450" t="s">
        <v>881</v>
      </c>
      <c r="J450">
        <v>1</v>
      </c>
      <c r="L450" t="s">
        <v>58</v>
      </c>
      <c r="M450" t="s">
        <v>49</v>
      </c>
      <c r="N450">
        <v>3</v>
      </c>
      <c r="O450">
        <v>20</v>
      </c>
      <c r="P450">
        <v>6</v>
      </c>
      <c r="Q450">
        <v>80</v>
      </c>
      <c r="R450">
        <v>2</v>
      </c>
      <c r="S450">
        <v>160</v>
      </c>
      <c r="T450">
        <v>0</v>
      </c>
      <c r="U450">
        <v>160</v>
      </c>
      <c r="V450">
        <v>160000</v>
      </c>
      <c r="W450">
        <v>13333.333333333334</v>
      </c>
      <c r="X450" t="s">
        <v>1755</v>
      </c>
      <c r="Y450" t="s">
        <v>1755</v>
      </c>
      <c r="Z450">
        <v>3093</v>
      </c>
      <c r="AA450">
        <v>3094</v>
      </c>
      <c r="AB450" t="s">
        <v>42</v>
      </c>
      <c r="AC450" t="s">
        <v>42</v>
      </c>
      <c r="AD450" t="s">
        <v>42</v>
      </c>
      <c r="AE450" t="s">
        <v>42</v>
      </c>
      <c r="AF450">
        <v>122</v>
      </c>
      <c r="AH450">
        <v>2023</v>
      </c>
      <c r="AL450" t="s">
        <v>142</v>
      </c>
    </row>
    <row r="451" spans="1:38" x14ac:dyDescent="0.35">
      <c r="A451" t="s">
        <v>47</v>
      </c>
      <c r="B451" t="s">
        <v>699</v>
      </c>
      <c r="C451" t="s">
        <v>290</v>
      </c>
      <c r="D451" t="s">
        <v>290</v>
      </c>
      <c r="E451" t="s">
        <v>48</v>
      </c>
      <c r="G451" t="s">
        <v>142</v>
      </c>
      <c r="H451" t="s">
        <v>882</v>
      </c>
      <c r="I451" t="s">
        <v>883</v>
      </c>
      <c r="J451">
        <v>1</v>
      </c>
      <c r="L451" t="s">
        <v>58</v>
      </c>
      <c r="M451" t="s">
        <v>49</v>
      </c>
      <c r="N451">
        <v>3</v>
      </c>
      <c r="O451">
        <v>20</v>
      </c>
      <c r="P451">
        <v>18</v>
      </c>
      <c r="Q451">
        <v>80</v>
      </c>
      <c r="R451">
        <v>6</v>
      </c>
      <c r="S451">
        <v>480</v>
      </c>
      <c r="T451">
        <v>0</v>
      </c>
      <c r="U451">
        <v>480</v>
      </c>
      <c r="V451">
        <v>480000</v>
      </c>
      <c r="W451">
        <v>40000</v>
      </c>
      <c r="X451" t="s">
        <v>1755</v>
      </c>
      <c r="Y451" t="s">
        <v>1755</v>
      </c>
      <c r="Z451">
        <v>3093</v>
      </c>
      <c r="AA451">
        <v>3094</v>
      </c>
      <c r="AB451" t="s">
        <v>42</v>
      </c>
      <c r="AC451" t="s">
        <v>42</v>
      </c>
      <c r="AD451" t="s">
        <v>42</v>
      </c>
      <c r="AE451" t="s">
        <v>42</v>
      </c>
      <c r="AF451">
        <v>122</v>
      </c>
      <c r="AH451">
        <v>2023</v>
      </c>
      <c r="AL451" t="s">
        <v>142</v>
      </c>
    </row>
    <row r="452" spans="1:38" x14ac:dyDescent="0.35">
      <c r="A452" t="s">
        <v>47</v>
      </c>
      <c r="B452" t="s">
        <v>699</v>
      </c>
      <c r="C452" t="s">
        <v>290</v>
      </c>
      <c r="D452" t="s">
        <v>290</v>
      </c>
      <c r="E452" t="s">
        <v>48</v>
      </c>
      <c r="G452" t="s">
        <v>142</v>
      </c>
      <c r="H452" t="s">
        <v>884</v>
      </c>
      <c r="I452" t="s">
        <v>885</v>
      </c>
      <c r="J452">
        <v>1</v>
      </c>
      <c r="L452" t="s">
        <v>58</v>
      </c>
      <c r="M452" t="s">
        <v>50</v>
      </c>
      <c r="N452">
        <v>4</v>
      </c>
      <c r="O452">
        <v>20</v>
      </c>
      <c r="P452">
        <v>30</v>
      </c>
      <c r="Q452">
        <v>81</v>
      </c>
      <c r="R452">
        <v>10</v>
      </c>
      <c r="S452">
        <v>810</v>
      </c>
      <c r="T452">
        <v>0</v>
      </c>
      <c r="U452">
        <v>810</v>
      </c>
      <c r="V452">
        <v>810000</v>
      </c>
      <c r="W452">
        <v>67500</v>
      </c>
      <c r="X452" t="s">
        <v>1755</v>
      </c>
      <c r="Y452" t="s">
        <v>1755</v>
      </c>
      <c r="Z452">
        <v>3093</v>
      </c>
      <c r="AA452">
        <v>3094</v>
      </c>
      <c r="AB452" t="s">
        <v>42</v>
      </c>
      <c r="AC452" t="s">
        <v>42</v>
      </c>
      <c r="AD452" t="s">
        <v>42</v>
      </c>
      <c r="AE452" t="s">
        <v>42</v>
      </c>
      <c r="AF452">
        <v>122</v>
      </c>
      <c r="AH452">
        <v>2023</v>
      </c>
      <c r="AL452" t="s">
        <v>142</v>
      </c>
    </row>
    <row r="453" spans="1:38" x14ac:dyDescent="0.35">
      <c r="A453" t="s">
        <v>47</v>
      </c>
      <c r="B453" t="s">
        <v>699</v>
      </c>
      <c r="C453" t="s">
        <v>290</v>
      </c>
      <c r="D453" t="s">
        <v>290</v>
      </c>
      <c r="E453" t="s">
        <v>48</v>
      </c>
      <c r="G453" t="s">
        <v>142</v>
      </c>
      <c r="H453" t="s">
        <v>65</v>
      </c>
      <c r="I453" t="s">
        <v>42</v>
      </c>
      <c r="J453">
        <v>1</v>
      </c>
      <c r="L453" t="s">
        <v>66</v>
      </c>
      <c r="M453" t="s">
        <v>42</v>
      </c>
      <c r="O453">
        <v>0</v>
      </c>
      <c r="P453">
        <v>60</v>
      </c>
      <c r="Q453">
        <v>13.39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 t="s">
        <v>1755</v>
      </c>
      <c r="Y453" t="s">
        <v>1755</v>
      </c>
      <c r="Z453">
        <v>3093</v>
      </c>
      <c r="AA453">
        <v>3094</v>
      </c>
      <c r="AB453" t="s">
        <v>42</v>
      </c>
      <c r="AC453" t="s">
        <v>42</v>
      </c>
      <c r="AD453" t="s">
        <v>42</v>
      </c>
      <c r="AE453" t="s">
        <v>42</v>
      </c>
      <c r="AF453">
        <v>122</v>
      </c>
      <c r="AH453">
        <v>2023</v>
      </c>
      <c r="AL453" t="s">
        <v>142</v>
      </c>
    </row>
    <row r="454" spans="1:38" x14ac:dyDescent="0.35">
      <c r="A454" t="s">
        <v>47</v>
      </c>
      <c r="B454" t="s">
        <v>699</v>
      </c>
      <c r="C454" t="s">
        <v>290</v>
      </c>
      <c r="D454" t="s">
        <v>290</v>
      </c>
      <c r="E454" t="s">
        <v>505</v>
      </c>
      <c r="G454" t="s">
        <v>142</v>
      </c>
      <c r="H454" t="s">
        <v>860</v>
      </c>
      <c r="I454" t="s">
        <v>861</v>
      </c>
      <c r="J454">
        <v>1</v>
      </c>
      <c r="L454" t="s">
        <v>58</v>
      </c>
      <c r="M454" t="s">
        <v>49</v>
      </c>
      <c r="N454">
        <v>1</v>
      </c>
      <c r="O454">
        <v>12</v>
      </c>
      <c r="P454">
        <v>4</v>
      </c>
      <c r="Q454">
        <v>80</v>
      </c>
      <c r="R454">
        <v>0.8</v>
      </c>
      <c r="S454">
        <v>64</v>
      </c>
      <c r="U454">
        <v>64</v>
      </c>
      <c r="V454">
        <v>64000</v>
      </c>
      <c r="W454">
        <v>5333.333333333333</v>
      </c>
      <c r="X454" t="s">
        <v>1755</v>
      </c>
      <c r="Y454" t="s">
        <v>1755</v>
      </c>
      <c r="Z454">
        <v>3093</v>
      </c>
      <c r="AA454">
        <v>3094</v>
      </c>
      <c r="AF454">
        <v>122</v>
      </c>
      <c r="AH454">
        <v>2023</v>
      </c>
      <c r="AL454" t="s">
        <v>142</v>
      </c>
    </row>
    <row r="455" spans="1:38" x14ac:dyDescent="0.35">
      <c r="A455" t="s">
        <v>47</v>
      </c>
      <c r="B455" t="s">
        <v>699</v>
      </c>
      <c r="C455" t="s">
        <v>290</v>
      </c>
      <c r="D455" t="s">
        <v>290</v>
      </c>
      <c r="E455" t="s">
        <v>505</v>
      </c>
      <c r="G455" t="s">
        <v>142</v>
      </c>
      <c r="H455" t="s">
        <v>862</v>
      </c>
      <c r="I455" t="s">
        <v>863</v>
      </c>
      <c r="J455">
        <v>1</v>
      </c>
      <c r="L455" t="s">
        <v>58</v>
      </c>
      <c r="M455" t="s">
        <v>49</v>
      </c>
      <c r="N455">
        <v>1</v>
      </c>
      <c r="O455">
        <v>12</v>
      </c>
      <c r="P455">
        <v>6</v>
      </c>
      <c r="Q455">
        <v>63</v>
      </c>
      <c r="R455">
        <v>1.2</v>
      </c>
      <c r="S455">
        <v>75.599999999999994</v>
      </c>
      <c r="U455">
        <v>75.599999999999994</v>
      </c>
      <c r="V455">
        <v>75600</v>
      </c>
      <c r="W455">
        <v>6300</v>
      </c>
      <c r="X455" t="s">
        <v>1755</v>
      </c>
      <c r="Y455" t="s">
        <v>1755</v>
      </c>
      <c r="Z455">
        <v>3093</v>
      </c>
      <c r="AA455">
        <v>3094</v>
      </c>
      <c r="AB455" t="s">
        <v>42</v>
      </c>
      <c r="AC455" t="s">
        <v>42</v>
      </c>
      <c r="AD455" t="s">
        <v>42</v>
      </c>
      <c r="AE455" t="s">
        <v>42</v>
      </c>
      <c r="AF455">
        <v>122</v>
      </c>
      <c r="AH455">
        <v>2023</v>
      </c>
      <c r="AL455" t="s">
        <v>142</v>
      </c>
    </row>
    <row r="456" spans="1:38" x14ac:dyDescent="0.35">
      <c r="A456" t="s">
        <v>47</v>
      </c>
      <c r="B456" t="s">
        <v>699</v>
      </c>
      <c r="C456" t="s">
        <v>290</v>
      </c>
      <c r="D456" t="s">
        <v>290</v>
      </c>
      <c r="E456" t="s">
        <v>505</v>
      </c>
      <c r="G456" t="s">
        <v>142</v>
      </c>
      <c r="H456" t="s">
        <v>864</v>
      </c>
      <c r="I456" t="s">
        <v>865</v>
      </c>
      <c r="J456">
        <v>1</v>
      </c>
      <c r="L456" t="s">
        <v>58</v>
      </c>
      <c r="M456" t="s">
        <v>49</v>
      </c>
      <c r="N456">
        <v>1</v>
      </c>
      <c r="O456">
        <v>12</v>
      </c>
      <c r="P456">
        <v>3</v>
      </c>
      <c r="Q456">
        <v>80</v>
      </c>
      <c r="R456">
        <v>0.6</v>
      </c>
      <c r="S456">
        <v>48</v>
      </c>
      <c r="U456">
        <v>48</v>
      </c>
      <c r="V456">
        <v>48000</v>
      </c>
      <c r="W456">
        <v>4000</v>
      </c>
      <c r="X456" t="s">
        <v>1755</v>
      </c>
      <c r="Y456" t="s">
        <v>1755</v>
      </c>
      <c r="Z456">
        <v>3093</v>
      </c>
      <c r="AA456">
        <v>3094</v>
      </c>
      <c r="AF456">
        <v>122</v>
      </c>
      <c r="AH456">
        <v>2023</v>
      </c>
      <c r="AL456" t="s">
        <v>142</v>
      </c>
    </row>
    <row r="457" spans="1:38" x14ac:dyDescent="0.35">
      <c r="A457" t="s">
        <v>47</v>
      </c>
      <c r="B457" t="s">
        <v>699</v>
      </c>
      <c r="C457" t="s">
        <v>290</v>
      </c>
      <c r="D457" t="s">
        <v>290</v>
      </c>
      <c r="E457" t="s">
        <v>505</v>
      </c>
      <c r="G457" t="s">
        <v>142</v>
      </c>
      <c r="H457" t="s">
        <v>866</v>
      </c>
      <c r="I457" t="s">
        <v>867</v>
      </c>
      <c r="J457">
        <v>1</v>
      </c>
      <c r="L457" t="s">
        <v>58</v>
      </c>
      <c r="M457" t="s">
        <v>49</v>
      </c>
      <c r="N457">
        <v>1</v>
      </c>
      <c r="O457">
        <v>12</v>
      </c>
      <c r="P457">
        <v>3</v>
      </c>
      <c r="Q457">
        <v>80</v>
      </c>
      <c r="R457">
        <v>0.6</v>
      </c>
      <c r="S457">
        <v>48</v>
      </c>
      <c r="U457">
        <v>48</v>
      </c>
      <c r="V457">
        <v>48000</v>
      </c>
      <c r="W457">
        <v>4000</v>
      </c>
      <c r="X457" t="s">
        <v>1755</v>
      </c>
      <c r="Y457" t="s">
        <v>1755</v>
      </c>
      <c r="Z457">
        <v>3093</v>
      </c>
      <c r="AA457">
        <v>3094</v>
      </c>
      <c r="AF457">
        <v>122</v>
      </c>
      <c r="AH457">
        <v>2023</v>
      </c>
      <c r="AL457" t="s">
        <v>142</v>
      </c>
    </row>
    <row r="458" spans="1:38" x14ac:dyDescent="0.35">
      <c r="A458" t="s">
        <v>47</v>
      </c>
      <c r="B458" t="s">
        <v>699</v>
      </c>
      <c r="C458" t="s">
        <v>290</v>
      </c>
      <c r="D458" t="s">
        <v>290</v>
      </c>
      <c r="E458" t="s">
        <v>505</v>
      </c>
      <c r="G458" t="s">
        <v>142</v>
      </c>
      <c r="H458" t="s">
        <v>868</v>
      </c>
      <c r="I458" t="s">
        <v>869</v>
      </c>
      <c r="J458">
        <v>1</v>
      </c>
      <c r="L458" t="s">
        <v>58</v>
      </c>
      <c r="M458" t="s">
        <v>49</v>
      </c>
      <c r="N458">
        <v>1</v>
      </c>
      <c r="O458">
        <v>12</v>
      </c>
      <c r="P458">
        <v>8</v>
      </c>
      <c r="Q458">
        <v>80</v>
      </c>
      <c r="R458">
        <v>1.6</v>
      </c>
      <c r="S458">
        <v>128</v>
      </c>
      <c r="U458">
        <v>128</v>
      </c>
      <c r="V458">
        <v>128000</v>
      </c>
      <c r="W458">
        <v>10666.666666666666</v>
      </c>
      <c r="X458" t="s">
        <v>1755</v>
      </c>
      <c r="Y458" t="s">
        <v>1755</v>
      </c>
      <c r="Z458">
        <v>3093</v>
      </c>
      <c r="AA458">
        <v>3094</v>
      </c>
      <c r="AF458">
        <v>122</v>
      </c>
      <c r="AH458">
        <v>2023</v>
      </c>
      <c r="AL458" t="s">
        <v>142</v>
      </c>
    </row>
    <row r="459" spans="1:38" x14ac:dyDescent="0.35">
      <c r="A459" t="s">
        <v>47</v>
      </c>
      <c r="B459" t="s">
        <v>699</v>
      </c>
      <c r="C459" t="s">
        <v>290</v>
      </c>
      <c r="D459" t="s">
        <v>290</v>
      </c>
      <c r="E459" t="s">
        <v>505</v>
      </c>
      <c r="G459" t="s">
        <v>142</v>
      </c>
      <c r="H459" t="s">
        <v>870</v>
      </c>
      <c r="I459" t="s">
        <v>871</v>
      </c>
      <c r="J459">
        <v>1</v>
      </c>
      <c r="L459" t="s">
        <v>58</v>
      </c>
      <c r="M459" t="s">
        <v>49</v>
      </c>
      <c r="N459">
        <v>1</v>
      </c>
      <c r="O459">
        <v>12</v>
      </c>
      <c r="P459">
        <v>6</v>
      </c>
      <c r="Q459">
        <v>63</v>
      </c>
      <c r="R459">
        <v>1.2</v>
      </c>
      <c r="S459">
        <v>75.599999999999994</v>
      </c>
      <c r="U459">
        <v>75.599999999999994</v>
      </c>
      <c r="V459">
        <v>75600</v>
      </c>
      <c r="W459">
        <v>6300</v>
      </c>
      <c r="X459" t="s">
        <v>1755</v>
      </c>
      <c r="Y459" t="s">
        <v>1755</v>
      </c>
      <c r="Z459">
        <v>3093</v>
      </c>
      <c r="AA459">
        <v>3094</v>
      </c>
      <c r="AF459">
        <v>122</v>
      </c>
      <c r="AH459">
        <v>2023</v>
      </c>
      <c r="AL459" t="s">
        <v>142</v>
      </c>
    </row>
    <row r="460" spans="1:38" x14ac:dyDescent="0.35">
      <c r="A460" t="s">
        <v>47</v>
      </c>
      <c r="B460" t="s">
        <v>699</v>
      </c>
      <c r="C460" t="s">
        <v>290</v>
      </c>
      <c r="D460" t="s">
        <v>290</v>
      </c>
      <c r="E460" t="s">
        <v>505</v>
      </c>
      <c r="G460" t="s">
        <v>142</v>
      </c>
      <c r="H460" t="s">
        <v>349</v>
      </c>
      <c r="I460" t="s">
        <v>42</v>
      </c>
      <c r="J460">
        <v>1</v>
      </c>
      <c r="L460" t="s">
        <v>66</v>
      </c>
      <c r="M460" t="s">
        <v>50</v>
      </c>
      <c r="N460">
        <v>2</v>
      </c>
      <c r="O460">
        <v>16</v>
      </c>
      <c r="P460">
        <v>7.5</v>
      </c>
      <c r="Q460">
        <v>84.932000000000002</v>
      </c>
      <c r="R460">
        <v>2</v>
      </c>
      <c r="S460">
        <v>169.864</v>
      </c>
      <c r="U460">
        <v>169.864</v>
      </c>
      <c r="V460">
        <v>169864</v>
      </c>
      <c r="W460">
        <v>14155.333333333334</v>
      </c>
      <c r="X460" t="s">
        <v>1755</v>
      </c>
      <c r="Y460" t="s">
        <v>1755</v>
      </c>
      <c r="Z460">
        <v>3093</v>
      </c>
      <c r="AA460">
        <v>3094</v>
      </c>
      <c r="AB460" t="s">
        <v>42</v>
      </c>
      <c r="AC460" t="s">
        <v>42</v>
      </c>
      <c r="AD460" t="s">
        <v>42</v>
      </c>
      <c r="AE460" t="s">
        <v>42</v>
      </c>
      <c r="AF460">
        <v>122</v>
      </c>
      <c r="AH460">
        <v>2023</v>
      </c>
      <c r="AL460" t="s">
        <v>142</v>
      </c>
    </row>
    <row r="461" spans="1:38" x14ac:dyDescent="0.35">
      <c r="A461" t="s">
        <v>47</v>
      </c>
      <c r="B461" t="s">
        <v>699</v>
      </c>
      <c r="C461" t="s">
        <v>290</v>
      </c>
      <c r="D461" t="s">
        <v>290</v>
      </c>
      <c r="E461" t="s">
        <v>505</v>
      </c>
      <c r="G461" t="s">
        <v>142</v>
      </c>
      <c r="H461" t="s">
        <v>872</v>
      </c>
      <c r="I461" t="s">
        <v>873</v>
      </c>
      <c r="J461">
        <v>1</v>
      </c>
      <c r="L461" t="s">
        <v>58</v>
      </c>
      <c r="M461" t="s">
        <v>50</v>
      </c>
      <c r="N461">
        <v>2</v>
      </c>
      <c r="O461">
        <v>16</v>
      </c>
      <c r="P461">
        <v>2.5</v>
      </c>
      <c r="Q461">
        <v>80</v>
      </c>
      <c r="R461">
        <v>0.66666666666666663</v>
      </c>
      <c r="S461">
        <v>53.333333333333329</v>
      </c>
      <c r="U461">
        <v>53.333333333333329</v>
      </c>
      <c r="V461">
        <v>53333.333333333328</v>
      </c>
      <c r="W461">
        <v>4444.4444444444443</v>
      </c>
      <c r="X461" t="s">
        <v>1755</v>
      </c>
      <c r="Y461" t="s">
        <v>1755</v>
      </c>
      <c r="Z461">
        <v>3093</v>
      </c>
      <c r="AA461">
        <v>3094</v>
      </c>
      <c r="AF461">
        <v>122</v>
      </c>
      <c r="AH461">
        <v>2023</v>
      </c>
      <c r="AL461" t="s">
        <v>142</v>
      </c>
    </row>
    <row r="462" spans="1:38" x14ac:dyDescent="0.35">
      <c r="A462" t="s">
        <v>47</v>
      </c>
      <c r="B462" t="s">
        <v>699</v>
      </c>
      <c r="C462" t="s">
        <v>290</v>
      </c>
      <c r="D462" t="s">
        <v>290</v>
      </c>
      <c r="E462" t="s">
        <v>505</v>
      </c>
      <c r="G462" t="s">
        <v>142</v>
      </c>
      <c r="H462" t="s">
        <v>874</v>
      </c>
      <c r="I462" t="s">
        <v>875</v>
      </c>
      <c r="J462">
        <v>1</v>
      </c>
      <c r="L462" t="s">
        <v>58</v>
      </c>
      <c r="M462" t="s">
        <v>50</v>
      </c>
      <c r="N462">
        <v>2</v>
      </c>
      <c r="O462">
        <v>16</v>
      </c>
      <c r="P462">
        <v>9</v>
      </c>
      <c r="Q462">
        <v>80</v>
      </c>
      <c r="R462">
        <v>2.4</v>
      </c>
      <c r="S462">
        <v>192</v>
      </c>
      <c r="U462">
        <v>192</v>
      </c>
      <c r="V462">
        <v>192000</v>
      </c>
      <c r="W462">
        <v>16000</v>
      </c>
      <c r="X462" t="s">
        <v>1755</v>
      </c>
      <c r="Y462" t="s">
        <v>1755</v>
      </c>
      <c r="Z462">
        <v>3093</v>
      </c>
      <c r="AA462">
        <v>3094</v>
      </c>
      <c r="AF462">
        <v>122</v>
      </c>
      <c r="AH462">
        <v>2023</v>
      </c>
      <c r="AL462" t="s">
        <v>142</v>
      </c>
    </row>
    <row r="463" spans="1:38" x14ac:dyDescent="0.35">
      <c r="A463" t="s">
        <v>47</v>
      </c>
      <c r="B463" t="s">
        <v>699</v>
      </c>
      <c r="C463" t="s">
        <v>290</v>
      </c>
      <c r="D463" t="s">
        <v>290</v>
      </c>
      <c r="E463" t="s">
        <v>505</v>
      </c>
      <c r="G463" t="s">
        <v>142</v>
      </c>
      <c r="H463" t="s">
        <v>876</v>
      </c>
      <c r="I463" t="s">
        <v>877</v>
      </c>
      <c r="J463">
        <v>1</v>
      </c>
      <c r="L463" t="s">
        <v>58</v>
      </c>
      <c r="M463" t="s">
        <v>50</v>
      </c>
      <c r="N463">
        <v>2</v>
      </c>
      <c r="O463">
        <v>16</v>
      </c>
      <c r="P463">
        <v>11</v>
      </c>
      <c r="Q463">
        <v>80</v>
      </c>
      <c r="R463">
        <v>2.9333333333333331</v>
      </c>
      <c r="S463">
        <v>234.66666666666666</v>
      </c>
      <c r="U463">
        <v>234.66666666666666</v>
      </c>
      <c r="V463">
        <v>234666.66666666666</v>
      </c>
      <c r="W463">
        <v>19555.555555555555</v>
      </c>
      <c r="X463" t="s">
        <v>1755</v>
      </c>
      <c r="Y463" t="s">
        <v>1755</v>
      </c>
      <c r="Z463">
        <v>3093</v>
      </c>
      <c r="AA463">
        <v>3094</v>
      </c>
      <c r="AF463">
        <v>122</v>
      </c>
      <c r="AH463">
        <v>2023</v>
      </c>
      <c r="AL463" t="s">
        <v>142</v>
      </c>
    </row>
    <row r="464" spans="1:38" x14ac:dyDescent="0.35">
      <c r="A464" t="s">
        <v>47</v>
      </c>
      <c r="B464" t="s">
        <v>699</v>
      </c>
      <c r="C464" t="s">
        <v>290</v>
      </c>
      <c r="D464" t="s">
        <v>290</v>
      </c>
      <c r="E464" t="s">
        <v>505</v>
      </c>
      <c r="G464" t="s">
        <v>142</v>
      </c>
      <c r="H464" t="s">
        <v>878</v>
      </c>
      <c r="I464" t="s">
        <v>879</v>
      </c>
      <c r="J464">
        <v>1</v>
      </c>
      <c r="L464" t="s">
        <v>58</v>
      </c>
      <c r="M464" t="s">
        <v>49</v>
      </c>
      <c r="N464">
        <v>3</v>
      </c>
      <c r="O464">
        <v>16</v>
      </c>
      <c r="P464">
        <v>6</v>
      </c>
      <c r="Q464">
        <v>80</v>
      </c>
      <c r="R464">
        <v>1.6</v>
      </c>
      <c r="S464">
        <v>128</v>
      </c>
      <c r="U464">
        <v>128</v>
      </c>
      <c r="V464">
        <v>128000</v>
      </c>
      <c r="W464">
        <v>10666.666666666666</v>
      </c>
      <c r="X464" t="s">
        <v>1755</v>
      </c>
      <c r="Y464" t="s">
        <v>1755</v>
      </c>
      <c r="Z464">
        <v>3093</v>
      </c>
      <c r="AA464">
        <v>3094</v>
      </c>
      <c r="AB464" t="s">
        <v>42</v>
      </c>
      <c r="AC464" t="s">
        <v>42</v>
      </c>
      <c r="AD464" t="s">
        <v>42</v>
      </c>
      <c r="AE464" t="s">
        <v>42</v>
      </c>
      <c r="AF464">
        <v>122</v>
      </c>
      <c r="AH464">
        <v>2023</v>
      </c>
      <c r="AL464" t="s">
        <v>142</v>
      </c>
    </row>
    <row r="465" spans="1:38" x14ac:dyDescent="0.35">
      <c r="A465" t="s">
        <v>47</v>
      </c>
      <c r="B465" t="s">
        <v>699</v>
      </c>
      <c r="C465" t="s">
        <v>290</v>
      </c>
      <c r="D465" t="s">
        <v>290</v>
      </c>
      <c r="E465" t="s">
        <v>505</v>
      </c>
      <c r="G465" t="s">
        <v>142</v>
      </c>
      <c r="H465" t="s">
        <v>880</v>
      </c>
      <c r="I465" t="s">
        <v>881</v>
      </c>
      <c r="J465">
        <v>1</v>
      </c>
      <c r="L465" t="s">
        <v>58</v>
      </c>
      <c r="M465" t="s">
        <v>49</v>
      </c>
      <c r="N465">
        <v>3</v>
      </c>
      <c r="O465">
        <v>16</v>
      </c>
      <c r="P465">
        <v>6</v>
      </c>
      <c r="Q465">
        <v>80</v>
      </c>
      <c r="R465">
        <v>1.6</v>
      </c>
      <c r="S465">
        <v>128</v>
      </c>
      <c r="U465">
        <v>128</v>
      </c>
      <c r="V465">
        <v>128000</v>
      </c>
      <c r="W465">
        <v>10666.666666666666</v>
      </c>
      <c r="X465" t="s">
        <v>1755</v>
      </c>
      <c r="Y465" t="s">
        <v>1755</v>
      </c>
      <c r="Z465">
        <v>3093</v>
      </c>
      <c r="AA465">
        <v>3094</v>
      </c>
      <c r="AB465" t="s">
        <v>42</v>
      </c>
      <c r="AC465" t="s">
        <v>42</v>
      </c>
      <c r="AD465" t="s">
        <v>42</v>
      </c>
      <c r="AE465" t="s">
        <v>42</v>
      </c>
      <c r="AF465">
        <v>122</v>
      </c>
      <c r="AH465">
        <v>2023</v>
      </c>
      <c r="AL465" t="s">
        <v>142</v>
      </c>
    </row>
    <row r="466" spans="1:38" x14ac:dyDescent="0.35">
      <c r="A466" t="s">
        <v>47</v>
      </c>
      <c r="B466" t="s">
        <v>699</v>
      </c>
      <c r="C466" t="s">
        <v>290</v>
      </c>
      <c r="D466" t="s">
        <v>290</v>
      </c>
      <c r="E466" t="s">
        <v>505</v>
      </c>
      <c r="G466" t="s">
        <v>142</v>
      </c>
      <c r="H466" t="s">
        <v>882</v>
      </c>
      <c r="I466" t="s">
        <v>883</v>
      </c>
      <c r="J466">
        <v>1</v>
      </c>
      <c r="L466" t="s">
        <v>58</v>
      </c>
      <c r="M466" t="s">
        <v>49</v>
      </c>
      <c r="N466">
        <v>3</v>
      </c>
      <c r="O466">
        <v>16</v>
      </c>
      <c r="P466">
        <v>18</v>
      </c>
      <c r="Q466">
        <v>80</v>
      </c>
      <c r="R466">
        <v>4.8</v>
      </c>
      <c r="S466">
        <v>384</v>
      </c>
      <c r="U466">
        <v>384</v>
      </c>
      <c r="V466">
        <v>384000</v>
      </c>
      <c r="W466">
        <v>32000</v>
      </c>
      <c r="X466" t="s">
        <v>1755</v>
      </c>
      <c r="Y466" t="s">
        <v>1755</v>
      </c>
      <c r="Z466">
        <v>3093</v>
      </c>
      <c r="AA466">
        <v>3094</v>
      </c>
      <c r="AB466" t="s">
        <v>42</v>
      </c>
      <c r="AC466" t="s">
        <v>42</v>
      </c>
      <c r="AD466" t="s">
        <v>42</v>
      </c>
      <c r="AE466" t="s">
        <v>42</v>
      </c>
      <c r="AF466">
        <v>122</v>
      </c>
      <c r="AH466">
        <v>2023</v>
      </c>
      <c r="AL466" t="s">
        <v>142</v>
      </c>
    </row>
    <row r="467" spans="1:38" x14ac:dyDescent="0.35">
      <c r="A467" t="s">
        <v>47</v>
      </c>
      <c r="B467" t="s">
        <v>699</v>
      </c>
      <c r="C467" t="s">
        <v>290</v>
      </c>
      <c r="D467" t="s">
        <v>290</v>
      </c>
      <c r="E467" t="s">
        <v>505</v>
      </c>
      <c r="G467" t="s">
        <v>142</v>
      </c>
      <c r="H467" t="s">
        <v>884</v>
      </c>
      <c r="I467" t="s">
        <v>885</v>
      </c>
      <c r="J467">
        <v>1</v>
      </c>
      <c r="L467" t="s">
        <v>58</v>
      </c>
      <c r="M467" t="s">
        <v>50</v>
      </c>
      <c r="N467">
        <v>4</v>
      </c>
      <c r="O467">
        <v>4</v>
      </c>
      <c r="P467">
        <v>30</v>
      </c>
      <c r="Q467">
        <v>81</v>
      </c>
      <c r="R467">
        <v>2</v>
      </c>
      <c r="S467">
        <v>162</v>
      </c>
      <c r="U467">
        <v>162</v>
      </c>
      <c r="V467">
        <v>162000</v>
      </c>
      <c r="W467">
        <v>13500</v>
      </c>
      <c r="X467" t="s">
        <v>1755</v>
      </c>
      <c r="Y467" t="s">
        <v>1755</v>
      </c>
      <c r="Z467">
        <v>3093</v>
      </c>
      <c r="AA467">
        <v>3094</v>
      </c>
      <c r="AB467" t="s">
        <v>42</v>
      </c>
      <c r="AC467" t="s">
        <v>42</v>
      </c>
      <c r="AD467" t="s">
        <v>42</v>
      </c>
      <c r="AE467" t="s">
        <v>42</v>
      </c>
      <c r="AF467">
        <v>122</v>
      </c>
      <c r="AH467">
        <v>2023</v>
      </c>
      <c r="AL467" t="s">
        <v>142</v>
      </c>
    </row>
    <row r="468" spans="1:38" x14ac:dyDescent="0.35">
      <c r="A468" t="s">
        <v>47</v>
      </c>
      <c r="B468" t="s">
        <v>699</v>
      </c>
      <c r="C468" t="s">
        <v>290</v>
      </c>
      <c r="D468" t="s">
        <v>290</v>
      </c>
      <c r="E468" t="s">
        <v>505</v>
      </c>
      <c r="G468" t="s">
        <v>142</v>
      </c>
      <c r="H468" t="s">
        <v>886</v>
      </c>
      <c r="I468" t="s">
        <v>42</v>
      </c>
      <c r="J468">
        <v>1</v>
      </c>
      <c r="L468" t="s">
        <v>553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 t="s">
        <v>1755</v>
      </c>
      <c r="Y468" t="s">
        <v>1755</v>
      </c>
      <c r="Z468">
        <v>3093</v>
      </c>
      <c r="AA468">
        <v>3094</v>
      </c>
      <c r="AB468" t="s">
        <v>42</v>
      </c>
      <c r="AC468" t="s">
        <v>42</v>
      </c>
      <c r="AD468" t="s">
        <v>42</v>
      </c>
      <c r="AE468" t="s">
        <v>42</v>
      </c>
      <c r="AF468">
        <v>122</v>
      </c>
      <c r="AH468">
        <v>2023</v>
      </c>
      <c r="AL468" t="s">
        <v>142</v>
      </c>
    </row>
    <row r="469" spans="1:38" x14ac:dyDescent="0.35">
      <c r="A469" t="s">
        <v>38</v>
      </c>
      <c r="B469" t="s">
        <v>699</v>
      </c>
      <c r="C469" t="s">
        <v>293</v>
      </c>
      <c r="D469" t="s">
        <v>887</v>
      </c>
      <c r="E469" t="s">
        <v>42</v>
      </c>
      <c r="G469" t="s">
        <v>142</v>
      </c>
      <c r="H469" t="s">
        <v>54</v>
      </c>
      <c r="I469" t="s">
        <v>42</v>
      </c>
      <c r="J469">
        <v>1</v>
      </c>
      <c r="L469" t="s">
        <v>53</v>
      </c>
      <c r="R469">
        <v>0</v>
      </c>
      <c r="S469">
        <v>0</v>
      </c>
      <c r="T469">
        <v>507.18299999999999</v>
      </c>
      <c r="U469">
        <v>507.18299999999999</v>
      </c>
      <c r="V469">
        <v>507183</v>
      </c>
      <c r="W469">
        <v>42265.25</v>
      </c>
      <c r="X469" t="s">
        <v>38</v>
      </c>
      <c r="Y469" t="s">
        <v>38</v>
      </c>
      <c r="Z469" t="s">
        <v>38</v>
      </c>
      <c r="AB469" t="s">
        <v>42</v>
      </c>
      <c r="AC469" t="s">
        <v>42</v>
      </c>
      <c r="AD469" t="s">
        <v>42</v>
      </c>
      <c r="AE469" t="s">
        <v>42</v>
      </c>
      <c r="AF469" t="s">
        <v>38</v>
      </c>
      <c r="AH469">
        <v>2023</v>
      </c>
      <c r="AL469" t="s">
        <v>142</v>
      </c>
    </row>
    <row r="470" spans="1:38" x14ac:dyDescent="0.35">
      <c r="A470" t="s">
        <v>38</v>
      </c>
      <c r="B470" t="s">
        <v>699</v>
      </c>
      <c r="C470" t="s">
        <v>293</v>
      </c>
      <c r="D470" t="s">
        <v>887</v>
      </c>
      <c r="E470" t="s">
        <v>42</v>
      </c>
      <c r="G470" t="s">
        <v>142</v>
      </c>
      <c r="H470" t="s">
        <v>52</v>
      </c>
      <c r="I470" t="s">
        <v>42</v>
      </c>
      <c r="J470">
        <v>1</v>
      </c>
      <c r="L470" t="s">
        <v>53</v>
      </c>
      <c r="R470">
        <v>0</v>
      </c>
      <c r="S470">
        <v>0</v>
      </c>
      <c r="T470">
        <v>259.74599999999998</v>
      </c>
      <c r="U470">
        <v>259.74599999999998</v>
      </c>
      <c r="V470">
        <v>259745.99999999997</v>
      </c>
      <c r="W470">
        <v>21645.499999999996</v>
      </c>
      <c r="X470" t="s">
        <v>38</v>
      </c>
      <c r="Y470" t="s">
        <v>38</v>
      </c>
      <c r="Z470" t="s">
        <v>38</v>
      </c>
      <c r="AB470" t="s">
        <v>42</v>
      </c>
      <c r="AC470" t="s">
        <v>42</v>
      </c>
      <c r="AD470" t="s">
        <v>42</v>
      </c>
      <c r="AE470" t="s">
        <v>42</v>
      </c>
      <c r="AF470" t="s">
        <v>38</v>
      </c>
      <c r="AH470">
        <v>2023</v>
      </c>
      <c r="AL470" t="s">
        <v>142</v>
      </c>
    </row>
    <row r="471" spans="1:38" x14ac:dyDescent="0.35">
      <c r="A471" t="s">
        <v>38</v>
      </c>
      <c r="B471" t="s">
        <v>699</v>
      </c>
      <c r="C471" t="s">
        <v>293</v>
      </c>
      <c r="D471" t="s">
        <v>887</v>
      </c>
      <c r="E471" t="s">
        <v>42</v>
      </c>
      <c r="G471" t="s">
        <v>142</v>
      </c>
      <c r="H471" t="s">
        <v>55</v>
      </c>
      <c r="I471" t="s">
        <v>42</v>
      </c>
      <c r="J471">
        <v>1</v>
      </c>
      <c r="L471" t="s">
        <v>53</v>
      </c>
      <c r="R471">
        <v>0</v>
      </c>
      <c r="S471">
        <v>0</v>
      </c>
      <c r="T471">
        <v>11.15</v>
      </c>
      <c r="U471">
        <v>11.15</v>
      </c>
      <c r="V471">
        <v>11150</v>
      </c>
      <c r="W471">
        <v>929.16666666666663</v>
      </c>
      <c r="X471" t="s">
        <v>38</v>
      </c>
      <c r="Y471" t="s">
        <v>38</v>
      </c>
      <c r="Z471" t="s">
        <v>38</v>
      </c>
      <c r="AB471" t="s">
        <v>42</v>
      </c>
      <c r="AC471" t="s">
        <v>42</v>
      </c>
      <c r="AD471" t="s">
        <v>42</v>
      </c>
      <c r="AE471" t="s">
        <v>42</v>
      </c>
      <c r="AF471" t="s">
        <v>38</v>
      </c>
      <c r="AH471">
        <v>2023</v>
      </c>
      <c r="AL471" t="s">
        <v>142</v>
      </c>
    </row>
    <row r="472" spans="1:38" x14ac:dyDescent="0.35">
      <c r="A472" t="s">
        <v>38</v>
      </c>
      <c r="B472" t="s">
        <v>699</v>
      </c>
      <c r="C472" t="s">
        <v>293</v>
      </c>
      <c r="D472" t="s">
        <v>887</v>
      </c>
      <c r="E472" t="s">
        <v>42</v>
      </c>
      <c r="G472" t="s">
        <v>142</v>
      </c>
      <c r="H472" t="s">
        <v>44</v>
      </c>
      <c r="I472" t="s">
        <v>42</v>
      </c>
      <c r="J472">
        <v>1</v>
      </c>
      <c r="L472" t="s">
        <v>53</v>
      </c>
      <c r="R472">
        <v>0</v>
      </c>
      <c r="S472">
        <v>0</v>
      </c>
      <c r="T472">
        <v>98.317999999999998</v>
      </c>
      <c r="U472">
        <v>98.317999999999998</v>
      </c>
      <c r="V472">
        <v>98318</v>
      </c>
      <c r="W472">
        <v>8193.1666666666661</v>
      </c>
      <c r="X472" t="s">
        <v>38</v>
      </c>
      <c r="Y472" t="s">
        <v>38</v>
      </c>
      <c r="Z472" t="s">
        <v>38</v>
      </c>
      <c r="AB472" t="s">
        <v>42</v>
      </c>
      <c r="AC472" t="s">
        <v>42</v>
      </c>
      <c r="AD472" t="s">
        <v>42</v>
      </c>
      <c r="AE472" t="s">
        <v>42</v>
      </c>
      <c r="AF472" t="s">
        <v>38</v>
      </c>
      <c r="AH472">
        <v>2023</v>
      </c>
      <c r="AL472" t="s">
        <v>142</v>
      </c>
    </row>
    <row r="473" spans="1:38" x14ac:dyDescent="0.35">
      <c r="A473" t="s">
        <v>38</v>
      </c>
      <c r="B473" t="s">
        <v>699</v>
      </c>
      <c r="C473" t="s">
        <v>293</v>
      </c>
      <c r="D473" t="s">
        <v>887</v>
      </c>
      <c r="E473" t="s">
        <v>42</v>
      </c>
      <c r="G473" t="s">
        <v>142</v>
      </c>
      <c r="H473" t="s">
        <v>859</v>
      </c>
      <c r="I473" t="s">
        <v>42</v>
      </c>
      <c r="J473">
        <v>1</v>
      </c>
      <c r="L473" t="s">
        <v>53</v>
      </c>
      <c r="R473">
        <v>0</v>
      </c>
      <c r="S473">
        <v>0</v>
      </c>
      <c r="T473">
        <v>37.43</v>
      </c>
      <c r="U473">
        <v>37.43</v>
      </c>
      <c r="V473">
        <v>37430</v>
      </c>
      <c r="W473">
        <v>3119.1666666666665</v>
      </c>
      <c r="X473" t="s">
        <v>38</v>
      </c>
      <c r="Y473" t="s">
        <v>38</v>
      </c>
      <c r="Z473" t="s">
        <v>38</v>
      </c>
      <c r="AF473" t="s">
        <v>38</v>
      </c>
      <c r="AH473">
        <v>2023</v>
      </c>
      <c r="AL473" t="s">
        <v>142</v>
      </c>
    </row>
    <row r="474" spans="1:38" x14ac:dyDescent="0.35">
      <c r="A474" t="s">
        <v>47</v>
      </c>
      <c r="B474" t="s">
        <v>699</v>
      </c>
      <c r="C474" t="s">
        <v>293</v>
      </c>
      <c r="D474" t="s">
        <v>887</v>
      </c>
      <c r="E474" t="s">
        <v>48</v>
      </c>
      <c r="G474" t="s">
        <v>142</v>
      </c>
      <c r="H474" t="s">
        <v>888</v>
      </c>
      <c r="I474" t="s">
        <v>889</v>
      </c>
      <c r="J474">
        <v>1</v>
      </c>
      <c r="L474" t="s">
        <v>58</v>
      </c>
      <c r="M474" t="s">
        <v>49</v>
      </c>
      <c r="N474">
        <v>1</v>
      </c>
      <c r="O474">
        <v>16</v>
      </c>
      <c r="P474">
        <v>7.5</v>
      </c>
      <c r="Q474">
        <v>65.7</v>
      </c>
      <c r="R474">
        <v>2</v>
      </c>
      <c r="S474">
        <v>131.4</v>
      </c>
      <c r="U474">
        <v>131.4</v>
      </c>
      <c r="V474">
        <v>131400</v>
      </c>
      <c r="W474">
        <v>10950</v>
      </c>
      <c r="X474" t="s">
        <v>1756</v>
      </c>
      <c r="Y474" t="s">
        <v>1756</v>
      </c>
      <c r="Z474">
        <v>3093</v>
      </c>
      <c r="AA474">
        <v>3094</v>
      </c>
      <c r="AB474" t="s">
        <v>42</v>
      </c>
      <c r="AC474" t="s">
        <v>42</v>
      </c>
      <c r="AD474" t="s">
        <v>42</v>
      </c>
      <c r="AE474" t="s">
        <v>42</v>
      </c>
      <c r="AF474">
        <v>128</v>
      </c>
      <c r="AH474">
        <v>2023</v>
      </c>
      <c r="AL474" t="s">
        <v>142</v>
      </c>
    </row>
    <row r="475" spans="1:38" x14ac:dyDescent="0.35">
      <c r="A475" t="s">
        <v>47</v>
      </c>
      <c r="B475" t="s">
        <v>699</v>
      </c>
      <c r="C475" t="s">
        <v>293</v>
      </c>
      <c r="D475" t="s">
        <v>887</v>
      </c>
      <c r="E475" t="s">
        <v>48</v>
      </c>
      <c r="G475" t="s">
        <v>142</v>
      </c>
      <c r="H475" t="s">
        <v>890</v>
      </c>
      <c r="I475" t="s">
        <v>891</v>
      </c>
      <c r="J475">
        <v>1</v>
      </c>
      <c r="L475" t="s">
        <v>58</v>
      </c>
      <c r="M475" t="s">
        <v>49</v>
      </c>
      <c r="N475">
        <v>1</v>
      </c>
      <c r="O475">
        <v>16</v>
      </c>
      <c r="P475">
        <v>10</v>
      </c>
      <c r="Q475">
        <v>65.7</v>
      </c>
      <c r="R475">
        <v>2.6666666666666665</v>
      </c>
      <c r="S475">
        <v>175.2</v>
      </c>
      <c r="U475">
        <v>175.2</v>
      </c>
      <c r="V475">
        <v>175200</v>
      </c>
      <c r="W475">
        <v>14600</v>
      </c>
      <c r="X475" t="s">
        <v>1756</v>
      </c>
      <c r="Y475" t="s">
        <v>1756</v>
      </c>
      <c r="Z475">
        <v>3093</v>
      </c>
      <c r="AA475">
        <v>3094</v>
      </c>
      <c r="AB475" t="s">
        <v>42</v>
      </c>
      <c r="AC475" t="s">
        <v>42</v>
      </c>
      <c r="AD475" t="s">
        <v>42</v>
      </c>
      <c r="AE475" t="s">
        <v>42</v>
      </c>
      <c r="AF475">
        <v>128</v>
      </c>
      <c r="AH475">
        <v>2023</v>
      </c>
      <c r="AL475" t="s">
        <v>142</v>
      </c>
    </row>
    <row r="476" spans="1:38" x14ac:dyDescent="0.35">
      <c r="A476" t="s">
        <v>47</v>
      </c>
      <c r="B476" t="s">
        <v>699</v>
      </c>
      <c r="C476" t="s">
        <v>293</v>
      </c>
      <c r="D476" t="s">
        <v>887</v>
      </c>
      <c r="E476" t="s">
        <v>48</v>
      </c>
      <c r="G476" t="s">
        <v>142</v>
      </c>
      <c r="H476" t="s">
        <v>892</v>
      </c>
      <c r="I476" t="s">
        <v>893</v>
      </c>
      <c r="J476">
        <v>1</v>
      </c>
      <c r="L476" t="s">
        <v>58</v>
      </c>
      <c r="M476" t="s">
        <v>49</v>
      </c>
      <c r="N476">
        <v>1</v>
      </c>
      <c r="O476">
        <v>16</v>
      </c>
      <c r="P476">
        <v>10</v>
      </c>
      <c r="Q476">
        <v>65.7</v>
      </c>
      <c r="R476">
        <v>2.6666666666666665</v>
      </c>
      <c r="S476">
        <v>175.2</v>
      </c>
      <c r="U476">
        <v>175.2</v>
      </c>
      <c r="V476">
        <v>175200</v>
      </c>
      <c r="W476">
        <v>14600</v>
      </c>
      <c r="X476" t="s">
        <v>1756</v>
      </c>
      <c r="Y476" t="s">
        <v>1756</v>
      </c>
      <c r="Z476">
        <v>3093</v>
      </c>
      <c r="AA476">
        <v>3094</v>
      </c>
      <c r="AB476" t="s">
        <v>42</v>
      </c>
      <c r="AC476" t="s">
        <v>42</v>
      </c>
      <c r="AD476" t="s">
        <v>42</v>
      </c>
      <c r="AE476" t="s">
        <v>42</v>
      </c>
      <c r="AF476">
        <v>128</v>
      </c>
      <c r="AH476">
        <v>2023</v>
      </c>
      <c r="AL476" t="s">
        <v>142</v>
      </c>
    </row>
    <row r="477" spans="1:38" x14ac:dyDescent="0.35">
      <c r="A477" t="s">
        <v>47</v>
      </c>
      <c r="B477" t="s">
        <v>699</v>
      </c>
      <c r="C477" t="s">
        <v>293</v>
      </c>
      <c r="D477" t="s">
        <v>887</v>
      </c>
      <c r="E477" t="s">
        <v>48</v>
      </c>
      <c r="G477" t="s">
        <v>142</v>
      </c>
      <c r="H477" t="s">
        <v>894</v>
      </c>
      <c r="I477" t="s">
        <v>895</v>
      </c>
      <c r="J477">
        <v>1</v>
      </c>
      <c r="L477" t="s">
        <v>58</v>
      </c>
      <c r="M477" t="s">
        <v>49</v>
      </c>
      <c r="N477">
        <v>1</v>
      </c>
      <c r="O477">
        <v>16</v>
      </c>
      <c r="P477">
        <v>2.5</v>
      </c>
      <c r="Q477">
        <v>65.7</v>
      </c>
      <c r="R477">
        <v>0.66666666666666663</v>
      </c>
      <c r="S477">
        <v>43.8</v>
      </c>
      <c r="U477">
        <v>43.8</v>
      </c>
      <c r="V477">
        <v>43800</v>
      </c>
      <c r="W477">
        <v>3650</v>
      </c>
      <c r="X477" t="s">
        <v>1756</v>
      </c>
      <c r="Y477" t="s">
        <v>1756</v>
      </c>
      <c r="Z477">
        <v>3093</v>
      </c>
      <c r="AA477">
        <v>3094</v>
      </c>
      <c r="AB477" t="s">
        <v>42</v>
      </c>
      <c r="AC477" t="s">
        <v>42</v>
      </c>
      <c r="AD477" t="s">
        <v>42</v>
      </c>
      <c r="AE477" t="s">
        <v>42</v>
      </c>
      <c r="AF477">
        <v>128</v>
      </c>
      <c r="AH477">
        <v>2023</v>
      </c>
      <c r="AL477" t="s">
        <v>142</v>
      </c>
    </row>
    <row r="478" spans="1:38" x14ac:dyDescent="0.35">
      <c r="A478" t="s">
        <v>47</v>
      </c>
      <c r="B478" t="s">
        <v>699</v>
      </c>
      <c r="C478" t="s">
        <v>293</v>
      </c>
      <c r="D478" t="s">
        <v>887</v>
      </c>
      <c r="E478" t="s">
        <v>48</v>
      </c>
      <c r="G478" t="s">
        <v>142</v>
      </c>
      <c r="H478" t="s">
        <v>896</v>
      </c>
      <c r="I478" t="s">
        <v>897</v>
      </c>
      <c r="J478">
        <v>1</v>
      </c>
      <c r="L478" t="s">
        <v>58</v>
      </c>
      <c r="M478" t="s">
        <v>50</v>
      </c>
      <c r="N478">
        <v>2</v>
      </c>
      <c r="O478">
        <v>22</v>
      </c>
      <c r="P478">
        <v>5</v>
      </c>
      <c r="Q478">
        <v>65.7</v>
      </c>
      <c r="R478">
        <v>1.8333333333333333</v>
      </c>
      <c r="S478">
        <v>120.45</v>
      </c>
      <c r="U478">
        <v>120.45</v>
      </c>
      <c r="V478">
        <v>120450</v>
      </c>
      <c r="W478">
        <v>10037.5</v>
      </c>
      <c r="X478" t="s">
        <v>1756</v>
      </c>
      <c r="Y478" t="s">
        <v>1756</v>
      </c>
      <c r="Z478">
        <v>3093</v>
      </c>
      <c r="AA478">
        <v>3094</v>
      </c>
      <c r="AF478">
        <v>128</v>
      </c>
      <c r="AH478">
        <v>2023</v>
      </c>
      <c r="AL478" t="s">
        <v>142</v>
      </c>
    </row>
    <row r="479" spans="1:38" x14ac:dyDescent="0.35">
      <c r="A479" t="s">
        <v>47</v>
      </c>
      <c r="B479" t="s">
        <v>699</v>
      </c>
      <c r="C479" t="s">
        <v>293</v>
      </c>
      <c r="D479" t="s">
        <v>887</v>
      </c>
      <c r="E479" t="s">
        <v>48</v>
      </c>
      <c r="G479" t="s">
        <v>142</v>
      </c>
      <c r="H479" t="s">
        <v>898</v>
      </c>
      <c r="I479" t="s">
        <v>899</v>
      </c>
      <c r="J479">
        <v>1</v>
      </c>
      <c r="L479" t="s">
        <v>58</v>
      </c>
      <c r="M479" t="s">
        <v>50</v>
      </c>
      <c r="N479">
        <v>2</v>
      </c>
      <c r="O479">
        <v>22</v>
      </c>
      <c r="P479">
        <v>7.5</v>
      </c>
      <c r="Q479">
        <v>65.7</v>
      </c>
      <c r="R479">
        <v>2.75</v>
      </c>
      <c r="S479">
        <v>180.67500000000001</v>
      </c>
      <c r="U479">
        <v>180.67500000000001</v>
      </c>
      <c r="V479">
        <v>180675</v>
      </c>
      <c r="W479">
        <v>15056.25</v>
      </c>
      <c r="X479" t="s">
        <v>1756</v>
      </c>
      <c r="Y479" t="s">
        <v>1756</v>
      </c>
      <c r="Z479">
        <v>3093</v>
      </c>
      <c r="AA479">
        <v>3094</v>
      </c>
      <c r="AF479">
        <v>128</v>
      </c>
      <c r="AH479">
        <v>2023</v>
      </c>
      <c r="AL479" t="s">
        <v>142</v>
      </c>
    </row>
    <row r="480" spans="1:38" x14ac:dyDescent="0.35">
      <c r="A480" t="s">
        <v>47</v>
      </c>
      <c r="B480" t="s">
        <v>699</v>
      </c>
      <c r="C480" t="s">
        <v>293</v>
      </c>
      <c r="D480" t="s">
        <v>887</v>
      </c>
      <c r="E480" t="s">
        <v>48</v>
      </c>
      <c r="G480" t="s">
        <v>142</v>
      </c>
      <c r="H480" t="s">
        <v>900</v>
      </c>
      <c r="I480" t="s">
        <v>901</v>
      </c>
      <c r="J480">
        <v>1</v>
      </c>
      <c r="L480" t="s">
        <v>58</v>
      </c>
      <c r="M480" t="s">
        <v>50</v>
      </c>
      <c r="N480">
        <v>2</v>
      </c>
      <c r="O480">
        <v>22</v>
      </c>
      <c r="P480">
        <v>7.5</v>
      </c>
      <c r="Q480">
        <v>65.7</v>
      </c>
      <c r="R480">
        <v>2.75</v>
      </c>
      <c r="S480">
        <v>180.67500000000001</v>
      </c>
      <c r="U480">
        <v>180.67500000000001</v>
      </c>
      <c r="V480">
        <v>180675</v>
      </c>
      <c r="W480">
        <v>15056.25</v>
      </c>
      <c r="X480" t="s">
        <v>1756</v>
      </c>
      <c r="Y480" t="s">
        <v>1756</v>
      </c>
      <c r="Z480">
        <v>3093</v>
      </c>
      <c r="AA480">
        <v>3094</v>
      </c>
      <c r="AF480">
        <v>128</v>
      </c>
      <c r="AH480">
        <v>2023</v>
      </c>
      <c r="AL480" t="s">
        <v>142</v>
      </c>
    </row>
    <row r="481" spans="1:38" x14ac:dyDescent="0.35">
      <c r="A481" t="s">
        <v>47</v>
      </c>
      <c r="B481" t="s">
        <v>699</v>
      </c>
      <c r="C481" t="s">
        <v>293</v>
      </c>
      <c r="D481" t="s">
        <v>887</v>
      </c>
      <c r="E481" t="s">
        <v>48</v>
      </c>
      <c r="G481" t="s">
        <v>142</v>
      </c>
      <c r="H481" t="s">
        <v>902</v>
      </c>
      <c r="I481" t="s">
        <v>903</v>
      </c>
      <c r="J481">
        <v>1</v>
      </c>
      <c r="L481" t="s">
        <v>58</v>
      </c>
      <c r="M481" t="s">
        <v>50</v>
      </c>
      <c r="N481">
        <v>2</v>
      </c>
      <c r="O481">
        <v>22</v>
      </c>
      <c r="P481">
        <v>10</v>
      </c>
      <c r="Q481">
        <v>65.7</v>
      </c>
      <c r="R481">
        <v>3.6666666666666665</v>
      </c>
      <c r="S481">
        <v>240.9</v>
      </c>
      <c r="U481">
        <v>240.9</v>
      </c>
      <c r="V481">
        <v>240900</v>
      </c>
      <c r="W481">
        <v>20075</v>
      </c>
      <c r="X481" t="s">
        <v>1756</v>
      </c>
      <c r="Y481" t="s">
        <v>1756</v>
      </c>
      <c r="Z481">
        <v>3093</v>
      </c>
      <c r="AA481">
        <v>3094</v>
      </c>
      <c r="AF481">
        <v>128</v>
      </c>
      <c r="AH481">
        <v>2023</v>
      </c>
      <c r="AL481" t="s">
        <v>142</v>
      </c>
    </row>
    <row r="482" spans="1:38" x14ac:dyDescent="0.35">
      <c r="A482" t="s">
        <v>47</v>
      </c>
      <c r="B482" t="s">
        <v>699</v>
      </c>
      <c r="C482" t="s">
        <v>293</v>
      </c>
      <c r="D482" t="s">
        <v>887</v>
      </c>
      <c r="E482" t="s">
        <v>48</v>
      </c>
      <c r="G482" t="s">
        <v>142</v>
      </c>
      <c r="H482" t="s">
        <v>397</v>
      </c>
      <c r="I482" t="s">
        <v>904</v>
      </c>
      <c r="J482">
        <v>1</v>
      </c>
      <c r="L482" t="s">
        <v>58</v>
      </c>
      <c r="M482" t="s">
        <v>49</v>
      </c>
      <c r="N482">
        <v>3</v>
      </c>
      <c r="O482">
        <v>22</v>
      </c>
      <c r="P482">
        <v>5</v>
      </c>
      <c r="Q482">
        <v>65.7</v>
      </c>
      <c r="R482">
        <v>1.8333333333333333</v>
      </c>
      <c r="S482">
        <v>120.45</v>
      </c>
      <c r="U482">
        <v>120.45</v>
      </c>
      <c r="V482">
        <v>120450</v>
      </c>
      <c r="W482">
        <v>10037.5</v>
      </c>
      <c r="X482" t="s">
        <v>1756</v>
      </c>
      <c r="Y482" t="s">
        <v>1756</v>
      </c>
      <c r="Z482">
        <v>3093</v>
      </c>
      <c r="AA482">
        <v>3094</v>
      </c>
      <c r="AF482">
        <v>128</v>
      </c>
      <c r="AH482">
        <v>2023</v>
      </c>
      <c r="AL482" t="s">
        <v>142</v>
      </c>
    </row>
    <row r="483" spans="1:38" x14ac:dyDescent="0.35">
      <c r="A483" t="s">
        <v>47</v>
      </c>
      <c r="B483" t="s">
        <v>699</v>
      </c>
      <c r="C483" t="s">
        <v>293</v>
      </c>
      <c r="D483" t="s">
        <v>887</v>
      </c>
      <c r="E483" t="s">
        <v>48</v>
      </c>
      <c r="G483" t="s">
        <v>142</v>
      </c>
      <c r="H483" t="s">
        <v>905</v>
      </c>
      <c r="I483" t="s">
        <v>906</v>
      </c>
      <c r="J483">
        <v>1</v>
      </c>
      <c r="L483" t="s">
        <v>58</v>
      </c>
      <c r="M483" t="s">
        <v>49</v>
      </c>
      <c r="N483">
        <v>3</v>
      </c>
      <c r="O483">
        <v>22</v>
      </c>
      <c r="P483">
        <v>5</v>
      </c>
      <c r="Q483">
        <v>65.7</v>
      </c>
      <c r="R483">
        <v>1.8333333333333333</v>
      </c>
      <c r="S483">
        <v>120.45</v>
      </c>
      <c r="U483">
        <v>120.45</v>
      </c>
      <c r="V483">
        <v>120450</v>
      </c>
      <c r="W483">
        <v>10037.5</v>
      </c>
      <c r="X483" t="s">
        <v>1756</v>
      </c>
      <c r="Y483" t="s">
        <v>1756</v>
      </c>
      <c r="Z483">
        <v>3093</v>
      </c>
      <c r="AA483">
        <v>3094</v>
      </c>
      <c r="AF483">
        <v>128</v>
      </c>
      <c r="AH483">
        <v>2023</v>
      </c>
      <c r="AL483" t="s">
        <v>142</v>
      </c>
    </row>
    <row r="484" spans="1:38" x14ac:dyDescent="0.35">
      <c r="A484" t="s">
        <v>47</v>
      </c>
      <c r="B484" t="s">
        <v>699</v>
      </c>
      <c r="C484" t="s">
        <v>293</v>
      </c>
      <c r="D484" t="s">
        <v>887</v>
      </c>
      <c r="E484" t="s">
        <v>48</v>
      </c>
      <c r="G484" t="s">
        <v>142</v>
      </c>
      <c r="H484" t="s">
        <v>907</v>
      </c>
      <c r="I484" t="s">
        <v>908</v>
      </c>
      <c r="J484">
        <v>1</v>
      </c>
      <c r="L484" t="s">
        <v>58</v>
      </c>
      <c r="M484" t="s">
        <v>49</v>
      </c>
      <c r="N484">
        <v>3</v>
      </c>
      <c r="O484">
        <v>22</v>
      </c>
      <c r="P484">
        <v>5</v>
      </c>
      <c r="Q484">
        <v>65.7</v>
      </c>
      <c r="R484">
        <v>1.8333333333333333</v>
      </c>
      <c r="S484">
        <v>120.45</v>
      </c>
      <c r="U484">
        <v>120.45</v>
      </c>
      <c r="V484">
        <v>120450</v>
      </c>
      <c r="W484">
        <v>10037.5</v>
      </c>
      <c r="X484" t="s">
        <v>1756</v>
      </c>
      <c r="Y484" t="s">
        <v>1756</v>
      </c>
      <c r="Z484">
        <v>3093</v>
      </c>
      <c r="AA484">
        <v>3094</v>
      </c>
      <c r="AF484">
        <v>128</v>
      </c>
      <c r="AH484">
        <v>2023</v>
      </c>
      <c r="AL484" t="s">
        <v>142</v>
      </c>
    </row>
    <row r="485" spans="1:38" x14ac:dyDescent="0.35">
      <c r="A485" t="s">
        <v>47</v>
      </c>
      <c r="B485" t="s">
        <v>699</v>
      </c>
      <c r="C485" t="s">
        <v>293</v>
      </c>
      <c r="D485" t="s">
        <v>887</v>
      </c>
      <c r="E485" t="s">
        <v>48</v>
      </c>
      <c r="G485" t="s">
        <v>142</v>
      </c>
      <c r="H485" t="s">
        <v>909</v>
      </c>
      <c r="I485" t="s">
        <v>910</v>
      </c>
      <c r="J485">
        <v>1</v>
      </c>
      <c r="L485" t="s">
        <v>58</v>
      </c>
      <c r="M485" t="s">
        <v>49</v>
      </c>
      <c r="N485">
        <v>3</v>
      </c>
      <c r="O485">
        <v>22</v>
      </c>
      <c r="P485">
        <v>5</v>
      </c>
      <c r="Q485">
        <v>65.7</v>
      </c>
      <c r="R485">
        <v>1.8333333333333333</v>
      </c>
      <c r="S485">
        <v>120.45</v>
      </c>
      <c r="U485">
        <v>120.45</v>
      </c>
      <c r="V485">
        <v>120450</v>
      </c>
      <c r="W485">
        <v>10037.5</v>
      </c>
      <c r="X485" t="s">
        <v>1756</v>
      </c>
      <c r="Y485" t="s">
        <v>1756</v>
      </c>
      <c r="Z485">
        <v>3093</v>
      </c>
      <c r="AA485">
        <v>3094</v>
      </c>
      <c r="AF485">
        <v>128</v>
      </c>
      <c r="AH485">
        <v>2023</v>
      </c>
      <c r="AL485" t="s">
        <v>142</v>
      </c>
    </row>
    <row r="486" spans="1:38" x14ac:dyDescent="0.35">
      <c r="A486" t="s">
        <v>47</v>
      </c>
      <c r="B486" t="s">
        <v>699</v>
      </c>
      <c r="C486" t="s">
        <v>293</v>
      </c>
      <c r="D486" t="s">
        <v>887</v>
      </c>
      <c r="E486" t="s">
        <v>48</v>
      </c>
      <c r="G486" t="s">
        <v>142</v>
      </c>
      <c r="H486" t="s">
        <v>911</v>
      </c>
      <c r="I486" t="s">
        <v>912</v>
      </c>
      <c r="J486">
        <v>1</v>
      </c>
      <c r="L486" t="s">
        <v>58</v>
      </c>
      <c r="M486" t="s">
        <v>49</v>
      </c>
      <c r="N486">
        <v>3</v>
      </c>
      <c r="O486">
        <v>22</v>
      </c>
      <c r="P486">
        <v>10</v>
      </c>
      <c r="Q486">
        <v>65.7</v>
      </c>
      <c r="R486">
        <v>3.6666666666666665</v>
      </c>
      <c r="S486">
        <v>240.9</v>
      </c>
      <c r="U486">
        <v>240.9</v>
      </c>
      <c r="V486">
        <v>240900</v>
      </c>
      <c r="W486">
        <v>20075</v>
      </c>
      <c r="X486" t="s">
        <v>1756</v>
      </c>
      <c r="Y486" t="s">
        <v>1756</v>
      </c>
      <c r="Z486">
        <v>3093</v>
      </c>
      <c r="AA486">
        <v>3094</v>
      </c>
      <c r="AF486">
        <v>128</v>
      </c>
      <c r="AH486">
        <v>2023</v>
      </c>
      <c r="AL486" t="s">
        <v>142</v>
      </c>
    </row>
    <row r="487" spans="1:38" x14ac:dyDescent="0.35">
      <c r="A487" t="s">
        <v>47</v>
      </c>
      <c r="B487" t="s">
        <v>699</v>
      </c>
      <c r="C487" t="s">
        <v>293</v>
      </c>
      <c r="D487" t="s">
        <v>887</v>
      </c>
      <c r="E487" t="s">
        <v>48</v>
      </c>
      <c r="G487" t="s">
        <v>142</v>
      </c>
      <c r="H487" t="s">
        <v>913</v>
      </c>
      <c r="I487" t="s">
        <v>914</v>
      </c>
      <c r="J487">
        <v>1</v>
      </c>
      <c r="L487" t="s">
        <v>58</v>
      </c>
      <c r="M487" t="s">
        <v>50</v>
      </c>
      <c r="N487">
        <v>4</v>
      </c>
      <c r="O487">
        <v>17</v>
      </c>
      <c r="P487">
        <v>30</v>
      </c>
      <c r="Q487">
        <v>75.400000000000006</v>
      </c>
      <c r="R487">
        <v>8.5</v>
      </c>
      <c r="S487">
        <v>640.90000000000009</v>
      </c>
      <c r="U487">
        <v>640.90000000000009</v>
      </c>
      <c r="V487">
        <v>640900.00000000012</v>
      </c>
      <c r="W487">
        <v>53408.333333333343</v>
      </c>
      <c r="X487" t="s">
        <v>1756</v>
      </c>
      <c r="Y487" t="s">
        <v>1756</v>
      </c>
      <c r="Z487">
        <v>3093</v>
      </c>
      <c r="AA487">
        <v>3094</v>
      </c>
      <c r="AF487">
        <v>128</v>
      </c>
      <c r="AH487">
        <v>2023</v>
      </c>
      <c r="AL487" t="s">
        <v>142</v>
      </c>
    </row>
    <row r="488" spans="1:38" x14ac:dyDescent="0.35">
      <c r="A488" t="s">
        <v>47</v>
      </c>
      <c r="B488" t="s">
        <v>699</v>
      </c>
      <c r="C488" t="s">
        <v>293</v>
      </c>
      <c r="D488" t="s">
        <v>887</v>
      </c>
      <c r="E488" t="s">
        <v>48</v>
      </c>
      <c r="G488" t="s">
        <v>142</v>
      </c>
      <c r="H488" t="s">
        <v>65</v>
      </c>
      <c r="I488" t="s">
        <v>42</v>
      </c>
      <c r="J488">
        <v>1</v>
      </c>
      <c r="L488" t="s">
        <v>53</v>
      </c>
      <c r="P488">
        <v>60</v>
      </c>
      <c r="Q488">
        <v>66</v>
      </c>
      <c r="R488">
        <v>0</v>
      </c>
      <c r="S488">
        <v>0</v>
      </c>
      <c r="U488">
        <v>0</v>
      </c>
      <c r="V488">
        <v>0</v>
      </c>
      <c r="W488">
        <v>0</v>
      </c>
      <c r="X488" t="s">
        <v>1756</v>
      </c>
      <c r="Y488" t="s">
        <v>1756</v>
      </c>
      <c r="Z488">
        <v>3093</v>
      </c>
      <c r="AA488">
        <v>3094</v>
      </c>
      <c r="AB488" t="s">
        <v>42</v>
      </c>
      <c r="AC488" t="s">
        <v>42</v>
      </c>
      <c r="AD488" t="s">
        <v>42</v>
      </c>
      <c r="AE488" t="s">
        <v>42</v>
      </c>
      <c r="AF488">
        <v>128</v>
      </c>
      <c r="AH488">
        <v>2023</v>
      </c>
      <c r="AL488" t="s">
        <v>142</v>
      </c>
    </row>
    <row r="489" spans="1:38" x14ac:dyDescent="0.35">
      <c r="A489" t="s">
        <v>47</v>
      </c>
      <c r="B489" t="s">
        <v>699</v>
      </c>
      <c r="C489" t="s">
        <v>293</v>
      </c>
      <c r="D489" t="s">
        <v>887</v>
      </c>
      <c r="E489" t="s">
        <v>505</v>
      </c>
      <c r="G489" t="s">
        <v>142</v>
      </c>
      <c r="H489" t="s">
        <v>888</v>
      </c>
      <c r="I489" t="s">
        <v>889</v>
      </c>
      <c r="J489">
        <v>1</v>
      </c>
      <c r="L489" t="s">
        <v>58</v>
      </c>
      <c r="M489" t="s">
        <v>49</v>
      </c>
      <c r="N489">
        <v>1</v>
      </c>
      <c r="O489">
        <v>16</v>
      </c>
      <c r="P489">
        <v>7.5</v>
      </c>
      <c r="Q489">
        <v>65.7</v>
      </c>
      <c r="R489">
        <v>2</v>
      </c>
      <c r="S489">
        <v>131.4</v>
      </c>
      <c r="U489">
        <v>131.4</v>
      </c>
      <c r="V489">
        <v>131400</v>
      </c>
      <c r="W489">
        <v>10950</v>
      </c>
      <c r="X489" t="s">
        <v>1756</v>
      </c>
      <c r="Y489" t="s">
        <v>1756</v>
      </c>
      <c r="Z489">
        <v>3093</v>
      </c>
      <c r="AA489">
        <v>3094</v>
      </c>
      <c r="AB489" t="s">
        <v>42</v>
      </c>
      <c r="AC489" t="s">
        <v>42</v>
      </c>
      <c r="AD489" t="s">
        <v>42</v>
      </c>
      <c r="AE489" t="s">
        <v>42</v>
      </c>
      <c r="AF489">
        <v>128</v>
      </c>
      <c r="AH489">
        <v>2023</v>
      </c>
      <c r="AL489" t="s">
        <v>142</v>
      </c>
    </row>
    <row r="490" spans="1:38" x14ac:dyDescent="0.35">
      <c r="A490" t="s">
        <v>47</v>
      </c>
      <c r="B490" t="s">
        <v>699</v>
      </c>
      <c r="C490" t="s">
        <v>293</v>
      </c>
      <c r="D490" t="s">
        <v>887</v>
      </c>
      <c r="E490" t="s">
        <v>505</v>
      </c>
      <c r="G490" t="s">
        <v>142</v>
      </c>
      <c r="H490" t="s">
        <v>890</v>
      </c>
      <c r="I490" t="s">
        <v>891</v>
      </c>
      <c r="J490">
        <v>1</v>
      </c>
      <c r="L490" t="s">
        <v>58</v>
      </c>
      <c r="M490" t="s">
        <v>49</v>
      </c>
      <c r="N490">
        <v>1</v>
      </c>
      <c r="O490">
        <v>16</v>
      </c>
      <c r="P490">
        <v>10</v>
      </c>
      <c r="Q490">
        <v>65.7</v>
      </c>
      <c r="R490">
        <v>2.6666666666666665</v>
      </c>
      <c r="S490">
        <v>175.2</v>
      </c>
      <c r="U490">
        <v>175.2</v>
      </c>
      <c r="V490">
        <v>175200</v>
      </c>
      <c r="W490">
        <v>14600</v>
      </c>
      <c r="X490" t="s">
        <v>1756</v>
      </c>
      <c r="Y490" t="s">
        <v>1756</v>
      </c>
      <c r="Z490">
        <v>3093</v>
      </c>
      <c r="AA490">
        <v>3094</v>
      </c>
      <c r="AB490" t="s">
        <v>42</v>
      </c>
      <c r="AC490" t="s">
        <v>42</v>
      </c>
      <c r="AD490" t="s">
        <v>42</v>
      </c>
      <c r="AE490" t="s">
        <v>42</v>
      </c>
      <c r="AF490">
        <v>128</v>
      </c>
      <c r="AH490">
        <v>2023</v>
      </c>
      <c r="AL490" t="s">
        <v>142</v>
      </c>
    </row>
    <row r="491" spans="1:38" x14ac:dyDescent="0.35">
      <c r="A491" t="s">
        <v>47</v>
      </c>
      <c r="B491" t="s">
        <v>699</v>
      </c>
      <c r="C491" t="s">
        <v>293</v>
      </c>
      <c r="D491" t="s">
        <v>887</v>
      </c>
      <c r="E491" t="s">
        <v>505</v>
      </c>
      <c r="G491" t="s">
        <v>142</v>
      </c>
      <c r="H491" t="s">
        <v>892</v>
      </c>
      <c r="I491" t="s">
        <v>893</v>
      </c>
      <c r="J491">
        <v>1</v>
      </c>
      <c r="L491" t="s">
        <v>58</v>
      </c>
      <c r="M491" t="s">
        <v>49</v>
      </c>
      <c r="N491">
        <v>1</v>
      </c>
      <c r="O491">
        <v>16</v>
      </c>
      <c r="P491">
        <v>10</v>
      </c>
      <c r="Q491">
        <v>65.7</v>
      </c>
      <c r="R491">
        <v>2.6666666666666665</v>
      </c>
      <c r="S491">
        <v>175.2</v>
      </c>
      <c r="U491">
        <v>175.2</v>
      </c>
      <c r="V491">
        <v>175200</v>
      </c>
      <c r="W491">
        <v>14600</v>
      </c>
      <c r="X491" t="s">
        <v>1756</v>
      </c>
      <c r="Y491" t="s">
        <v>1756</v>
      </c>
      <c r="Z491">
        <v>3093</v>
      </c>
      <c r="AA491">
        <v>3094</v>
      </c>
      <c r="AB491" t="s">
        <v>42</v>
      </c>
      <c r="AC491" t="s">
        <v>42</v>
      </c>
      <c r="AD491" t="s">
        <v>42</v>
      </c>
      <c r="AE491" t="s">
        <v>42</v>
      </c>
      <c r="AF491">
        <v>128</v>
      </c>
      <c r="AH491">
        <v>2023</v>
      </c>
      <c r="AL491" t="s">
        <v>142</v>
      </c>
    </row>
    <row r="492" spans="1:38" x14ac:dyDescent="0.35">
      <c r="A492" t="s">
        <v>47</v>
      </c>
      <c r="B492" t="s">
        <v>699</v>
      </c>
      <c r="C492" t="s">
        <v>293</v>
      </c>
      <c r="D492" t="s">
        <v>887</v>
      </c>
      <c r="E492" t="s">
        <v>505</v>
      </c>
      <c r="G492" t="s">
        <v>142</v>
      </c>
      <c r="H492" t="s">
        <v>894</v>
      </c>
      <c r="I492" t="s">
        <v>895</v>
      </c>
      <c r="J492">
        <v>1</v>
      </c>
      <c r="L492" t="s">
        <v>58</v>
      </c>
      <c r="M492" t="s">
        <v>49</v>
      </c>
      <c r="N492">
        <v>1</v>
      </c>
      <c r="O492">
        <v>16</v>
      </c>
      <c r="P492">
        <v>2.5</v>
      </c>
      <c r="Q492">
        <v>65.7</v>
      </c>
      <c r="R492">
        <v>0.66666666666666663</v>
      </c>
      <c r="S492">
        <v>43.8</v>
      </c>
      <c r="U492">
        <v>43.8</v>
      </c>
      <c r="V492">
        <v>43800</v>
      </c>
      <c r="W492">
        <v>3650</v>
      </c>
      <c r="X492" t="s">
        <v>1756</v>
      </c>
      <c r="Y492" t="s">
        <v>1756</v>
      </c>
      <c r="Z492">
        <v>3093</v>
      </c>
      <c r="AA492">
        <v>3094</v>
      </c>
      <c r="AB492" t="s">
        <v>42</v>
      </c>
      <c r="AC492" t="s">
        <v>42</v>
      </c>
      <c r="AD492" t="s">
        <v>42</v>
      </c>
      <c r="AE492" t="s">
        <v>42</v>
      </c>
      <c r="AF492">
        <v>128</v>
      </c>
      <c r="AH492">
        <v>2023</v>
      </c>
      <c r="AL492" t="s">
        <v>142</v>
      </c>
    </row>
    <row r="493" spans="1:38" x14ac:dyDescent="0.35">
      <c r="A493" t="s">
        <v>47</v>
      </c>
      <c r="B493" t="s">
        <v>699</v>
      </c>
      <c r="C493" t="s">
        <v>293</v>
      </c>
      <c r="D493" t="s">
        <v>887</v>
      </c>
      <c r="E493" t="s">
        <v>505</v>
      </c>
      <c r="G493" t="s">
        <v>142</v>
      </c>
      <c r="H493" t="s">
        <v>896</v>
      </c>
      <c r="I493" t="s">
        <v>897</v>
      </c>
      <c r="J493">
        <v>1</v>
      </c>
      <c r="L493" t="s">
        <v>58</v>
      </c>
      <c r="M493" t="s">
        <v>50</v>
      </c>
      <c r="N493">
        <v>2</v>
      </c>
      <c r="O493">
        <v>17</v>
      </c>
      <c r="P493">
        <v>5</v>
      </c>
      <c r="Q493">
        <v>65.7</v>
      </c>
      <c r="R493">
        <v>1.4166666666666667</v>
      </c>
      <c r="S493">
        <v>93.075000000000003</v>
      </c>
      <c r="U493">
        <v>93.075000000000003</v>
      </c>
      <c r="V493">
        <v>93075</v>
      </c>
      <c r="W493">
        <v>7756.25</v>
      </c>
      <c r="X493" t="s">
        <v>1756</v>
      </c>
      <c r="Y493" t="s">
        <v>1756</v>
      </c>
      <c r="Z493">
        <v>3093</v>
      </c>
      <c r="AA493">
        <v>3094</v>
      </c>
      <c r="AF493">
        <v>128</v>
      </c>
      <c r="AH493">
        <v>2023</v>
      </c>
      <c r="AL493" t="s">
        <v>142</v>
      </c>
    </row>
    <row r="494" spans="1:38" x14ac:dyDescent="0.35">
      <c r="A494" t="s">
        <v>47</v>
      </c>
      <c r="B494" t="s">
        <v>699</v>
      </c>
      <c r="C494" t="s">
        <v>293</v>
      </c>
      <c r="D494" t="s">
        <v>887</v>
      </c>
      <c r="E494" t="s">
        <v>505</v>
      </c>
      <c r="G494" t="s">
        <v>142</v>
      </c>
      <c r="H494" t="s">
        <v>898</v>
      </c>
      <c r="I494" t="s">
        <v>899</v>
      </c>
      <c r="J494">
        <v>1</v>
      </c>
      <c r="L494" t="s">
        <v>58</v>
      </c>
      <c r="M494" t="s">
        <v>50</v>
      </c>
      <c r="N494">
        <v>2</v>
      </c>
      <c r="O494">
        <v>17</v>
      </c>
      <c r="P494">
        <v>7.5</v>
      </c>
      <c r="Q494">
        <v>65.7</v>
      </c>
      <c r="R494">
        <v>2.125</v>
      </c>
      <c r="S494">
        <v>139.61250000000001</v>
      </c>
      <c r="U494">
        <v>139.61250000000001</v>
      </c>
      <c r="V494">
        <v>139612.5</v>
      </c>
      <c r="W494">
        <v>11634.375</v>
      </c>
      <c r="X494" t="s">
        <v>1756</v>
      </c>
      <c r="Y494" t="s">
        <v>1756</v>
      </c>
      <c r="Z494">
        <v>3093</v>
      </c>
      <c r="AA494">
        <v>3094</v>
      </c>
      <c r="AF494">
        <v>128</v>
      </c>
      <c r="AH494">
        <v>2023</v>
      </c>
      <c r="AL494" t="s">
        <v>142</v>
      </c>
    </row>
    <row r="495" spans="1:38" x14ac:dyDescent="0.35">
      <c r="A495" t="s">
        <v>47</v>
      </c>
      <c r="B495" t="s">
        <v>699</v>
      </c>
      <c r="C495" t="s">
        <v>293</v>
      </c>
      <c r="D495" t="s">
        <v>887</v>
      </c>
      <c r="E495" t="s">
        <v>505</v>
      </c>
      <c r="G495" t="s">
        <v>142</v>
      </c>
      <c r="H495" t="s">
        <v>900</v>
      </c>
      <c r="I495" t="s">
        <v>901</v>
      </c>
      <c r="J495">
        <v>1</v>
      </c>
      <c r="L495" t="s">
        <v>58</v>
      </c>
      <c r="M495" t="s">
        <v>50</v>
      </c>
      <c r="N495">
        <v>2</v>
      </c>
      <c r="O495">
        <v>17</v>
      </c>
      <c r="P495">
        <v>7.5</v>
      </c>
      <c r="Q495">
        <v>65.7</v>
      </c>
      <c r="R495">
        <v>2.125</v>
      </c>
      <c r="S495">
        <v>139.61250000000001</v>
      </c>
      <c r="U495">
        <v>139.61250000000001</v>
      </c>
      <c r="V495">
        <v>139612.5</v>
      </c>
      <c r="W495">
        <v>11634.375</v>
      </c>
      <c r="X495" t="s">
        <v>1756</v>
      </c>
      <c r="Y495" t="s">
        <v>1756</v>
      </c>
      <c r="Z495">
        <v>3093</v>
      </c>
      <c r="AA495">
        <v>3094</v>
      </c>
      <c r="AF495">
        <v>128</v>
      </c>
      <c r="AH495">
        <v>2023</v>
      </c>
      <c r="AL495" t="s">
        <v>142</v>
      </c>
    </row>
    <row r="496" spans="1:38" x14ac:dyDescent="0.35">
      <c r="A496" t="s">
        <v>47</v>
      </c>
      <c r="B496" t="s">
        <v>699</v>
      </c>
      <c r="C496" t="s">
        <v>293</v>
      </c>
      <c r="D496" t="s">
        <v>887</v>
      </c>
      <c r="E496" t="s">
        <v>505</v>
      </c>
      <c r="G496" t="s">
        <v>142</v>
      </c>
      <c r="H496" t="s">
        <v>902</v>
      </c>
      <c r="I496" t="s">
        <v>903</v>
      </c>
      <c r="J496">
        <v>1</v>
      </c>
      <c r="L496" t="s">
        <v>58</v>
      </c>
      <c r="M496" t="s">
        <v>50</v>
      </c>
      <c r="N496">
        <v>2</v>
      </c>
      <c r="O496">
        <v>17</v>
      </c>
      <c r="P496">
        <v>10</v>
      </c>
      <c r="Q496">
        <v>65.7</v>
      </c>
      <c r="R496">
        <v>2.8333333333333335</v>
      </c>
      <c r="S496">
        <v>186.15</v>
      </c>
      <c r="U496">
        <v>186.15</v>
      </c>
      <c r="V496">
        <v>186150</v>
      </c>
      <c r="W496">
        <v>15512.5</v>
      </c>
      <c r="X496" t="s">
        <v>1756</v>
      </c>
      <c r="Y496" t="s">
        <v>1756</v>
      </c>
      <c r="Z496">
        <v>3093</v>
      </c>
      <c r="AA496">
        <v>3094</v>
      </c>
      <c r="AF496">
        <v>128</v>
      </c>
      <c r="AH496">
        <v>2023</v>
      </c>
      <c r="AL496" t="s">
        <v>142</v>
      </c>
    </row>
    <row r="497" spans="1:38" x14ac:dyDescent="0.35">
      <c r="A497" t="s">
        <v>47</v>
      </c>
      <c r="B497" t="s">
        <v>699</v>
      </c>
      <c r="C497" t="s">
        <v>293</v>
      </c>
      <c r="D497" t="s">
        <v>887</v>
      </c>
      <c r="E497" t="s">
        <v>505</v>
      </c>
      <c r="G497" t="s">
        <v>142</v>
      </c>
      <c r="H497" t="s">
        <v>397</v>
      </c>
      <c r="I497" t="s">
        <v>904</v>
      </c>
      <c r="J497">
        <v>1</v>
      </c>
      <c r="L497" t="s">
        <v>58</v>
      </c>
      <c r="M497" t="s">
        <v>49</v>
      </c>
      <c r="N497">
        <v>3</v>
      </c>
      <c r="O497">
        <v>17</v>
      </c>
      <c r="P497">
        <v>5</v>
      </c>
      <c r="Q497">
        <v>65.7</v>
      </c>
      <c r="R497">
        <v>1.4166666666666667</v>
      </c>
      <c r="S497">
        <v>93.075000000000003</v>
      </c>
      <c r="U497">
        <v>93.075000000000003</v>
      </c>
      <c r="V497">
        <v>93075</v>
      </c>
      <c r="W497">
        <v>7756.25</v>
      </c>
      <c r="X497" t="s">
        <v>1756</v>
      </c>
      <c r="Y497" t="s">
        <v>1756</v>
      </c>
      <c r="Z497">
        <v>3093</v>
      </c>
      <c r="AA497">
        <v>3094</v>
      </c>
      <c r="AF497">
        <v>128</v>
      </c>
      <c r="AH497">
        <v>2023</v>
      </c>
      <c r="AL497" t="s">
        <v>142</v>
      </c>
    </row>
    <row r="498" spans="1:38" x14ac:dyDescent="0.35">
      <c r="A498" t="s">
        <v>47</v>
      </c>
      <c r="B498" t="s">
        <v>699</v>
      </c>
      <c r="C498" t="s">
        <v>293</v>
      </c>
      <c r="D498" t="s">
        <v>887</v>
      </c>
      <c r="E498" t="s">
        <v>505</v>
      </c>
      <c r="G498" t="s">
        <v>142</v>
      </c>
      <c r="H498" t="s">
        <v>905</v>
      </c>
      <c r="I498" t="s">
        <v>906</v>
      </c>
      <c r="J498">
        <v>1</v>
      </c>
      <c r="L498" t="s">
        <v>58</v>
      </c>
      <c r="M498" t="s">
        <v>49</v>
      </c>
      <c r="N498">
        <v>3</v>
      </c>
      <c r="O498">
        <v>17</v>
      </c>
      <c r="P498">
        <v>5</v>
      </c>
      <c r="Q498">
        <v>65.7</v>
      </c>
      <c r="R498">
        <v>1.4166666666666667</v>
      </c>
      <c r="S498">
        <v>93.075000000000003</v>
      </c>
      <c r="U498">
        <v>93.075000000000003</v>
      </c>
      <c r="V498">
        <v>93075</v>
      </c>
      <c r="W498">
        <v>7756.25</v>
      </c>
      <c r="X498" t="s">
        <v>1756</v>
      </c>
      <c r="Y498" t="s">
        <v>1756</v>
      </c>
      <c r="Z498">
        <v>3093</v>
      </c>
      <c r="AA498">
        <v>3094</v>
      </c>
      <c r="AF498">
        <v>128</v>
      </c>
      <c r="AH498">
        <v>2023</v>
      </c>
      <c r="AL498" t="s">
        <v>142</v>
      </c>
    </row>
    <row r="499" spans="1:38" x14ac:dyDescent="0.35">
      <c r="A499" t="s">
        <v>47</v>
      </c>
      <c r="B499" t="s">
        <v>699</v>
      </c>
      <c r="C499" t="s">
        <v>293</v>
      </c>
      <c r="D499" t="s">
        <v>887</v>
      </c>
      <c r="E499" t="s">
        <v>505</v>
      </c>
      <c r="G499" t="s">
        <v>142</v>
      </c>
      <c r="H499" t="s">
        <v>907</v>
      </c>
      <c r="I499" t="s">
        <v>908</v>
      </c>
      <c r="J499">
        <v>1</v>
      </c>
      <c r="L499" t="s">
        <v>58</v>
      </c>
      <c r="M499" t="s">
        <v>49</v>
      </c>
      <c r="N499">
        <v>3</v>
      </c>
      <c r="O499">
        <v>17</v>
      </c>
      <c r="P499">
        <v>5</v>
      </c>
      <c r="Q499">
        <v>65.7</v>
      </c>
      <c r="R499">
        <v>1.4166666666666667</v>
      </c>
      <c r="S499">
        <v>93.075000000000003</v>
      </c>
      <c r="U499">
        <v>93.075000000000003</v>
      </c>
      <c r="V499">
        <v>93075</v>
      </c>
      <c r="W499">
        <v>7756.25</v>
      </c>
      <c r="X499" t="s">
        <v>1756</v>
      </c>
      <c r="Y499" t="s">
        <v>1756</v>
      </c>
      <c r="Z499">
        <v>3093</v>
      </c>
      <c r="AA499">
        <v>3094</v>
      </c>
      <c r="AF499">
        <v>128</v>
      </c>
      <c r="AH499">
        <v>2023</v>
      </c>
      <c r="AL499" t="s">
        <v>142</v>
      </c>
    </row>
    <row r="500" spans="1:38" x14ac:dyDescent="0.35">
      <c r="A500" t="s">
        <v>47</v>
      </c>
      <c r="B500" t="s">
        <v>699</v>
      </c>
      <c r="C500" t="s">
        <v>293</v>
      </c>
      <c r="D500" t="s">
        <v>887</v>
      </c>
      <c r="E500" t="s">
        <v>505</v>
      </c>
      <c r="G500" t="s">
        <v>142</v>
      </c>
      <c r="H500" t="s">
        <v>909</v>
      </c>
      <c r="I500" t="s">
        <v>910</v>
      </c>
      <c r="J500">
        <v>1</v>
      </c>
      <c r="L500" t="s">
        <v>58</v>
      </c>
      <c r="M500" t="s">
        <v>49</v>
      </c>
      <c r="N500">
        <v>3</v>
      </c>
      <c r="O500">
        <v>17</v>
      </c>
      <c r="P500">
        <v>5</v>
      </c>
      <c r="Q500">
        <v>65.7</v>
      </c>
      <c r="R500">
        <v>1.4166666666666667</v>
      </c>
      <c r="S500">
        <v>93.075000000000003</v>
      </c>
      <c r="U500">
        <v>93.075000000000003</v>
      </c>
      <c r="V500">
        <v>93075</v>
      </c>
      <c r="W500">
        <v>7756.25</v>
      </c>
      <c r="X500" t="s">
        <v>1756</v>
      </c>
      <c r="Y500" t="s">
        <v>1756</v>
      </c>
      <c r="Z500">
        <v>3093</v>
      </c>
      <c r="AA500">
        <v>3094</v>
      </c>
      <c r="AF500">
        <v>128</v>
      </c>
      <c r="AH500">
        <v>2023</v>
      </c>
      <c r="AL500" t="s">
        <v>142</v>
      </c>
    </row>
    <row r="501" spans="1:38" x14ac:dyDescent="0.35">
      <c r="A501" t="s">
        <v>47</v>
      </c>
      <c r="B501" t="s">
        <v>699</v>
      </c>
      <c r="C501" t="s">
        <v>293</v>
      </c>
      <c r="D501" t="s">
        <v>887</v>
      </c>
      <c r="E501" t="s">
        <v>505</v>
      </c>
      <c r="G501" t="s">
        <v>142</v>
      </c>
      <c r="H501" t="s">
        <v>911</v>
      </c>
      <c r="I501" t="s">
        <v>912</v>
      </c>
      <c r="J501">
        <v>1</v>
      </c>
      <c r="L501" t="s">
        <v>58</v>
      </c>
      <c r="M501" t="s">
        <v>49</v>
      </c>
      <c r="N501">
        <v>3</v>
      </c>
      <c r="O501">
        <v>17</v>
      </c>
      <c r="P501">
        <v>10</v>
      </c>
      <c r="Q501">
        <v>65.7</v>
      </c>
      <c r="R501">
        <v>2.8333333333333335</v>
      </c>
      <c r="S501">
        <v>186.15</v>
      </c>
      <c r="U501">
        <v>186.15</v>
      </c>
      <c r="V501">
        <v>186150</v>
      </c>
      <c r="W501">
        <v>15512.5</v>
      </c>
      <c r="X501" t="s">
        <v>1756</v>
      </c>
      <c r="Y501" t="s">
        <v>1756</v>
      </c>
      <c r="Z501">
        <v>3093</v>
      </c>
      <c r="AA501">
        <v>3094</v>
      </c>
      <c r="AF501">
        <v>128</v>
      </c>
      <c r="AH501">
        <v>2023</v>
      </c>
      <c r="AL501" t="s">
        <v>142</v>
      </c>
    </row>
    <row r="502" spans="1:38" x14ac:dyDescent="0.35">
      <c r="A502" t="s">
        <v>47</v>
      </c>
      <c r="B502" t="s">
        <v>699</v>
      </c>
      <c r="C502" t="s">
        <v>293</v>
      </c>
      <c r="D502" t="s">
        <v>887</v>
      </c>
      <c r="E502" t="s">
        <v>505</v>
      </c>
      <c r="G502" t="s">
        <v>142</v>
      </c>
      <c r="H502" t="s">
        <v>913</v>
      </c>
      <c r="I502" t="s">
        <v>914</v>
      </c>
      <c r="J502">
        <v>1</v>
      </c>
      <c r="L502" t="s">
        <v>58</v>
      </c>
      <c r="M502" t="s">
        <v>50</v>
      </c>
      <c r="N502">
        <v>4</v>
      </c>
      <c r="O502">
        <v>7</v>
      </c>
      <c r="P502">
        <v>30</v>
      </c>
      <c r="Q502">
        <v>75.400000000000006</v>
      </c>
      <c r="R502">
        <v>3.5</v>
      </c>
      <c r="S502">
        <v>263.90000000000003</v>
      </c>
      <c r="U502">
        <v>263.90000000000003</v>
      </c>
      <c r="V502">
        <v>263900.00000000006</v>
      </c>
      <c r="W502">
        <v>21991.666666666672</v>
      </c>
      <c r="X502" t="s">
        <v>1756</v>
      </c>
      <c r="Y502" t="s">
        <v>1756</v>
      </c>
      <c r="Z502">
        <v>3093</v>
      </c>
      <c r="AA502">
        <v>3094</v>
      </c>
      <c r="AF502">
        <v>128</v>
      </c>
      <c r="AH502">
        <v>2023</v>
      </c>
      <c r="AL502" t="s">
        <v>142</v>
      </c>
    </row>
    <row r="503" spans="1:38" x14ac:dyDescent="0.35">
      <c r="A503" t="s">
        <v>47</v>
      </c>
      <c r="B503" t="s">
        <v>699</v>
      </c>
      <c r="C503" t="s">
        <v>293</v>
      </c>
      <c r="D503" t="s">
        <v>887</v>
      </c>
      <c r="E503" t="s">
        <v>505</v>
      </c>
      <c r="G503" t="s">
        <v>142</v>
      </c>
      <c r="H503" t="s">
        <v>915</v>
      </c>
      <c r="I503" t="s">
        <v>42</v>
      </c>
      <c r="J503">
        <v>1</v>
      </c>
      <c r="L503" t="s">
        <v>53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 t="s">
        <v>1756</v>
      </c>
      <c r="Y503" t="s">
        <v>1756</v>
      </c>
      <c r="Z503">
        <v>3093</v>
      </c>
      <c r="AA503">
        <v>3094</v>
      </c>
      <c r="AB503" t="s">
        <v>42</v>
      </c>
      <c r="AC503" t="s">
        <v>42</v>
      </c>
      <c r="AD503" t="s">
        <v>42</v>
      </c>
      <c r="AE503" t="s">
        <v>42</v>
      </c>
      <c r="AF503">
        <v>128</v>
      </c>
      <c r="AH503">
        <v>2023</v>
      </c>
      <c r="AL503" t="s">
        <v>142</v>
      </c>
    </row>
    <row r="504" spans="1:38" x14ac:dyDescent="0.35">
      <c r="A504" t="s">
        <v>38</v>
      </c>
      <c r="B504" t="s">
        <v>699</v>
      </c>
      <c r="C504" t="s">
        <v>294</v>
      </c>
      <c r="D504" t="s">
        <v>294</v>
      </c>
      <c r="E504" t="s">
        <v>42</v>
      </c>
      <c r="G504" t="s">
        <v>142</v>
      </c>
      <c r="H504" t="s">
        <v>54</v>
      </c>
      <c r="I504" t="s">
        <v>42</v>
      </c>
      <c r="J504">
        <v>1</v>
      </c>
      <c r="L504" t="s">
        <v>53</v>
      </c>
      <c r="M504" t="s">
        <v>42</v>
      </c>
      <c r="Q504">
        <v>0</v>
      </c>
      <c r="R504">
        <v>0</v>
      </c>
      <c r="S504">
        <v>0</v>
      </c>
      <c r="T504">
        <v>380.88099999999997</v>
      </c>
      <c r="U504">
        <v>380.88099999999997</v>
      </c>
      <c r="V504">
        <v>380881</v>
      </c>
      <c r="W504">
        <v>31740.083333333332</v>
      </c>
      <c r="X504" t="s">
        <v>38</v>
      </c>
      <c r="Y504" t="s">
        <v>38</v>
      </c>
      <c r="Z504" t="s">
        <v>38</v>
      </c>
      <c r="AB504" t="s">
        <v>42</v>
      </c>
      <c r="AC504" t="s">
        <v>42</v>
      </c>
      <c r="AD504" t="s">
        <v>42</v>
      </c>
      <c r="AE504" t="s">
        <v>42</v>
      </c>
      <c r="AF504" t="s">
        <v>38</v>
      </c>
      <c r="AH504">
        <v>2023</v>
      </c>
      <c r="AL504" t="s">
        <v>142</v>
      </c>
    </row>
    <row r="505" spans="1:38" x14ac:dyDescent="0.35">
      <c r="A505" t="s">
        <v>38</v>
      </c>
      <c r="B505" t="s">
        <v>699</v>
      </c>
      <c r="C505" t="s">
        <v>294</v>
      </c>
      <c r="D505" t="s">
        <v>294</v>
      </c>
      <c r="E505" t="s">
        <v>42</v>
      </c>
      <c r="G505" t="s">
        <v>142</v>
      </c>
      <c r="H505" t="s">
        <v>52</v>
      </c>
      <c r="I505" t="s">
        <v>42</v>
      </c>
      <c r="J505">
        <v>1</v>
      </c>
      <c r="L505" t="s">
        <v>53</v>
      </c>
      <c r="Q505">
        <v>0</v>
      </c>
      <c r="R505">
        <v>0</v>
      </c>
      <c r="S505">
        <v>0</v>
      </c>
      <c r="T505">
        <v>216.41200000000001</v>
      </c>
      <c r="U505">
        <v>216.41200000000001</v>
      </c>
      <c r="V505">
        <v>216412</v>
      </c>
      <c r="W505">
        <v>18034.333333333332</v>
      </c>
      <c r="X505" t="s">
        <v>38</v>
      </c>
      <c r="Y505" t="s">
        <v>38</v>
      </c>
      <c r="Z505" t="s">
        <v>38</v>
      </c>
      <c r="AB505" t="s">
        <v>42</v>
      </c>
      <c r="AC505" t="s">
        <v>42</v>
      </c>
      <c r="AD505" t="s">
        <v>42</v>
      </c>
      <c r="AE505" t="s">
        <v>42</v>
      </c>
      <c r="AF505" t="s">
        <v>38</v>
      </c>
      <c r="AH505">
        <v>2023</v>
      </c>
      <c r="AL505" t="s">
        <v>142</v>
      </c>
    </row>
    <row r="506" spans="1:38" x14ac:dyDescent="0.35">
      <c r="A506" t="s">
        <v>38</v>
      </c>
      <c r="B506" t="s">
        <v>699</v>
      </c>
      <c r="C506" t="s">
        <v>294</v>
      </c>
      <c r="D506" t="s">
        <v>294</v>
      </c>
      <c r="E506" t="s">
        <v>42</v>
      </c>
      <c r="G506" t="s">
        <v>142</v>
      </c>
      <c r="H506" t="s">
        <v>55</v>
      </c>
      <c r="I506" t="s">
        <v>42</v>
      </c>
      <c r="J506">
        <v>1</v>
      </c>
      <c r="L506" t="s">
        <v>53</v>
      </c>
      <c r="Q506">
        <v>0</v>
      </c>
      <c r="R506">
        <v>0</v>
      </c>
      <c r="S506">
        <v>0</v>
      </c>
      <c r="T506">
        <v>11.15</v>
      </c>
      <c r="U506">
        <v>11.15</v>
      </c>
      <c r="V506">
        <v>11150</v>
      </c>
      <c r="W506">
        <v>929.16666666666663</v>
      </c>
      <c r="X506" t="s">
        <v>38</v>
      </c>
      <c r="Y506" t="s">
        <v>38</v>
      </c>
      <c r="Z506" t="s">
        <v>38</v>
      </c>
      <c r="AB506" t="s">
        <v>42</v>
      </c>
      <c r="AC506" t="s">
        <v>42</v>
      </c>
      <c r="AD506" t="s">
        <v>42</v>
      </c>
      <c r="AE506" t="s">
        <v>42</v>
      </c>
      <c r="AF506" t="s">
        <v>38</v>
      </c>
      <c r="AH506">
        <v>2023</v>
      </c>
      <c r="AL506" t="s">
        <v>142</v>
      </c>
    </row>
    <row r="507" spans="1:38" x14ac:dyDescent="0.35">
      <c r="A507" t="s">
        <v>38</v>
      </c>
      <c r="B507" t="s">
        <v>699</v>
      </c>
      <c r="C507" t="s">
        <v>294</v>
      </c>
      <c r="D507" t="s">
        <v>294</v>
      </c>
      <c r="E507" t="s">
        <v>42</v>
      </c>
      <c r="G507" t="s">
        <v>142</v>
      </c>
      <c r="H507" t="s">
        <v>859</v>
      </c>
      <c r="I507" t="s">
        <v>42</v>
      </c>
      <c r="J507">
        <v>1</v>
      </c>
      <c r="L507" t="s">
        <v>53</v>
      </c>
      <c r="R507">
        <v>0</v>
      </c>
      <c r="S507">
        <v>0</v>
      </c>
      <c r="T507">
        <v>37.43</v>
      </c>
      <c r="U507">
        <v>37.43</v>
      </c>
      <c r="V507">
        <v>37430</v>
      </c>
      <c r="W507">
        <v>3119.1666666666665</v>
      </c>
      <c r="X507" t="s">
        <v>38</v>
      </c>
      <c r="Y507" t="s">
        <v>38</v>
      </c>
      <c r="Z507" t="s">
        <v>38</v>
      </c>
      <c r="AF507" t="s">
        <v>38</v>
      </c>
      <c r="AH507">
        <v>2023</v>
      </c>
      <c r="AL507" t="s">
        <v>142</v>
      </c>
    </row>
    <row r="508" spans="1:38" x14ac:dyDescent="0.35">
      <c r="A508" t="s">
        <v>38</v>
      </c>
      <c r="B508" t="s">
        <v>699</v>
      </c>
      <c r="C508" t="s">
        <v>294</v>
      </c>
      <c r="D508" t="s">
        <v>294</v>
      </c>
      <c r="E508" t="s">
        <v>42</v>
      </c>
      <c r="G508" t="s">
        <v>142</v>
      </c>
      <c r="H508" t="s">
        <v>44</v>
      </c>
      <c r="J508">
        <v>1</v>
      </c>
      <c r="L508" t="s">
        <v>53</v>
      </c>
      <c r="Q508">
        <v>0</v>
      </c>
      <c r="R508">
        <v>0</v>
      </c>
      <c r="S508">
        <v>0</v>
      </c>
      <c r="T508">
        <v>134.17599999999999</v>
      </c>
      <c r="U508">
        <v>134.17599999999999</v>
      </c>
      <c r="V508">
        <v>134176</v>
      </c>
      <c r="W508">
        <v>11181.333333333334</v>
      </c>
      <c r="X508" t="s">
        <v>38</v>
      </c>
      <c r="Y508" t="s">
        <v>38</v>
      </c>
      <c r="Z508" t="s">
        <v>38</v>
      </c>
      <c r="AB508" t="s">
        <v>42</v>
      </c>
      <c r="AC508" t="s">
        <v>42</v>
      </c>
      <c r="AD508" t="s">
        <v>42</v>
      </c>
      <c r="AE508" t="s">
        <v>42</v>
      </c>
      <c r="AF508" t="s">
        <v>38</v>
      </c>
      <c r="AH508">
        <v>2023</v>
      </c>
      <c r="AL508" t="s">
        <v>142</v>
      </c>
    </row>
    <row r="509" spans="1:38" x14ac:dyDescent="0.35">
      <c r="A509" t="s">
        <v>47</v>
      </c>
      <c r="B509" t="s">
        <v>699</v>
      </c>
      <c r="C509" t="s">
        <v>294</v>
      </c>
      <c r="D509" t="s">
        <v>294</v>
      </c>
      <c r="E509" t="s">
        <v>48</v>
      </c>
      <c r="G509" t="s">
        <v>142</v>
      </c>
      <c r="H509" t="s">
        <v>916</v>
      </c>
      <c r="I509" t="s">
        <v>917</v>
      </c>
      <c r="J509">
        <v>1</v>
      </c>
      <c r="L509" t="s">
        <v>58</v>
      </c>
      <c r="M509" t="s">
        <v>49</v>
      </c>
      <c r="N509">
        <v>1</v>
      </c>
      <c r="O509">
        <v>26</v>
      </c>
      <c r="P509">
        <v>5</v>
      </c>
      <c r="Q509">
        <v>83</v>
      </c>
      <c r="R509">
        <v>2.1666666666666665</v>
      </c>
      <c r="S509">
        <v>179.83333333333331</v>
      </c>
      <c r="T509">
        <v>0</v>
      </c>
      <c r="U509">
        <v>179.83333333333331</v>
      </c>
      <c r="V509">
        <v>179833.33333333331</v>
      </c>
      <c r="W509">
        <v>14986.111111111109</v>
      </c>
      <c r="X509" t="s">
        <v>922</v>
      </c>
      <c r="Y509" t="s">
        <v>922</v>
      </c>
      <c r="Z509">
        <v>3093</v>
      </c>
      <c r="AA509">
        <v>3094</v>
      </c>
      <c r="AB509" t="s">
        <v>42</v>
      </c>
      <c r="AC509" t="s">
        <v>42</v>
      </c>
      <c r="AD509" t="s">
        <v>42</v>
      </c>
      <c r="AE509" t="s">
        <v>42</v>
      </c>
      <c r="AF509">
        <v>117</v>
      </c>
      <c r="AH509">
        <v>2023</v>
      </c>
      <c r="AL509" t="s">
        <v>142</v>
      </c>
    </row>
    <row r="510" spans="1:38" x14ac:dyDescent="0.35">
      <c r="A510" t="s">
        <v>47</v>
      </c>
      <c r="B510" t="s">
        <v>699</v>
      </c>
      <c r="C510" t="s">
        <v>294</v>
      </c>
      <c r="D510" t="s">
        <v>294</v>
      </c>
      <c r="E510" t="s">
        <v>48</v>
      </c>
      <c r="G510" t="s">
        <v>142</v>
      </c>
      <c r="H510" t="s">
        <v>918</v>
      </c>
      <c r="I510" t="s">
        <v>919</v>
      </c>
      <c r="J510">
        <v>1</v>
      </c>
      <c r="L510" t="s">
        <v>58</v>
      </c>
      <c r="M510" t="s">
        <v>49</v>
      </c>
      <c r="N510">
        <v>1</v>
      </c>
      <c r="O510">
        <v>26</v>
      </c>
      <c r="P510">
        <v>10</v>
      </c>
      <c r="Q510">
        <v>80</v>
      </c>
      <c r="R510">
        <v>4.333333333333333</v>
      </c>
      <c r="S510">
        <v>346.66666666666663</v>
      </c>
      <c r="T510">
        <v>0</v>
      </c>
      <c r="U510">
        <v>346.66666666666663</v>
      </c>
      <c r="V510">
        <v>346666.66666666663</v>
      </c>
      <c r="W510">
        <v>28888.888888888887</v>
      </c>
      <c r="X510" t="s">
        <v>922</v>
      </c>
      <c r="Y510" t="s">
        <v>922</v>
      </c>
      <c r="Z510">
        <v>3093</v>
      </c>
      <c r="AA510">
        <v>3094</v>
      </c>
      <c r="AB510" t="s">
        <v>42</v>
      </c>
      <c r="AC510" t="s">
        <v>42</v>
      </c>
      <c r="AD510" t="s">
        <v>42</v>
      </c>
      <c r="AE510" t="s">
        <v>42</v>
      </c>
      <c r="AF510">
        <v>117</v>
      </c>
      <c r="AH510">
        <v>2023</v>
      </c>
      <c r="AL510" t="s">
        <v>142</v>
      </c>
    </row>
    <row r="511" spans="1:38" x14ac:dyDescent="0.35">
      <c r="A511" t="s">
        <v>47</v>
      </c>
      <c r="B511" t="s">
        <v>699</v>
      </c>
      <c r="C511" t="s">
        <v>294</v>
      </c>
      <c r="D511" t="s">
        <v>294</v>
      </c>
      <c r="E511" t="s">
        <v>48</v>
      </c>
      <c r="G511" t="s">
        <v>130</v>
      </c>
      <c r="H511" t="s">
        <v>920</v>
      </c>
      <c r="I511" t="s">
        <v>921</v>
      </c>
      <c r="J511">
        <v>0</v>
      </c>
      <c r="L511" t="s">
        <v>58</v>
      </c>
      <c r="M511" t="s">
        <v>49</v>
      </c>
      <c r="N511">
        <v>1</v>
      </c>
      <c r="O511">
        <v>26</v>
      </c>
      <c r="P511">
        <v>7.5</v>
      </c>
      <c r="Q511">
        <v>80</v>
      </c>
      <c r="R511">
        <v>1.625</v>
      </c>
      <c r="S511">
        <v>130</v>
      </c>
      <c r="T511">
        <v>0</v>
      </c>
      <c r="U511">
        <v>130</v>
      </c>
      <c r="V511">
        <v>130000</v>
      </c>
      <c r="W511">
        <v>10833.333333333334</v>
      </c>
      <c r="X511" t="s">
        <v>922</v>
      </c>
      <c r="Y511" t="s">
        <v>1757</v>
      </c>
      <c r="Z511">
        <v>3093</v>
      </c>
      <c r="AA511">
        <v>3094</v>
      </c>
      <c r="AB511" t="s">
        <v>42</v>
      </c>
      <c r="AC511" t="s">
        <v>42</v>
      </c>
      <c r="AD511" t="s">
        <v>42</v>
      </c>
      <c r="AE511" t="s">
        <v>42</v>
      </c>
      <c r="AF511">
        <v>117</v>
      </c>
      <c r="AH511">
        <v>2023</v>
      </c>
      <c r="AL511" t="s">
        <v>142</v>
      </c>
    </row>
    <row r="512" spans="1:38" x14ac:dyDescent="0.35">
      <c r="A512" t="s">
        <v>47</v>
      </c>
      <c r="B512" t="s">
        <v>699</v>
      </c>
      <c r="C512" t="s">
        <v>294</v>
      </c>
      <c r="D512" t="s">
        <v>294</v>
      </c>
      <c r="E512" t="s">
        <v>48</v>
      </c>
      <c r="G512" t="s">
        <v>142</v>
      </c>
      <c r="H512" t="s">
        <v>923</v>
      </c>
      <c r="I512" t="s">
        <v>924</v>
      </c>
      <c r="J512">
        <v>0</v>
      </c>
      <c r="L512" t="s">
        <v>58</v>
      </c>
      <c r="M512" t="s">
        <v>49</v>
      </c>
      <c r="N512">
        <v>1</v>
      </c>
      <c r="O512">
        <v>26</v>
      </c>
      <c r="P512">
        <v>7.5</v>
      </c>
      <c r="Q512">
        <v>80</v>
      </c>
      <c r="R512">
        <v>1.625</v>
      </c>
      <c r="S512">
        <v>130</v>
      </c>
      <c r="T512">
        <v>0</v>
      </c>
      <c r="U512">
        <v>130</v>
      </c>
      <c r="V512">
        <v>130000</v>
      </c>
      <c r="W512">
        <v>10833.333333333334</v>
      </c>
      <c r="X512" t="s">
        <v>922</v>
      </c>
      <c r="Y512" t="s">
        <v>922</v>
      </c>
      <c r="Z512">
        <v>3093</v>
      </c>
      <c r="AA512">
        <v>3094</v>
      </c>
      <c r="AB512" t="s">
        <v>42</v>
      </c>
      <c r="AC512" t="s">
        <v>42</v>
      </c>
      <c r="AD512" t="s">
        <v>42</v>
      </c>
      <c r="AE512" t="s">
        <v>42</v>
      </c>
      <c r="AF512">
        <v>117</v>
      </c>
      <c r="AH512">
        <v>2023</v>
      </c>
      <c r="AL512" t="s">
        <v>142</v>
      </c>
    </row>
    <row r="513" spans="1:38" x14ac:dyDescent="0.35">
      <c r="A513" t="s">
        <v>47</v>
      </c>
      <c r="B513" t="s">
        <v>699</v>
      </c>
      <c r="C513" t="s">
        <v>294</v>
      </c>
      <c r="D513" t="s">
        <v>294</v>
      </c>
      <c r="E513" t="s">
        <v>48</v>
      </c>
      <c r="G513" t="s">
        <v>142</v>
      </c>
      <c r="H513" t="s">
        <v>925</v>
      </c>
      <c r="I513" t="s">
        <v>926</v>
      </c>
      <c r="J513">
        <v>1</v>
      </c>
      <c r="L513" t="s">
        <v>58</v>
      </c>
      <c r="M513" t="s">
        <v>50</v>
      </c>
      <c r="N513">
        <v>2</v>
      </c>
      <c r="O513">
        <v>26</v>
      </c>
      <c r="P513">
        <v>10</v>
      </c>
      <c r="Q513">
        <v>80</v>
      </c>
      <c r="R513">
        <v>4.333333333333333</v>
      </c>
      <c r="S513">
        <v>346.66666666666663</v>
      </c>
      <c r="U513">
        <v>346.66666666666663</v>
      </c>
      <c r="V513">
        <v>346666.66666666663</v>
      </c>
      <c r="W513">
        <v>28888.888888888887</v>
      </c>
      <c r="X513" t="s">
        <v>922</v>
      </c>
      <c r="Y513" t="s">
        <v>922</v>
      </c>
      <c r="Z513">
        <v>3093</v>
      </c>
      <c r="AA513">
        <v>3094</v>
      </c>
      <c r="AF513">
        <v>117</v>
      </c>
      <c r="AH513">
        <v>2023</v>
      </c>
      <c r="AL513" t="s">
        <v>142</v>
      </c>
    </row>
    <row r="514" spans="1:38" x14ac:dyDescent="0.35">
      <c r="A514" t="s">
        <v>47</v>
      </c>
      <c r="B514" t="s">
        <v>699</v>
      </c>
      <c r="C514" t="s">
        <v>294</v>
      </c>
      <c r="D514" t="s">
        <v>294</v>
      </c>
      <c r="E514" t="s">
        <v>48</v>
      </c>
      <c r="G514" t="s">
        <v>142</v>
      </c>
      <c r="H514" t="s">
        <v>927</v>
      </c>
      <c r="I514" t="s">
        <v>928</v>
      </c>
      <c r="J514">
        <v>1</v>
      </c>
      <c r="L514" t="s">
        <v>58</v>
      </c>
      <c r="M514" t="s">
        <v>50</v>
      </c>
      <c r="N514">
        <v>2</v>
      </c>
      <c r="O514">
        <v>26</v>
      </c>
      <c r="P514">
        <v>5</v>
      </c>
      <c r="Q514">
        <v>90</v>
      </c>
      <c r="R514">
        <v>2.1666666666666665</v>
      </c>
      <c r="S514">
        <v>195</v>
      </c>
      <c r="U514">
        <v>195</v>
      </c>
      <c r="V514">
        <v>195000</v>
      </c>
      <c r="W514">
        <v>16250</v>
      </c>
      <c r="X514" t="s">
        <v>922</v>
      </c>
      <c r="Y514" t="s">
        <v>922</v>
      </c>
      <c r="Z514">
        <v>3093</v>
      </c>
      <c r="AA514">
        <v>3094</v>
      </c>
      <c r="AF514">
        <v>117</v>
      </c>
      <c r="AH514">
        <v>2023</v>
      </c>
      <c r="AL514" t="s">
        <v>142</v>
      </c>
    </row>
    <row r="515" spans="1:38" x14ac:dyDescent="0.35">
      <c r="A515" t="s">
        <v>47</v>
      </c>
      <c r="B515" t="s">
        <v>699</v>
      </c>
      <c r="C515" t="s">
        <v>294</v>
      </c>
      <c r="D515" t="s">
        <v>294</v>
      </c>
      <c r="E515" t="s">
        <v>48</v>
      </c>
      <c r="G515" t="s">
        <v>142</v>
      </c>
      <c r="H515" t="s">
        <v>929</v>
      </c>
      <c r="I515" t="s">
        <v>930</v>
      </c>
      <c r="J515">
        <v>1</v>
      </c>
      <c r="L515" t="s">
        <v>58</v>
      </c>
      <c r="M515" t="s">
        <v>50</v>
      </c>
      <c r="N515">
        <v>2</v>
      </c>
      <c r="O515">
        <v>26</v>
      </c>
      <c r="P515">
        <v>7.5</v>
      </c>
      <c r="Q515">
        <v>80</v>
      </c>
      <c r="R515">
        <v>3.25</v>
      </c>
      <c r="S515">
        <v>260</v>
      </c>
      <c r="U515">
        <v>260</v>
      </c>
      <c r="V515">
        <v>260000</v>
      </c>
      <c r="W515">
        <v>21666.666666666668</v>
      </c>
      <c r="X515" t="s">
        <v>922</v>
      </c>
      <c r="Y515" t="s">
        <v>922</v>
      </c>
      <c r="Z515">
        <v>3093</v>
      </c>
      <c r="AA515">
        <v>3094</v>
      </c>
      <c r="AF515">
        <v>117</v>
      </c>
      <c r="AH515">
        <v>2023</v>
      </c>
      <c r="AL515" t="s">
        <v>142</v>
      </c>
    </row>
    <row r="516" spans="1:38" x14ac:dyDescent="0.35">
      <c r="A516" t="s">
        <v>47</v>
      </c>
      <c r="B516" t="s">
        <v>699</v>
      </c>
      <c r="C516" t="s">
        <v>294</v>
      </c>
      <c r="D516" t="s">
        <v>294</v>
      </c>
      <c r="E516" t="s">
        <v>48</v>
      </c>
      <c r="G516" t="s">
        <v>142</v>
      </c>
      <c r="H516" t="s">
        <v>931</v>
      </c>
      <c r="I516" t="s">
        <v>932</v>
      </c>
      <c r="J516">
        <v>1</v>
      </c>
      <c r="L516" t="s">
        <v>58</v>
      </c>
      <c r="M516" t="s">
        <v>49</v>
      </c>
      <c r="N516">
        <v>3</v>
      </c>
      <c r="O516">
        <v>26</v>
      </c>
      <c r="P516">
        <v>15</v>
      </c>
      <c r="Q516">
        <v>85</v>
      </c>
      <c r="R516">
        <v>6.5</v>
      </c>
      <c r="S516">
        <v>552.5</v>
      </c>
      <c r="U516">
        <v>552.5</v>
      </c>
      <c r="V516">
        <v>552500</v>
      </c>
      <c r="W516">
        <v>46041.666666666664</v>
      </c>
      <c r="X516" t="s">
        <v>922</v>
      </c>
      <c r="Y516" t="s">
        <v>922</v>
      </c>
      <c r="Z516">
        <v>3093</v>
      </c>
      <c r="AA516">
        <v>3094</v>
      </c>
      <c r="AF516">
        <v>117</v>
      </c>
      <c r="AH516">
        <v>2023</v>
      </c>
      <c r="AL516" t="s">
        <v>142</v>
      </c>
    </row>
    <row r="517" spans="1:38" x14ac:dyDescent="0.35">
      <c r="A517" t="s">
        <v>47</v>
      </c>
      <c r="B517" t="s">
        <v>699</v>
      </c>
      <c r="C517" t="s">
        <v>294</v>
      </c>
      <c r="D517" t="s">
        <v>294</v>
      </c>
      <c r="E517" t="s">
        <v>48</v>
      </c>
      <c r="G517" t="s">
        <v>142</v>
      </c>
      <c r="H517" t="s">
        <v>933</v>
      </c>
      <c r="I517" t="s">
        <v>934</v>
      </c>
      <c r="J517">
        <v>1</v>
      </c>
      <c r="L517" t="s">
        <v>58</v>
      </c>
      <c r="M517" t="s">
        <v>50</v>
      </c>
      <c r="N517">
        <v>4</v>
      </c>
      <c r="O517">
        <v>12</v>
      </c>
      <c r="P517">
        <v>30</v>
      </c>
      <c r="Q517">
        <v>90</v>
      </c>
      <c r="R517">
        <v>6</v>
      </c>
      <c r="S517">
        <v>540</v>
      </c>
      <c r="T517">
        <v>0</v>
      </c>
      <c r="U517">
        <v>540</v>
      </c>
      <c r="V517">
        <v>540000</v>
      </c>
      <c r="W517">
        <v>45000</v>
      </c>
      <c r="X517" t="s">
        <v>922</v>
      </c>
      <c r="Y517" t="s">
        <v>922</v>
      </c>
      <c r="Z517">
        <v>3093</v>
      </c>
      <c r="AA517">
        <v>3094</v>
      </c>
      <c r="AB517" t="s">
        <v>42</v>
      </c>
      <c r="AC517" t="s">
        <v>42</v>
      </c>
      <c r="AD517" t="s">
        <v>42</v>
      </c>
      <c r="AE517" t="s">
        <v>42</v>
      </c>
      <c r="AF517">
        <v>117</v>
      </c>
      <c r="AH517">
        <v>2023</v>
      </c>
      <c r="AL517" t="s">
        <v>142</v>
      </c>
    </row>
    <row r="518" spans="1:38" x14ac:dyDescent="0.35">
      <c r="A518" t="s">
        <v>47</v>
      </c>
      <c r="B518" t="s">
        <v>699</v>
      </c>
      <c r="C518" t="s">
        <v>294</v>
      </c>
      <c r="D518" t="s">
        <v>294</v>
      </c>
      <c r="E518" t="s">
        <v>48</v>
      </c>
      <c r="G518" t="s">
        <v>142</v>
      </c>
      <c r="H518" t="s">
        <v>65</v>
      </c>
      <c r="I518" t="s">
        <v>42</v>
      </c>
      <c r="J518">
        <v>1</v>
      </c>
      <c r="L518" t="s">
        <v>66</v>
      </c>
      <c r="M518" t="s">
        <v>42</v>
      </c>
      <c r="P518">
        <v>60</v>
      </c>
      <c r="Q518">
        <v>82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 t="s">
        <v>922</v>
      </c>
      <c r="Y518" t="s">
        <v>922</v>
      </c>
      <c r="Z518">
        <v>3093</v>
      </c>
      <c r="AA518">
        <v>3094</v>
      </c>
      <c r="AB518" t="s">
        <v>42</v>
      </c>
      <c r="AC518" t="s">
        <v>42</v>
      </c>
      <c r="AD518" t="s">
        <v>42</v>
      </c>
      <c r="AE518" t="s">
        <v>42</v>
      </c>
      <c r="AF518">
        <v>117</v>
      </c>
      <c r="AH518">
        <v>2023</v>
      </c>
      <c r="AL518" t="s">
        <v>142</v>
      </c>
    </row>
    <row r="519" spans="1:38" x14ac:dyDescent="0.35">
      <c r="A519" t="s">
        <v>47</v>
      </c>
      <c r="B519" t="s">
        <v>699</v>
      </c>
      <c r="C519" t="s">
        <v>294</v>
      </c>
      <c r="D519" t="s">
        <v>294</v>
      </c>
      <c r="E519" t="s">
        <v>505</v>
      </c>
      <c r="G519" t="s">
        <v>142</v>
      </c>
      <c r="H519" t="s">
        <v>916</v>
      </c>
      <c r="I519" t="s">
        <v>917</v>
      </c>
      <c r="J519">
        <v>1</v>
      </c>
      <c r="L519" t="s">
        <v>58</v>
      </c>
      <c r="M519" t="s">
        <v>49</v>
      </c>
      <c r="N519">
        <v>1</v>
      </c>
      <c r="O519">
        <v>14</v>
      </c>
      <c r="P519">
        <v>5</v>
      </c>
      <c r="Q519">
        <v>83</v>
      </c>
      <c r="R519">
        <v>1.1666666666666667</v>
      </c>
      <c r="S519">
        <v>96.833333333333343</v>
      </c>
      <c r="U519">
        <v>96.833333333333343</v>
      </c>
      <c r="V519">
        <v>96833.333333333343</v>
      </c>
      <c r="W519">
        <v>8069.4444444444453</v>
      </c>
      <c r="X519" t="s">
        <v>922</v>
      </c>
      <c r="Y519" t="s">
        <v>922</v>
      </c>
      <c r="Z519">
        <v>3093</v>
      </c>
      <c r="AA519">
        <v>3094</v>
      </c>
      <c r="AB519" t="s">
        <v>42</v>
      </c>
      <c r="AC519" t="s">
        <v>42</v>
      </c>
      <c r="AD519" t="s">
        <v>42</v>
      </c>
      <c r="AE519" t="s">
        <v>42</v>
      </c>
      <c r="AF519">
        <v>117</v>
      </c>
      <c r="AH519">
        <v>2023</v>
      </c>
      <c r="AL519" t="s">
        <v>142</v>
      </c>
    </row>
    <row r="520" spans="1:38" x14ac:dyDescent="0.35">
      <c r="A520" t="s">
        <v>47</v>
      </c>
      <c r="B520" t="s">
        <v>699</v>
      </c>
      <c r="C520" t="s">
        <v>294</v>
      </c>
      <c r="D520" t="s">
        <v>294</v>
      </c>
      <c r="E520" t="s">
        <v>505</v>
      </c>
      <c r="G520" t="s">
        <v>142</v>
      </c>
      <c r="H520" t="s">
        <v>918</v>
      </c>
      <c r="I520" t="s">
        <v>919</v>
      </c>
      <c r="J520">
        <v>1</v>
      </c>
      <c r="L520" t="s">
        <v>58</v>
      </c>
      <c r="M520" t="s">
        <v>49</v>
      </c>
      <c r="N520">
        <v>1</v>
      </c>
      <c r="O520">
        <v>14</v>
      </c>
      <c r="P520">
        <v>10</v>
      </c>
      <c r="Q520">
        <v>80</v>
      </c>
      <c r="R520">
        <v>2.3333333333333335</v>
      </c>
      <c r="S520">
        <v>186.66666666666669</v>
      </c>
      <c r="U520">
        <v>186.66666666666669</v>
      </c>
      <c r="V520">
        <v>186666.66666666669</v>
      </c>
      <c r="W520">
        <v>15555.555555555557</v>
      </c>
      <c r="X520" t="s">
        <v>922</v>
      </c>
      <c r="Y520" t="s">
        <v>922</v>
      </c>
      <c r="Z520">
        <v>3093</v>
      </c>
      <c r="AA520">
        <v>3094</v>
      </c>
      <c r="AB520" t="s">
        <v>42</v>
      </c>
      <c r="AC520" t="s">
        <v>42</v>
      </c>
      <c r="AD520" t="s">
        <v>42</v>
      </c>
      <c r="AE520" t="s">
        <v>42</v>
      </c>
      <c r="AF520">
        <v>117</v>
      </c>
      <c r="AH520">
        <v>2023</v>
      </c>
      <c r="AL520" t="s">
        <v>142</v>
      </c>
    </row>
    <row r="521" spans="1:38" x14ac:dyDescent="0.35">
      <c r="A521" t="s">
        <v>47</v>
      </c>
      <c r="B521" t="s">
        <v>699</v>
      </c>
      <c r="C521" t="s">
        <v>294</v>
      </c>
      <c r="D521" t="s">
        <v>294</v>
      </c>
      <c r="E521" t="s">
        <v>505</v>
      </c>
      <c r="G521" t="s">
        <v>130</v>
      </c>
      <c r="H521" t="s">
        <v>920</v>
      </c>
      <c r="I521" t="s">
        <v>921</v>
      </c>
      <c r="J521">
        <v>0</v>
      </c>
      <c r="L521" t="s">
        <v>58</v>
      </c>
      <c r="M521" t="s">
        <v>49</v>
      </c>
      <c r="N521">
        <v>1</v>
      </c>
      <c r="O521">
        <v>14</v>
      </c>
      <c r="P521">
        <v>7.5</v>
      </c>
      <c r="Q521">
        <v>80</v>
      </c>
      <c r="R521">
        <v>0.875</v>
      </c>
      <c r="S521">
        <v>70</v>
      </c>
      <c r="U521">
        <v>70</v>
      </c>
      <c r="V521">
        <v>70000</v>
      </c>
      <c r="W521">
        <v>5833.333333333333</v>
      </c>
      <c r="X521" t="s">
        <v>922</v>
      </c>
      <c r="Y521" t="s">
        <v>1757</v>
      </c>
      <c r="Z521">
        <v>3093</v>
      </c>
      <c r="AA521">
        <v>3094</v>
      </c>
      <c r="AB521" t="s">
        <v>42</v>
      </c>
      <c r="AC521" t="s">
        <v>42</v>
      </c>
      <c r="AD521" t="s">
        <v>42</v>
      </c>
      <c r="AE521" t="s">
        <v>42</v>
      </c>
      <c r="AF521">
        <v>117</v>
      </c>
      <c r="AH521">
        <v>2023</v>
      </c>
      <c r="AL521" t="s">
        <v>142</v>
      </c>
    </row>
    <row r="522" spans="1:38" x14ac:dyDescent="0.35">
      <c r="A522" t="s">
        <v>47</v>
      </c>
      <c r="B522" t="s">
        <v>699</v>
      </c>
      <c r="C522" t="s">
        <v>294</v>
      </c>
      <c r="D522" t="s">
        <v>294</v>
      </c>
      <c r="E522" t="s">
        <v>505</v>
      </c>
      <c r="G522" t="s">
        <v>142</v>
      </c>
      <c r="H522" t="s">
        <v>923</v>
      </c>
      <c r="I522" t="s">
        <v>924</v>
      </c>
      <c r="J522">
        <v>0</v>
      </c>
      <c r="L522" t="s">
        <v>58</v>
      </c>
      <c r="M522" t="s">
        <v>49</v>
      </c>
      <c r="N522">
        <v>1</v>
      </c>
      <c r="O522">
        <v>14</v>
      </c>
      <c r="P522">
        <v>7.5</v>
      </c>
      <c r="Q522">
        <v>80</v>
      </c>
      <c r="R522">
        <v>0.875</v>
      </c>
      <c r="S522">
        <v>70</v>
      </c>
      <c r="U522">
        <v>70</v>
      </c>
      <c r="V522">
        <v>70000</v>
      </c>
      <c r="W522">
        <v>5833.333333333333</v>
      </c>
      <c r="X522" t="s">
        <v>922</v>
      </c>
      <c r="Y522" t="s">
        <v>922</v>
      </c>
      <c r="Z522">
        <v>3093</v>
      </c>
      <c r="AA522">
        <v>3094</v>
      </c>
      <c r="AB522" t="s">
        <v>42</v>
      </c>
      <c r="AC522" t="s">
        <v>42</v>
      </c>
      <c r="AD522" t="s">
        <v>42</v>
      </c>
      <c r="AE522" t="s">
        <v>42</v>
      </c>
      <c r="AF522">
        <v>117</v>
      </c>
      <c r="AH522">
        <v>2023</v>
      </c>
      <c r="AL522" t="s">
        <v>142</v>
      </c>
    </row>
    <row r="523" spans="1:38" x14ac:dyDescent="0.35">
      <c r="A523" t="s">
        <v>47</v>
      </c>
      <c r="B523" t="s">
        <v>699</v>
      </c>
      <c r="C523" t="s">
        <v>294</v>
      </c>
      <c r="D523" t="s">
        <v>294</v>
      </c>
      <c r="E523" t="s">
        <v>505</v>
      </c>
      <c r="G523" t="s">
        <v>142</v>
      </c>
      <c r="H523" t="s">
        <v>925</v>
      </c>
      <c r="I523" t="s">
        <v>926</v>
      </c>
      <c r="J523">
        <v>1</v>
      </c>
      <c r="L523" t="s">
        <v>58</v>
      </c>
      <c r="M523" t="s">
        <v>50</v>
      </c>
      <c r="N523">
        <v>2</v>
      </c>
      <c r="O523">
        <v>11</v>
      </c>
      <c r="P523">
        <v>10</v>
      </c>
      <c r="Q523">
        <v>80</v>
      </c>
      <c r="R523">
        <v>1.8333333333333333</v>
      </c>
      <c r="S523">
        <v>146.66666666666666</v>
      </c>
      <c r="U523">
        <v>146.66666666666666</v>
      </c>
      <c r="V523">
        <v>146666.66666666666</v>
      </c>
      <c r="W523">
        <v>12222.222222222221</v>
      </c>
      <c r="X523" t="s">
        <v>922</v>
      </c>
      <c r="Y523" t="s">
        <v>922</v>
      </c>
      <c r="Z523">
        <v>3093</v>
      </c>
      <c r="AA523">
        <v>3094</v>
      </c>
      <c r="AF523">
        <v>117</v>
      </c>
      <c r="AH523">
        <v>2023</v>
      </c>
      <c r="AL523" t="s">
        <v>142</v>
      </c>
    </row>
    <row r="524" spans="1:38" x14ac:dyDescent="0.35">
      <c r="A524" t="s">
        <v>47</v>
      </c>
      <c r="B524" t="s">
        <v>699</v>
      </c>
      <c r="C524" t="s">
        <v>294</v>
      </c>
      <c r="D524" t="s">
        <v>294</v>
      </c>
      <c r="E524" t="s">
        <v>505</v>
      </c>
      <c r="G524" t="s">
        <v>142</v>
      </c>
      <c r="H524" t="s">
        <v>927</v>
      </c>
      <c r="I524" t="s">
        <v>928</v>
      </c>
      <c r="J524">
        <v>1</v>
      </c>
      <c r="L524" t="s">
        <v>58</v>
      </c>
      <c r="M524" t="s">
        <v>50</v>
      </c>
      <c r="N524">
        <v>2</v>
      </c>
      <c r="O524">
        <v>11</v>
      </c>
      <c r="P524">
        <v>5</v>
      </c>
      <c r="Q524">
        <v>90</v>
      </c>
      <c r="R524">
        <v>0.91666666666666663</v>
      </c>
      <c r="S524">
        <v>82.5</v>
      </c>
      <c r="U524">
        <v>82.5</v>
      </c>
      <c r="V524">
        <v>82500</v>
      </c>
      <c r="W524">
        <v>6875</v>
      </c>
      <c r="X524" t="s">
        <v>922</v>
      </c>
      <c r="Y524" t="s">
        <v>922</v>
      </c>
      <c r="Z524">
        <v>3093</v>
      </c>
      <c r="AA524">
        <v>3094</v>
      </c>
      <c r="AF524">
        <v>117</v>
      </c>
      <c r="AH524">
        <v>2023</v>
      </c>
      <c r="AL524" t="s">
        <v>142</v>
      </c>
    </row>
    <row r="525" spans="1:38" x14ac:dyDescent="0.35">
      <c r="A525" t="s">
        <v>47</v>
      </c>
      <c r="B525" t="s">
        <v>699</v>
      </c>
      <c r="C525" t="s">
        <v>294</v>
      </c>
      <c r="D525" t="s">
        <v>294</v>
      </c>
      <c r="E525" t="s">
        <v>505</v>
      </c>
      <c r="G525" t="s">
        <v>142</v>
      </c>
      <c r="H525" t="s">
        <v>929</v>
      </c>
      <c r="I525" t="s">
        <v>930</v>
      </c>
      <c r="J525">
        <v>1</v>
      </c>
      <c r="L525" t="s">
        <v>58</v>
      </c>
      <c r="M525" t="s">
        <v>50</v>
      </c>
      <c r="N525">
        <v>2</v>
      </c>
      <c r="O525">
        <v>11</v>
      </c>
      <c r="P525">
        <v>7.5</v>
      </c>
      <c r="Q525">
        <v>80</v>
      </c>
      <c r="R525">
        <v>1.375</v>
      </c>
      <c r="S525">
        <v>110</v>
      </c>
      <c r="U525">
        <v>110</v>
      </c>
      <c r="V525">
        <v>110000</v>
      </c>
      <c r="W525">
        <v>9166.6666666666661</v>
      </c>
      <c r="X525" t="s">
        <v>922</v>
      </c>
      <c r="Y525" t="s">
        <v>922</v>
      </c>
      <c r="Z525">
        <v>3093</v>
      </c>
      <c r="AA525">
        <v>3094</v>
      </c>
      <c r="AF525">
        <v>117</v>
      </c>
      <c r="AH525">
        <v>2023</v>
      </c>
      <c r="AL525" t="s">
        <v>142</v>
      </c>
    </row>
    <row r="526" spans="1:38" x14ac:dyDescent="0.35">
      <c r="A526" t="s">
        <v>47</v>
      </c>
      <c r="B526" t="s">
        <v>699</v>
      </c>
      <c r="C526" t="s">
        <v>294</v>
      </c>
      <c r="D526" t="s">
        <v>294</v>
      </c>
      <c r="E526" t="s">
        <v>505</v>
      </c>
      <c r="G526" t="s">
        <v>142</v>
      </c>
      <c r="H526" t="s">
        <v>931</v>
      </c>
      <c r="I526" t="s">
        <v>932</v>
      </c>
      <c r="J526">
        <v>1</v>
      </c>
      <c r="L526" t="s">
        <v>58</v>
      </c>
      <c r="M526" t="s">
        <v>49</v>
      </c>
      <c r="N526">
        <v>3</v>
      </c>
      <c r="O526">
        <v>11</v>
      </c>
      <c r="P526">
        <v>15</v>
      </c>
      <c r="Q526">
        <v>85</v>
      </c>
      <c r="R526">
        <v>2.75</v>
      </c>
      <c r="S526">
        <v>233.75</v>
      </c>
      <c r="U526">
        <v>233.75</v>
      </c>
      <c r="V526">
        <v>233750</v>
      </c>
      <c r="W526">
        <v>19479.166666666668</v>
      </c>
      <c r="X526" t="s">
        <v>922</v>
      </c>
      <c r="Y526" t="s">
        <v>922</v>
      </c>
      <c r="Z526">
        <v>3093</v>
      </c>
      <c r="AA526">
        <v>3094</v>
      </c>
      <c r="AF526">
        <v>117</v>
      </c>
      <c r="AH526">
        <v>2023</v>
      </c>
      <c r="AL526" t="s">
        <v>142</v>
      </c>
    </row>
    <row r="527" spans="1:38" x14ac:dyDescent="0.35">
      <c r="A527" t="s">
        <v>47</v>
      </c>
      <c r="B527" t="s">
        <v>699</v>
      </c>
      <c r="C527" t="s">
        <v>294</v>
      </c>
      <c r="D527" t="s">
        <v>294</v>
      </c>
      <c r="E527" t="s">
        <v>505</v>
      </c>
      <c r="G527" t="s">
        <v>142</v>
      </c>
      <c r="H527" t="s">
        <v>933</v>
      </c>
      <c r="I527" t="s">
        <v>934</v>
      </c>
      <c r="J527">
        <v>1</v>
      </c>
      <c r="L527" t="s">
        <v>58</v>
      </c>
      <c r="M527" t="s">
        <v>50</v>
      </c>
      <c r="N527">
        <v>4</v>
      </c>
      <c r="O527">
        <v>14</v>
      </c>
      <c r="P527">
        <v>30</v>
      </c>
      <c r="Q527">
        <v>90</v>
      </c>
      <c r="R527">
        <v>7</v>
      </c>
      <c r="S527">
        <v>630</v>
      </c>
      <c r="U527">
        <v>630</v>
      </c>
      <c r="V527">
        <v>630000</v>
      </c>
      <c r="W527">
        <v>52500</v>
      </c>
      <c r="X527" t="s">
        <v>922</v>
      </c>
      <c r="Y527" t="s">
        <v>922</v>
      </c>
      <c r="Z527">
        <v>3093</v>
      </c>
      <c r="AA527">
        <v>3094</v>
      </c>
      <c r="AB527" t="s">
        <v>42</v>
      </c>
      <c r="AC527" t="s">
        <v>42</v>
      </c>
      <c r="AD527" t="s">
        <v>42</v>
      </c>
      <c r="AE527" t="s">
        <v>42</v>
      </c>
      <c r="AF527">
        <v>117</v>
      </c>
      <c r="AH527">
        <v>2023</v>
      </c>
      <c r="AL527" t="s">
        <v>142</v>
      </c>
    </row>
    <row r="528" spans="1:38" x14ac:dyDescent="0.35">
      <c r="A528" t="s">
        <v>47</v>
      </c>
      <c r="B528" t="s">
        <v>699</v>
      </c>
      <c r="C528" t="s">
        <v>294</v>
      </c>
      <c r="D528" t="s">
        <v>294</v>
      </c>
      <c r="E528" t="s">
        <v>505</v>
      </c>
      <c r="G528" t="s">
        <v>142</v>
      </c>
      <c r="H528" t="s">
        <v>935</v>
      </c>
      <c r="I528" t="s">
        <v>42</v>
      </c>
      <c r="J528">
        <v>1</v>
      </c>
      <c r="L528" t="s">
        <v>53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 t="s">
        <v>922</v>
      </c>
      <c r="Y528" t="s">
        <v>922</v>
      </c>
      <c r="Z528">
        <v>3093</v>
      </c>
      <c r="AA528">
        <v>3094</v>
      </c>
      <c r="AB528" t="s">
        <v>42</v>
      </c>
      <c r="AC528" t="s">
        <v>42</v>
      </c>
      <c r="AD528" t="s">
        <v>42</v>
      </c>
      <c r="AE528" t="s">
        <v>42</v>
      </c>
      <c r="AF528">
        <v>117</v>
      </c>
      <c r="AH528">
        <v>2023</v>
      </c>
      <c r="AL528" t="s">
        <v>142</v>
      </c>
    </row>
    <row r="529" spans="1:38" x14ac:dyDescent="0.35">
      <c r="A529" t="s">
        <v>38</v>
      </c>
      <c r="B529" t="s">
        <v>695</v>
      </c>
      <c r="C529" t="s">
        <v>288</v>
      </c>
      <c r="D529" t="s">
        <v>288</v>
      </c>
      <c r="E529" t="s">
        <v>42</v>
      </c>
      <c r="G529" t="s">
        <v>705</v>
      </c>
      <c r="H529" t="s">
        <v>945</v>
      </c>
      <c r="I529" t="s">
        <v>42</v>
      </c>
      <c r="J529">
        <v>1</v>
      </c>
      <c r="L529" t="s">
        <v>53</v>
      </c>
      <c r="R529">
        <v>0</v>
      </c>
      <c r="S529">
        <v>0</v>
      </c>
      <c r="T529">
        <v>3.78</v>
      </c>
      <c r="U529">
        <v>3.78</v>
      </c>
      <c r="V529">
        <v>3780</v>
      </c>
      <c r="W529">
        <v>315</v>
      </c>
      <c r="X529" t="s">
        <v>38</v>
      </c>
      <c r="Y529" t="s">
        <v>38</v>
      </c>
      <c r="Z529" t="s">
        <v>38</v>
      </c>
      <c r="AB529" t="s">
        <v>42</v>
      </c>
      <c r="AC529" t="s">
        <v>42</v>
      </c>
      <c r="AD529" t="s">
        <v>42</v>
      </c>
      <c r="AE529" t="s">
        <v>42</v>
      </c>
      <c r="AF529" t="s">
        <v>38</v>
      </c>
      <c r="AG529" t="s">
        <v>946</v>
      </c>
      <c r="AH529">
        <v>2023</v>
      </c>
      <c r="AL529" t="s">
        <v>705</v>
      </c>
    </row>
    <row r="530" spans="1:38" x14ac:dyDescent="0.35">
      <c r="A530" t="s">
        <v>38</v>
      </c>
      <c r="B530" t="s">
        <v>695</v>
      </c>
      <c r="C530" t="s">
        <v>288</v>
      </c>
      <c r="D530" t="s">
        <v>288</v>
      </c>
      <c r="E530" t="s">
        <v>42</v>
      </c>
      <c r="G530" t="s">
        <v>705</v>
      </c>
      <c r="H530" t="s">
        <v>947</v>
      </c>
      <c r="I530" t="s">
        <v>42</v>
      </c>
      <c r="J530">
        <v>1</v>
      </c>
      <c r="L530" t="s">
        <v>53</v>
      </c>
      <c r="R530">
        <v>0</v>
      </c>
      <c r="S530">
        <v>0</v>
      </c>
      <c r="T530">
        <v>95</v>
      </c>
      <c r="U530">
        <v>95</v>
      </c>
      <c r="V530">
        <v>95000</v>
      </c>
      <c r="W530">
        <v>7916.666666666667</v>
      </c>
      <c r="X530" t="s">
        <v>38</v>
      </c>
      <c r="Y530" t="s">
        <v>38</v>
      </c>
      <c r="Z530" t="s">
        <v>38</v>
      </c>
      <c r="AB530" t="s">
        <v>42</v>
      </c>
      <c r="AC530" t="s">
        <v>42</v>
      </c>
      <c r="AD530" t="s">
        <v>42</v>
      </c>
      <c r="AE530" t="s">
        <v>42</v>
      </c>
      <c r="AF530" t="s">
        <v>38</v>
      </c>
      <c r="AG530" t="s">
        <v>948</v>
      </c>
      <c r="AH530">
        <v>2023</v>
      </c>
      <c r="AL530" t="s">
        <v>705</v>
      </c>
    </row>
    <row r="531" spans="1:38" x14ac:dyDescent="0.35">
      <c r="A531" t="s">
        <v>38</v>
      </c>
      <c r="B531" t="s">
        <v>695</v>
      </c>
      <c r="C531" t="s">
        <v>288</v>
      </c>
      <c r="D531" t="s">
        <v>288</v>
      </c>
      <c r="E531" t="s">
        <v>42</v>
      </c>
      <c r="G531" t="s">
        <v>705</v>
      </c>
      <c r="H531" t="s">
        <v>949</v>
      </c>
      <c r="I531" t="s">
        <v>42</v>
      </c>
      <c r="J531">
        <v>1</v>
      </c>
      <c r="L531" t="s">
        <v>53</v>
      </c>
      <c r="Q531">
        <v>0</v>
      </c>
      <c r="R531">
        <v>0</v>
      </c>
      <c r="S531">
        <v>0</v>
      </c>
      <c r="T531">
        <v>45.150000000000006</v>
      </c>
      <c r="U531">
        <v>45.150000000000006</v>
      </c>
      <c r="V531">
        <v>45150.000000000007</v>
      </c>
      <c r="W531">
        <v>3762.5000000000005</v>
      </c>
      <c r="X531" t="s">
        <v>38</v>
      </c>
      <c r="Y531" t="s">
        <v>38</v>
      </c>
      <c r="Z531" t="s">
        <v>38</v>
      </c>
      <c r="AB531" t="s">
        <v>42</v>
      </c>
      <c r="AC531" t="s">
        <v>42</v>
      </c>
      <c r="AD531" t="s">
        <v>42</v>
      </c>
      <c r="AE531" t="s">
        <v>42</v>
      </c>
      <c r="AF531" t="s">
        <v>38</v>
      </c>
      <c r="AG531" t="s">
        <v>950</v>
      </c>
      <c r="AH531">
        <v>2023</v>
      </c>
      <c r="AL531" t="s">
        <v>705</v>
      </c>
    </row>
    <row r="532" spans="1:38" x14ac:dyDescent="0.35">
      <c r="A532" t="s">
        <v>38</v>
      </c>
      <c r="B532" t="s">
        <v>695</v>
      </c>
      <c r="C532" t="s">
        <v>288</v>
      </c>
      <c r="D532" t="s">
        <v>288</v>
      </c>
      <c r="E532" t="s">
        <v>42</v>
      </c>
      <c r="G532" t="s">
        <v>705</v>
      </c>
      <c r="H532" t="s">
        <v>52</v>
      </c>
      <c r="I532" t="s">
        <v>42</v>
      </c>
      <c r="J532">
        <v>1</v>
      </c>
      <c r="L532" t="s">
        <v>53</v>
      </c>
      <c r="R532">
        <v>0</v>
      </c>
      <c r="S532">
        <v>0</v>
      </c>
      <c r="T532">
        <v>310.02999999999997</v>
      </c>
      <c r="U532">
        <v>310.02999999999997</v>
      </c>
      <c r="V532">
        <v>310030</v>
      </c>
      <c r="W532">
        <v>25835.833333333332</v>
      </c>
      <c r="X532" t="s">
        <v>38</v>
      </c>
      <c r="Y532" t="s">
        <v>38</v>
      </c>
      <c r="Z532" t="s">
        <v>38</v>
      </c>
      <c r="AB532" t="s">
        <v>42</v>
      </c>
      <c r="AC532" t="s">
        <v>42</v>
      </c>
      <c r="AD532" t="s">
        <v>42</v>
      </c>
      <c r="AE532" t="s">
        <v>42</v>
      </c>
      <c r="AF532" t="s">
        <v>38</v>
      </c>
      <c r="AG532" t="s">
        <v>951</v>
      </c>
      <c r="AH532">
        <v>2023</v>
      </c>
      <c r="AL532" t="s">
        <v>705</v>
      </c>
    </row>
    <row r="533" spans="1:38" x14ac:dyDescent="0.35">
      <c r="A533" t="s">
        <v>38</v>
      </c>
      <c r="B533" t="s">
        <v>695</v>
      </c>
      <c r="C533" t="s">
        <v>288</v>
      </c>
      <c r="D533" t="s">
        <v>288</v>
      </c>
      <c r="E533" t="s">
        <v>42</v>
      </c>
      <c r="G533" t="s">
        <v>705</v>
      </c>
      <c r="H533" t="s">
        <v>952</v>
      </c>
      <c r="I533" t="s">
        <v>42</v>
      </c>
      <c r="J533">
        <v>1</v>
      </c>
      <c r="L533" t="s">
        <v>53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 t="s">
        <v>38</v>
      </c>
      <c r="Y533" t="s">
        <v>38</v>
      </c>
      <c r="Z533" t="s">
        <v>38</v>
      </c>
      <c r="AB533" t="s">
        <v>42</v>
      </c>
      <c r="AC533" t="s">
        <v>42</v>
      </c>
      <c r="AD533" t="s">
        <v>42</v>
      </c>
      <c r="AE533" t="s">
        <v>42</v>
      </c>
      <c r="AF533" t="s">
        <v>38</v>
      </c>
      <c r="AG533" t="s">
        <v>953</v>
      </c>
      <c r="AH533">
        <v>2023</v>
      </c>
      <c r="AL533" t="s">
        <v>705</v>
      </c>
    </row>
    <row r="534" spans="1:38" x14ac:dyDescent="0.35">
      <c r="A534" t="s">
        <v>47</v>
      </c>
      <c r="B534" t="s">
        <v>695</v>
      </c>
      <c r="C534" t="s">
        <v>288</v>
      </c>
      <c r="D534" t="s">
        <v>288</v>
      </c>
      <c r="E534" t="s">
        <v>48</v>
      </c>
      <c r="G534" t="s">
        <v>705</v>
      </c>
      <c r="H534" t="s">
        <v>954</v>
      </c>
      <c r="I534" t="s">
        <v>955</v>
      </c>
      <c r="J534">
        <v>1</v>
      </c>
      <c r="L534" t="s">
        <v>58</v>
      </c>
      <c r="M534" t="s">
        <v>49</v>
      </c>
      <c r="N534">
        <v>1</v>
      </c>
      <c r="O534">
        <v>25</v>
      </c>
      <c r="P534">
        <v>2.5</v>
      </c>
      <c r="Q534">
        <v>84.0406973587788</v>
      </c>
      <c r="R534">
        <v>1.0416666666666667</v>
      </c>
      <c r="S534">
        <v>87.542393082061253</v>
      </c>
      <c r="T534">
        <v>0</v>
      </c>
      <c r="U534">
        <v>87.542393082061253</v>
      </c>
      <c r="V534">
        <v>87542.393082061259</v>
      </c>
      <c r="W534">
        <v>7295.1994235051052</v>
      </c>
      <c r="X534" t="s">
        <v>1758</v>
      </c>
      <c r="Y534" t="s">
        <v>1758</v>
      </c>
      <c r="Z534">
        <v>3093</v>
      </c>
      <c r="AA534">
        <v>3094</v>
      </c>
      <c r="AB534" t="s">
        <v>42</v>
      </c>
      <c r="AC534" t="s">
        <v>42</v>
      </c>
      <c r="AD534" t="s">
        <v>42</v>
      </c>
      <c r="AE534" t="s">
        <v>42</v>
      </c>
      <c r="AF534">
        <v>125</v>
      </c>
      <c r="AH534">
        <v>2023</v>
      </c>
      <c r="AL534" t="s">
        <v>705</v>
      </c>
    </row>
    <row r="535" spans="1:38" x14ac:dyDescent="0.35">
      <c r="A535" t="s">
        <v>47</v>
      </c>
      <c r="B535" t="s">
        <v>695</v>
      </c>
      <c r="C535" t="s">
        <v>288</v>
      </c>
      <c r="D535" t="s">
        <v>288</v>
      </c>
      <c r="E535" t="s">
        <v>48</v>
      </c>
      <c r="G535" t="s">
        <v>705</v>
      </c>
      <c r="H535" t="s">
        <v>956</v>
      </c>
      <c r="I535" t="s">
        <v>957</v>
      </c>
      <c r="J535">
        <v>1</v>
      </c>
      <c r="L535" t="s">
        <v>58</v>
      </c>
      <c r="M535" t="s">
        <v>49</v>
      </c>
      <c r="N535">
        <v>1</v>
      </c>
      <c r="O535">
        <v>25</v>
      </c>
      <c r="P535">
        <v>10</v>
      </c>
      <c r="Q535">
        <v>84.0406973587788</v>
      </c>
      <c r="R535">
        <v>4.166666666666667</v>
      </c>
      <c r="S535">
        <v>350.16957232824501</v>
      </c>
      <c r="T535">
        <v>0</v>
      </c>
      <c r="U535">
        <v>350.16957232824501</v>
      </c>
      <c r="V535">
        <v>350169.57232824503</v>
      </c>
      <c r="W535">
        <v>29180.797694020421</v>
      </c>
      <c r="X535" t="s">
        <v>1758</v>
      </c>
      <c r="Y535" t="s">
        <v>1758</v>
      </c>
      <c r="Z535">
        <v>3093</v>
      </c>
      <c r="AA535">
        <v>3094</v>
      </c>
      <c r="AB535" t="s">
        <v>42</v>
      </c>
      <c r="AC535" t="s">
        <v>42</v>
      </c>
      <c r="AD535" t="s">
        <v>42</v>
      </c>
      <c r="AE535" t="s">
        <v>42</v>
      </c>
      <c r="AF535">
        <v>125</v>
      </c>
      <c r="AH535">
        <v>2023</v>
      </c>
      <c r="AL535" t="s">
        <v>705</v>
      </c>
    </row>
    <row r="536" spans="1:38" x14ac:dyDescent="0.35">
      <c r="A536" t="s">
        <v>47</v>
      </c>
      <c r="B536" t="s">
        <v>695</v>
      </c>
      <c r="C536" t="s">
        <v>288</v>
      </c>
      <c r="D536" t="s">
        <v>288</v>
      </c>
      <c r="E536" t="s">
        <v>48</v>
      </c>
      <c r="G536" t="s">
        <v>705</v>
      </c>
      <c r="H536" t="s">
        <v>958</v>
      </c>
      <c r="I536" t="s">
        <v>959</v>
      </c>
      <c r="J536">
        <v>1</v>
      </c>
      <c r="L536" t="s">
        <v>58</v>
      </c>
      <c r="M536" t="s">
        <v>49</v>
      </c>
      <c r="N536">
        <v>1</v>
      </c>
      <c r="O536">
        <v>25</v>
      </c>
      <c r="P536">
        <v>7.5</v>
      </c>
      <c r="Q536">
        <v>84.0406973587788</v>
      </c>
      <c r="R536">
        <v>3.125</v>
      </c>
      <c r="S536">
        <v>262.62717924618374</v>
      </c>
      <c r="T536">
        <v>0</v>
      </c>
      <c r="U536">
        <v>262.62717924618374</v>
      </c>
      <c r="V536">
        <v>262627.17924618372</v>
      </c>
      <c r="W536">
        <v>21885.598270515311</v>
      </c>
      <c r="X536" t="s">
        <v>1758</v>
      </c>
      <c r="Y536" t="s">
        <v>1758</v>
      </c>
      <c r="Z536">
        <v>3093</v>
      </c>
      <c r="AA536">
        <v>3094</v>
      </c>
      <c r="AB536" t="s">
        <v>42</v>
      </c>
      <c r="AC536" t="s">
        <v>42</v>
      </c>
      <c r="AD536" t="s">
        <v>42</v>
      </c>
      <c r="AE536" t="s">
        <v>42</v>
      </c>
      <c r="AF536">
        <v>125</v>
      </c>
      <c r="AH536">
        <v>2023</v>
      </c>
      <c r="AL536" t="s">
        <v>705</v>
      </c>
    </row>
    <row r="537" spans="1:38" x14ac:dyDescent="0.35">
      <c r="A537" t="s">
        <v>47</v>
      </c>
      <c r="B537" t="s">
        <v>695</v>
      </c>
      <c r="C537" t="s">
        <v>288</v>
      </c>
      <c r="D537" t="s">
        <v>288</v>
      </c>
      <c r="E537" t="s">
        <v>48</v>
      </c>
      <c r="G537" t="s">
        <v>705</v>
      </c>
      <c r="H537" t="s">
        <v>960</v>
      </c>
      <c r="I537" t="s">
        <v>961</v>
      </c>
      <c r="J537">
        <v>1</v>
      </c>
      <c r="L537" t="s">
        <v>58</v>
      </c>
      <c r="M537" t="s">
        <v>49</v>
      </c>
      <c r="N537">
        <v>1</v>
      </c>
      <c r="O537">
        <v>25</v>
      </c>
      <c r="P537">
        <v>7.5</v>
      </c>
      <c r="Q537">
        <v>84.0406973587788</v>
      </c>
      <c r="R537">
        <v>3.125</v>
      </c>
      <c r="S537">
        <v>262.62717924618374</v>
      </c>
      <c r="T537">
        <v>0</v>
      </c>
      <c r="U537">
        <v>262.62717924618374</v>
      </c>
      <c r="V537">
        <v>262627.17924618372</v>
      </c>
      <c r="W537">
        <v>21885.598270515311</v>
      </c>
      <c r="X537" t="s">
        <v>1758</v>
      </c>
      <c r="Y537" t="s">
        <v>1758</v>
      </c>
      <c r="Z537">
        <v>3093</v>
      </c>
      <c r="AA537">
        <v>3094</v>
      </c>
      <c r="AB537" t="s">
        <v>42</v>
      </c>
      <c r="AC537" t="s">
        <v>42</v>
      </c>
      <c r="AD537" t="s">
        <v>42</v>
      </c>
      <c r="AE537" t="s">
        <v>42</v>
      </c>
      <c r="AF537">
        <v>125</v>
      </c>
      <c r="AH537">
        <v>2023</v>
      </c>
      <c r="AL537" t="s">
        <v>705</v>
      </c>
    </row>
    <row r="538" spans="1:38" x14ac:dyDescent="0.35">
      <c r="A538" t="s">
        <v>47</v>
      </c>
      <c r="B538" t="s">
        <v>695</v>
      </c>
      <c r="C538" t="s">
        <v>288</v>
      </c>
      <c r="D538" t="s">
        <v>288</v>
      </c>
      <c r="E538" t="s">
        <v>48</v>
      </c>
      <c r="G538" t="s">
        <v>705</v>
      </c>
      <c r="H538" t="s">
        <v>962</v>
      </c>
      <c r="I538" t="s">
        <v>963</v>
      </c>
      <c r="J538">
        <v>1</v>
      </c>
      <c r="L538" t="s">
        <v>58</v>
      </c>
      <c r="M538" t="s">
        <v>49</v>
      </c>
      <c r="N538">
        <v>1</v>
      </c>
      <c r="O538">
        <v>25</v>
      </c>
      <c r="P538">
        <v>2.5</v>
      </c>
      <c r="Q538">
        <v>84.0406973587788</v>
      </c>
      <c r="R538">
        <v>1.0416666666666667</v>
      </c>
      <c r="S538">
        <v>87.542393082061253</v>
      </c>
      <c r="T538">
        <v>0</v>
      </c>
      <c r="U538">
        <v>87.542393082061253</v>
      </c>
      <c r="V538">
        <v>87542.393082061259</v>
      </c>
      <c r="W538">
        <v>7295.1994235051052</v>
      </c>
      <c r="X538" t="s">
        <v>1758</v>
      </c>
      <c r="Y538" t="s">
        <v>1758</v>
      </c>
      <c r="Z538">
        <v>3093</v>
      </c>
      <c r="AA538">
        <v>3094</v>
      </c>
      <c r="AB538" t="s">
        <v>42</v>
      </c>
      <c r="AC538" t="s">
        <v>42</v>
      </c>
      <c r="AD538" t="s">
        <v>42</v>
      </c>
      <c r="AE538" t="s">
        <v>42</v>
      </c>
      <c r="AF538">
        <v>125</v>
      </c>
      <c r="AH538">
        <v>2023</v>
      </c>
      <c r="AL538" t="s">
        <v>705</v>
      </c>
    </row>
    <row r="539" spans="1:38" x14ac:dyDescent="0.35">
      <c r="A539" t="s">
        <v>47</v>
      </c>
      <c r="B539" t="s">
        <v>695</v>
      </c>
      <c r="C539" t="s">
        <v>288</v>
      </c>
      <c r="D539" t="s">
        <v>288</v>
      </c>
      <c r="E539" t="s">
        <v>48</v>
      </c>
      <c r="G539" t="s">
        <v>705</v>
      </c>
      <c r="H539" t="s">
        <v>954</v>
      </c>
      <c r="I539" t="s">
        <v>955</v>
      </c>
      <c r="J539">
        <v>1</v>
      </c>
      <c r="L539" t="s">
        <v>58</v>
      </c>
      <c r="M539" t="s">
        <v>50</v>
      </c>
      <c r="N539">
        <v>2</v>
      </c>
      <c r="O539">
        <v>13</v>
      </c>
      <c r="P539">
        <v>5</v>
      </c>
      <c r="Q539">
        <v>84.0406973587788</v>
      </c>
      <c r="R539">
        <v>1.0833333333333333</v>
      </c>
      <c r="S539">
        <v>91.044088805343691</v>
      </c>
      <c r="T539">
        <v>0</v>
      </c>
      <c r="U539">
        <v>91.044088805343691</v>
      </c>
      <c r="V539">
        <v>91044.088805343694</v>
      </c>
      <c r="W539">
        <v>7587.0074004453081</v>
      </c>
      <c r="X539" t="s">
        <v>1758</v>
      </c>
      <c r="Y539" t="s">
        <v>1758</v>
      </c>
      <c r="Z539">
        <v>3093</v>
      </c>
      <c r="AA539">
        <v>3094</v>
      </c>
      <c r="AB539" t="s">
        <v>42</v>
      </c>
      <c r="AC539" t="s">
        <v>42</v>
      </c>
      <c r="AD539" t="s">
        <v>42</v>
      </c>
      <c r="AE539" t="s">
        <v>42</v>
      </c>
      <c r="AF539">
        <v>125</v>
      </c>
      <c r="AH539">
        <v>2023</v>
      </c>
      <c r="AL539" t="s">
        <v>705</v>
      </c>
    </row>
    <row r="540" spans="1:38" x14ac:dyDescent="0.35">
      <c r="A540" t="s">
        <v>47</v>
      </c>
      <c r="B540" t="s">
        <v>695</v>
      </c>
      <c r="C540" t="s">
        <v>288</v>
      </c>
      <c r="D540" t="s">
        <v>288</v>
      </c>
      <c r="E540" t="s">
        <v>48</v>
      </c>
      <c r="G540" t="s">
        <v>705</v>
      </c>
      <c r="H540" t="s">
        <v>964</v>
      </c>
      <c r="I540" t="s">
        <v>965</v>
      </c>
      <c r="J540">
        <v>1</v>
      </c>
      <c r="L540" t="s">
        <v>58</v>
      </c>
      <c r="M540" t="s">
        <v>50</v>
      </c>
      <c r="N540">
        <v>2</v>
      </c>
      <c r="O540">
        <v>13</v>
      </c>
      <c r="P540">
        <v>7.5</v>
      </c>
      <c r="Q540">
        <v>103.10023593305669</v>
      </c>
      <c r="R540">
        <v>1.625</v>
      </c>
      <c r="S540">
        <v>167.53788339121712</v>
      </c>
      <c r="T540">
        <v>0</v>
      </c>
      <c r="U540">
        <v>167.53788339121712</v>
      </c>
      <c r="V540">
        <v>167537.88339121712</v>
      </c>
      <c r="W540">
        <v>13961.490282601428</v>
      </c>
      <c r="X540" t="s">
        <v>1758</v>
      </c>
      <c r="Y540" t="s">
        <v>1758</v>
      </c>
      <c r="Z540">
        <v>3093</v>
      </c>
      <c r="AA540">
        <v>3094</v>
      </c>
      <c r="AB540" t="s">
        <v>42</v>
      </c>
      <c r="AC540" t="s">
        <v>42</v>
      </c>
      <c r="AD540" t="s">
        <v>42</v>
      </c>
      <c r="AE540" t="s">
        <v>42</v>
      </c>
      <c r="AF540">
        <v>125</v>
      </c>
      <c r="AH540">
        <v>2023</v>
      </c>
      <c r="AL540" t="s">
        <v>705</v>
      </c>
    </row>
    <row r="541" spans="1:38" x14ac:dyDescent="0.35">
      <c r="A541" t="s">
        <v>47</v>
      </c>
      <c r="B541" t="s">
        <v>695</v>
      </c>
      <c r="C541" t="s">
        <v>288</v>
      </c>
      <c r="D541" t="s">
        <v>288</v>
      </c>
      <c r="E541" t="s">
        <v>48</v>
      </c>
      <c r="G541" t="s">
        <v>705</v>
      </c>
      <c r="H541" t="s">
        <v>956</v>
      </c>
      <c r="I541" t="s">
        <v>957</v>
      </c>
      <c r="J541">
        <v>1</v>
      </c>
      <c r="L541" t="s">
        <v>58</v>
      </c>
      <c r="M541" t="s">
        <v>50</v>
      </c>
      <c r="N541">
        <v>2</v>
      </c>
      <c r="O541">
        <v>13</v>
      </c>
      <c r="P541">
        <v>5</v>
      </c>
      <c r="Q541">
        <v>84.0406973587788</v>
      </c>
      <c r="R541">
        <v>1.0833333333333333</v>
      </c>
      <c r="S541">
        <v>91.044088805343691</v>
      </c>
      <c r="T541">
        <v>0</v>
      </c>
      <c r="U541">
        <v>91.044088805343691</v>
      </c>
      <c r="V541">
        <v>91044.088805343694</v>
      </c>
      <c r="W541">
        <v>7587.0074004453081</v>
      </c>
      <c r="X541" t="s">
        <v>1758</v>
      </c>
      <c r="Y541" t="s">
        <v>1758</v>
      </c>
      <c r="Z541">
        <v>3093</v>
      </c>
      <c r="AA541">
        <v>3094</v>
      </c>
      <c r="AB541" t="s">
        <v>42</v>
      </c>
      <c r="AC541" t="s">
        <v>42</v>
      </c>
      <c r="AD541" t="s">
        <v>42</v>
      </c>
      <c r="AE541" t="s">
        <v>42</v>
      </c>
      <c r="AF541">
        <v>125</v>
      </c>
      <c r="AH541">
        <v>2023</v>
      </c>
      <c r="AL541" t="s">
        <v>705</v>
      </c>
    </row>
    <row r="542" spans="1:38" x14ac:dyDescent="0.35">
      <c r="A542" t="s">
        <v>47</v>
      </c>
      <c r="B542" t="s">
        <v>695</v>
      </c>
      <c r="C542" t="s">
        <v>288</v>
      </c>
      <c r="D542" t="s">
        <v>288</v>
      </c>
      <c r="E542" t="s">
        <v>48</v>
      </c>
      <c r="G542" t="s">
        <v>705</v>
      </c>
      <c r="H542" t="s">
        <v>966</v>
      </c>
      <c r="I542" t="s">
        <v>967</v>
      </c>
      <c r="J542">
        <v>1</v>
      </c>
      <c r="L542" t="s">
        <v>58</v>
      </c>
      <c r="M542" t="s">
        <v>50</v>
      </c>
      <c r="N542">
        <v>2</v>
      </c>
      <c r="O542">
        <v>13</v>
      </c>
      <c r="P542">
        <v>7.5</v>
      </c>
      <c r="Q542">
        <v>84.0406973587788</v>
      </c>
      <c r="R542">
        <v>1.625</v>
      </c>
      <c r="S542">
        <v>136.56613320801554</v>
      </c>
      <c r="T542">
        <v>0</v>
      </c>
      <c r="U542">
        <v>136.56613320801554</v>
      </c>
      <c r="V542">
        <v>136566.13320801556</v>
      </c>
      <c r="W542">
        <v>11380.511100667964</v>
      </c>
      <c r="X542" t="s">
        <v>1758</v>
      </c>
      <c r="Y542" t="s">
        <v>1758</v>
      </c>
      <c r="Z542">
        <v>3093</v>
      </c>
      <c r="AA542">
        <v>3094</v>
      </c>
      <c r="AB542" t="s">
        <v>42</v>
      </c>
      <c r="AC542" t="s">
        <v>42</v>
      </c>
      <c r="AD542" t="s">
        <v>42</v>
      </c>
      <c r="AE542" t="s">
        <v>42</v>
      </c>
      <c r="AF542">
        <v>125</v>
      </c>
      <c r="AH542">
        <v>2023</v>
      </c>
      <c r="AL542" t="s">
        <v>705</v>
      </c>
    </row>
    <row r="543" spans="1:38" x14ac:dyDescent="0.35">
      <c r="A543" t="s">
        <v>47</v>
      </c>
      <c r="B543" t="s">
        <v>695</v>
      </c>
      <c r="C543" t="s">
        <v>288</v>
      </c>
      <c r="D543" t="s">
        <v>288</v>
      </c>
      <c r="E543" t="s">
        <v>48</v>
      </c>
      <c r="G543" t="s">
        <v>705</v>
      </c>
      <c r="H543" t="s">
        <v>962</v>
      </c>
      <c r="I543" t="s">
        <v>963</v>
      </c>
      <c r="J543">
        <v>1</v>
      </c>
      <c r="L543" t="s">
        <v>58</v>
      </c>
      <c r="M543" t="s">
        <v>50</v>
      </c>
      <c r="N543">
        <v>2</v>
      </c>
      <c r="O543">
        <v>13</v>
      </c>
      <c r="P543">
        <v>5</v>
      </c>
      <c r="Q543">
        <v>84.0406973587788</v>
      </c>
      <c r="R543">
        <v>1.0833333333333333</v>
      </c>
      <c r="S543">
        <v>91.044088805343691</v>
      </c>
      <c r="T543">
        <v>0</v>
      </c>
      <c r="U543">
        <v>91.044088805343691</v>
      </c>
      <c r="V543">
        <v>91044.088805343694</v>
      </c>
      <c r="W543">
        <v>7587.0074004453081</v>
      </c>
      <c r="X543" t="s">
        <v>1758</v>
      </c>
      <c r="Y543" t="s">
        <v>1758</v>
      </c>
      <c r="Z543">
        <v>3093</v>
      </c>
      <c r="AA543">
        <v>3094</v>
      </c>
      <c r="AB543" t="s">
        <v>42</v>
      </c>
      <c r="AC543" t="s">
        <v>42</v>
      </c>
      <c r="AD543" t="s">
        <v>42</v>
      </c>
      <c r="AE543" t="s">
        <v>42</v>
      </c>
      <c r="AF543">
        <v>125</v>
      </c>
      <c r="AH543">
        <v>2023</v>
      </c>
      <c r="AL543" t="s">
        <v>705</v>
      </c>
    </row>
    <row r="544" spans="1:38" x14ac:dyDescent="0.35">
      <c r="A544" t="s">
        <v>38</v>
      </c>
      <c r="B544" t="s">
        <v>695</v>
      </c>
      <c r="C544" t="s">
        <v>300</v>
      </c>
      <c r="D544" t="s">
        <v>300</v>
      </c>
      <c r="E544" t="s">
        <v>42</v>
      </c>
      <c r="G544" t="s">
        <v>705</v>
      </c>
      <c r="H544" t="s">
        <v>945</v>
      </c>
      <c r="I544" t="s">
        <v>42</v>
      </c>
      <c r="J544">
        <v>1</v>
      </c>
      <c r="L544" t="s">
        <v>53</v>
      </c>
      <c r="Q544">
        <v>0</v>
      </c>
      <c r="R544">
        <v>0</v>
      </c>
      <c r="S544">
        <v>0</v>
      </c>
      <c r="T544">
        <v>15.12</v>
      </c>
      <c r="U544">
        <v>15.12</v>
      </c>
      <c r="V544">
        <v>15120</v>
      </c>
      <c r="W544">
        <v>1260</v>
      </c>
      <c r="X544" t="s">
        <v>38</v>
      </c>
      <c r="Y544" t="s">
        <v>38</v>
      </c>
      <c r="Z544" t="s">
        <v>38</v>
      </c>
      <c r="AB544" t="s">
        <v>42</v>
      </c>
      <c r="AC544" t="s">
        <v>42</v>
      </c>
      <c r="AD544" t="s">
        <v>42</v>
      </c>
      <c r="AE544" t="s">
        <v>42</v>
      </c>
      <c r="AF544" t="s">
        <v>38</v>
      </c>
      <c r="AG544" t="s">
        <v>946</v>
      </c>
      <c r="AH544">
        <v>2023</v>
      </c>
      <c r="AL544" t="s">
        <v>705</v>
      </c>
    </row>
    <row r="545" spans="1:38" x14ac:dyDescent="0.35">
      <c r="A545" t="s">
        <v>38</v>
      </c>
      <c r="B545" t="s">
        <v>695</v>
      </c>
      <c r="C545" t="s">
        <v>300</v>
      </c>
      <c r="D545" t="s">
        <v>300</v>
      </c>
      <c r="E545" t="s">
        <v>42</v>
      </c>
      <c r="G545" t="s">
        <v>705</v>
      </c>
      <c r="H545" t="s">
        <v>947</v>
      </c>
      <c r="I545" t="s">
        <v>42</v>
      </c>
      <c r="J545">
        <v>1</v>
      </c>
      <c r="L545" t="s">
        <v>53</v>
      </c>
      <c r="Q545">
        <v>0</v>
      </c>
      <c r="R545">
        <v>0</v>
      </c>
      <c r="S545">
        <v>0</v>
      </c>
      <c r="T545">
        <v>140</v>
      </c>
      <c r="U545">
        <v>140</v>
      </c>
      <c r="V545">
        <v>140000</v>
      </c>
      <c r="W545">
        <v>11666.666666666666</v>
      </c>
      <c r="X545" t="s">
        <v>38</v>
      </c>
      <c r="Y545" t="s">
        <v>38</v>
      </c>
      <c r="Z545" t="s">
        <v>38</v>
      </c>
      <c r="AB545" t="s">
        <v>42</v>
      </c>
      <c r="AC545" t="s">
        <v>42</v>
      </c>
      <c r="AD545" t="s">
        <v>42</v>
      </c>
      <c r="AE545" t="s">
        <v>42</v>
      </c>
      <c r="AF545" t="s">
        <v>38</v>
      </c>
      <c r="AG545" t="s">
        <v>948</v>
      </c>
      <c r="AH545">
        <v>2023</v>
      </c>
      <c r="AL545" t="s">
        <v>705</v>
      </c>
    </row>
    <row r="546" spans="1:38" x14ac:dyDescent="0.35">
      <c r="A546" t="s">
        <v>38</v>
      </c>
      <c r="B546" t="s">
        <v>695</v>
      </c>
      <c r="C546" t="s">
        <v>300</v>
      </c>
      <c r="D546" t="s">
        <v>300</v>
      </c>
      <c r="E546" t="s">
        <v>42</v>
      </c>
      <c r="G546" t="s">
        <v>705</v>
      </c>
      <c r="H546" t="s">
        <v>949</v>
      </c>
      <c r="I546" t="s">
        <v>42</v>
      </c>
      <c r="J546">
        <v>1</v>
      </c>
      <c r="L546" t="s">
        <v>53</v>
      </c>
      <c r="M546" t="s">
        <v>42</v>
      </c>
      <c r="Q546">
        <v>0</v>
      </c>
      <c r="R546">
        <v>0</v>
      </c>
      <c r="S546">
        <v>0</v>
      </c>
      <c r="T546">
        <v>225.75</v>
      </c>
      <c r="U546">
        <v>225.75</v>
      </c>
      <c r="V546">
        <v>225750</v>
      </c>
      <c r="W546">
        <v>18812.5</v>
      </c>
      <c r="X546" t="s">
        <v>38</v>
      </c>
      <c r="Y546" t="s">
        <v>38</v>
      </c>
      <c r="Z546" t="s">
        <v>38</v>
      </c>
      <c r="AB546" t="s">
        <v>42</v>
      </c>
      <c r="AC546" t="s">
        <v>42</v>
      </c>
      <c r="AD546" t="s">
        <v>42</v>
      </c>
      <c r="AE546" t="s">
        <v>42</v>
      </c>
      <c r="AF546" t="s">
        <v>38</v>
      </c>
      <c r="AG546" t="s">
        <v>950</v>
      </c>
      <c r="AH546">
        <v>2023</v>
      </c>
      <c r="AL546" t="s">
        <v>705</v>
      </c>
    </row>
    <row r="547" spans="1:38" x14ac:dyDescent="0.35">
      <c r="A547" t="s">
        <v>38</v>
      </c>
      <c r="B547" t="s">
        <v>695</v>
      </c>
      <c r="C547" t="s">
        <v>300</v>
      </c>
      <c r="D547" t="s">
        <v>300</v>
      </c>
      <c r="E547" t="s">
        <v>42</v>
      </c>
      <c r="G547" t="s">
        <v>705</v>
      </c>
      <c r="H547" t="s">
        <v>52</v>
      </c>
      <c r="I547" t="s">
        <v>42</v>
      </c>
      <c r="J547">
        <v>1</v>
      </c>
      <c r="L547" t="s">
        <v>53</v>
      </c>
      <c r="Q547">
        <v>0</v>
      </c>
      <c r="R547">
        <v>0</v>
      </c>
      <c r="S547">
        <v>0</v>
      </c>
      <c r="T547">
        <v>678.81999999999994</v>
      </c>
      <c r="U547">
        <v>678.81999999999994</v>
      </c>
      <c r="V547">
        <v>678819.99999999988</v>
      </c>
      <c r="W547">
        <v>56568.333333333321</v>
      </c>
      <c r="X547" t="s">
        <v>38</v>
      </c>
      <c r="Y547" t="s">
        <v>38</v>
      </c>
      <c r="Z547" t="s">
        <v>38</v>
      </c>
      <c r="AB547" t="s">
        <v>42</v>
      </c>
      <c r="AC547" t="s">
        <v>42</v>
      </c>
      <c r="AD547" t="s">
        <v>42</v>
      </c>
      <c r="AE547" t="s">
        <v>42</v>
      </c>
      <c r="AF547" t="s">
        <v>38</v>
      </c>
      <c r="AG547" t="s">
        <v>951</v>
      </c>
      <c r="AH547">
        <v>2023</v>
      </c>
      <c r="AL547" t="s">
        <v>705</v>
      </c>
    </row>
    <row r="548" spans="1:38" x14ac:dyDescent="0.35">
      <c r="A548" t="s">
        <v>38</v>
      </c>
      <c r="B548" t="s">
        <v>695</v>
      </c>
      <c r="C548" t="s">
        <v>300</v>
      </c>
      <c r="D548" t="s">
        <v>300</v>
      </c>
      <c r="E548" t="s">
        <v>42</v>
      </c>
      <c r="G548" t="s">
        <v>705</v>
      </c>
      <c r="H548" t="s">
        <v>952</v>
      </c>
      <c r="I548" t="s">
        <v>42</v>
      </c>
      <c r="J548">
        <v>1</v>
      </c>
      <c r="L548" t="s">
        <v>53</v>
      </c>
      <c r="M548" t="s">
        <v>42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 t="s">
        <v>38</v>
      </c>
      <c r="Y548" t="s">
        <v>38</v>
      </c>
      <c r="Z548" t="s">
        <v>38</v>
      </c>
      <c r="AB548" t="s">
        <v>42</v>
      </c>
      <c r="AC548" t="s">
        <v>42</v>
      </c>
      <c r="AD548" t="s">
        <v>42</v>
      </c>
      <c r="AE548" t="s">
        <v>42</v>
      </c>
      <c r="AF548" t="s">
        <v>38</v>
      </c>
      <c r="AG548" t="s">
        <v>968</v>
      </c>
      <c r="AH548">
        <v>2023</v>
      </c>
      <c r="AL548" t="s">
        <v>705</v>
      </c>
    </row>
    <row r="549" spans="1:38" x14ac:dyDescent="0.35">
      <c r="A549" t="s">
        <v>47</v>
      </c>
      <c r="B549" t="s">
        <v>695</v>
      </c>
      <c r="C549" t="s">
        <v>300</v>
      </c>
      <c r="D549" t="s">
        <v>300</v>
      </c>
      <c r="E549" t="s">
        <v>48</v>
      </c>
      <c r="G549" t="s">
        <v>705</v>
      </c>
      <c r="H549" t="s">
        <v>969</v>
      </c>
      <c r="I549" t="s">
        <v>970</v>
      </c>
      <c r="J549">
        <v>1</v>
      </c>
      <c r="L549" t="s">
        <v>58</v>
      </c>
      <c r="M549" t="s">
        <v>49</v>
      </c>
      <c r="N549">
        <v>1</v>
      </c>
      <c r="O549">
        <v>60</v>
      </c>
      <c r="P549">
        <v>9</v>
      </c>
      <c r="Q549">
        <v>90.5</v>
      </c>
      <c r="R549">
        <v>9</v>
      </c>
      <c r="S549">
        <v>814.5</v>
      </c>
      <c r="T549">
        <v>0</v>
      </c>
      <c r="U549">
        <v>814.5</v>
      </c>
      <c r="V549">
        <v>814500</v>
      </c>
      <c r="W549">
        <v>67875</v>
      </c>
      <c r="X549" t="s">
        <v>979</v>
      </c>
      <c r="Y549" t="s">
        <v>979</v>
      </c>
      <c r="Z549">
        <v>3093</v>
      </c>
      <c r="AA549">
        <v>3094</v>
      </c>
      <c r="AF549">
        <v>108</v>
      </c>
      <c r="AH549">
        <v>2023</v>
      </c>
      <c r="AL549" t="s">
        <v>705</v>
      </c>
    </row>
    <row r="550" spans="1:38" x14ac:dyDescent="0.35">
      <c r="A550" t="s">
        <v>47</v>
      </c>
      <c r="B550" t="s">
        <v>695</v>
      </c>
      <c r="C550" t="s">
        <v>300</v>
      </c>
      <c r="D550" t="s">
        <v>300</v>
      </c>
      <c r="E550" t="s">
        <v>48</v>
      </c>
      <c r="G550" t="s">
        <v>705</v>
      </c>
      <c r="H550" t="s">
        <v>971</v>
      </c>
      <c r="I550" t="s">
        <v>972</v>
      </c>
      <c r="J550">
        <v>1</v>
      </c>
      <c r="L550" t="s">
        <v>58</v>
      </c>
      <c r="M550" t="s">
        <v>49</v>
      </c>
      <c r="N550">
        <v>1</v>
      </c>
      <c r="O550">
        <v>60</v>
      </c>
      <c r="P550">
        <v>10.5</v>
      </c>
      <c r="Q550">
        <v>75.75</v>
      </c>
      <c r="R550">
        <v>10.5</v>
      </c>
      <c r="S550">
        <v>795.375</v>
      </c>
      <c r="T550">
        <v>0</v>
      </c>
      <c r="U550">
        <v>795.375</v>
      </c>
      <c r="V550">
        <v>795375</v>
      </c>
      <c r="W550">
        <v>66281.25</v>
      </c>
      <c r="X550" t="s">
        <v>979</v>
      </c>
      <c r="Y550" t="s">
        <v>979</v>
      </c>
      <c r="Z550">
        <v>3093</v>
      </c>
      <c r="AA550">
        <v>3094</v>
      </c>
      <c r="AF550">
        <v>108</v>
      </c>
      <c r="AH550">
        <v>2023</v>
      </c>
      <c r="AL550" t="s">
        <v>705</v>
      </c>
    </row>
    <row r="551" spans="1:38" x14ac:dyDescent="0.35">
      <c r="A551" t="s">
        <v>47</v>
      </c>
      <c r="B551" t="s">
        <v>695</v>
      </c>
      <c r="C551" t="s">
        <v>300</v>
      </c>
      <c r="D551" t="s">
        <v>300</v>
      </c>
      <c r="E551" t="s">
        <v>48</v>
      </c>
      <c r="G551" t="s">
        <v>705</v>
      </c>
      <c r="H551" t="s">
        <v>973</v>
      </c>
      <c r="I551" t="s">
        <v>974</v>
      </c>
      <c r="J551">
        <v>1</v>
      </c>
      <c r="L551" t="s">
        <v>58</v>
      </c>
      <c r="M551" t="s">
        <v>49</v>
      </c>
      <c r="N551">
        <v>1</v>
      </c>
      <c r="O551">
        <v>60</v>
      </c>
      <c r="P551">
        <v>10.5</v>
      </c>
      <c r="Q551">
        <v>113.5</v>
      </c>
      <c r="R551">
        <v>10.5</v>
      </c>
      <c r="S551">
        <v>1191.75</v>
      </c>
      <c r="T551">
        <v>0</v>
      </c>
      <c r="U551">
        <v>1191.75</v>
      </c>
      <c r="V551">
        <v>1191750</v>
      </c>
      <c r="W551">
        <v>99312.5</v>
      </c>
      <c r="X551" t="s">
        <v>979</v>
      </c>
      <c r="Y551" t="s">
        <v>979</v>
      </c>
      <c r="Z551">
        <v>3093</v>
      </c>
      <c r="AA551">
        <v>3094</v>
      </c>
      <c r="AF551">
        <v>108</v>
      </c>
      <c r="AH551">
        <v>2023</v>
      </c>
      <c r="AL551" t="s">
        <v>705</v>
      </c>
    </row>
    <row r="552" spans="1:38" x14ac:dyDescent="0.35">
      <c r="A552" t="s">
        <v>47</v>
      </c>
      <c r="B552" t="s">
        <v>695</v>
      </c>
      <c r="C552" t="s">
        <v>300</v>
      </c>
      <c r="D552" t="s">
        <v>300</v>
      </c>
      <c r="E552" t="s">
        <v>48</v>
      </c>
      <c r="G552" t="s">
        <v>705</v>
      </c>
      <c r="H552" t="s">
        <v>975</v>
      </c>
      <c r="I552" t="s">
        <v>976</v>
      </c>
      <c r="J552">
        <v>1</v>
      </c>
      <c r="L552" t="s">
        <v>58</v>
      </c>
      <c r="M552" t="s">
        <v>50</v>
      </c>
      <c r="N552">
        <v>2</v>
      </c>
      <c r="O552">
        <v>54</v>
      </c>
      <c r="P552">
        <v>4.5</v>
      </c>
      <c r="Q552">
        <v>75.75</v>
      </c>
      <c r="R552">
        <v>4.05</v>
      </c>
      <c r="S552">
        <v>306.78749999999997</v>
      </c>
      <c r="T552">
        <v>0</v>
      </c>
      <c r="U552">
        <v>306.78749999999997</v>
      </c>
      <c r="V552">
        <v>306787.49999999994</v>
      </c>
      <c r="W552">
        <v>25565.624999999996</v>
      </c>
      <c r="X552" t="s">
        <v>979</v>
      </c>
      <c r="Y552" t="s">
        <v>979</v>
      </c>
      <c r="Z552">
        <v>3093</v>
      </c>
      <c r="AA552">
        <v>3094</v>
      </c>
      <c r="AF552">
        <v>108</v>
      </c>
      <c r="AH552">
        <v>2023</v>
      </c>
      <c r="AL552" t="s">
        <v>705</v>
      </c>
    </row>
    <row r="553" spans="1:38" x14ac:dyDescent="0.35">
      <c r="A553" t="s">
        <v>47</v>
      </c>
      <c r="B553" t="s">
        <v>695</v>
      </c>
      <c r="C553" t="s">
        <v>300</v>
      </c>
      <c r="D553" t="s">
        <v>300</v>
      </c>
      <c r="E553" t="s">
        <v>48</v>
      </c>
      <c r="G553" t="s">
        <v>977</v>
      </c>
      <c r="H553" t="s">
        <v>676</v>
      </c>
      <c r="I553" t="s">
        <v>978</v>
      </c>
      <c r="J553">
        <v>1</v>
      </c>
      <c r="L553" t="s">
        <v>58</v>
      </c>
      <c r="M553" t="s">
        <v>50</v>
      </c>
      <c r="N553">
        <v>2</v>
      </c>
      <c r="O553">
        <v>54</v>
      </c>
      <c r="P553">
        <v>3</v>
      </c>
      <c r="Q553">
        <v>75.75</v>
      </c>
      <c r="R553">
        <v>2.7</v>
      </c>
      <c r="S553">
        <v>204.52500000000001</v>
      </c>
      <c r="T553">
        <v>0</v>
      </c>
      <c r="U553">
        <v>204.52500000000001</v>
      </c>
      <c r="V553">
        <v>204525</v>
      </c>
      <c r="W553">
        <v>17043.75</v>
      </c>
      <c r="X553" t="s">
        <v>979</v>
      </c>
      <c r="Y553" t="s">
        <v>980</v>
      </c>
      <c r="Z553">
        <v>3093</v>
      </c>
      <c r="AA553">
        <v>3094</v>
      </c>
      <c r="AB553" t="s">
        <v>42</v>
      </c>
      <c r="AC553" t="s">
        <v>42</v>
      </c>
      <c r="AD553" t="s">
        <v>42</v>
      </c>
      <c r="AE553" t="s">
        <v>42</v>
      </c>
      <c r="AF553">
        <v>108</v>
      </c>
      <c r="AH553">
        <v>2023</v>
      </c>
      <c r="AL553" t="s">
        <v>705</v>
      </c>
    </row>
    <row r="554" spans="1:38" x14ac:dyDescent="0.35">
      <c r="A554" t="s">
        <v>47</v>
      </c>
      <c r="B554" t="s">
        <v>695</v>
      </c>
      <c r="C554" t="s">
        <v>300</v>
      </c>
      <c r="D554" t="s">
        <v>300</v>
      </c>
      <c r="E554" t="s">
        <v>48</v>
      </c>
      <c r="G554" t="s">
        <v>705</v>
      </c>
      <c r="H554" t="s">
        <v>981</v>
      </c>
      <c r="I554" t="s">
        <v>982</v>
      </c>
      <c r="J554">
        <v>1</v>
      </c>
      <c r="L554" t="s">
        <v>58</v>
      </c>
      <c r="M554" t="s">
        <v>50</v>
      </c>
      <c r="N554">
        <v>2</v>
      </c>
      <c r="O554">
        <v>54</v>
      </c>
      <c r="P554">
        <v>15</v>
      </c>
      <c r="Q554">
        <v>113.5</v>
      </c>
      <c r="R554">
        <v>13.5</v>
      </c>
      <c r="S554">
        <v>1532.25</v>
      </c>
      <c r="T554">
        <v>0</v>
      </c>
      <c r="U554">
        <v>1532.25</v>
      </c>
      <c r="V554">
        <v>1532250</v>
      </c>
      <c r="W554">
        <v>127687.5</v>
      </c>
      <c r="X554" t="s">
        <v>979</v>
      </c>
      <c r="Y554" t="s">
        <v>979</v>
      </c>
      <c r="Z554">
        <v>3093</v>
      </c>
      <c r="AA554">
        <v>3094</v>
      </c>
      <c r="AF554">
        <v>108</v>
      </c>
      <c r="AH554">
        <v>2023</v>
      </c>
      <c r="AL554" t="s">
        <v>705</v>
      </c>
    </row>
    <row r="555" spans="1:38" x14ac:dyDescent="0.35">
      <c r="A555" t="s">
        <v>47</v>
      </c>
      <c r="B555" t="s">
        <v>695</v>
      </c>
      <c r="C555" t="s">
        <v>300</v>
      </c>
      <c r="D555" t="s">
        <v>300</v>
      </c>
      <c r="E555" t="s">
        <v>48</v>
      </c>
      <c r="G555" t="s">
        <v>705</v>
      </c>
      <c r="H555" t="s">
        <v>983</v>
      </c>
      <c r="I555" t="s">
        <v>984</v>
      </c>
      <c r="J555">
        <v>1</v>
      </c>
      <c r="L555" t="s">
        <v>58</v>
      </c>
      <c r="M555" t="s">
        <v>50</v>
      </c>
      <c r="N555">
        <v>2</v>
      </c>
      <c r="O555">
        <v>54</v>
      </c>
      <c r="P555">
        <v>7.5</v>
      </c>
      <c r="Q555">
        <v>113.5</v>
      </c>
      <c r="R555">
        <v>6.75</v>
      </c>
      <c r="S555">
        <v>766.125</v>
      </c>
      <c r="T555">
        <v>0</v>
      </c>
      <c r="U555">
        <v>766.125</v>
      </c>
      <c r="V555">
        <v>766125</v>
      </c>
      <c r="W555">
        <v>63843.75</v>
      </c>
      <c r="X555" t="s">
        <v>979</v>
      </c>
      <c r="Y555" t="s">
        <v>979</v>
      </c>
      <c r="Z555">
        <v>3093</v>
      </c>
      <c r="AA555">
        <v>3094</v>
      </c>
      <c r="AB555" t="s">
        <v>42</v>
      </c>
      <c r="AC555" t="s">
        <v>42</v>
      </c>
      <c r="AD555" t="s">
        <v>42</v>
      </c>
      <c r="AE555" t="s">
        <v>42</v>
      </c>
      <c r="AF555">
        <v>108</v>
      </c>
      <c r="AH555">
        <v>2023</v>
      </c>
      <c r="AL555" t="s">
        <v>705</v>
      </c>
    </row>
    <row r="556" spans="1:38" x14ac:dyDescent="0.35">
      <c r="A556" t="s">
        <v>47</v>
      </c>
      <c r="B556" t="s">
        <v>695</v>
      </c>
      <c r="C556" t="s">
        <v>300</v>
      </c>
      <c r="D556" t="s">
        <v>300</v>
      </c>
      <c r="E556" t="s">
        <v>48</v>
      </c>
      <c r="G556" t="s">
        <v>130</v>
      </c>
      <c r="H556" t="s">
        <v>131</v>
      </c>
      <c r="I556" t="s">
        <v>985</v>
      </c>
      <c r="J556">
        <v>1</v>
      </c>
      <c r="L556" t="s">
        <v>58</v>
      </c>
      <c r="M556" t="s">
        <v>49</v>
      </c>
      <c r="N556">
        <v>3</v>
      </c>
      <c r="O556">
        <v>52</v>
      </c>
      <c r="P556">
        <v>3</v>
      </c>
      <c r="Q556">
        <v>92.9</v>
      </c>
      <c r="R556">
        <v>2.6</v>
      </c>
      <c r="S556">
        <v>241.54000000000002</v>
      </c>
      <c r="T556">
        <v>0</v>
      </c>
      <c r="U556">
        <v>241.54000000000002</v>
      </c>
      <c r="V556">
        <v>241540.00000000003</v>
      </c>
      <c r="W556">
        <v>20128.333333333336</v>
      </c>
      <c r="X556" t="s">
        <v>979</v>
      </c>
      <c r="Y556" t="s">
        <v>986</v>
      </c>
      <c r="Z556">
        <v>3093</v>
      </c>
      <c r="AA556">
        <v>3094</v>
      </c>
      <c r="AB556" t="s">
        <v>42</v>
      </c>
      <c r="AC556" t="s">
        <v>42</v>
      </c>
      <c r="AD556" t="s">
        <v>42</v>
      </c>
      <c r="AE556" t="s">
        <v>42</v>
      </c>
      <c r="AF556">
        <v>108</v>
      </c>
      <c r="AH556">
        <v>2023</v>
      </c>
      <c r="AL556" t="s">
        <v>705</v>
      </c>
    </row>
    <row r="557" spans="1:38" x14ac:dyDescent="0.35">
      <c r="A557" t="s">
        <v>47</v>
      </c>
      <c r="B557" t="s">
        <v>695</v>
      </c>
      <c r="C557" t="s">
        <v>300</v>
      </c>
      <c r="D557" t="s">
        <v>300</v>
      </c>
      <c r="E557" t="s">
        <v>48</v>
      </c>
      <c r="G557" t="s">
        <v>705</v>
      </c>
      <c r="H557" t="s">
        <v>987</v>
      </c>
      <c r="I557" t="s">
        <v>988</v>
      </c>
      <c r="J557">
        <v>1</v>
      </c>
      <c r="L557" t="s">
        <v>58</v>
      </c>
      <c r="M557" t="s">
        <v>49</v>
      </c>
      <c r="N557">
        <v>3</v>
      </c>
      <c r="O557">
        <v>52</v>
      </c>
      <c r="P557">
        <v>12</v>
      </c>
      <c r="Q557">
        <v>113.5</v>
      </c>
      <c r="R557">
        <v>10.4</v>
      </c>
      <c r="S557">
        <v>1180.4000000000001</v>
      </c>
      <c r="T557">
        <v>0</v>
      </c>
      <c r="U557">
        <v>1180.4000000000001</v>
      </c>
      <c r="V557">
        <v>1180400</v>
      </c>
      <c r="W557">
        <v>98366.666666666672</v>
      </c>
      <c r="X557" t="s">
        <v>979</v>
      </c>
      <c r="Y557" t="s">
        <v>979</v>
      </c>
      <c r="Z557">
        <v>3093</v>
      </c>
      <c r="AA557">
        <v>3094</v>
      </c>
      <c r="AF557">
        <v>108</v>
      </c>
      <c r="AH557">
        <v>2023</v>
      </c>
      <c r="AL557" t="s">
        <v>705</v>
      </c>
    </row>
    <row r="558" spans="1:38" x14ac:dyDescent="0.35">
      <c r="A558" t="s">
        <v>47</v>
      </c>
      <c r="B558" t="s">
        <v>695</v>
      </c>
      <c r="C558" t="s">
        <v>300</v>
      </c>
      <c r="D558" t="s">
        <v>300</v>
      </c>
      <c r="E558" t="s">
        <v>48</v>
      </c>
      <c r="G558" t="s">
        <v>705</v>
      </c>
      <c r="H558" t="s">
        <v>989</v>
      </c>
      <c r="I558" t="s">
        <v>990</v>
      </c>
      <c r="J558">
        <v>1</v>
      </c>
      <c r="L558" t="s">
        <v>58</v>
      </c>
      <c r="M558" t="s">
        <v>49</v>
      </c>
      <c r="N558">
        <v>3</v>
      </c>
      <c r="O558">
        <v>52</v>
      </c>
      <c r="P558">
        <v>7.5</v>
      </c>
      <c r="Q558">
        <v>113.5</v>
      </c>
      <c r="R558">
        <v>6.5</v>
      </c>
      <c r="S558">
        <v>737.75</v>
      </c>
      <c r="T558">
        <v>0</v>
      </c>
      <c r="U558">
        <v>737.75</v>
      </c>
      <c r="V558">
        <v>737750</v>
      </c>
      <c r="W558">
        <v>61479.166666666664</v>
      </c>
      <c r="X558" t="s">
        <v>979</v>
      </c>
      <c r="Y558" t="s">
        <v>979</v>
      </c>
      <c r="Z558">
        <v>3093</v>
      </c>
      <c r="AA558">
        <v>3094</v>
      </c>
      <c r="AF558">
        <v>108</v>
      </c>
      <c r="AH558">
        <v>2023</v>
      </c>
      <c r="AL558" t="s">
        <v>705</v>
      </c>
    </row>
    <row r="559" spans="1:38" x14ac:dyDescent="0.35">
      <c r="A559" t="s">
        <v>47</v>
      </c>
      <c r="B559" t="s">
        <v>695</v>
      </c>
      <c r="C559" t="s">
        <v>300</v>
      </c>
      <c r="D559" t="s">
        <v>300</v>
      </c>
      <c r="E559" t="s">
        <v>48</v>
      </c>
      <c r="G559" t="s">
        <v>705</v>
      </c>
      <c r="H559" t="s">
        <v>991</v>
      </c>
      <c r="I559" t="s">
        <v>992</v>
      </c>
      <c r="J559">
        <v>1</v>
      </c>
      <c r="L559" t="s">
        <v>58</v>
      </c>
      <c r="M559" t="s">
        <v>49</v>
      </c>
      <c r="N559">
        <v>3</v>
      </c>
      <c r="O559">
        <v>52</v>
      </c>
      <c r="P559">
        <v>7.5</v>
      </c>
      <c r="Q559">
        <v>92.9</v>
      </c>
      <c r="R559">
        <v>6.5</v>
      </c>
      <c r="S559">
        <v>603.85</v>
      </c>
      <c r="T559">
        <v>0</v>
      </c>
      <c r="U559">
        <v>603.85</v>
      </c>
      <c r="V559">
        <v>603850</v>
      </c>
      <c r="W559">
        <v>50320.833333333336</v>
      </c>
      <c r="X559" t="s">
        <v>979</v>
      </c>
      <c r="Y559" t="s">
        <v>979</v>
      </c>
      <c r="Z559">
        <v>3093</v>
      </c>
      <c r="AA559">
        <v>3094</v>
      </c>
      <c r="AB559" t="s">
        <v>42</v>
      </c>
      <c r="AC559" t="s">
        <v>42</v>
      </c>
      <c r="AD559" t="s">
        <v>42</v>
      </c>
      <c r="AE559" t="s">
        <v>42</v>
      </c>
      <c r="AF559">
        <v>108</v>
      </c>
      <c r="AH559">
        <v>2023</v>
      </c>
      <c r="AL559" t="s">
        <v>705</v>
      </c>
    </row>
    <row r="560" spans="1:38" x14ac:dyDescent="0.35">
      <c r="A560" t="s">
        <v>47</v>
      </c>
      <c r="B560" t="s">
        <v>695</v>
      </c>
      <c r="C560" t="s">
        <v>300</v>
      </c>
      <c r="D560" t="s">
        <v>300</v>
      </c>
      <c r="E560" t="s">
        <v>48</v>
      </c>
      <c r="G560" t="s">
        <v>705</v>
      </c>
      <c r="H560" t="s">
        <v>993</v>
      </c>
      <c r="I560" t="s">
        <v>994</v>
      </c>
      <c r="J560">
        <v>1</v>
      </c>
      <c r="L560" t="s">
        <v>58</v>
      </c>
      <c r="M560" t="s">
        <v>50</v>
      </c>
      <c r="N560">
        <v>4</v>
      </c>
      <c r="O560">
        <v>43</v>
      </c>
      <c r="P560">
        <v>6</v>
      </c>
      <c r="Q560">
        <v>113.5</v>
      </c>
      <c r="R560">
        <v>4.3</v>
      </c>
      <c r="S560">
        <v>488.04999999999995</v>
      </c>
      <c r="T560">
        <v>0</v>
      </c>
      <c r="U560">
        <v>488.04999999999995</v>
      </c>
      <c r="V560">
        <v>488049.99999999994</v>
      </c>
      <c r="W560">
        <v>40670.833333333328</v>
      </c>
      <c r="X560" t="s">
        <v>979</v>
      </c>
      <c r="Y560" t="s">
        <v>979</v>
      </c>
      <c r="Z560">
        <v>3093</v>
      </c>
      <c r="AA560">
        <v>3094</v>
      </c>
      <c r="AF560">
        <v>108</v>
      </c>
      <c r="AH560">
        <v>2023</v>
      </c>
      <c r="AL560" t="s">
        <v>705</v>
      </c>
    </row>
    <row r="561" spans="1:38" x14ac:dyDescent="0.35">
      <c r="A561" t="s">
        <v>47</v>
      </c>
      <c r="B561" t="s">
        <v>695</v>
      </c>
      <c r="C561" t="s">
        <v>300</v>
      </c>
      <c r="D561" t="s">
        <v>300</v>
      </c>
      <c r="E561" t="s">
        <v>48</v>
      </c>
      <c r="G561" t="s">
        <v>705</v>
      </c>
      <c r="H561" t="s">
        <v>995</v>
      </c>
      <c r="I561" t="s">
        <v>996</v>
      </c>
      <c r="J561">
        <v>1</v>
      </c>
      <c r="L561" t="s">
        <v>58</v>
      </c>
      <c r="M561" t="s">
        <v>50</v>
      </c>
      <c r="N561">
        <v>4</v>
      </c>
      <c r="O561">
        <v>43</v>
      </c>
      <c r="P561">
        <v>4.5</v>
      </c>
      <c r="Q561">
        <v>113.5</v>
      </c>
      <c r="R561">
        <v>3.2250000000000001</v>
      </c>
      <c r="S561">
        <v>366.03750000000002</v>
      </c>
      <c r="T561">
        <v>0</v>
      </c>
      <c r="U561">
        <v>366.03750000000002</v>
      </c>
      <c r="V561">
        <v>366037.5</v>
      </c>
      <c r="W561">
        <v>30503.125</v>
      </c>
      <c r="X561" t="s">
        <v>979</v>
      </c>
      <c r="Y561" t="s">
        <v>979</v>
      </c>
      <c r="Z561">
        <v>3093</v>
      </c>
      <c r="AA561">
        <v>3094</v>
      </c>
      <c r="AF561">
        <v>108</v>
      </c>
      <c r="AH561">
        <v>2023</v>
      </c>
      <c r="AL561" t="s">
        <v>705</v>
      </c>
    </row>
    <row r="562" spans="1:38" x14ac:dyDescent="0.35">
      <c r="A562" t="s">
        <v>47</v>
      </c>
      <c r="B562" t="s">
        <v>695</v>
      </c>
      <c r="C562" t="s">
        <v>300</v>
      </c>
      <c r="D562" t="s">
        <v>300</v>
      </c>
      <c r="E562" t="s">
        <v>48</v>
      </c>
      <c r="G562" t="s">
        <v>997</v>
      </c>
      <c r="H562" t="s">
        <v>998</v>
      </c>
      <c r="I562" t="s">
        <v>999</v>
      </c>
      <c r="J562">
        <v>1</v>
      </c>
      <c r="L562" t="s">
        <v>58</v>
      </c>
      <c r="M562" t="s">
        <v>50</v>
      </c>
      <c r="N562">
        <v>4</v>
      </c>
      <c r="O562">
        <v>43</v>
      </c>
      <c r="P562">
        <v>3</v>
      </c>
      <c r="Q562">
        <v>92.9</v>
      </c>
      <c r="R562">
        <v>2.15</v>
      </c>
      <c r="S562">
        <v>199.73500000000001</v>
      </c>
      <c r="T562">
        <v>0</v>
      </c>
      <c r="U562">
        <v>199.73500000000001</v>
      </c>
      <c r="V562">
        <v>199735</v>
      </c>
      <c r="W562">
        <v>16644.583333333332</v>
      </c>
      <c r="X562" t="s">
        <v>979</v>
      </c>
      <c r="Y562" t="s">
        <v>1000</v>
      </c>
      <c r="Z562">
        <v>3093</v>
      </c>
      <c r="AA562">
        <v>3094</v>
      </c>
      <c r="AF562">
        <v>108</v>
      </c>
      <c r="AH562">
        <v>2023</v>
      </c>
      <c r="AL562" t="s">
        <v>705</v>
      </c>
    </row>
    <row r="563" spans="1:38" x14ac:dyDescent="0.35">
      <c r="A563" t="s">
        <v>47</v>
      </c>
      <c r="B563" t="s">
        <v>695</v>
      </c>
      <c r="C563" t="s">
        <v>300</v>
      </c>
      <c r="D563" t="s">
        <v>300</v>
      </c>
      <c r="E563" t="s">
        <v>48</v>
      </c>
      <c r="G563" t="s">
        <v>705</v>
      </c>
      <c r="H563" t="s">
        <v>1001</v>
      </c>
      <c r="I563" t="s">
        <v>1002</v>
      </c>
      <c r="J563">
        <v>1</v>
      </c>
      <c r="L563" t="s">
        <v>58</v>
      </c>
      <c r="M563" t="s">
        <v>50</v>
      </c>
      <c r="N563">
        <v>4</v>
      </c>
      <c r="O563">
        <v>43</v>
      </c>
      <c r="P563">
        <v>7.5</v>
      </c>
      <c r="Q563">
        <v>121</v>
      </c>
      <c r="R563">
        <v>5.375</v>
      </c>
      <c r="S563">
        <v>650.375</v>
      </c>
      <c r="T563">
        <v>0</v>
      </c>
      <c r="U563">
        <v>650.375</v>
      </c>
      <c r="V563">
        <v>650375</v>
      </c>
      <c r="W563">
        <v>54197.916666666664</v>
      </c>
      <c r="X563" t="s">
        <v>979</v>
      </c>
      <c r="Y563" t="s">
        <v>979</v>
      </c>
      <c r="Z563">
        <v>3093</v>
      </c>
      <c r="AA563">
        <v>3094</v>
      </c>
      <c r="AF563">
        <v>108</v>
      </c>
      <c r="AH563">
        <v>2023</v>
      </c>
      <c r="AL563" t="s">
        <v>705</v>
      </c>
    </row>
    <row r="564" spans="1:38" x14ac:dyDescent="0.35">
      <c r="A564" t="s">
        <v>47</v>
      </c>
      <c r="B564" t="s">
        <v>695</v>
      </c>
      <c r="C564" t="s">
        <v>300</v>
      </c>
      <c r="D564" t="s">
        <v>300</v>
      </c>
      <c r="E564" t="s">
        <v>48</v>
      </c>
      <c r="G564" t="s">
        <v>705</v>
      </c>
      <c r="H564" t="s">
        <v>1003</v>
      </c>
      <c r="I564" t="s">
        <v>1004</v>
      </c>
      <c r="J564">
        <v>1</v>
      </c>
      <c r="L564" t="s">
        <v>58</v>
      </c>
      <c r="M564" t="s">
        <v>50</v>
      </c>
      <c r="N564">
        <v>4</v>
      </c>
      <c r="O564">
        <v>43</v>
      </c>
      <c r="P564">
        <v>9</v>
      </c>
      <c r="Q564">
        <v>121</v>
      </c>
      <c r="R564">
        <v>6.45</v>
      </c>
      <c r="S564">
        <v>780.45</v>
      </c>
      <c r="T564">
        <v>0</v>
      </c>
      <c r="U564">
        <v>780.45</v>
      </c>
      <c r="V564">
        <v>780450</v>
      </c>
      <c r="W564">
        <v>65037.5</v>
      </c>
      <c r="X564" t="s">
        <v>979</v>
      </c>
      <c r="Y564" t="s">
        <v>979</v>
      </c>
      <c r="Z564">
        <v>3093</v>
      </c>
      <c r="AA564">
        <v>3094</v>
      </c>
      <c r="AF564">
        <v>108</v>
      </c>
      <c r="AH564">
        <v>2023</v>
      </c>
      <c r="AL564" t="s">
        <v>705</v>
      </c>
    </row>
    <row r="565" spans="1:38" x14ac:dyDescent="0.35">
      <c r="A565" t="s">
        <v>47</v>
      </c>
      <c r="B565" t="s">
        <v>695</v>
      </c>
      <c r="C565" t="s">
        <v>300</v>
      </c>
      <c r="D565" t="s">
        <v>300</v>
      </c>
      <c r="E565" t="s">
        <v>48</v>
      </c>
      <c r="G565" t="s">
        <v>705</v>
      </c>
      <c r="H565" t="s">
        <v>956</v>
      </c>
      <c r="I565" t="s">
        <v>1005</v>
      </c>
      <c r="J565">
        <v>1</v>
      </c>
      <c r="L565" t="s">
        <v>58</v>
      </c>
      <c r="M565" t="s">
        <v>49</v>
      </c>
      <c r="N565">
        <v>5</v>
      </c>
      <c r="O565">
        <v>42</v>
      </c>
      <c r="P565">
        <v>7.5</v>
      </c>
      <c r="Q565">
        <v>113.5</v>
      </c>
      <c r="R565">
        <v>5.25</v>
      </c>
      <c r="S565">
        <v>595.875</v>
      </c>
      <c r="T565">
        <v>0</v>
      </c>
      <c r="U565">
        <v>595.875</v>
      </c>
      <c r="V565">
        <v>595875</v>
      </c>
      <c r="W565">
        <v>49656.25</v>
      </c>
      <c r="X565" t="s">
        <v>979</v>
      </c>
      <c r="Y565" t="s">
        <v>979</v>
      </c>
      <c r="Z565">
        <v>3093</v>
      </c>
      <c r="AA565">
        <v>3094</v>
      </c>
      <c r="AB565" t="s">
        <v>42</v>
      </c>
      <c r="AC565" t="s">
        <v>42</v>
      </c>
      <c r="AD565" t="s">
        <v>42</v>
      </c>
      <c r="AE565" t="s">
        <v>42</v>
      </c>
      <c r="AF565">
        <v>108</v>
      </c>
      <c r="AH565">
        <v>2023</v>
      </c>
      <c r="AL565" t="s">
        <v>705</v>
      </c>
    </row>
    <row r="566" spans="1:38" x14ac:dyDescent="0.35">
      <c r="A566" t="s">
        <v>47</v>
      </c>
      <c r="B566" t="s">
        <v>695</v>
      </c>
      <c r="C566" t="s">
        <v>300</v>
      </c>
      <c r="D566" t="s">
        <v>300</v>
      </c>
      <c r="E566" t="s">
        <v>48</v>
      </c>
      <c r="G566" t="s">
        <v>705</v>
      </c>
      <c r="H566" t="s">
        <v>1006</v>
      </c>
      <c r="I566" t="s">
        <v>1007</v>
      </c>
      <c r="J566">
        <v>1</v>
      </c>
      <c r="L566" t="s">
        <v>58</v>
      </c>
      <c r="M566" t="s">
        <v>49</v>
      </c>
      <c r="N566">
        <v>5</v>
      </c>
      <c r="O566">
        <v>42</v>
      </c>
      <c r="P566">
        <v>7.5</v>
      </c>
      <c r="Q566">
        <v>117</v>
      </c>
      <c r="R566">
        <v>5.25</v>
      </c>
      <c r="S566">
        <v>614.25</v>
      </c>
      <c r="T566">
        <v>0</v>
      </c>
      <c r="U566">
        <v>614.25</v>
      </c>
      <c r="V566">
        <v>614250</v>
      </c>
      <c r="W566">
        <v>51187.5</v>
      </c>
      <c r="X566" t="s">
        <v>979</v>
      </c>
      <c r="Y566" t="s">
        <v>979</v>
      </c>
      <c r="Z566">
        <v>3093</v>
      </c>
      <c r="AA566">
        <v>3094</v>
      </c>
      <c r="AF566">
        <v>108</v>
      </c>
      <c r="AH566">
        <v>2023</v>
      </c>
      <c r="AL566" t="s">
        <v>705</v>
      </c>
    </row>
    <row r="567" spans="1:38" x14ac:dyDescent="0.35">
      <c r="A567" t="s">
        <v>47</v>
      </c>
      <c r="B567" t="s">
        <v>695</v>
      </c>
      <c r="C567" t="s">
        <v>300</v>
      </c>
      <c r="D567" t="s">
        <v>300</v>
      </c>
      <c r="E567" t="s">
        <v>48</v>
      </c>
      <c r="G567" t="s">
        <v>705</v>
      </c>
      <c r="H567" t="s">
        <v>1008</v>
      </c>
      <c r="I567" t="s">
        <v>1009</v>
      </c>
      <c r="J567">
        <v>1</v>
      </c>
      <c r="L567" t="s">
        <v>58</v>
      </c>
      <c r="M567" t="s">
        <v>49</v>
      </c>
      <c r="N567">
        <v>5</v>
      </c>
      <c r="O567">
        <v>42</v>
      </c>
      <c r="P567">
        <v>4.5</v>
      </c>
      <c r="Q567">
        <v>117</v>
      </c>
      <c r="R567">
        <v>3.15</v>
      </c>
      <c r="S567">
        <v>368.55</v>
      </c>
      <c r="T567">
        <v>0</v>
      </c>
      <c r="U567">
        <v>368.55</v>
      </c>
      <c r="V567">
        <v>368550</v>
      </c>
      <c r="W567">
        <v>30712.5</v>
      </c>
      <c r="X567" t="s">
        <v>979</v>
      </c>
      <c r="Y567" t="s">
        <v>979</v>
      </c>
      <c r="Z567">
        <v>3093</v>
      </c>
      <c r="AA567">
        <v>3094</v>
      </c>
      <c r="AF567">
        <v>108</v>
      </c>
      <c r="AH567">
        <v>2023</v>
      </c>
      <c r="AL567" t="s">
        <v>705</v>
      </c>
    </row>
    <row r="568" spans="1:38" x14ac:dyDescent="0.35">
      <c r="A568" t="s">
        <v>47</v>
      </c>
      <c r="B568" t="s">
        <v>695</v>
      </c>
      <c r="C568" t="s">
        <v>300</v>
      </c>
      <c r="D568" t="s">
        <v>300</v>
      </c>
      <c r="E568" t="s">
        <v>48</v>
      </c>
      <c r="G568" t="s">
        <v>705</v>
      </c>
      <c r="H568" t="s">
        <v>1010</v>
      </c>
      <c r="I568" t="s">
        <v>1011</v>
      </c>
      <c r="J568">
        <v>1</v>
      </c>
      <c r="L568" t="s">
        <v>58</v>
      </c>
      <c r="M568" t="s">
        <v>49</v>
      </c>
      <c r="N568">
        <v>5</v>
      </c>
      <c r="O568">
        <v>42</v>
      </c>
      <c r="P568">
        <v>3</v>
      </c>
      <c r="Q568">
        <v>75.75</v>
      </c>
      <c r="R568">
        <v>2.1</v>
      </c>
      <c r="S568">
        <v>159.07500000000002</v>
      </c>
      <c r="T568">
        <v>0</v>
      </c>
      <c r="U568">
        <v>159.07500000000002</v>
      </c>
      <c r="V568">
        <v>159075.00000000003</v>
      </c>
      <c r="W568">
        <v>13256.250000000002</v>
      </c>
      <c r="X568" t="s">
        <v>979</v>
      </c>
      <c r="Y568" t="s">
        <v>979</v>
      </c>
      <c r="Z568">
        <v>3093</v>
      </c>
      <c r="AA568">
        <v>3094</v>
      </c>
      <c r="AB568" t="s">
        <v>42</v>
      </c>
      <c r="AC568" t="s">
        <v>42</v>
      </c>
      <c r="AD568" t="s">
        <v>42</v>
      </c>
      <c r="AE568" t="s">
        <v>42</v>
      </c>
      <c r="AF568">
        <v>108</v>
      </c>
      <c r="AH568">
        <v>2023</v>
      </c>
      <c r="AL568" t="s">
        <v>705</v>
      </c>
    </row>
    <row r="569" spans="1:38" x14ac:dyDescent="0.35">
      <c r="A569" t="s">
        <v>47</v>
      </c>
      <c r="B569" t="s">
        <v>695</v>
      </c>
      <c r="C569" t="s">
        <v>300</v>
      </c>
      <c r="D569" t="s">
        <v>300</v>
      </c>
      <c r="E569" t="s">
        <v>48</v>
      </c>
      <c r="G569" t="s">
        <v>705</v>
      </c>
      <c r="H569" t="s">
        <v>349</v>
      </c>
      <c r="J569">
        <v>1</v>
      </c>
      <c r="L569" t="s">
        <v>66</v>
      </c>
      <c r="M569" t="s">
        <v>49</v>
      </c>
      <c r="N569">
        <v>5</v>
      </c>
      <c r="O569">
        <v>42</v>
      </c>
      <c r="P569">
        <v>7.5</v>
      </c>
      <c r="Q569">
        <v>72.56</v>
      </c>
      <c r="R569">
        <v>5.25</v>
      </c>
      <c r="S569">
        <v>380.94</v>
      </c>
      <c r="T569">
        <v>0</v>
      </c>
      <c r="U569">
        <v>380.94</v>
      </c>
      <c r="V569">
        <v>380940</v>
      </c>
      <c r="W569">
        <v>31745</v>
      </c>
      <c r="X569" t="s">
        <v>979</v>
      </c>
      <c r="Y569" t="s">
        <v>979</v>
      </c>
      <c r="Z569">
        <v>3093</v>
      </c>
      <c r="AA569">
        <v>3094</v>
      </c>
      <c r="AF569">
        <v>108</v>
      </c>
      <c r="AH569">
        <v>2023</v>
      </c>
      <c r="AL569" t="s">
        <v>705</v>
      </c>
    </row>
    <row r="570" spans="1:38" x14ac:dyDescent="0.35">
      <c r="A570" t="s">
        <v>47</v>
      </c>
      <c r="B570" t="s">
        <v>695</v>
      </c>
      <c r="C570" t="s">
        <v>300</v>
      </c>
      <c r="D570" t="s">
        <v>300</v>
      </c>
      <c r="E570" t="s">
        <v>48</v>
      </c>
      <c r="G570" t="s">
        <v>705</v>
      </c>
      <c r="H570" t="s">
        <v>956</v>
      </c>
      <c r="I570" t="s">
        <v>1005</v>
      </c>
      <c r="J570">
        <v>1</v>
      </c>
      <c r="L570" t="s">
        <v>58</v>
      </c>
      <c r="M570" t="s">
        <v>50</v>
      </c>
      <c r="N570">
        <v>6</v>
      </c>
      <c r="O570">
        <v>45</v>
      </c>
      <c r="P570">
        <v>7.5</v>
      </c>
      <c r="Q570">
        <v>113.5</v>
      </c>
      <c r="R570">
        <v>5.625</v>
      </c>
      <c r="S570">
        <v>638.4375</v>
      </c>
      <c r="T570">
        <v>0</v>
      </c>
      <c r="U570">
        <v>638.4375</v>
      </c>
      <c r="V570">
        <v>638437.5</v>
      </c>
      <c r="W570">
        <v>53203.125</v>
      </c>
      <c r="X570" t="s">
        <v>979</v>
      </c>
      <c r="Y570" t="s">
        <v>979</v>
      </c>
      <c r="Z570">
        <v>3093</v>
      </c>
      <c r="AA570">
        <v>3094</v>
      </c>
      <c r="AB570" t="s">
        <v>42</v>
      </c>
      <c r="AC570" t="s">
        <v>42</v>
      </c>
      <c r="AD570" t="s">
        <v>42</v>
      </c>
      <c r="AE570" t="s">
        <v>42</v>
      </c>
      <c r="AF570">
        <v>108</v>
      </c>
      <c r="AH570">
        <v>2023</v>
      </c>
      <c r="AL570" t="s">
        <v>705</v>
      </c>
    </row>
    <row r="571" spans="1:38" x14ac:dyDescent="0.35">
      <c r="A571" t="s">
        <v>47</v>
      </c>
      <c r="B571" t="s">
        <v>695</v>
      </c>
      <c r="C571" t="s">
        <v>300</v>
      </c>
      <c r="D571" t="s">
        <v>300</v>
      </c>
      <c r="E571" t="s">
        <v>48</v>
      </c>
      <c r="G571" t="s">
        <v>705</v>
      </c>
      <c r="H571" t="s">
        <v>1006</v>
      </c>
      <c r="I571" t="s">
        <v>1007</v>
      </c>
      <c r="J571">
        <v>1</v>
      </c>
      <c r="L571" t="s">
        <v>58</v>
      </c>
      <c r="M571" t="s">
        <v>50</v>
      </c>
      <c r="N571">
        <v>6</v>
      </c>
      <c r="O571">
        <v>45</v>
      </c>
      <c r="P571">
        <v>7.5</v>
      </c>
      <c r="Q571">
        <v>121</v>
      </c>
      <c r="R571">
        <v>5.625</v>
      </c>
      <c r="S571">
        <v>680.625</v>
      </c>
      <c r="U571">
        <v>680.625</v>
      </c>
      <c r="V571">
        <v>680625</v>
      </c>
      <c r="W571">
        <v>56718.75</v>
      </c>
      <c r="X571" t="s">
        <v>979</v>
      </c>
      <c r="Y571" t="s">
        <v>979</v>
      </c>
      <c r="Z571">
        <v>3093</v>
      </c>
      <c r="AA571">
        <v>3094</v>
      </c>
      <c r="AB571" t="s">
        <v>42</v>
      </c>
      <c r="AC571" t="s">
        <v>42</v>
      </c>
      <c r="AD571" t="s">
        <v>42</v>
      </c>
      <c r="AE571" t="s">
        <v>42</v>
      </c>
      <c r="AF571">
        <v>108</v>
      </c>
      <c r="AH571">
        <v>2023</v>
      </c>
      <c r="AL571" t="s">
        <v>705</v>
      </c>
    </row>
    <row r="572" spans="1:38" x14ac:dyDescent="0.35">
      <c r="A572" t="s">
        <v>47</v>
      </c>
      <c r="B572" t="s">
        <v>695</v>
      </c>
      <c r="C572" t="s">
        <v>300</v>
      </c>
      <c r="D572" t="s">
        <v>300</v>
      </c>
      <c r="E572" t="s">
        <v>48</v>
      </c>
      <c r="G572" t="s">
        <v>705</v>
      </c>
      <c r="H572" t="s">
        <v>1012</v>
      </c>
      <c r="I572" t="s">
        <v>1013</v>
      </c>
      <c r="J572">
        <v>1</v>
      </c>
      <c r="L572" t="s">
        <v>58</v>
      </c>
      <c r="M572" t="s">
        <v>50</v>
      </c>
      <c r="N572">
        <v>6</v>
      </c>
      <c r="O572">
        <v>45</v>
      </c>
      <c r="P572">
        <v>12</v>
      </c>
      <c r="Q572">
        <v>121</v>
      </c>
      <c r="R572">
        <v>9</v>
      </c>
      <c r="S572">
        <v>1089</v>
      </c>
      <c r="U572">
        <v>1089</v>
      </c>
      <c r="V572">
        <v>1089000</v>
      </c>
      <c r="W572">
        <v>90750</v>
      </c>
      <c r="X572" t="s">
        <v>979</v>
      </c>
      <c r="Y572" t="s">
        <v>979</v>
      </c>
      <c r="Z572">
        <v>3093</v>
      </c>
      <c r="AA572">
        <v>3094</v>
      </c>
      <c r="AB572" t="s">
        <v>42</v>
      </c>
      <c r="AC572" t="s">
        <v>42</v>
      </c>
      <c r="AD572" t="s">
        <v>42</v>
      </c>
      <c r="AE572" t="s">
        <v>42</v>
      </c>
      <c r="AF572">
        <v>108</v>
      </c>
      <c r="AH572">
        <v>2023</v>
      </c>
      <c r="AL572" t="s">
        <v>705</v>
      </c>
    </row>
    <row r="573" spans="1:38" x14ac:dyDescent="0.35">
      <c r="A573" t="s">
        <v>47</v>
      </c>
      <c r="B573" t="s">
        <v>695</v>
      </c>
      <c r="C573" t="s">
        <v>300</v>
      </c>
      <c r="D573" t="s">
        <v>300</v>
      </c>
      <c r="E573" t="s">
        <v>48</v>
      </c>
      <c r="G573" t="s">
        <v>705</v>
      </c>
      <c r="H573" t="s">
        <v>1014</v>
      </c>
      <c r="I573" t="s">
        <v>1015</v>
      </c>
      <c r="J573">
        <v>1</v>
      </c>
      <c r="L573" t="s">
        <v>58</v>
      </c>
      <c r="M573" t="s">
        <v>50</v>
      </c>
      <c r="N573">
        <v>6</v>
      </c>
      <c r="O573">
        <v>45</v>
      </c>
      <c r="P573">
        <v>3</v>
      </c>
      <c r="Q573">
        <v>92.9</v>
      </c>
      <c r="R573">
        <v>2.25</v>
      </c>
      <c r="S573">
        <v>209.02500000000001</v>
      </c>
      <c r="U573">
        <v>209.02500000000001</v>
      </c>
      <c r="V573">
        <v>209025</v>
      </c>
      <c r="W573">
        <v>17418.75</v>
      </c>
      <c r="X573" t="s">
        <v>979</v>
      </c>
      <c r="Y573" t="s">
        <v>979</v>
      </c>
      <c r="Z573">
        <v>3093</v>
      </c>
      <c r="AA573">
        <v>3094</v>
      </c>
      <c r="AF573">
        <v>108</v>
      </c>
      <c r="AH573">
        <v>2023</v>
      </c>
      <c r="AL573" t="s">
        <v>705</v>
      </c>
    </row>
    <row r="574" spans="1:38" x14ac:dyDescent="0.35">
      <c r="A574" t="s">
        <v>47</v>
      </c>
      <c r="B574" t="s">
        <v>695</v>
      </c>
      <c r="C574" t="s">
        <v>300</v>
      </c>
      <c r="D574" t="s">
        <v>300</v>
      </c>
      <c r="E574" t="s">
        <v>48</v>
      </c>
      <c r="G574" t="s">
        <v>705</v>
      </c>
      <c r="H574" t="s">
        <v>65</v>
      </c>
      <c r="I574" t="s">
        <v>42</v>
      </c>
      <c r="J574">
        <v>1</v>
      </c>
      <c r="L574" t="s">
        <v>66</v>
      </c>
      <c r="M574" t="s">
        <v>42</v>
      </c>
      <c r="P574">
        <v>60</v>
      </c>
      <c r="Q574">
        <v>88.341697676714972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 t="s">
        <v>979</v>
      </c>
      <c r="Y574" t="s">
        <v>979</v>
      </c>
      <c r="Z574">
        <v>3093</v>
      </c>
      <c r="AA574">
        <v>3094</v>
      </c>
      <c r="AB574" t="s">
        <v>42</v>
      </c>
      <c r="AC574" t="s">
        <v>42</v>
      </c>
      <c r="AD574" t="s">
        <v>42</v>
      </c>
      <c r="AE574" t="s">
        <v>42</v>
      </c>
      <c r="AF574">
        <v>108</v>
      </c>
      <c r="AH574">
        <v>2023</v>
      </c>
      <c r="AL574" t="s">
        <v>705</v>
      </c>
    </row>
    <row r="575" spans="1:38" x14ac:dyDescent="0.35">
      <c r="A575" t="s">
        <v>38</v>
      </c>
      <c r="B575" t="s">
        <v>695</v>
      </c>
      <c r="C575" t="s">
        <v>301</v>
      </c>
      <c r="D575" t="s">
        <v>301</v>
      </c>
      <c r="E575" t="s">
        <v>42</v>
      </c>
      <c r="G575" t="s">
        <v>705</v>
      </c>
      <c r="H575" t="s">
        <v>1016</v>
      </c>
      <c r="I575" t="s">
        <v>42</v>
      </c>
      <c r="J575">
        <v>1</v>
      </c>
      <c r="L575" t="s">
        <v>53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 t="s">
        <v>38</v>
      </c>
      <c r="Y575" t="s">
        <v>38</v>
      </c>
      <c r="Z575" t="s">
        <v>38</v>
      </c>
      <c r="AB575" t="s">
        <v>42</v>
      </c>
      <c r="AC575" t="s">
        <v>42</v>
      </c>
      <c r="AD575" t="s">
        <v>42</v>
      </c>
      <c r="AE575" t="s">
        <v>42</v>
      </c>
      <c r="AF575" t="s">
        <v>38</v>
      </c>
      <c r="AG575" t="s">
        <v>1017</v>
      </c>
      <c r="AH575">
        <v>2023</v>
      </c>
      <c r="AL575" t="s">
        <v>705</v>
      </c>
    </row>
    <row r="576" spans="1:38" x14ac:dyDescent="0.35">
      <c r="A576" t="s">
        <v>38</v>
      </c>
      <c r="B576" t="s">
        <v>695</v>
      </c>
      <c r="C576" t="s">
        <v>301</v>
      </c>
      <c r="D576" t="s">
        <v>301</v>
      </c>
      <c r="E576" t="s">
        <v>42</v>
      </c>
      <c r="G576" t="s">
        <v>705</v>
      </c>
      <c r="H576" t="s">
        <v>945</v>
      </c>
      <c r="I576" t="s">
        <v>42</v>
      </c>
      <c r="J576">
        <v>1</v>
      </c>
      <c r="L576" t="s">
        <v>53</v>
      </c>
      <c r="Q576">
        <v>0</v>
      </c>
      <c r="R576">
        <v>0</v>
      </c>
      <c r="S576">
        <v>0</v>
      </c>
      <c r="T576">
        <v>39.69</v>
      </c>
      <c r="U576">
        <v>39.69</v>
      </c>
      <c r="V576">
        <v>39690</v>
      </c>
      <c r="W576">
        <v>3307.5</v>
      </c>
      <c r="X576" t="s">
        <v>38</v>
      </c>
      <c r="Y576" t="s">
        <v>38</v>
      </c>
      <c r="Z576" t="s">
        <v>38</v>
      </c>
      <c r="AB576" t="s">
        <v>42</v>
      </c>
      <c r="AC576" t="s">
        <v>42</v>
      </c>
      <c r="AD576" t="s">
        <v>42</v>
      </c>
      <c r="AE576" t="s">
        <v>42</v>
      </c>
      <c r="AF576" t="s">
        <v>38</v>
      </c>
      <c r="AG576" t="s">
        <v>946</v>
      </c>
      <c r="AH576">
        <v>2023</v>
      </c>
      <c r="AL576" t="s">
        <v>705</v>
      </c>
    </row>
    <row r="577" spans="1:38" x14ac:dyDescent="0.35">
      <c r="A577" t="s">
        <v>38</v>
      </c>
      <c r="B577" t="s">
        <v>695</v>
      </c>
      <c r="C577" t="s">
        <v>301</v>
      </c>
      <c r="D577" t="s">
        <v>301</v>
      </c>
      <c r="E577" t="s">
        <v>42</v>
      </c>
      <c r="G577" t="s">
        <v>705</v>
      </c>
      <c r="H577" t="s">
        <v>947</v>
      </c>
      <c r="I577" t="s">
        <v>42</v>
      </c>
      <c r="J577">
        <v>1</v>
      </c>
      <c r="L577" t="s">
        <v>53</v>
      </c>
      <c r="Q577">
        <v>0</v>
      </c>
      <c r="R577">
        <v>0</v>
      </c>
      <c r="S577">
        <v>0</v>
      </c>
      <c r="T577">
        <v>105</v>
      </c>
      <c r="U577">
        <v>105</v>
      </c>
      <c r="V577">
        <v>105000</v>
      </c>
      <c r="W577">
        <v>8750</v>
      </c>
      <c r="X577" t="s">
        <v>38</v>
      </c>
      <c r="Y577" t="s">
        <v>38</v>
      </c>
      <c r="Z577" t="s">
        <v>38</v>
      </c>
      <c r="AB577" t="s">
        <v>42</v>
      </c>
      <c r="AC577" t="s">
        <v>42</v>
      </c>
      <c r="AD577" t="s">
        <v>42</v>
      </c>
      <c r="AE577" t="s">
        <v>42</v>
      </c>
      <c r="AF577" t="s">
        <v>38</v>
      </c>
      <c r="AG577" t="s">
        <v>948</v>
      </c>
      <c r="AH577">
        <v>2023</v>
      </c>
      <c r="AL577" t="s">
        <v>705</v>
      </c>
    </row>
    <row r="578" spans="1:38" x14ac:dyDescent="0.35">
      <c r="A578" t="s">
        <v>38</v>
      </c>
      <c r="B578" t="s">
        <v>695</v>
      </c>
      <c r="C578" t="s">
        <v>301</v>
      </c>
      <c r="D578" t="s">
        <v>301</v>
      </c>
      <c r="E578" t="s">
        <v>42</v>
      </c>
      <c r="G578" t="s">
        <v>705</v>
      </c>
      <c r="H578" t="s">
        <v>949</v>
      </c>
      <c r="I578" t="s">
        <v>42</v>
      </c>
      <c r="J578">
        <v>1</v>
      </c>
      <c r="L578" t="s">
        <v>53</v>
      </c>
      <c r="Q578">
        <v>0</v>
      </c>
      <c r="R578">
        <v>0</v>
      </c>
      <c r="S578">
        <v>0</v>
      </c>
      <c r="T578">
        <v>508.5</v>
      </c>
      <c r="U578">
        <v>508.5</v>
      </c>
      <c r="V578">
        <v>508500</v>
      </c>
      <c r="W578">
        <v>42375</v>
      </c>
      <c r="X578" t="s">
        <v>38</v>
      </c>
      <c r="Y578" t="s">
        <v>38</v>
      </c>
      <c r="Z578" t="s">
        <v>38</v>
      </c>
      <c r="AB578" t="s">
        <v>42</v>
      </c>
      <c r="AC578" t="s">
        <v>42</v>
      </c>
      <c r="AD578" t="s">
        <v>42</v>
      </c>
      <c r="AE578" t="s">
        <v>42</v>
      </c>
      <c r="AF578" t="s">
        <v>38</v>
      </c>
      <c r="AG578" t="s">
        <v>950</v>
      </c>
      <c r="AH578">
        <v>2023</v>
      </c>
      <c r="AL578" t="s">
        <v>705</v>
      </c>
    </row>
    <row r="579" spans="1:38" x14ac:dyDescent="0.35">
      <c r="A579" t="s">
        <v>38</v>
      </c>
      <c r="B579" t="s">
        <v>695</v>
      </c>
      <c r="C579" t="s">
        <v>301</v>
      </c>
      <c r="D579" t="s">
        <v>301</v>
      </c>
      <c r="E579" t="s">
        <v>42</v>
      </c>
      <c r="G579" t="s">
        <v>705</v>
      </c>
      <c r="H579" t="s">
        <v>52</v>
      </c>
      <c r="I579" t="s">
        <v>42</v>
      </c>
      <c r="J579">
        <v>1</v>
      </c>
      <c r="L579" t="s">
        <v>53</v>
      </c>
      <c r="Q579">
        <v>0</v>
      </c>
      <c r="R579">
        <v>0</v>
      </c>
      <c r="S579">
        <v>0</v>
      </c>
      <c r="T579">
        <v>1390.0550000000001</v>
      </c>
      <c r="U579">
        <v>1390.0550000000001</v>
      </c>
      <c r="V579">
        <v>1390055</v>
      </c>
      <c r="W579">
        <v>115837.91666666667</v>
      </c>
      <c r="X579" t="s">
        <v>38</v>
      </c>
      <c r="Y579" t="s">
        <v>38</v>
      </c>
      <c r="Z579" t="s">
        <v>38</v>
      </c>
      <c r="AB579" t="s">
        <v>42</v>
      </c>
      <c r="AC579" t="s">
        <v>42</v>
      </c>
      <c r="AD579" t="s">
        <v>42</v>
      </c>
      <c r="AE579" t="s">
        <v>42</v>
      </c>
      <c r="AF579" t="s">
        <v>38</v>
      </c>
      <c r="AG579" t="s">
        <v>1018</v>
      </c>
      <c r="AH579">
        <v>2023</v>
      </c>
      <c r="AL579" t="s">
        <v>705</v>
      </c>
    </row>
    <row r="580" spans="1:38" x14ac:dyDescent="0.35">
      <c r="A580" t="s">
        <v>47</v>
      </c>
      <c r="B580" t="s">
        <v>695</v>
      </c>
      <c r="C580" t="s">
        <v>301</v>
      </c>
      <c r="D580" t="s">
        <v>301</v>
      </c>
      <c r="E580" t="s">
        <v>48</v>
      </c>
      <c r="G580" t="s">
        <v>705</v>
      </c>
      <c r="H580" t="s">
        <v>1019</v>
      </c>
      <c r="I580" t="s">
        <v>1020</v>
      </c>
      <c r="J580">
        <v>1</v>
      </c>
      <c r="L580" t="s">
        <v>58</v>
      </c>
      <c r="M580" t="s">
        <v>49</v>
      </c>
      <c r="N580">
        <v>1</v>
      </c>
      <c r="O580">
        <v>82</v>
      </c>
      <c r="P580">
        <v>15</v>
      </c>
      <c r="Q580">
        <v>90.668509067446323</v>
      </c>
      <c r="R580">
        <v>20.5</v>
      </c>
      <c r="S580">
        <v>1858.7044358826497</v>
      </c>
      <c r="T580">
        <v>0</v>
      </c>
      <c r="U580">
        <v>1858.7044358826497</v>
      </c>
      <c r="V580">
        <v>1858704.4358826496</v>
      </c>
      <c r="W580">
        <v>154892.03632355414</v>
      </c>
      <c r="X580" t="s">
        <v>1045</v>
      </c>
      <c r="Y580" t="s">
        <v>1045</v>
      </c>
      <c r="Z580">
        <v>3093</v>
      </c>
      <c r="AA580">
        <v>3094</v>
      </c>
      <c r="AB580" t="s">
        <v>42</v>
      </c>
      <c r="AC580" t="s">
        <v>42</v>
      </c>
      <c r="AD580" t="s">
        <v>42</v>
      </c>
      <c r="AE580" t="s">
        <v>42</v>
      </c>
      <c r="AF580">
        <v>114</v>
      </c>
      <c r="AH580">
        <v>2023</v>
      </c>
      <c r="AL580" t="s">
        <v>705</v>
      </c>
    </row>
    <row r="581" spans="1:38" x14ac:dyDescent="0.35">
      <c r="A581" t="s">
        <v>47</v>
      </c>
      <c r="B581" t="s">
        <v>695</v>
      </c>
      <c r="C581" t="s">
        <v>301</v>
      </c>
      <c r="D581" t="s">
        <v>301</v>
      </c>
      <c r="E581" t="s">
        <v>48</v>
      </c>
      <c r="G581" t="s">
        <v>705</v>
      </c>
      <c r="H581" t="s">
        <v>1021</v>
      </c>
      <c r="I581" t="s">
        <v>1022</v>
      </c>
      <c r="J581">
        <v>1</v>
      </c>
      <c r="L581" t="s">
        <v>58</v>
      </c>
      <c r="M581" t="s">
        <v>49</v>
      </c>
      <c r="N581">
        <v>1</v>
      </c>
      <c r="O581">
        <v>82</v>
      </c>
      <c r="P581">
        <v>7.5</v>
      </c>
      <c r="Q581">
        <v>90.669866232697359</v>
      </c>
      <c r="R581">
        <v>10.25</v>
      </c>
      <c r="S581">
        <v>929.36612888514787</v>
      </c>
      <c r="T581">
        <v>0</v>
      </c>
      <c r="U581">
        <v>929.36612888514787</v>
      </c>
      <c r="V581">
        <v>929366.12888514786</v>
      </c>
      <c r="W581">
        <v>77447.17740709566</v>
      </c>
      <c r="X581" t="s">
        <v>1045</v>
      </c>
      <c r="Y581" t="s">
        <v>1045</v>
      </c>
      <c r="Z581">
        <v>3093</v>
      </c>
      <c r="AA581">
        <v>3094</v>
      </c>
      <c r="AB581" t="s">
        <v>42</v>
      </c>
      <c r="AC581" t="s">
        <v>42</v>
      </c>
      <c r="AD581" t="s">
        <v>42</v>
      </c>
      <c r="AE581" t="s">
        <v>42</v>
      </c>
      <c r="AF581">
        <v>114</v>
      </c>
      <c r="AH581">
        <v>2023</v>
      </c>
      <c r="AL581" t="s">
        <v>705</v>
      </c>
    </row>
    <row r="582" spans="1:38" x14ac:dyDescent="0.35">
      <c r="A582" t="s">
        <v>47</v>
      </c>
      <c r="B582" t="s">
        <v>695</v>
      </c>
      <c r="C582" t="s">
        <v>301</v>
      </c>
      <c r="D582" t="s">
        <v>301</v>
      </c>
      <c r="E582" t="s">
        <v>48</v>
      </c>
      <c r="G582" t="s">
        <v>705</v>
      </c>
      <c r="H582" t="s">
        <v>1023</v>
      </c>
      <c r="I582" t="s">
        <v>1024</v>
      </c>
      <c r="J582">
        <v>1</v>
      </c>
      <c r="L582" t="s">
        <v>58</v>
      </c>
      <c r="M582" t="s">
        <v>49</v>
      </c>
      <c r="N582">
        <v>1</v>
      </c>
      <c r="O582">
        <v>82</v>
      </c>
      <c r="P582">
        <v>7.5</v>
      </c>
      <c r="Q582">
        <v>82.671045156826622</v>
      </c>
      <c r="R582">
        <v>10.25</v>
      </c>
      <c r="S582">
        <v>847.37821285747293</v>
      </c>
      <c r="T582">
        <v>0</v>
      </c>
      <c r="U582">
        <v>847.37821285747293</v>
      </c>
      <c r="V582">
        <v>847378.21285747294</v>
      </c>
      <c r="W582">
        <v>70614.851071456083</v>
      </c>
      <c r="X582" t="s">
        <v>1045</v>
      </c>
      <c r="Y582" t="s">
        <v>1045</v>
      </c>
      <c r="Z582">
        <v>3093</v>
      </c>
      <c r="AA582">
        <v>3094</v>
      </c>
      <c r="AB582" t="s">
        <v>42</v>
      </c>
      <c r="AC582" t="s">
        <v>42</v>
      </c>
      <c r="AD582" t="s">
        <v>42</v>
      </c>
      <c r="AE582" t="s">
        <v>42</v>
      </c>
      <c r="AF582">
        <v>114</v>
      </c>
      <c r="AH582">
        <v>2023</v>
      </c>
      <c r="AL582" t="s">
        <v>705</v>
      </c>
    </row>
    <row r="583" spans="1:38" x14ac:dyDescent="0.35">
      <c r="A583" t="s">
        <v>47</v>
      </c>
      <c r="B583" t="s">
        <v>695</v>
      </c>
      <c r="C583" t="s">
        <v>301</v>
      </c>
      <c r="D583" t="s">
        <v>301</v>
      </c>
      <c r="E583" t="s">
        <v>48</v>
      </c>
      <c r="G583" t="s">
        <v>705</v>
      </c>
      <c r="H583" t="s">
        <v>1025</v>
      </c>
      <c r="I583" t="s">
        <v>1026</v>
      </c>
      <c r="J583">
        <v>1</v>
      </c>
      <c r="L583" t="s">
        <v>58</v>
      </c>
      <c r="M583" t="s">
        <v>50</v>
      </c>
      <c r="N583">
        <v>2</v>
      </c>
      <c r="O583">
        <v>76</v>
      </c>
      <c r="P583">
        <v>15</v>
      </c>
      <c r="Q583">
        <v>90.668509067446323</v>
      </c>
      <c r="R583">
        <v>19</v>
      </c>
      <c r="S583">
        <v>1722.7016722814801</v>
      </c>
      <c r="T583">
        <v>0</v>
      </c>
      <c r="U583">
        <v>1722.7016722814801</v>
      </c>
      <c r="V583">
        <v>1722701.6722814802</v>
      </c>
      <c r="W583">
        <v>143558.47269012334</v>
      </c>
      <c r="X583" t="s">
        <v>1045</v>
      </c>
      <c r="Y583" t="s">
        <v>1045</v>
      </c>
      <c r="Z583">
        <v>3093</v>
      </c>
      <c r="AA583">
        <v>3094</v>
      </c>
      <c r="AB583" t="s">
        <v>42</v>
      </c>
      <c r="AC583" t="s">
        <v>42</v>
      </c>
      <c r="AD583" t="s">
        <v>42</v>
      </c>
      <c r="AE583" t="s">
        <v>42</v>
      </c>
      <c r="AF583">
        <v>114</v>
      </c>
      <c r="AH583">
        <v>2023</v>
      </c>
      <c r="AL583" t="s">
        <v>705</v>
      </c>
    </row>
    <row r="584" spans="1:38" x14ac:dyDescent="0.35">
      <c r="A584" t="s">
        <v>47</v>
      </c>
      <c r="B584" t="s">
        <v>695</v>
      </c>
      <c r="C584" t="s">
        <v>301</v>
      </c>
      <c r="D584" t="s">
        <v>301</v>
      </c>
      <c r="E584" t="s">
        <v>48</v>
      </c>
      <c r="G584" t="s">
        <v>705</v>
      </c>
      <c r="H584" t="s">
        <v>1027</v>
      </c>
      <c r="I584" t="s">
        <v>1028</v>
      </c>
      <c r="J584">
        <v>1</v>
      </c>
      <c r="L584" t="s">
        <v>58</v>
      </c>
      <c r="M584" t="s">
        <v>50</v>
      </c>
      <c r="N584">
        <v>2</v>
      </c>
      <c r="O584">
        <v>76</v>
      </c>
      <c r="P584">
        <v>15</v>
      </c>
      <c r="Q584">
        <v>82.671045156826622</v>
      </c>
      <c r="R584">
        <v>19</v>
      </c>
      <c r="S584">
        <v>1570.7498579797059</v>
      </c>
      <c r="T584">
        <v>0</v>
      </c>
      <c r="U584">
        <v>1570.7498579797059</v>
      </c>
      <c r="V584">
        <v>1570749.8579797058</v>
      </c>
      <c r="W584">
        <v>130895.82149830881</v>
      </c>
      <c r="X584" t="s">
        <v>1045</v>
      </c>
      <c r="Y584" t="s">
        <v>1045</v>
      </c>
      <c r="Z584">
        <v>3093</v>
      </c>
      <c r="AA584">
        <v>3094</v>
      </c>
      <c r="AB584" t="s">
        <v>42</v>
      </c>
      <c r="AC584" t="s">
        <v>42</v>
      </c>
      <c r="AD584" t="s">
        <v>42</v>
      </c>
      <c r="AE584" t="s">
        <v>42</v>
      </c>
      <c r="AF584">
        <v>114</v>
      </c>
      <c r="AH584">
        <v>2023</v>
      </c>
      <c r="AL584" t="s">
        <v>705</v>
      </c>
    </row>
    <row r="585" spans="1:38" x14ac:dyDescent="0.35">
      <c r="A585" t="s">
        <v>47</v>
      </c>
      <c r="B585" t="s">
        <v>695</v>
      </c>
      <c r="C585" t="s">
        <v>301</v>
      </c>
      <c r="D585" t="s">
        <v>301</v>
      </c>
      <c r="E585" t="s">
        <v>48</v>
      </c>
      <c r="G585" t="s">
        <v>705</v>
      </c>
      <c r="H585" t="s">
        <v>1029</v>
      </c>
      <c r="I585" t="s">
        <v>1030</v>
      </c>
      <c r="J585">
        <v>1</v>
      </c>
      <c r="L585" t="s">
        <v>58</v>
      </c>
      <c r="M585" t="s">
        <v>49</v>
      </c>
      <c r="N585">
        <v>3</v>
      </c>
      <c r="O585">
        <v>73</v>
      </c>
      <c r="P585">
        <v>15</v>
      </c>
      <c r="Q585">
        <v>82.671045156826622</v>
      </c>
      <c r="R585">
        <v>18.25</v>
      </c>
      <c r="S585">
        <v>1508.7465741120859</v>
      </c>
      <c r="T585">
        <v>0</v>
      </c>
      <c r="U585">
        <v>1508.7465741120859</v>
      </c>
      <c r="V585">
        <v>1508746.5741120859</v>
      </c>
      <c r="W585">
        <v>125728.88117600715</v>
      </c>
      <c r="X585" t="s">
        <v>1045</v>
      </c>
      <c r="Y585" t="s">
        <v>1045</v>
      </c>
      <c r="Z585">
        <v>3093</v>
      </c>
      <c r="AA585">
        <v>3094</v>
      </c>
      <c r="AB585" t="s">
        <v>42</v>
      </c>
      <c r="AC585" t="s">
        <v>42</v>
      </c>
      <c r="AD585" t="s">
        <v>42</v>
      </c>
      <c r="AE585" t="s">
        <v>42</v>
      </c>
      <c r="AF585">
        <v>114</v>
      </c>
      <c r="AH585">
        <v>2023</v>
      </c>
      <c r="AL585" t="s">
        <v>705</v>
      </c>
    </row>
    <row r="586" spans="1:38" x14ac:dyDescent="0.35">
      <c r="A586" t="s">
        <v>47</v>
      </c>
      <c r="B586" t="s">
        <v>695</v>
      </c>
      <c r="C586" t="s">
        <v>301</v>
      </c>
      <c r="D586" t="s">
        <v>301</v>
      </c>
      <c r="E586" t="s">
        <v>48</v>
      </c>
      <c r="G586" t="s">
        <v>705</v>
      </c>
      <c r="H586" t="s">
        <v>1031</v>
      </c>
      <c r="I586" t="s">
        <v>1032</v>
      </c>
      <c r="J586">
        <v>1</v>
      </c>
      <c r="L586" t="s">
        <v>58</v>
      </c>
      <c r="M586" t="s">
        <v>49</v>
      </c>
      <c r="N586">
        <v>3</v>
      </c>
      <c r="O586">
        <v>73</v>
      </c>
      <c r="P586">
        <v>15</v>
      </c>
      <c r="Q586">
        <v>82.671045156826622</v>
      </c>
      <c r="R586">
        <v>18.25</v>
      </c>
      <c r="S586">
        <v>1508.7465741120859</v>
      </c>
      <c r="T586">
        <v>0</v>
      </c>
      <c r="U586">
        <v>1508.7465741120859</v>
      </c>
      <c r="V586">
        <v>1508746.5741120859</v>
      </c>
      <c r="W586">
        <v>125728.88117600715</v>
      </c>
      <c r="X586" t="s">
        <v>1045</v>
      </c>
      <c r="Y586" t="s">
        <v>1045</v>
      </c>
      <c r="Z586">
        <v>3093</v>
      </c>
      <c r="AA586">
        <v>3094</v>
      </c>
      <c r="AB586" t="s">
        <v>42</v>
      </c>
      <c r="AC586" t="s">
        <v>42</v>
      </c>
      <c r="AD586" t="s">
        <v>42</v>
      </c>
      <c r="AE586" t="s">
        <v>42</v>
      </c>
      <c r="AF586">
        <v>114</v>
      </c>
      <c r="AH586">
        <v>2023</v>
      </c>
      <c r="AL586" t="s">
        <v>705</v>
      </c>
    </row>
    <row r="587" spans="1:38" x14ac:dyDescent="0.35">
      <c r="A587" t="s">
        <v>47</v>
      </c>
      <c r="B587" t="s">
        <v>695</v>
      </c>
      <c r="C587" t="s">
        <v>301</v>
      </c>
      <c r="D587" t="s">
        <v>301</v>
      </c>
      <c r="E587" t="s">
        <v>48</v>
      </c>
      <c r="G587" t="s">
        <v>705</v>
      </c>
      <c r="H587" t="s">
        <v>1033</v>
      </c>
      <c r="I587" t="s">
        <v>1034</v>
      </c>
      <c r="J587">
        <v>1</v>
      </c>
      <c r="L587" t="s">
        <v>58</v>
      </c>
      <c r="M587" t="s">
        <v>50</v>
      </c>
      <c r="N587">
        <v>4</v>
      </c>
      <c r="O587">
        <v>57</v>
      </c>
      <c r="P587">
        <v>7.5</v>
      </c>
      <c r="Q587">
        <v>90.668509067446323</v>
      </c>
      <c r="R587">
        <v>7.125</v>
      </c>
      <c r="S587">
        <v>646.0131271055551</v>
      </c>
      <c r="T587">
        <v>0</v>
      </c>
      <c r="U587">
        <v>646.0131271055551</v>
      </c>
      <c r="V587">
        <v>646013.12710555515</v>
      </c>
      <c r="W587">
        <v>53834.427258796262</v>
      </c>
      <c r="X587" t="s">
        <v>1045</v>
      </c>
      <c r="Y587" t="s">
        <v>1045</v>
      </c>
      <c r="Z587">
        <v>3093</v>
      </c>
      <c r="AA587">
        <v>3094</v>
      </c>
      <c r="AB587" t="s">
        <v>42</v>
      </c>
      <c r="AC587" t="s">
        <v>42</v>
      </c>
      <c r="AD587" t="s">
        <v>42</v>
      </c>
      <c r="AE587" t="s">
        <v>42</v>
      </c>
      <c r="AF587">
        <v>114</v>
      </c>
      <c r="AH587">
        <v>2023</v>
      </c>
      <c r="AL587" t="s">
        <v>705</v>
      </c>
    </row>
    <row r="588" spans="1:38" x14ac:dyDescent="0.35">
      <c r="A588" t="s">
        <v>47</v>
      </c>
      <c r="B588" t="s">
        <v>695</v>
      </c>
      <c r="C588" t="s">
        <v>301</v>
      </c>
      <c r="D588" t="s">
        <v>301</v>
      </c>
      <c r="E588" t="s">
        <v>48</v>
      </c>
      <c r="G588" t="s">
        <v>705</v>
      </c>
      <c r="H588" t="s">
        <v>1035</v>
      </c>
      <c r="I588" t="s">
        <v>1036</v>
      </c>
      <c r="J588">
        <v>1</v>
      </c>
      <c r="L588" t="s">
        <v>58</v>
      </c>
      <c r="M588" t="s">
        <v>50</v>
      </c>
      <c r="N588">
        <v>4</v>
      </c>
      <c r="O588">
        <v>57</v>
      </c>
      <c r="P588">
        <v>22.5</v>
      </c>
      <c r="Q588">
        <v>118.44217046506934</v>
      </c>
      <c r="R588">
        <v>21.375</v>
      </c>
      <c r="S588">
        <v>2531.701393690857</v>
      </c>
      <c r="T588">
        <v>0</v>
      </c>
      <c r="U588">
        <v>2531.701393690857</v>
      </c>
      <c r="V588">
        <v>2531701.3936908571</v>
      </c>
      <c r="W588">
        <v>210975.11614090475</v>
      </c>
      <c r="X588" t="s">
        <v>1045</v>
      </c>
      <c r="Y588" t="s">
        <v>1045</v>
      </c>
      <c r="Z588">
        <v>3093</v>
      </c>
      <c r="AA588">
        <v>3094</v>
      </c>
      <c r="AB588" t="s">
        <v>42</v>
      </c>
      <c r="AC588" t="s">
        <v>42</v>
      </c>
      <c r="AD588" t="s">
        <v>42</v>
      </c>
      <c r="AE588" t="s">
        <v>42</v>
      </c>
      <c r="AF588">
        <v>114</v>
      </c>
      <c r="AH588">
        <v>2023</v>
      </c>
      <c r="AL588" t="s">
        <v>705</v>
      </c>
    </row>
    <row r="589" spans="1:38" x14ac:dyDescent="0.35">
      <c r="A589" t="s">
        <v>47</v>
      </c>
      <c r="B589" t="s">
        <v>695</v>
      </c>
      <c r="C589" t="s">
        <v>301</v>
      </c>
      <c r="D589" t="s">
        <v>301</v>
      </c>
      <c r="E589" t="s">
        <v>48</v>
      </c>
      <c r="G589" t="s">
        <v>705</v>
      </c>
      <c r="H589" t="s">
        <v>1037</v>
      </c>
      <c r="I589" t="s">
        <v>1038</v>
      </c>
      <c r="J589">
        <v>1</v>
      </c>
      <c r="L589" t="s">
        <v>58</v>
      </c>
      <c r="M589" t="s">
        <v>49</v>
      </c>
      <c r="N589">
        <v>5</v>
      </c>
      <c r="O589">
        <v>55</v>
      </c>
      <c r="P589">
        <v>12</v>
      </c>
      <c r="Q589">
        <v>82.671045156826622</v>
      </c>
      <c r="R589">
        <v>11</v>
      </c>
      <c r="S589">
        <v>909.3814967250928</v>
      </c>
      <c r="T589">
        <v>0</v>
      </c>
      <c r="U589">
        <v>909.3814967250928</v>
      </c>
      <c r="V589">
        <v>909381.49672509276</v>
      </c>
      <c r="W589">
        <v>75781.791393757725</v>
      </c>
      <c r="X589" t="s">
        <v>1045</v>
      </c>
      <c r="Y589" t="s">
        <v>1045</v>
      </c>
      <c r="Z589">
        <v>3093</v>
      </c>
      <c r="AA589">
        <v>3094</v>
      </c>
      <c r="AB589" t="s">
        <v>42</v>
      </c>
      <c r="AC589" t="s">
        <v>42</v>
      </c>
      <c r="AD589" t="s">
        <v>42</v>
      </c>
      <c r="AE589" t="s">
        <v>42</v>
      </c>
      <c r="AF589">
        <v>114</v>
      </c>
      <c r="AH589">
        <v>2023</v>
      </c>
      <c r="AL589" t="s">
        <v>705</v>
      </c>
    </row>
    <row r="590" spans="1:38" x14ac:dyDescent="0.35">
      <c r="A590" t="s">
        <v>47</v>
      </c>
      <c r="B590" t="s">
        <v>695</v>
      </c>
      <c r="C590" t="s">
        <v>301</v>
      </c>
      <c r="D590" t="s">
        <v>301</v>
      </c>
      <c r="E590" t="s">
        <v>48</v>
      </c>
      <c r="G590" t="s">
        <v>705</v>
      </c>
      <c r="H590" t="s">
        <v>1039</v>
      </c>
      <c r="I590" t="s">
        <v>1040</v>
      </c>
      <c r="J590">
        <v>1</v>
      </c>
      <c r="L590" t="s">
        <v>58</v>
      </c>
      <c r="M590" t="s">
        <v>49</v>
      </c>
      <c r="N590">
        <v>5</v>
      </c>
      <c r="O590">
        <v>55</v>
      </c>
      <c r="P590">
        <v>4.5</v>
      </c>
      <c r="Q590">
        <v>90.669866232697359</v>
      </c>
      <c r="R590">
        <v>4.125</v>
      </c>
      <c r="S590">
        <v>374.01319820987658</v>
      </c>
      <c r="T590">
        <v>0</v>
      </c>
      <c r="U590">
        <v>374.01319820987658</v>
      </c>
      <c r="V590">
        <v>374013.1982098766</v>
      </c>
      <c r="W590">
        <v>31167.766517489716</v>
      </c>
      <c r="X590" t="s">
        <v>1045</v>
      </c>
      <c r="Y590" t="s">
        <v>1045</v>
      </c>
      <c r="Z590">
        <v>3093</v>
      </c>
      <c r="AA590">
        <v>3094</v>
      </c>
      <c r="AB590" t="s">
        <v>42</v>
      </c>
      <c r="AC590" t="s">
        <v>42</v>
      </c>
      <c r="AD590" t="s">
        <v>42</v>
      </c>
      <c r="AE590" t="s">
        <v>42</v>
      </c>
      <c r="AF590">
        <v>114</v>
      </c>
      <c r="AH590">
        <v>2023</v>
      </c>
      <c r="AL590" t="s">
        <v>705</v>
      </c>
    </row>
    <row r="591" spans="1:38" x14ac:dyDescent="0.35">
      <c r="A591" t="s">
        <v>47</v>
      </c>
      <c r="B591" t="s">
        <v>695</v>
      </c>
      <c r="C591" t="s">
        <v>301</v>
      </c>
      <c r="D591" t="s">
        <v>301</v>
      </c>
      <c r="E591" t="s">
        <v>48</v>
      </c>
      <c r="G591" t="s">
        <v>705</v>
      </c>
      <c r="H591" t="s">
        <v>1041</v>
      </c>
      <c r="I591" t="s">
        <v>1042</v>
      </c>
      <c r="J591">
        <v>1</v>
      </c>
      <c r="L591" t="s">
        <v>58</v>
      </c>
      <c r="M591" t="s">
        <v>49</v>
      </c>
      <c r="N591">
        <v>5</v>
      </c>
      <c r="O591">
        <v>55</v>
      </c>
      <c r="P591">
        <v>6</v>
      </c>
      <c r="Q591">
        <v>110.2943030337471</v>
      </c>
      <c r="R591">
        <v>5.5</v>
      </c>
      <c r="S591">
        <v>606.61866668560901</v>
      </c>
      <c r="T591">
        <v>0</v>
      </c>
      <c r="U591">
        <v>606.61866668560901</v>
      </c>
      <c r="V591">
        <v>606618.66668560903</v>
      </c>
      <c r="W591">
        <v>50551.555557134088</v>
      </c>
      <c r="X591" t="s">
        <v>1045</v>
      </c>
      <c r="Y591" t="s">
        <v>1045</v>
      </c>
      <c r="Z591">
        <v>3093</v>
      </c>
      <c r="AA591">
        <v>3094</v>
      </c>
      <c r="AB591" t="s">
        <v>42</v>
      </c>
      <c r="AC591" t="s">
        <v>42</v>
      </c>
      <c r="AD591" t="s">
        <v>42</v>
      </c>
      <c r="AE591" t="s">
        <v>42</v>
      </c>
      <c r="AF591">
        <v>114</v>
      </c>
      <c r="AH591">
        <v>2023</v>
      </c>
      <c r="AL591" t="s">
        <v>705</v>
      </c>
    </row>
    <row r="592" spans="1:38" x14ac:dyDescent="0.35">
      <c r="A592" t="s">
        <v>47</v>
      </c>
      <c r="B592" t="s">
        <v>695</v>
      </c>
      <c r="C592" t="s">
        <v>301</v>
      </c>
      <c r="D592" t="s">
        <v>301</v>
      </c>
      <c r="E592" t="s">
        <v>48</v>
      </c>
      <c r="G592" t="s">
        <v>451</v>
      </c>
      <c r="H592" t="s">
        <v>1043</v>
      </c>
      <c r="I592" t="s">
        <v>1044</v>
      </c>
      <c r="J592">
        <v>1</v>
      </c>
      <c r="L592" t="s">
        <v>58</v>
      </c>
      <c r="M592" t="s">
        <v>49</v>
      </c>
      <c r="N592">
        <v>5</v>
      </c>
      <c r="O592">
        <v>55</v>
      </c>
      <c r="P592">
        <v>4.5</v>
      </c>
      <c r="Q592">
        <v>82.671045156826622</v>
      </c>
      <c r="R592">
        <v>4.125</v>
      </c>
      <c r="S592">
        <v>341.0180612719098</v>
      </c>
      <c r="T592">
        <v>0</v>
      </c>
      <c r="U592">
        <v>341.0180612719098</v>
      </c>
      <c r="V592">
        <v>341018.0612719098</v>
      </c>
      <c r="W592">
        <v>28418.171772659149</v>
      </c>
      <c r="X592" t="s">
        <v>1045</v>
      </c>
      <c r="Y592" t="s">
        <v>1046</v>
      </c>
      <c r="Z592">
        <v>3093</v>
      </c>
      <c r="AA592">
        <v>3094</v>
      </c>
      <c r="AB592" t="s">
        <v>42</v>
      </c>
      <c r="AC592" t="s">
        <v>42</v>
      </c>
      <c r="AD592" t="s">
        <v>42</v>
      </c>
      <c r="AE592" t="s">
        <v>42</v>
      </c>
      <c r="AF592">
        <v>114</v>
      </c>
      <c r="AH592">
        <v>2023</v>
      </c>
      <c r="AL592" t="s">
        <v>705</v>
      </c>
    </row>
    <row r="593" spans="1:38" x14ac:dyDescent="0.35">
      <c r="A593" t="s">
        <v>47</v>
      </c>
      <c r="B593" t="s">
        <v>695</v>
      </c>
      <c r="C593" t="s">
        <v>301</v>
      </c>
      <c r="D593" t="s">
        <v>301</v>
      </c>
      <c r="E593" t="s">
        <v>48</v>
      </c>
      <c r="G593" t="s">
        <v>705</v>
      </c>
      <c r="H593" t="s">
        <v>758</v>
      </c>
      <c r="I593" t="s">
        <v>1047</v>
      </c>
      <c r="J593">
        <v>1</v>
      </c>
      <c r="L593" t="s">
        <v>58</v>
      </c>
      <c r="M593" t="s">
        <v>49</v>
      </c>
      <c r="N593">
        <v>5</v>
      </c>
      <c r="O593">
        <v>55</v>
      </c>
      <c r="P593">
        <v>3</v>
      </c>
      <c r="Q593">
        <v>82.671045156826622</v>
      </c>
      <c r="R593">
        <v>2.75</v>
      </c>
      <c r="S593">
        <v>227.3453741812732</v>
      </c>
      <c r="T593">
        <v>0</v>
      </c>
      <c r="U593">
        <v>227.3453741812732</v>
      </c>
      <c r="V593">
        <v>227345.37418127319</v>
      </c>
      <c r="W593">
        <v>18945.447848439431</v>
      </c>
      <c r="X593" t="s">
        <v>1045</v>
      </c>
      <c r="Y593" t="s">
        <v>1045</v>
      </c>
      <c r="Z593">
        <v>3093</v>
      </c>
      <c r="AA593">
        <v>3094</v>
      </c>
      <c r="AB593" t="s">
        <v>42</v>
      </c>
      <c r="AC593" t="s">
        <v>42</v>
      </c>
      <c r="AD593" t="s">
        <v>42</v>
      </c>
      <c r="AE593" t="s">
        <v>42</v>
      </c>
      <c r="AF593">
        <v>114</v>
      </c>
      <c r="AH593">
        <v>2023</v>
      </c>
      <c r="AL593" t="s">
        <v>705</v>
      </c>
    </row>
    <row r="594" spans="1:38" x14ac:dyDescent="0.35">
      <c r="A594" t="s">
        <v>47</v>
      </c>
      <c r="B594" t="s">
        <v>695</v>
      </c>
      <c r="C594" t="s">
        <v>301</v>
      </c>
      <c r="D594" t="s">
        <v>301</v>
      </c>
      <c r="E594" t="s">
        <v>48</v>
      </c>
      <c r="G594" t="s">
        <v>705</v>
      </c>
      <c r="H594" t="s">
        <v>1048</v>
      </c>
      <c r="I594" t="s">
        <v>1049</v>
      </c>
      <c r="J594">
        <v>1</v>
      </c>
      <c r="L594" t="s">
        <v>58</v>
      </c>
      <c r="M594" t="s">
        <v>50</v>
      </c>
      <c r="N594">
        <v>6</v>
      </c>
      <c r="O594">
        <v>60</v>
      </c>
      <c r="P594">
        <v>7.5</v>
      </c>
      <c r="Q594">
        <v>94.306842959380063</v>
      </c>
      <c r="R594">
        <v>7.5</v>
      </c>
      <c r="S594">
        <v>707.30132219535051</v>
      </c>
      <c r="T594">
        <v>0</v>
      </c>
      <c r="U594">
        <v>707.30132219535051</v>
      </c>
      <c r="V594">
        <v>707301.32219535054</v>
      </c>
      <c r="W594">
        <v>58941.776849612543</v>
      </c>
      <c r="X594" t="s">
        <v>1045</v>
      </c>
      <c r="Y594" t="s">
        <v>1045</v>
      </c>
      <c r="Z594">
        <v>3093</v>
      </c>
      <c r="AA594">
        <v>3094</v>
      </c>
      <c r="AB594" t="s">
        <v>42</v>
      </c>
      <c r="AC594" t="s">
        <v>42</v>
      </c>
      <c r="AD594" t="s">
        <v>42</v>
      </c>
      <c r="AE594" t="s">
        <v>42</v>
      </c>
      <c r="AF594">
        <v>114</v>
      </c>
      <c r="AH594">
        <v>2023</v>
      </c>
      <c r="AL594" t="s">
        <v>705</v>
      </c>
    </row>
    <row r="595" spans="1:38" x14ac:dyDescent="0.35">
      <c r="A595" t="s">
        <v>47</v>
      </c>
      <c r="B595" t="s">
        <v>695</v>
      </c>
      <c r="C595" t="s">
        <v>301</v>
      </c>
      <c r="D595" t="s">
        <v>301</v>
      </c>
      <c r="E595" t="s">
        <v>48</v>
      </c>
      <c r="G595" t="s">
        <v>705</v>
      </c>
      <c r="H595" t="s">
        <v>1050</v>
      </c>
      <c r="I595" t="s">
        <v>42</v>
      </c>
      <c r="J595">
        <v>1</v>
      </c>
      <c r="L595" t="s">
        <v>66</v>
      </c>
      <c r="M595" t="s">
        <v>50</v>
      </c>
      <c r="N595">
        <v>6</v>
      </c>
      <c r="O595">
        <v>60</v>
      </c>
      <c r="P595">
        <v>22.5</v>
      </c>
      <c r="Q595">
        <v>79.752501600000002</v>
      </c>
      <c r="R595">
        <v>22.5</v>
      </c>
      <c r="S595">
        <v>1794.431286</v>
      </c>
      <c r="T595">
        <v>0</v>
      </c>
      <c r="U595">
        <v>1794.431286</v>
      </c>
      <c r="V595">
        <v>1794431.2860000001</v>
      </c>
      <c r="W595">
        <v>149535.9405</v>
      </c>
      <c r="X595" t="s">
        <v>1045</v>
      </c>
      <c r="Y595" t="s">
        <v>1045</v>
      </c>
      <c r="Z595">
        <v>3093</v>
      </c>
      <c r="AA595">
        <v>3094</v>
      </c>
      <c r="AB595" t="s">
        <v>42</v>
      </c>
      <c r="AC595" t="s">
        <v>42</v>
      </c>
      <c r="AD595" t="s">
        <v>42</v>
      </c>
      <c r="AE595" t="s">
        <v>42</v>
      </c>
      <c r="AF595">
        <v>114</v>
      </c>
      <c r="AH595">
        <v>2023</v>
      </c>
      <c r="AL595" t="s">
        <v>705</v>
      </c>
    </row>
    <row r="596" spans="1:38" x14ac:dyDescent="0.35">
      <c r="A596" t="s">
        <v>47</v>
      </c>
      <c r="B596" t="s">
        <v>695</v>
      </c>
      <c r="C596" t="s">
        <v>301</v>
      </c>
      <c r="D596" t="s">
        <v>301</v>
      </c>
      <c r="E596" t="s">
        <v>48</v>
      </c>
      <c r="G596" t="s">
        <v>705</v>
      </c>
      <c r="H596" t="s">
        <v>1051</v>
      </c>
      <c r="I596" t="s">
        <v>1052</v>
      </c>
      <c r="J596">
        <v>1</v>
      </c>
      <c r="L596" t="s">
        <v>58</v>
      </c>
      <c r="M596" t="s">
        <v>49</v>
      </c>
      <c r="N596">
        <v>7</v>
      </c>
      <c r="O596">
        <v>62</v>
      </c>
      <c r="P596">
        <v>25.5</v>
      </c>
      <c r="Q596">
        <v>136.12900464525487</v>
      </c>
      <c r="R596">
        <v>26.35</v>
      </c>
      <c r="S596">
        <v>3586.999272402466</v>
      </c>
      <c r="T596">
        <v>0</v>
      </c>
      <c r="U596">
        <v>3586.999272402466</v>
      </c>
      <c r="V596">
        <v>3586999.2724024658</v>
      </c>
      <c r="W596">
        <v>298916.60603353882</v>
      </c>
      <c r="X596" t="s">
        <v>1045</v>
      </c>
      <c r="Y596" t="s">
        <v>1045</v>
      </c>
      <c r="Z596">
        <v>3093</v>
      </c>
      <c r="AA596">
        <v>3094</v>
      </c>
      <c r="AB596" t="s">
        <v>42</v>
      </c>
      <c r="AC596" t="s">
        <v>42</v>
      </c>
      <c r="AD596" t="s">
        <v>42</v>
      </c>
      <c r="AE596" t="s">
        <v>42</v>
      </c>
      <c r="AF596">
        <v>114</v>
      </c>
      <c r="AH596">
        <v>2023</v>
      </c>
      <c r="AL596" t="s">
        <v>705</v>
      </c>
    </row>
    <row r="597" spans="1:38" x14ac:dyDescent="0.35">
      <c r="A597" t="s">
        <v>47</v>
      </c>
      <c r="B597" t="s">
        <v>695</v>
      </c>
      <c r="C597" t="s">
        <v>301</v>
      </c>
      <c r="D597" t="s">
        <v>301</v>
      </c>
      <c r="E597" t="s">
        <v>48</v>
      </c>
      <c r="G597" t="s">
        <v>705</v>
      </c>
      <c r="H597" t="s">
        <v>1053</v>
      </c>
      <c r="I597" t="s">
        <v>1054</v>
      </c>
      <c r="J597">
        <v>1</v>
      </c>
      <c r="L597" t="s">
        <v>58</v>
      </c>
      <c r="M597" t="s">
        <v>49</v>
      </c>
      <c r="N597">
        <v>7</v>
      </c>
      <c r="O597">
        <v>62</v>
      </c>
      <c r="P597">
        <v>4.5</v>
      </c>
      <c r="Q597">
        <v>346.79964446343013</v>
      </c>
      <c r="R597">
        <v>4.6500000000000004</v>
      </c>
      <c r="S597">
        <v>1612.6183467549502</v>
      </c>
      <c r="T597">
        <v>0</v>
      </c>
      <c r="U597">
        <v>1612.6183467549502</v>
      </c>
      <c r="V597">
        <v>1612618.3467549502</v>
      </c>
      <c r="W597">
        <v>134384.86222957919</v>
      </c>
      <c r="X597" t="s">
        <v>1045</v>
      </c>
      <c r="Y597" t="s">
        <v>1045</v>
      </c>
      <c r="Z597">
        <v>3093</v>
      </c>
      <c r="AA597">
        <v>3094</v>
      </c>
      <c r="AB597" t="s">
        <v>42</v>
      </c>
      <c r="AC597" t="s">
        <v>42</v>
      </c>
      <c r="AD597" t="s">
        <v>42</v>
      </c>
      <c r="AE597" t="s">
        <v>42</v>
      </c>
      <c r="AF597">
        <v>114</v>
      </c>
      <c r="AH597">
        <v>2023</v>
      </c>
      <c r="AL597" t="s">
        <v>705</v>
      </c>
    </row>
    <row r="598" spans="1:38" x14ac:dyDescent="0.35">
      <c r="A598" t="s">
        <v>47</v>
      </c>
      <c r="B598" t="s">
        <v>695</v>
      </c>
      <c r="C598" t="s">
        <v>301</v>
      </c>
      <c r="D598" t="s">
        <v>301</v>
      </c>
      <c r="E598" t="s">
        <v>48</v>
      </c>
      <c r="G598" t="s">
        <v>705</v>
      </c>
      <c r="H598" t="s">
        <v>1055</v>
      </c>
      <c r="I598" t="s">
        <v>1056</v>
      </c>
      <c r="J598">
        <v>1</v>
      </c>
      <c r="L598" t="s">
        <v>58</v>
      </c>
      <c r="M598" t="s">
        <v>50</v>
      </c>
      <c r="N598">
        <v>8</v>
      </c>
      <c r="O598">
        <v>67</v>
      </c>
      <c r="P598">
        <v>6</v>
      </c>
      <c r="Q598">
        <v>110.2943030337471</v>
      </c>
      <c r="R598">
        <v>6.7</v>
      </c>
      <c r="S598">
        <v>738.97183032610553</v>
      </c>
      <c r="T598">
        <v>0</v>
      </c>
      <c r="U598">
        <v>738.97183032610553</v>
      </c>
      <c r="V598">
        <v>738971.83032610558</v>
      </c>
      <c r="W598">
        <v>61580.985860508801</v>
      </c>
      <c r="X598" t="s">
        <v>1045</v>
      </c>
      <c r="Y598" t="s">
        <v>1045</v>
      </c>
      <c r="Z598">
        <v>3093</v>
      </c>
      <c r="AA598">
        <v>3094</v>
      </c>
      <c r="AB598" t="s">
        <v>42</v>
      </c>
      <c r="AC598" t="s">
        <v>42</v>
      </c>
      <c r="AD598" t="s">
        <v>42</v>
      </c>
      <c r="AE598" t="s">
        <v>42</v>
      </c>
      <c r="AF598">
        <v>114</v>
      </c>
      <c r="AH598">
        <v>2023</v>
      </c>
      <c r="AL598" t="s">
        <v>705</v>
      </c>
    </row>
    <row r="599" spans="1:38" x14ac:dyDescent="0.35">
      <c r="A599" t="s">
        <v>47</v>
      </c>
      <c r="B599" t="s">
        <v>695</v>
      </c>
      <c r="C599" t="s">
        <v>301</v>
      </c>
      <c r="D599" t="s">
        <v>301</v>
      </c>
      <c r="E599" t="s">
        <v>48</v>
      </c>
      <c r="G599" t="s">
        <v>705</v>
      </c>
      <c r="H599" t="s">
        <v>1057</v>
      </c>
      <c r="I599" t="s">
        <v>1058</v>
      </c>
      <c r="J599">
        <v>1</v>
      </c>
      <c r="L599" t="s">
        <v>58</v>
      </c>
      <c r="M599" t="s">
        <v>50</v>
      </c>
      <c r="N599">
        <v>8</v>
      </c>
      <c r="O599">
        <v>67</v>
      </c>
      <c r="P599">
        <v>19.5</v>
      </c>
      <c r="Q599">
        <v>110.2943030337471</v>
      </c>
      <c r="R599">
        <v>21.774999999999999</v>
      </c>
      <c r="S599">
        <v>2401.6584485598428</v>
      </c>
      <c r="T599">
        <v>0</v>
      </c>
      <c r="U599">
        <v>2401.6584485598428</v>
      </c>
      <c r="V599">
        <v>2401658.448559843</v>
      </c>
      <c r="W599">
        <v>200138.20404665358</v>
      </c>
      <c r="X599" t="s">
        <v>1045</v>
      </c>
      <c r="Y599" t="s">
        <v>1045</v>
      </c>
      <c r="Z599">
        <v>3093</v>
      </c>
      <c r="AA599">
        <v>3094</v>
      </c>
      <c r="AB599" t="s">
        <v>42</v>
      </c>
      <c r="AC599" t="s">
        <v>42</v>
      </c>
      <c r="AD599" t="s">
        <v>42</v>
      </c>
      <c r="AE599" t="s">
        <v>42</v>
      </c>
      <c r="AF599">
        <v>114</v>
      </c>
      <c r="AH599">
        <v>2023</v>
      </c>
      <c r="AL599" t="s">
        <v>705</v>
      </c>
    </row>
    <row r="600" spans="1:38" x14ac:dyDescent="0.35">
      <c r="A600" t="s">
        <v>47</v>
      </c>
      <c r="B600" t="s">
        <v>695</v>
      </c>
      <c r="C600" t="s">
        <v>301</v>
      </c>
      <c r="D600" t="s">
        <v>301</v>
      </c>
      <c r="E600" t="s">
        <v>48</v>
      </c>
      <c r="G600" t="s">
        <v>705</v>
      </c>
      <c r="H600" t="s">
        <v>1059</v>
      </c>
      <c r="I600" t="s">
        <v>1060</v>
      </c>
      <c r="J600">
        <v>1</v>
      </c>
      <c r="L600" t="s">
        <v>58</v>
      </c>
      <c r="M600" t="s">
        <v>50</v>
      </c>
      <c r="N600">
        <v>8</v>
      </c>
      <c r="O600">
        <v>67</v>
      </c>
      <c r="P600">
        <v>4.5</v>
      </c>
      <c r="Q600">
        <v>82.671045156826622</v>
      </c>
      <c r="R600">
        <v>5.0250000000000004</v>
      </c>
      <c r="S600">
        <v>415.4220019130538</v>
      </c>
      <c r="T600">
        <v>0</v>
      </c>
      <c r="U600">
        <v>415.4220019130538</v>
      </c>
      <c r="V600">
        <v>415422.0019130538</v>
      </c>
      <c r="W600">
        <v>34618.50015942115</v>
      </c>
      <c r="X600" t="s">
        <v>1045</v>
      </c>
      <c r="Y600" t="s">
        <v>1045</v>
      </c>
      <c r="Z600">
        <v>3093</v>
      </c>
      <c r="AA600">
        <v>3094</v>
      </c>
      <c r="AB600" t="s">
        <v>42</v>
      </c>
      <c r="AC600" t="s">
        <v>42</v>
      </c>
      <c r="AD600" t="s">
        <v>42</v>
      </c>
      <c r="AE600" t="s">
        <v>42</v>
      </c>
      <c r="AF600">
        <v>114</v>
      </c>
      <c r="AH600">
        <v>2023</v>
      </c>
      <c r="AL600" t="s">
        <v>705</v>
      </c>
    </row>
    <row r="601" spans="1:38" x14ac:dyDescent="0.35">
      <c r="A601" t="s">
        <v>47</v>
      </c>
      <c r="B601" t="s">
        <v>695</v>
      </c>
      <c r="C601" t="s">
        <v>301</v>
      </c>
      <c r="D601" t="s">
        <v>301</v>
      </c>
      <c r="E601" t="s">
        <v>48</v>
      </c>
      <c r="G601" t="s">
        <v>705</v>
      </c>
      <c r="H601" t="s">
        <v>1061</v>
      </c>
      <c r="I601" t="s">
        <v>1062</v>
      </c>
      <c r="J601">
        <v>1</v>
      </c>
      <c r="L601" t="s">
        <v>58</v>
      </c>
      <c r="M601" t="s">
        <v>49</v>
      </c>
      <c r="N601">
        <v>9</v>
      </c>
      <c r="O601">
        <v>65</v>
      </c>
      <c r="P601">
        <v>6</v>
      </c>
      <c r="Q601">
        <v>82.671045156826622</v>
      </c>
      <c r="R601">
        <v>6.5</v>
      </c>
      <c r="S601">
        <v>537.36179351937301</v>
      </c>
      <c r="T601">
        <v>0</v>
      </c>
      <c r="U601">
        <v>537.36179351937301</v>
      </c>
      <c r="V601">
        <v>537361.79351937305</v>
      </c>
      <c r="W601">
        <v>44780.149459947752</v>
      </c>
      <c r="X601" t="s">
        <v>1045</v>
      </c>
      <c r="Y601" t="s">
        <v>1045</v>
      </c>
      <c r="Z601">
        <v>3093</v>
      </c>
      <c r="AA601">
        <v>3094</v>
      </c>
      <c r="AB601" t="s">
        <v>42</v>
      </c>
      <c r="AC601" t="s">
        <v>42</v>
      </c>
      <c r="AD601" t="s">
        <v>42</v>
      </c>
      <c r="AE601" t="s">
        <v>42</v>
      </c>
      <c r="AF601">
        <v>114</v>
      </c>
      <c r="AH601">
        <v>2023</v>
      </c>
      <c r="AL601" t="s">
        <v>705</v>
      </c>
    </row>
    <row r="602" spans="1:38" x14ac:dyDescent="0.35">
      <c r="A602" t="s">
        <v>47</v>
      </c>
      <c r="B602" t="s">
        <v>695</v>
      </c>
      <c r="C602" t="s">
        <v>301</v>
      </c>
      <c r="D602" t="s">
        <v>301</v>
      </c>
      <c r="E602" t="s">
        <v>48</v>
      </c>
      <c r="G602" t="s">
        <v>705</v>
      </c>
      <c r="H602" t="s">
        <v>1063</v>
      </c>
      <c r="I602" t="s">
        <v>1064</v>
      </c>
      <c r="J602">
        <v>1</v>
      </c>
      <c r="L602" t="s">
        <v>58</v>
      </c>
      <c r="M602" t="s">
        <v>49</v>
      </c>
      <c r="N602">
        <v>9</v>
      </c>
      <c r="O602">
        <v>65</v>
      </c>
      <c r="P602">
        <v>24</v>
      </c>
      <c r="Q602">
        <v>155.50503085388615</v>
      </c>
      <c r="R602">
        <v>26</v>
      </c>
      <c r="S602">
        <v>4043.1308022010398</v>
      </c>
      <c r="T602">
        <v>0</v>
      </c>
      <c r="U602">
        <v>4043.1308022010398</v>
      </c>
      <c r="V602">
        <v>4043130.8022010396</v>
      </c>
      <c r="W602">
        <v>336927.56685008662</v>
      </c>
      <c r="X602" t="s">
        <v>1045</v>
      </c>
      <c r="Y602" t="s">
        <v>1045</v>
      </c>
      <c r="Z602">
        <v>3093</v>
      </c>
      <c r="AA602">
        <v>3094</v>
      </c>
      <c r="AB602" t="s">
        <v>42</v>
      </c>
      <c r="AC602" t="s">
        <v>42</v>
      </c>
      <c r="AD602" t="s">
        <v>42</v>
      </c>
      <c r="AE602" t="s">
        <v>42</v>
      </c>
      <c r="AF602">
        <v>114</v>
      </c>
      <c r="AH602">
        <v>2023</v>
      </c>
      <c r="AL602" t="s">
        <v>705</v>
      </c>
    </row>
    <row r="603" spans="1:38" x14ac:dyDescent="0.35">
      <c r="A603" t="s">
        <v>47</v>
      </c>
      <c r="B603" t="s">
        <v>695</v>
      </c>
      <c r="C603" t="s">
        <v>301</v>
      </c>
      <c r="D603" t="s">
        <v>301</v>
      </c>
      <c r="E603" t="s">
        <v>48</v>
      </c>
      <c r="G603" t="s">
        <v>705</v>
      </c>
      <c r="H603" t="s">
        <v>1061</v>
      </c>
      <c r="I603" t="s">
        <v>1062</v>
      </c>
      <c r="J603">
        <v>1</v>
      </c>
      <c r="L603" t="s">
        <v>58</v>
      </c>
      <c r="M603" t="s">
        <v>50</v>
      </c>
      <c r="N603">
        <v>10</v>
      </c>
      <c r="O603">
        <v>53</v>
      </c>
      <c r="P603">
        <v>24</v>
      </c>
      <c r="Q603">
        <v>82.671045156826622</v>
      </c>
      <c r="R603">
        <v>21.2</v>
      </c>
      <c r="S603">
        <v>1752.6261573247243</v>
      </c>
      <c r="T603">
        <v>0</v>
      </c>
      <c r="U603">
        <v>1752.6261573247243</v>
      </c>
      <c r="V603">
        <v>1752626.1573247244</v>
      </c>
      <c r="W603">
        <v>146052.17977706037</v>
      </c>
      <c r="X603" t="s">
        <v>1045</v>
      </c>
      <c r="Y603" t="s">
        <v>1045</v>
      </c>
      <c r="Z603">
        <v>3093</v>
      </c>
      <c r="AA603">
        <v>3094</v>
      </c>
      <c r="AB603" t="s">
        <v>42</v>
      </c>
      <c r="AC603" t="s">
        <v>42</v>
      </c>
      <c r="AD603" t="s">
        <v>42</v>
      </c>
      <c r="AE603" t="s">
        <v>42</v>
      </c>
      <c r="AF603">
        <v>114</v>
      </c>
      <c r="AH603">
        <v>2023</v>
      </c>
      <c r="AL603" t="s">
        <v>705</v>
      </c>
    </row>
    <row r="604" spans="1:38" x14ac:dyDescent="0.35">
      <c r="A604" t="s">
        <v>47</v>
      </c>
      <c r="B604" t="s">
        <v>695</v>
      </c>
      <c r="C604" t="s">
        <v>301</v>
      </c>
      <c r="D604" t="s">
        <v>301</v>
      </c>
      <c r="E604" t="s">
        <v>48</v>
      </c>
      <c r="G604" t="s">
        <v>705</v>
      </c>
      <c r="H604" t="s">
        <v>1063</v>
      </c>
      <c r="I604" t="s">
        <v>1064</v>
      </c>
      <c r="J604">
        <v>1</v>
      </c>
      <c r="L604" t="s">
        <v>58</v>
      </c>
      <c r="M604" t="s">
        <v>50</v>
      </c>
      <c r="N604">
        <v>10</v>
      </c>
      <c r="O604">
        <v>53</v>
      </c>
      <c r="P604">
        <v>6</v>
      </c>
      <c r="Q604">
        <v>155.50503085388615</v>
      </c>
      <c r="R604">
        <v>5.3</v>
      </c>
      <c r="S604">
        <v>824.17666352559661</v>
      </c>
      <c r="T604">
        <v>0</v>
      </c>
      <c r="U604">
        <v>824.17666352559661</v>
      </c>
      <c r="V604">
        <v>824176.66352559661</v>
      </c>
      <c r="W604">
        <v>68681.388627133056</v>
      </c>
      <c r="X604" t="s">
        <v>1045</v>
      </c>
      <c r="Y604" t="s">
        <v>1045</v>
      </c>
      <c r="Z604">
        <v>3093</v>
      </c>
      <c r="AA604">
        <v>3094</v>
      </c>
      <c r="AB604" t="s">
        <v>42</v>
      </c>
      <c r="AC604" t="s">
        <v>42</v>
      </c>
      <c r="AD604" t="s">
        <v>42</v>
      </c>
      <c r="AE604" t="s">
        <v>42</v>
      </c>
      <c r="AF604">
        <v>114</v>
      </c>
      <c r="AH604">
        <v>2023</v>
      </c>
      <c r="AL604" t="s">
        <v>705</v>
      </c>
    </row>
    <row r="605" spans="1:38" x14ac:dyDescent="0.35">
      <c r="A605" t="s">
        <v>47</v>
      </c>
      <c r="B605" t="s">
        <v>695</v>
      </c>
      <c r="C605" t="s">
        <v>301</v>
      </c>
      <c r="D605" t="s">
        <v>301</v>
      </c>
      <c r="E605" t="s">
        <v>48</v>
      </c>
      <c r="G605" t="s">
        <v>705</v>
      </c>
      <c r="H605" t="s">
        <v>65</v>
      </c>
      <c r="I605" t="s">
        <v>42</v>
      </c>
      <c r="J605">
        <v>1</v>
      </c>
      <c r="L605" t="s">
        <v>66</v>
      </c>
      <c r="M605" t="s">
        <v>42</v>
      </c>
      <c r="O605">
        <v>3</v>
      </c>
      <c r="P605">
        <v>60</v>
      </c>
      <c r="Q605">
        <v>83.381341454444794</v>
      </c>
      <c r="R605">
        <v>3</v>
      </c>
      <c r="S605">
        <v>250.14402436333438</v>
      </c>
      <c r="T605">
        <v>0</v>
      </c>
      <c r="U605">
        <v>250.14402436333438</v>
      </c>
      <c r="V605">
        <v>250144.02436333438</v>
      </c>
      <c r="W605">
        <v>20845.335363611197</v>
      </c>
      <c r="X605" t="s">
        <v>1045</v>
      </c>
      <c r="Y605" t="s">
        <v>1045</v>
      </c>
      <c r="Z605">
        <v>3093</v>
      </c>
      <c r="AA605">
        <v>3094</v>
      </c>
      <c r="AB605" t="s">
        <v>42</v>
      </c>
      <c r="AC605" t="s">
        <v>42</v>
      </c>
      <c r="AD605" t="s">
        <v>42</v>
      </c>
      <c r="AE605" t="s">
        <v>42</v>
      </c>
      <c r="AF605">
        <v>114</v>
      </c>
      <c r="AH605">
        <v>2023</v>
      </c>
      <c r="AL605" t="s">
        <v>705</v>
      </c>
    </row>
    <row r="606" spans="1:38" x14ac:dyDescent="0.35">
      <c r="A606" t="s">
        <v>47</v>
      </c>
      <c r="B606" t="s">
        <v>695</v>
      </c>
      <c r="C606" t="s">
        <v>301</v>
      </c>
      <c r="D606" t="s">
        <v>301</v>
      </c>
      <c r="E606" t="s">
        <v>48</v>
      </c>
      <c r="G606" t="s">
        <v>705</v>
      </c>
      <c r="H606" t="s">
        <v>1065</v>
      </c>
      <c r="I606" t="s">
        <v>42</v>
      </c>
      <c r="J606">
        <v>1</v>
      </c>
      <c r="L606" t="s">
        <v>53</v>
      </c>
      <c r="M606" t="s">
        <v>42</v>
      </c>
      <c r="Q606">
        <v>0</v>
      </c>
      <c r="R606">
        <v>0</v>
      </c>
      <c r="S606">
        <v>0</v>
      </c>
      <c r="T606">
        <v>215</v>
      </c>
      <c r="U606">
        <v>215</v>
      </c>
      <c r="V606">
        <v>215000</v>
      </c>
      <c r="W606">
        <v>17916.666666666668</v>
      </c>
      <c r="X606" t="s">
        <v>1045</v>
      </c>
      <c r="Y606" t="s">
        <v>1045</v>
      </c>
      <c r="Z606">
        <v>3093</v>
      </c>
      <c r="AA606">
        <v>3094</v>
      </c>
      <c r="AB606" t="s">
        <v>42</v>
      </c>
      <c r="AC606" t="s">
        <v>42</v>
      </c>
      <c r="AD606" t="s">
        <v>42</v>
      </c>
      <c r="AE606" t="s">
        <v>42</v>
      </c>
      <c r="AF606">
        <v>114</v>
      </c>
      <c r="AH606">
        <v>2023</v>
      </c>
      <c r="AL606" t="s">
        <v>705</v>
      </c>
    </row>
    <row r="607" spans="1:38" x14ac:dyDescent="0.35">
      <c r="A607" t="s">
        <v>47</v>
      </c>
      <c r="B607" t="s">
        <v>695</v>
      </c>
      <c r="C607" t="s">
        <v>301</v>
      </c>
      <c r="D607" t="s">
        <v>301</v>
      </c>
      <c r="E607" t="s">
        <v>48</v>
      </c>
      <c r="G607" t="s">
        <v>705</v>
      </c>
      <c r="H607" t="s">
        <v>1066</v>
      </c>
      <c r="I607" t="s">
        <v>42</v>
      </c>
      <c r="J607">
        <v>1</v>
      </c>
      <c r="L607" t="s">
        <v>66</v>
      </c>
      <c r="O607">
        <v>0</v>
      </c>
      <c r="P607">
        <v>60</v>
      </c>
      <c r="R607">
        <v>0</v>
      </c>
      <c r="S607">
        <v>0</v>
      </c>
      <c r="U607">
        <v>0</v>
      </c>
      <c r="V607">
        <v>0</v>
      </c>
      <c r="W607">
        <v>0</v>
      </c>
      <c r="X607" t="s">
        <v>1045</v>
      </c>
      <c r="Y607" t="s">
        <v>1045</v>
      </c>
      <c r="Z607">
        <v>3093</v>
      </c>
      <c r="AA607">
        <v>3094</v>
      </c>
      <c r="AF607">
        <v>114</v>
      </c>
      <c r="AH607">
        <v>2023</v>
      </c>
      <c r="AL607" t="s">
        <v>705</v>
      </c>
    </row>
    <row r="608" spans="1:38" x14ac:dyDescent="0.35">
      <c r="A608" t="s">
        <v>38</v>
      </c>
      <c r="B608" t="s">
        <v>695</v>
      </c>
      <c r="C608" t="s">
        <v>302</v>
      </c>
      <c r="D608" t="s">
        <v>302</v>
      </c>
      <c r="E608" t="s">
        <v>42</v>
      </c>
      <c r="G608" t="s">
        <v>705</v>
      </c>
      <c r="H608" t="s">
        <v>1016</v>
      </c>
      <c r="I608" t="s">
        <v>42</v>
      </c>
      <c r="J608">
        <v>1</v>
      </c>
      <c r="L608" t="s">
        <v>53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 t="s">
        <v>38</v>
      </c>
      <c r="Y608" t="s">
        <v>38</v>
      </c>
      <c r="Z608" t="s">
        <v>38</v>
      </c>
      <c r="AB608" t="s">
        <v>42</v>
      </c>
      <c r="AC608" t="s">
        <v>42</v>
      </c>
      <c r="AD608" t="s">
        <v>42</v>
      </c>
      <c r="AE608" t="s">
        <v>42</v>
      </c>
      <c r="AF608" t="s">
        <v>38</v>
      </c>
      <c r="AG608" t="s">
        <v>1067</v>
      </c>
      <c r="AH608">
        <v>2023</v>
      </c>
      <c r="AL608" t="s">
        <v>705</v>
      </c>
    </row>
    <row r="609" spans="1:38" x14ac:dyDescent="0.35">
      <c r="A609" t="s">
        <v>38</v>
      </c>
      <c r="B609" t="s">
        <v>695</v>
      </c>
      <c r="C609" t="s">
        <v>302</v>
      </c>
      <c r="D609" t="s">
        <v>302</v>
      </c>
      <c r="E609" t="s">
        <v>42</v>
      </c>
      <c r="G609" t="s">
        <v>705</v>
      </c>
      <c r="H609" t="s">
        <v>945</v>
      </c>
      <c r="I609" t="s">
        <v>42</v>
      </c>
      <c r="J609">
        <v>1</v>
      </c>
      <c r="L609" t="s">
        <v>53</v>
      </c>
      <c r="R609">
        <v>0</v>
      </c>
      <c r="S609">
        <v>0</v>
      </c>
      <c r="T609">
        <v>4.41</v>
      </c>
      <c r="U609">
        <v>4.41</v>
      </c>
      <c r="V609">
        <v>4410</v>
      </c>
      <c r="W609">
        <v>367.5</v>
      </c>
      <c r="X609" t="s">
        <v>38</v>
      </c>
      <c r="Y609" t="s">
        <v>38</v>
      </c>
      <c r="Z609" t="s">
        <v>38</v>
      </c>
      <c r="AB609" t="s">
        <v>42</v>
      </c>
      <c r="AC609" t="s">
        <v>42</v>
      </c>
      <c r="AD609" t="s">
        <v>42</v>
      </c>
      <c r="AE609" t="s">
        <v>42</v>
      </c>
      <c r="AF609" t="s">
        <v>38</v>
      </c>
      <c r="AG609" t="s">
        <v>946</v>
      </c>
      <c r="AH609">
        <v>2023</v>
      </c>
      <c r="AL609" t="s">
        <v>705</v>
      </c>
    </row>
    <row r="610" spans="1:38" x14ac:dyDescent="0.35">
      <c r="A610" t="s">
        <v>38</v>
      </c>
      <c r="B610" t="s">
        <v>695</v>
      </c>
      <c r="C610" t="s">
        <v>302</v>
      </c>
      <c r="D610" t="s">
        <v>302</v>
      </c>
      <c r="E610" t="s">
        <v>42</v>
      </c>
      <c r="G610" t="s">
        <v>705</v>
      </c>
      <c r="H610" t="s">
        <v>947</v>
      </c>
      <c r="I610" t="s">
        <v>42</v>
      </c>
      <c r="J610">
        <v>1</v>
      </c>
      <c r="L610" t="s">
        <v>53</v>
      </c>
      <c r="R610">
        <v>0</v>
      </c>
      <c r="S610">
        <v>0</v>
      </c>
      <c r="T610">
        <v>7</v>
      </c>
      <c r="U610">
        <v>7</v>
      </c>
      <c r="V610">
        <v>7000</v>
      </c>
      <c r="W610">
        <v>583.33333333333337</v>
      </c>
      <c r="X610" t="s">
        <v>38</v>
      </c>
      <c r="Y610" t="s">
        <v>38</v>
      </c>
      <c r="Z610" t="s">
        <v>38</v>
      </c>
      <c r="AB610" t="s">
        <v>42</v>
      </c>
      <c r="AC610" t="s">
        <v>42</v>
      </c>
      <c r="AD610" t="s">
        <v>42</v>
      </c>
      <c r="AE610" t="s">
        <v>42</v>
      </c>
      <c r="AF610" t="s">
        <v>38</v>
      </c>
      <c r="AG610" t="s">
        <v>948</v>
      </c>
      <c r="AH610">
        <v>2023</v>
      </c>
      <c r="AL610" t="s">
        <v>705</v>
      </c>
    </row>
    <row r="611" spans="1:38" x14ac:dyDescent="0.35">
      <c r="A611" t="s">
        <v>38</v>
      </c>
      <c r="B611" t="s">
        <v>695</v>
      </c>
      <c r="C611" t="s">
        <v>302</v>
      </c>
      <c r="D611" t="s">
        <v>302</v>
      </c>
      <c r="E611" t="s">
        <v>42</v>
      </c>
      <c r="G611" t="s">
        <v>705</v>
      </c>
      <c r="H611" t="s">
        <v>949</v>
      </c>
      <c r="I611" t="s">
        <v>42</v>
      </c>
      <c r="J611">
        <v>1</v>
      </c>
      <c r="L611" t="s">
        <v>53</v>
      </c>
      <c r="Q611">
        <v>0</v>
      </c>
      <c r="R611">
        <v>0</v>
      </c>
      <c r="S611">
        <v>0</v>
      </c>
      <c r="T611">
        <v>1035</v>
      </c>
      <c r="U611">
        <v>1035</v>
      </c>
      <c r="V611">
        <v>1035000</v>
      </c>
      <c r="W611">
        <v>86250</v>
      </c>
      <c r="X611" t="s">
        <v>38</v>
      </c>
      <c r="Y611" t="s">
        <v>38</v>
      </c>
      <c r="Z611" t="s">
        <v>38</v>
      </c>
      <c r="AB611" t="s">
        <v>42</v>
      </c>
      <c r="AC611" t="s">
        <v>42</v>
      </c>
      <c r="AD611" t="s">
        <v>42</v>
      </c>
      <c r="AE611" t="s">
        <v>42</v>
      </c>
      <c r="AF611" t="s">
        <v>38</v>
      </c>
      <c r="AG611" t="s">
        <v>950</v>
      </c>
      <c r="AH611">
        <v>2023</v>
      </c>
      <c r="AL611" t="s">
        <v>705</v>
      </c>
    </row>
    <row r="612" spans="1:38" x14ac:dyDescent="0.35">
      <c r="A612" t="s">
        <v>38</v>
      </c>
      <c r="B612" t="s">
        <v>695</v>
      </c>
      <c r="C612" t="s">
        <v>302</v>
      </c>
      <c r="D612" t="s">
        <v>302</v>
      </c>
      <c r="E612" t="s">
        <v>42</v>
      </c>
      <c r="G612" t="s">
        <v>705</v>
      </c>
      <c r="H612" t="s">
        <v>52</v>
      </c>
      <c r="I612" t="s">
        <v>42</v>
      </c>
      <c r="J612">
        <v>1</v>
      </c>
      <c r="L612" t="s">
        <v>53</v>
      </c>
      <c r="R612">
        <v>0</v>
      </c>
      <c r="S612">
        <v>0</v>
      </c>
      <c r="T612">
        <v>188.20999999999998</v>
      </c>
      <c r="U612">
        <v>188.20999999999998</v>
      </c>
      <c r="V612">
        <v>188209.99999999997</v>
      </c>
      <c r="W612">
        <v>15684.166666666664</v>
      </c>
      <c r="X612" t="s">
        <v>38</v>
      </c>
      <c r="Y612" t="s">
        <v>38</v>
      </c>
      <c r="Z612" t="s">
        <v>38</v>
      </c>
      <c r="AB612" t="s">
        <v>42</v>
      </c>
      <c r="AC612" t="s">
        <v>42</v>
      </c>
      <c r="AD612" t="s">
        <v>42</v>
      </c>
      <c r="AE612" t="s">
        <v>42</v>
      </c>
      <c r="AF612" t="s">
        <v>38</v>
      </c>
      <c r="AG612" t="s">
        <v>951</v>
      </c>
      <c r="AH612">
        <v>2023</v>
      </c>
      <c r="AL612" t="s">
        <v>705</v>
      </c>
    </row>
    <row r="613" spans="1:38" x14ac:dyDescent="0.35">
      <c r="A613" t="s">
        <v>47</v>
      </c>
      <c r="B613" t="s">
        <v>695</v>
      </c>
      <c r="C613" t="s">
        <v>302</v>
      </c>
      <c r="D613" t="s">
        <v>302</v>
      </c>
      <c r="E613" t="s">
        <v>48</v>
      </c>
      <c r="G613" t="s">
        <v>705</v>
      </c>
      <c r="H613" t="s">
        <v>1068</v>
      </c>
      <c r="I613" t="s">
        <v>1069</v>
      </c>
      <c r="J613">
        <v>1</v>
      </c>
      <c r="K613">
        <v>0.5</v>
      </c>
      <c r="L613" t="s">
        <v>58</v>
      </c>
      <c r="M613" t="s">
        <v>310</v>
      </c>
      <c r="N613">
        <v>1</v>
      </c>
      <c r="O613">
        <v>20</v>
      </c>
      <c r="P613">
        <v>15</v>
      </c>
      <c r="Q613">
        <v>116.72972727272744</v>
      </c>
      <c r="R613">
        <v>5</v>
      </c>
      <c r="S613">
        <v>583.64863636363725</v>
      </c>
      <c r="U613">
        <v>583.64863636363725</v>
      </c>
      <c r="V613">
        <v>583648.63636363728</v>
      </c>
      <c r="W613">
        <v>48637.38636363644</v>
      </c>
      <c r="X613" t="s">
        <v>1759</v>
      </c>
      <c r="Y613" t="s">
        <v>1759</v>
      </c>
      <c r="Z613">
        <v>3093</v>
      </c>
      <c r="AA613">
        <v>3094</v>
      </c>
      <c r="AB613" t="s">
        <v>42</v>
      </c>
      <c r="AC613" t="s">
        <v>42</v>
      </c>
      <c r="AD613" t="s">
        <v>42</v>
      </c>
      <c r="AE613" t="s">
        <v>42</v>
      </c>
      <c r="AF613">
        <v>105</v>
      </c>
      <c r="AH613">
        <v>2023</v>
      </c>
      <c r="AL613" t="s">
        <v>705</v>
      </c>
    </row>
    <row r="614" spans="1:38" x14ac:dyDescent="0.35">
      <c r="A614" t="s">
        <v>47</v>
      </c>
      <c r="B614" t="s">
        <v>695</v>
      </c>
      <c r="C614" t="s">
        <v>302</v>
      </c>
      <c r="D614" t="s">
        <v>302</v>
      </c>
      <c r="E614" t="s">
        <v>48</v>
      </c>
      <c r="G614" t="s">
        <v>705</v>
      </c>
      <c r="H614" t="s">
        <v>1070</v>
      </c>
      <c r="I614" t="s">
        <v>1069</v>
      </c>
      <c r="J614">
        <v>1</v>
      </c>
      <c r="K614">
        <v>0.5</v>
      </c>
      <c r="L614" t="s">
        <v>58</v>
      </c>
      <c r="M614" t="s">
        <v>362</v>
      </c>
      <c r="N614">
        <v>2</v>
      </c>
      <c r="O614">
        <v>12</v>
      </c>
      <c r="P614">
        <v>15</v>
      </c>
      <c r="Q614">
        <v>116.72972727272744</v>
      </c>
      <c r="R614">
        <v>3</v>
      </c>
      <c r="S614">
        <v>350.18918181818231</v>
      </c>
      <c r="U614">
        <v>350.18918181818231</v>
      </c>
      <c r="V614">
        <v>350189.18181818229</v>
      </c>
      <c r="W614">
        <v>29182.431818181856</v>
      </c>
      <c r="X614" t="s">
        <v>1759</v>
      </c>
      <c r="Y614" t="s">
        <v>1759</v>
      </c>
      <c r="Z614">
        <v>3093</v>
      </c>
      <c r="AA614">
        <v>3094</v>
      </c>
      <c r="AB614" t="s">
        <v>42</v>
      </c>
      <c r="AC614" t="s">
        <v>42</v>
      </c>
      <c r="AD614" t="s">
        <v>42</v>
      </c>
      <c r="AE614" t="s">
        <v>42</v>
      </c>
      <c r="AF614">
        <v>105</v>
      </c>
      <c r="AH614">
        <v>2023</v>
      </c>
      <c r="AL614" t="s">
        <v>705</v>
      </c>
    </row>
    <row r="615" spans="1:38" x14ac:dyDescent="0.35">
      <c r="A615" t="s">
        <v>47</v>
      </c>
      <c r="B615" t="s">
        <v>695</v>
      </c>
      <c r="C615" t="s">
        <v>302</v>
      </c>
      <c r="D615" t="s">
        <v>302</v>
      </c>
      <c r="E615" t="s">
        <v>48</v>
      </c>
      <c r="G615" t="s">
        <v>705</v>
      </c>
      <c r="H615" t="s">
        <v>1071</v>
      </c>
      <c r="I615" t="s">
        <v>1069</v>
      </c>
      <c r="J615">
        <v>1</v>
      </c>
      <c r="K615">
        <v>0.5</v>
      </c>
      <c r="L615" t="s">
        <v>58</v>
      </c>
      <c r="M615" t="s">
        <v>49</v>
      </c>
      <c r="N615">
        <v>3</v>
      </c>
      <c r="O615">
        <v>11</v>
      </c>
      <c r="P615">
        <v>15</v>
      </c>
      <c r="Q615">
        <v>116.72972727272744</v>
      </c>
      <c r="R615">
        <v>2.75</v>
      </c>
      <c r="S615">
        <v>321.00675000000047</v>
      </c>
      <c r="U615">
        <v>321.00675000000047</v>
      </c>
      <c r="V615">
        <v>321006.75000000047</v>
      </c>
      <c r="W615">
        <v>26750.56250000004</v>
      </c>
      <c r="X615" t="s">
        <v>1759</v>
      </c>
      <c r="Y615" t="s">
        <v>1759</v>
      </c>
      <c r="Z615">
        <v>3093</v>
      </c>
      <c r="AA615">
        <v>3094</v>
      </c>
      <c r="AB615" t="s">
        <v>42</v>
      </c>
      <c r="AC615" t="s">
        <v>42</v>
      </c>
      <c r="AD615" t="s">
        <v>42</v>
      </c>
      <c r="AE615" t="s">
        <v>42</v>
      </c>
      <c r="AF615">
        <v>105</v>
      </c>
      <c r="AH615">
        <v>2023</v>
      </c>
      <c r="AL615" t="s">
        <v>705</v>
      </c>
    </row>
    <row r="616" spans="1:38" x14ac:dyDescent="0.35">
      <c r="A616" t="s">
        <v>47</v>
      </c>
      <c r="B616" t="s">
        <v>695</v>
      </c>
      <c r="C616" t="s">
        <v>302</v>
      </c>
      <c r="D616" t="s">
        <v>302</v>
      </c>
      <c r="E616" t="s">
        <v>48</v>
      </c>
      <c r="G616" t="s">
        <v>705</v>
      </c>
      <c r="H616" t="s">
        <v>1072</v>
      </c>
      <c r="I616" t="s">
        <v>1069</v>
      </c>
      <c r="J616">
        <v>1</v>
      </c>
      <c r="K616">
        <v>0.5</v>
      </c>
      <c r="L616" t="s">
        <v>58</v>
      </c>
      <c r="M616" t="s">
        <v>50</v>
      </c>
      <c r="N616">
        <v>4</v>
      </c>
      <c r="O616">
        <v>16</v>
      </c>
      <c r="P616">
        <v>15</v>
      </c>
      <c r="Q616">
        <v>116.72972727272744</v>
      </c>
      <c r="R616">
        <v>4</v>
      </c>
      <c r="S616">
        <v>466.91890909090978</v>
      </c>
      <c r="U616">
        <v>466.91890909090978</v>
      </c>
      <c r="V616">
        <v>466918.90909090976</v>
      </c>
      <c r="W616">
        <v>38909.909090909146</v>
      </c>
      <c r="X616" t="s">
        <v>1759</v>
      </c>
      <c r="Y616" t="s">
        <v>1759</v>
      </c>
      <c r="Z616">
        <v>3093</v>
      </c>
      <c r="AA616">
        <v>3094</v>
      </c>
      <c r="AB616" t="s">
        <v>42</v>
      </c>
      <c r="AC616" t="s">
        <v>42</v>
      </c>
      <c r="AD616" t="s">
        <v>42</v>
      </c>
      <c r="AE616" t="s">
        <v>42</v>
      </c>
      <c r="AF616">
        <v>105</v>
      </c>
      <c r="AH616">
        <v>2023</v>
      </c>
      <c r="AL616" t="s">
        <v>705</v>
      </c>
    </row>
    <row r="617" spans="1:38" x14ac:dyDescent="0.35">
      <c r="A617" t="s">
        <v>47</v>
      </c>
      <c r="B617" t="s">
        <v>695</v>
      </c>
      <c r="C617" t="s">
        <v>302</v>
      </c>
      <c r="D617" t="s">
        <v>302</v>
      </c>
      <c r="E617" t="s">
        <v>48</v>
      </c>
      <c r="G617" t="s">
        <v>705</v>
      </c>
      <c r="H617" t="s">
        <v>1073</v>
      </c>
      <c r="I617" t="s">
        <v>1069</v>
      </c>
      <c r="J617">
        <v>1</v>
      </c>
      <c r="K617">
        <v>0.5</v>
      </c>
      <c r="L617" t="s">
        <v>58</v>
      </c>
      <c r="M617" t="s">
        <v>49</v>
      </c>
      <c r="N617">
        <v>5</v>
      </c>
      <c r="O617">
        <v>16</v>
      </c>
      <c r="P617">
        <v>15</v>
      </c>
      <c r="Q617">
        <v>116.72972727272744</v>
      </c>
      <c r="R617">
        <v>4</v>
      </c>
      <c r="S617">
        <v>466.91890909090978</v>
      </c>
      <c r="U617">
        <v>466.91890909090978</v>
      </c>
      <c r="V617">
        <v>466918.90909090976</v>
      </c>
      <c r="W617">
        <v>38909.909090909146</v>
      </c>
      <c r="X617" t="s">
        <v>1759</v>
      </c>
      <c r="Y617" t="s">
        <v>1759</v>
      </c>
      <c r="Z617">
        <v>3093</v>
      </c>
      <c r="AA617">
        <v>3094</v>
      </c>
      <c r="AB617" t="s">
        <v>42</v>
      </c>
      <c r="AC617" t="s">
        <v>42</v>
      </c>
      <c r="AD617" t="s">
        <v>42</v>
      </c>
      <c r="AE617" t="s">
        <v>42</v>
      </c>
      <c r="AF617">
        <v>105</v>
      </c>
      <c r="AH617">
        <v>2023</v>
      </c>
      <c r="AL617" t="s">
        <v>705</v>
      </c>
    </row>
    <row r="618" spans="1:38" x14ac:dyDescent="0.35">
      <c r="A618" t="s">
        <v>47</v>
      </c>
      <c r="B618" t="s">
        <v>695</v>
      </c>
      <c r="C618" t="s">
        <v>302</v>
      </c>
      <c r="D618" t="s">
        <v>302</v>
      </c>
      <c r="E618" t="s">
        <v>48</v>
      </c>
      <c r="G618" t="s">
        <v>705</v>
      </c>
      <c r="H618" t="s">
        <v>1074</v>
      </c>
      <c r="I618" t="s">
        <v>1069</v>
      </c>
      <c r="J618">
        <v>1</v>
      </c>
      <c r="K618">
        <v>0.5</v>
      </c>
      <c r="L618" t="s">
        <v>58</v>
      </c>
      <c r="M618" t="s">
        <v>50</v>
      </c>
      <c r="N618">
        <v>6</v>
      </c>
      <c r="O618">
        <v>13</v>
      </c>
      <c r="P618">
        <v>15</v>
      </c>
      <c r="Q618">
        <v>116.72972727272744</v>
      </c>
      <c r="R618">
        <v>3.25</v>
      </c>
      <c r="S618">
        <v>379.3716136363642</v>
      </c>
      <c r="U618">
        <v>379.3716136363642</v>
      </c>
      <c r="V618">
        <v>379371.61363636423</v>
      </c>
      <c r="W618">
        <v>31614.301136363687</v>
      </c>
      <c r="X618" t="s">
        <v>1759</v>
      </c>
      <c r="Y618" t="s">
        <v>1759</v>
      </c>
      <c r="Z618">
        <v>3093</v>
      </c>
      <c r="AA618">
        <v>3094</v>
      </c>
      <c r="AB618" t="s">
        <v>42</v>
      </c>
      <c r="AC618" t="s">
        <v>42</v>
      </c>
      <c r="AD618" t="s">
        <v>42</v>
      </c>
      <c r="AE618" t="s">
        <v>42</v>
      </c>
      <c r="AF618">
        <v>105</v>
      </c>
      <c r="AH618">
        <v>2023</v>
      </c>
      <c r="AL618" t="s">
        <v>705</v>
      </c>
    </row>
    <row r="619" spans="1:38" x14ac:dyDescent="0.35">
      <c r="A619" t="s">
        <v>47</v>
      </c>
      <c r="B619" t="s">
        <v>695</v>
      </c>
      <c r="C619" t="s">
        <v>302</v>
      </c>
      <c r="D619" t="s">
        <v>302</v>
      </c>
      <c r="E619" t="s">
        <v>48</v>
      </c>
      <c r="G619" t="s">
        <v>705</v>
      </c>
      <c r="H619" t="s">
        <v>1066</v>
      </c>
      <c r="J619">
        <v>1</v>
      </c>
      <c r="L619" t="s">
        <v>66</v>
      </c>
      <c r="O619">
        <v>0</v>
      </c>
      <c r="P619">
        <v>60</v>
      </c>
      <c r="R619">
        <v>0</v>
      </c>
      <c r="S619">
        <v>0</v>
      </c>
      <c r="U619">
        <v>0</v>
      </c>
      <c r="V619">
        <v>0</v>
      </c>
      <c r="W619">
        <v>0</v>
      </c>
      <c r="X619" t="s">
        <v>1759</v>
      </c>
      <c r="Y619" t="s">
        <v>1759</v>
      </c>
      <c r="Z619">
        <v>3093</v>
      </c>
      <c r="AA619">
        <v>3094</v>
      </c>
      <c r="AF619">
        <v>105</v>
      </c>
      <c r="AH619">
        <v>2023</v>
      </c>
      <c r="AL619" t="s">
        <v>705</v>
      </c>
    </row>
    <row r="620" spans="1:38" x14ac:dyDescent="0.35">
      <c r="A620" t="s">
        <v>38</v>
      </c>
      <c r="B620" t="s">
        <v>700</v>
      </c>
      <c r="C620" t="s">
        <v>276</v>
      </c>
      <c r="D620" t="s">
        <v>276</v>
      </c>
      <c r="E620" t="s">
        <v>42</v>
      </c>
      <c r="F620" t="s">
        <v>42</v>
      </c>
      <c r="G620" t="s">
        <v>451</v>
      </c>
      <c r="H620" t="s">
        <v>54</v>
      </c>
      <c r="I620" t="s">
        <v>42</v>
      </c>
      <c r="J620">
        <v>1</v>
      </c>
      <c r="L620" t="s">
        <v>53</v>
      </c>
      <c r="M620" t="s">
        <v>42</v>
      </c>
      <c r="Q620">
        <v>0</v>
      </c>
      <c r="R620">
        <v>0</v>
      </c>
      <c r="S620">
        <v>0</v>
      </c>
      <c r="T620">
        <v>612</v>
      </c>
      <c r="U620">
        <v>612</v>
      </c>
      <c r="V620">
        <v>612000</v>
      </c>
      <c r="W620">
        <v>51000</v>
      </c>
      <c r="X620" t="s">
        <v>38</v>
      </c>
      <c r="Y620" t="s">
        <v>38</v>
      </c>
      <c r="Z620" t="s">
        <v>38</v>
      </c>
      <c r="AB620" t="s">
        <v>42</v>
      </c>
      <c r="AC620" t="s">
        <v>42</v>
      </c>
      <c r="AD620" t="s">
        <v>42</v>
      </c>
      <c r="AE620" t="s">
        <v>42</v>
      </c>
      <c r="AF620" t="s">
        <v>38</v>
      </c>
      <c r="AH620">
        <v>2023</v>
      </c>
      <c r="AL620" t="s">
        <v>451</v>
      </c>
    </row>
    <row r="621" spans="1:38" x14ac:dyDescent="0.35">
      <c r="A621" t="s">
        <v>38</v>
      </c>
      <c r="B621" t="s">
        <v>700</v>
      </c>
      <c r="C621" t="s">
        <v>276</v>
      </c>
      <c r="D621" t="s">
        <v>276</v>
      </c>
      <c r="E621" t="s">
        <v>42</v>
      </c>
      <c r="F621" t="s">
        <v>42</v>
      </c>
      <c r="G621" t="s">
        <v>451</v>
      </c>
      <c r="H621" t="s">
        <v>55</v>
      </c>
      <c r="I621" t="s">
        <v>42</v>
      </c>
      <c r="J621">
        <v>1</v>
      </c>
      <c r="L621" t="s">
        <v>53</v>
      </c>
      <c r="M621" t="s">
        <v>42</v>
      </c>
      <c r="Q621">
        <v>0</v>
      </c>
      <c r="R621">
        <v>0</v>
      </c>
      <c r="S621">
        <v>0</v>
      </c>
      <c r="T621">
        <v>73</v>
      </c>
      <c r="U621">
        <v>73</v>
      </c>
      <c r="V621">
        <v>73000</v>
      </c>
      <c r="W621">
        <v>6083.333333333333</v>
      </c>
      <c r="X621" t="s">
        <v>38</v>
      </c>
      <c r="Y621" t="s">
        <v>38</v>
      </c>
      <c r="Z621" t="s">
        <v>38</v>
      </c>
      <c r="AB621" t="s">
        <v>42</v>
      </c>
      <c r="AC621" t="s">
        <v>42</v>
      </c>
      <c r="AD621" t="s">
        <v>42</v>
      </c>
      <c r="AE621" t="s">
        <v>42</v>
      </c>
      <c r="AF621" t="s">
        <v>38</v>
      </c>
      <c r="AH621">
        <v>2023</v>
      </c>
      <c r="AL621" t="s">
        <v>451</v>
      </c>
    </row>
    <row r="622" spans="1:38" x14ac:dyDescent="0.35">
      <c r="A622" t="s">
        <v>38</v>
      </c>
      <c r="B622" t="s">
        <v>700</v>
      </c>
      <c r="C622" t="s">
        <v>276</v>
      </c>
      <c r="D622" t="s">
        <v>276</v>
      </c>
      <c r="E622" t="s">
        <v>42</v>
      </c>
      <c r="F622" t="s">
        <v>42</v>
      </c>
      <c r="G622" t="s">
        <v>451</v>
      </c>
      <c r="H622" t="s">
        <v>52</v>
      </c>
      <c r="I622" t="s">
        <v>42</v>
      </c>
      <c r="J622">
        <v>1</v>
      </c>
      <c r="L622" t="s">
        <v>53</v>
      </c>
      <c r="M622" t="s">
        <v>42</v>
      </c>
      <c r="Q622">
        <v>0</v>
      </c>
      <c r="R622">
        <v>0</v>
      </c>
      <c r="S622">
        <v>0</v>
      </c>
      <c r="T622">
        <v>1958</v>
      </c>
      <c r="U622">
        <v>1958</v>
      </c>
      <c r="V622">
        <v>1958000</v>
      </c>
      <c r="W622">
        <v>163166.66666666666</v>
      </c>
      <c r="X622" t="s">
        <v>38</v>
      </c>
      <c r="Y622" t="s">
        <v>38</v>
      </c>
      <c r="Z622" t="s">
        <v>38</v>
      </c>
      <c r="AB622" t="s">
        <v>42</v>
      </c>
      <c r="AC622" t="s">
        <v>42</v>
      </c>
      <c r="AD622" t="s">
        <v>42</v>
      </c>
      <c r="AE622" t="s">
        <v>42</v>
      </c>
      <c r="AF622" t="s">
        <v>38</v>
      </c>
      <c r="AH622">
        <v>2023</v>
      </c>
      <c r="AL622" t="s">
        <v>451</v>
      </c>
    </row>
    <row r="623" spans="1:38" x14ac:dyDescent="0.35">
      <c r="A623" t="s">
        <v>38</v>
      </c>
      <c r="B623" t="s">
        <v>700</v>
      </c>
      <c r="C623" t="s">
        <v>276</v>
      </c>
      <c r="D623" t="s">
        <v>276</v>
      </c>
      <c r="E623" t="s">
        <v>42</v>
      </c>
      <c r="F623" t="s">
        <v>42</v>
      </c>
      <c r="G623" t="s">
        <v>451</v>
      </c>
      <c r="H623" t="s">
        <v>44</v>
      </c>
      <c r="I623" t="s">
        <v>42</v>
      </c>
      <c r="J623">
        <v>1</v>
      </c>
      <c r="L623" t="s">
        <v>53</v>
      </c>
      <c r="Q623">
        <v>0</v>
      </c>
      <c r="R623">
        <v>0</v>
      </c>
      <c r="S623">
        <v>0</v>
      </c>
      <c r="T623">
        <v>987</v>
      </c>
      <c r="U623">
        <v>987</v>
      </c>
      <c r="V623">
        <v>987000</v>
      </c>
      <c r="W623">
        <v>82250</v>
      </c>
      <c r="X623" t="s">
        <v>38</v>
      </c>
      <c r="Y623" t="s">
        <v>38</v>
      </c>
      <c r="Z623" t="s">
        <v>38</v>
      </c>
      <c r="AB623" t="s">
        <v>42</v>
      </c>
      <c r="AC623" t="s">
        <v>42</v>
      </c>
      <c r="AD623" t="s">
        <v>42</v>
      </c>
      <c r="AE623" t="s">
        <v>42</v>
      </c>
      <c r="AF623" t="s">
        <v>38</v>
      </c>
      <c r="AH623">
        <v>2023</v>
      </c>
      <c r="AL623" t="s">
        <v>451</v>
      </c>
    </row>
    <row r="624" spans="1:38" x14ac:dyDescent="0.35">
      <c r="A624" t="s">
        <v>38</v>
      </c>
      <c r="B624" t="s">
        <v>700</v>
      </c>
      <c r="C624" t="s">
        <v>276</v>
      </c>
      <c r="D624" t="s">
        <v>276</v>
      </c>
      <c r="E624" t="s">
        <v>42</v>
      </c>
      <c r="G624" t="s">
        <v>451</v>
      </c>
      <c r="H624" t="s">
        <v>1087</v>
      </c>
      <c r="I624" t="s">
        <v>42</v>
      </c>
      <c r="J624">
        <v>1</v>
      </c>
      <c r="L624" t="s">
        <v>53</v>
      </c>
      <c r="R624">
        <v>0</v>
      </c>
      <c r="S624">
        <v>0</v>
      </c>
      <c r="T624">
        <v>178</v>
      </c>
      <c r="U624">
        <v>178</v>
      </c>
      <c r="V624">
        <v>178000</v>
      </c>
      <c r="W624">
        <v>14833.333333333334</v>
      </c>
      <c r="X624" t="s">
        <v>38</v>
      </c>
      <c r="Y624" t="s">
        <v>38</v>
      </c>
      <c r="Z624" t="s">
        <v>38</v>
      </c>
      <c r="AF624" t="s">
        <v>38</v>
      </c>
      <c r="AH624">
        <v>2023</v>
      </c>
      <c r="AL624" t="s">
        <v>451</v>
      </c>
    </row>
    <row r="625" spans="1:38" x14ac:dyDescent="0.35">
      <c r="A625" t="s">
        <v>38</v>
      </c>
      <c r="B625" t="s">
        <v>700</v>
      </c>
      <c r="C625" t="s">
        <v>276</v>
      </c>
      <c r="D625" t="s">
        <v>276</v>
      </c>
      <c r="E625" t="s">
        <v>42</v>
      </c>
      <c r="G625" t="s">
        <v>451</v>
      </c>
      <c r="H625" t="s">
        <v>1088</v>
      </c>
      <c r="I625" t="s">
        <v>42</v>
      </c>
      <c r="J625">
        <v>1</v>
      </c>
      <c r="L625" t="s">
        <v>53</v>
      </c>
      <c r="R625">
        <v>0</v>
      </c>
      <c r="S625">
        <v>0</v>
      </c>
      <c r="T625">
        <v>57</v>
      </c>
      <c r="U625">
        <v>57</v>
      </c>
      <c r="V625">
        <v>57000</v>
      </c>
      <c r="W625">
        <v>4750</v>
      </c>
      <c r="X625" t="s">
        <v>38</v>
      </c>
      <c r="Y625" t="s">
        <v>38</v>
      </c>
      <c r="Z625" t="s">
        <v>38</v>
      </c>
      <c r="AF625" t="s">
        <v>38</v>
      </c>
      <c r="AH625">
        <v>2023</v>
      </c>
      <c r="AL625" t="s">
        <v>451</v>
      </c>
    </row>
    <row r="626" spans="1:38" x14ac:dyDescent="0.35">
      <c r="A626" t="s">
        <v>47</v>
      </c>
      <c r="B626" t="s">
        <v>700</v>
      </c>
      <c r="C626" t="s">
        <v>276</v>
      </c>
      <c r="D626" t="s">
        <v>276</v>
      </c>
      <c r="E626" t="s">
        <v>48</v>
      </c>
      <c r="F626" t="s">
        <v>42</v>
      </c>
      <c r="G626" t="s">
        <v>451</v>
      </c>
      <c r="H626" t="s">
        <v>490</v>
      </c>
      <c r="I626" t="s">
        <v>42</v>
      </c>
      <c r="J626">
        <v>1</v>
      </c>
      <c r="L626" t="s">
        <v>553</v>
      </c>
      <c r="M626" t="s">
        <v>42</v>
      </c>
      <c r="Q626">
        <v>0</v>
      </c>
      <c r="R626">
        <v>0</v>
      </c>
      <c r="S626">
        <v>0</v>
      </c>
      <c r="T626">
        <v>3067</v>
      </c>
      <c r="U626">
        <v>3067</v>
      </c>
      <c r="V626">
        <v>3067000</v>
      </c>
      <c r="W626">
        <v>255583.33333333334</v>
      </c>
      <c r="X626" t="s">
        <v>1113</v>
      </c>
      <c r="Y626" t="s">
        <v>1113</v>
      </c>
      <c r="Z626">
        <v>3093</v>
      </c>
      <c r="AA626">
        <v>3094</v>
      </c>
      <c r="AB626" t="s">
        <v>42</v>
      </c>
      <c r="AC626" t="s">
        <v>42</v>
      </c>
      <c r="AD626" t="s">
        <v>42</v>
      </c>
      <c r="AE626" t="s">
        <v>42</v>
      </c>
      <c r="AF626">
        <v>131</v>
      </c>
      <c r="AH626">
        <v>2023</v>
      </c>
      <c r="AL626" t="s">
        <v>451</v>
      </c>
    </row>
    <row r="627" spans="1:38" x14ac:dyDescent="0.35">
      <c r="A627" t="s">
        <v>47</v>
      </c>
      <c r="B627" t="s">
        <v>700</v>
      </c>
      <c r="C627" t="s">
        <v>276</v>
      </c>
      <c r="D627" t="s">
        <v>276</v>
      </c>
      <c r="E627" t="s">
        <v>48</v>
      </c>
      <c r="F627" t="s">
        <v>42</v>
      </c>
      <c r="G627" t="s">
        <v>451</v>
      </c>
      <c r="H627" t="s">
        <v>1089</v>
      </c>
      <c r="I627" t="s">
        <v>1090</v>
      </c>
      <c r="J627">
        <v>1</v>
      </c>
      <c r="L627" t="s">
        <v>58</v>
      </c>
      <c r="M627" t="s">
        <v>50</v>
      </c>
      <c r="N627">
        <v>3</v>
      </c>
      <c r="O627">
        <v>31</v>
      </c>
      <c r="P627">
        <v>10</v>
      </c>
      <c r="Q627">
        <v>69.090466399999997</v>
      </c>
      <c r="R627">
        <v>5.166666666666667</v>
      </c>
      <c r="S627">
        <v>356.96740973333334</v>
      </c>
      <c r="U627">
        <v>356.96740973333334</v>
      </c>
      <c r="V627">
        <v>356967.40973333333</v>
      </c>
      <c r="W627">
        <v>29747.284144444446</v>
      </c>
      <c r="X627" t="s">
        <v>1113</v>
      </c>
      <c r="Y627" t="s">
        <v>1113</v>
      </c>
      <c r="Z627">
        <v>3093</v>
      </c>
      <c r="AA627">
        <v>3094</v>
      </c>
      <c r="AB627" t="s">
        <v>42</v>
      </c>
      <c r="AC627" t="s">
        <v>42</v>
      </c>
      <c r="AD627" t="s">
        <v>42</v>
      </c>
      <c r="AE627" t="s">
        <v>42</v>
      </c>
      <c r="AF627">
        <v>131</v>
      </c>
      <c r="AH627">
        <v>2023</v>
      </c>
      <c r="AL627" t="s">
        <v>451</v>
      </c>
    </row>
    <row r="628" spans="1:38" x14ac:dyDescent="0.35">
      <c r="A628" t="s">
        <v>47</v>
      </c>
      <c r="B628" t="s">
        <v>700</v>
      </c>
      <c r="C628" t="s">
        <v>276</v>
      </c>
      <c r="D628" t="s">
        <v>276</v>
      </c>
      <c r="E628" t="s">
        <v>48</v>
      </c>
      <c r="F628" t="s">
        <v>42</v>
      </c>
      <c r="G628" t="s">
        <v>451</v>
      </c>
      <c r="H628" t="s">
        <v>1089</v>
      </c>
      <c r="I628" t="s">
        <v>1090</v>
      </c>
      <c r="J628">
        <v>1</v>
      </c>
      <c r="L628" t="s">
        <v>58</v>
      </c>
      <c r="M628" t="s">
        <v>310</v>
      </c>
      <c r="N628">
        <v>3</v>
      </c>
      <c r="O628">
        <v>41</v>
      </c>
      <c r="P628">
        <v>10</v>
      </c>
      <c r="Q628">
        <v>69.090466399999997</v>
      </c>
      <c r="R628">
        <v>6.833333333333333</v>
      </c>
      <c r="S628">
        <v>472.11818706666662</v>
      </c>
      <c r="T628">
        <v>0</v>
      </c>
      <c r="U628">
        <v>472.11818706666662</v>
      </c>
      <c r="V628">
        <v>472118.18706666661</v>
      </c>
      <c r="W628">
        <v>39343.182255555548</v>
      </c>
      <c r="X628" t="s">
        <v>1113</v>
      </c>
      <c r="Y628" t="s">
        <v>1113</v>
      </c>
      <c r="Z628">
        <v>3093</v>
      </c>
      <c r="AA628">
        <v>3094</v>
      </c>
      <c r="AB628" t="s">
        <v>42</v>
      </c>
      <c r="AC628" t="s">
        <v>42</v>
      </c>
      <c r="AD628" t="s">
        <v>42</v>
      </c>
      <c r="AE628" t="s">
        <v>42</v>
      </c>
      <c r="AF628">
        <v>131</v>
      </c>
      <c r="AH628">
        <v>2023</v>
      </c>
      <c r="AL628" t="s">
        <v>451</v>
      </c>
    </row>
    <row r="629" spans="1:38" x14ac:dyDescent="0.35">
      <c r="A629" t="s">
        <v>47</v>
      </c>
      <c r="B629" t="s">
        <v>700</v>
      </c>
      <c r="C629" t="s">
        <v>276</v>
      </c>
      <c r="D629" t="s">
        <v>276</v>
      </c>
      <c r="E629" t="s">
        <v>48</v>
      </c>
      <c r="F629" t="s">
        <v>42</v>
      </c>
      <c r="G629" t="s">
        <v>451</v>
      </c>
      <c r="H629" t="s">
        <v>1091</v>
      </c>
      <c r="I629" t="s">
        <v>42</v>
      </c>
      <c r="J629">
        <v>1</v>
      </c>
      <c r="L629" t="s">
        <v>66</v>
      </c>
      <c r="M629" t="s">
        <v>50</v>
      </c>
      <c r="N629">
        <v>6</v>
      </c>
      <c r="O629">
        <v>27</v>
      </c>
      <c r="P629">
        <v>7.5</v>
      </c>
      <c r="Q629">
        <v>71.090463700000001</v>
      </c>
      <c r="R629">
        <v>3.375</v>
      </c>
      <c r="S629">
        <v>239.9303149875</v>
      </c>
      <c r="T629">
        <v>0</v>
      </c>
      <c r="U629">
        <v>239.9303149875</v>
      </c>
      <c r="V629">
        <v>239930.31498749999</v>
      </c>
      <c r="W629">
        <v>19994.192915625001</v>
      </c>
      <c r="X629" t="s">
        <v>1113</v>
      </c>
      <c r="Y629" t="s">
        <v>1113</v>
      </c>
      <c r="Z629">
        <v>3093</v>
      </c>
      <c r="AA629">
        <v>3094</v>
      </c>
      <c r="AB629" t="s">
        <v>42</v>
      </c>
      <c r="AC629" t="s">
        <v>42</v>
      </c>
      <c r="AD629" t="s">
        <v>42</v>
      </c>
      <c r="AE629" t="s">
        <v>42</v>
      </c>
      <c r="AF629">
        <v>131</v>
      </c>
      <c r="AH629">
        <v>2023</v>
      </c>
      <c r="AL629" t="s">
        <v>451</v>
      </c>
    </row>
    <row r="630" spans="1:38" x14ac:dyDescent="0.35">
      <c r="A630" t="s">
        <v>47</v>
      </c>
      <c r="B630" t="s">
        <v>700</v>
      </c>
      <c r="C630" t="s">
        <v>276</v>
      </c>
      <c r="D630" t="s">
        <v>276</v>
      </c>
      <c r="E630" t="s">
        <v>48</v>
      </c>
      <c r="F630" t="s">
        <v>42</v>
      </c>
      <c r="G630" t="s">
        <v>451</v>
      </c>
      <c r="H630" t="s">
        <v>1091</v>
      </c>
      <c r="I630" t="s">
        <v>42</v>
      </c>
      <c r="J630">
        <v>1</v>
      </c>
      <c r="L630" t="s">
        <v>66</v>
      </c>
      <c r="M630" t="s">
        <v>49</v>
      </c>
      <c r="N630">
        <v>6</v>
      </c>
      <c r="O630">
        <v>34</v>
      </c>
      <c r="P630">
        <v>7.5</v>
      </c>
      <c r="Q630">
        <v>71.090463700000001</v>
      </c>
      <c r="R630">
        <v>4.25</v>
      </c>
      <c r="S630">
        <v>302.13447072500003</v>
      </c>
      <c r="T630">
        <v>0</v>
      </c>
      <c r="U630">
        <v>302.13447072500003</v>
      </c>
      <c r="V630">
        <v>302134.47072500002</v>
      </c>
      <c r="W630">
        <v>25177.872560416668</v>
      </c>
      <c r="X630" t="s">
        <v>1113</v>
      </c>
      <c r="Y630" t="s">
        <v>1113</v>
      </c>
      <c r="Z630">
        <v>3093</v>
      </c>
      <c r="AA630">
        <v>3094</v>
      </c>
      <c r="AB630" t="s">
        <v>42</v>
      </c>
      <c r="AC630" t="s">
        <v>42</v>
      </c>
      <c r="AD630" t="s">
        <v>42</v>
      </c>
      <c r="AE630" t="s">
        <v>42</v>
      </c>
      <c r="AF630">
        <v>131</v>
      </c>
      <c r="AH630">
        <v>2023</v>
      </c>
      <c r="AL630" t="s">
        <v>451</v>
      </c>
    </row>
    <row r="631" spans="1:38" x14ac:dyDescent="0.35">
      <c r="A631" t="s">
        <v>47</v>
      </c>
      <c r="B631" t="s">
        <v>700</v>
      </c>
      <c r="C631" t="s">
        <v>276</v>
      </c>
      <c r="D631" t="s">
        <v>276</v>
      </c>
      <c r="E631" t="s">
        <v>48</v>
      </c>
      <c r="F631" t="s">
        <v>42</v>
      </c>
      <c r="G631" t="s">
        <v>451</v>
      </c>
      <c r="H631" t="s">
        <v>1092</v>
      </c>
      <c r="I631" t="s">
        <v>1093</v>
      </c>
      <c r="J631">
        <v>1</v>
      </c>
      <c r="L631" t="s">
        <v>58</v>
      </c>
      <c r="M631" t="s">
        <v>50</v>
      </c>
      <c r="N631">
        <v>3</v>
      </c>
      <c r="O631">
        <v>31</v>
      </c>
      <c r="P631">
        <v>5</v>
      </c>
      <c r="Q631">
        <v>71.090463700000001</v>
      </c>
      <c r="R631">
        <v>2.5833333333333335</v>
      </c>
      <c r="S631">
        <v>183.65036455833334</v>
      </c>
      <c r="U631">
        <v>183.65036455833334</v>
      </c>
      <c r="V631">
        <v>183650.36455833333</v>
      </c>
      <c r="W631">
        <v>15304.197046527777</v>
      </c>
      <c r="X631" t="s">
        <v>1113</v>
      </c>
      <c r="Y631" t="s">
        <v>1113</v>
      </c>
      <c r="Z631">
        <v>3093</v>
      </c>
      <c r="AA631">
        <v>3094</v>
      </c>
      <c r="AB631" t="s">
        <v>42</v>
      </c>
      <c r="AC631" t="s">
        <v>42</v>
      </c>
      <c r="AD631" t="s">
        <v>42</v>
      </c>
      <c r="AE631" t="s">
        <v>42</v>
      </c>
      <c r="AF631">
        <v>131</v>
      </c>
      <c r="AH631">
        <v>2023</v>
      </c>
      <c r="AL631" t="s">
        <v>451</v>
      </c>
    </row>
    <row r="632" spans="1:38" x14ac:dyDescent="0.35">
      <c r="A632" t="s">
        <v>47</v>
      </c>
      <c r="B632" t="s">
        <v>700</v>
      </c>
      <c r="C632" t="s">
        <v>276</v>
      </c>
      <c r="D632" t="s">
        <v>276</v>
      </c>
      <c r="E632" t="s">
        <v>48</v>
      </c>
      <c r="F632" t="s">
        <v>42</v>
      </c>
      <c r="G632" t="s">
        <v>451</v>
      </c>
      <c r="H632" t="s">
        <v>1092</v>
      </c>
      <c r="I632" t="s">
        <v>1093</v>
      </c>
      <c r="J632">
        <v>1</v>
      </c>
      <c r="L632" t="s">
        <v>58</v>
      </c>
      <c r="M632" t="s">
        <v>310</v>
      </c>
      <c r="N632">
        <v>3</v>
      </c>
      <c r="O632">
        <v>41</v>
      </c>
      <c r="P632">
        <v>5</v>
      </c>
      <c r="Q632">
        <v>71.090463700000001</v>
      </c>
      <c r="R632">
        <v>3.4166666666666665</v>
      </c>
      <c r="S632">
        <v>242.89241764166667</v>
      </c>
      <c r="T632">
        <v>0</v>
      </c>
      <c r="U632">
        <v>242.89241764166667</v>
      </c>
      <c r="V632">
        <v>242892.41764166666</v>
      </c>
      <c r="W632">
        <v>20241.034803472223</v>
      </c>
      <c r="X632" t="s">
        <v>1113</v>
      </c>
      <c r="Y632" t="s">
        <v>1113</v>
      </c>
      <c r="Z632">
        <v>3093</v>
      </c>
      <c r="AA632">
        <v>3094</v>
      </c>
      <c r="AB632" t="s">
        <v>42</v>
      </c>
      <c r="AC632" t="s">
        <v>42</v>
      </c>
      <c r="AD632" t="s">
        <v>42</v>
      </c>
      <c r="AE632" t="s">
        <v>42</v>
      </c>
      <c r="AF632">
        <v>131</v>
      </c>
      <c r="AH632">
        <v>2023</v>
      </c>
      <c r="AL632" t="s">
        <v>451</v>
      </c>
    </row>
    <row r="633" spans="1:38" x14ac:dyDescent="0.35">
      <c r="A633" t="s">
        <v>47</v>
      </c>
      <c r="B633" t="s">
        <v>700</v>
      </c>
      <c r="C633" t="s">
        <v>276</v>
      </c>
      <c r="D633" t="s">
        <v>276</v>
      </c>
      <c r="E633" t="s">
        <v>48</v>
      </c>
      <c r="F633" t="s">
        <v>42</v>
      </c>
      <c r="G633" t="s">
        <v>451</v>
      </c>
      <c r="H633" t="s">
        <v>1094</v>
      </c>
      <c r="I633" t="s">
        <v>1095</v>
      </c>
      <c r="J633">
        <v>1</v>
      </c>
      <c r="L633" t="s">
        <v>58</v>
      </c>
      <c r="M633" t="s">
        <v>50</v>
      </c>
      <c r="N633">
        <v>3</v>
      </c>
      <c r="O633">
        <v>31</v>
      </c>
      <c r="P633">
        <v>7.5</v>
      </c>
      <c r="Q633">
        <v>71.090463700000001</v>
      </c>
      <c r="R633">
        <v>3.875</v>
      </c>
      <c r="S633">
        <v>275.47554683750002</v>
      </c>
      <c r="U633">
        <v>275.47554683750002</v>
      </c>
      <c r="V633">
        <v>275475.54683750001</v>
      </c>
      <c r="W633">
        <v>22956.295569791666</v>
      </c>
      <c r="X633" t="s">
        <v>1113</v>
      </c>
      <c r="Y633" t="s">
        <v>1113</v>
      </c>
      <c r="Z633">
        <v>3093</v>
      </c>
      <c r="AA633">
        <v>3094</v>
      </c>
      <c r="AB633" t="s">
        <v>42</v>
      </c>
      <c r="AC633" t="s">
        <v>42</v>
      </c>
      <c r="AD633" t="s">
        <v>42</v>
      </c>
      <c r="AE633" t="s">
        <v>42</v>
      </c>
      <c r="AF633">
        <v>131</v>
      </c>
      <c r="AH633">
        <v>2023</v>
      </c>
      <c r="AL633" t="s">
        <v>451</v>
      </c>
    </row>
    <row r="634" spans="1:38" x14ac:dyDescent="0.35">
      <c r="A634" t="s">
        <v>47</v>
      </c>
      <c r="B634" t="s">
        <v>700</v>
      </c>
      <c r="C634" t="s">
        <v>276</v>
      </c>
      <c r="D634" t="s">
        <v>276</v>
      </c>
      <c r="E634" t="s">
        <v>48</v>
      </c>
      <c r="F634" t="s">
        <v>42</v>
      </c>
      <c r="G634" t="s">
        <v>451</v>
      </c>
      <c r="H634" t="s">
        <v>1094</v>
      </c>
      <c r="I634" t="s">
        <v>1095</v>
      </c>
      <c r="J634">
        <v>1</v>
      </c>
      <c r="L634" t="s">
        <v>58</v>
      </c>
      <c r="M634" t="s">
        <v>49</v>
      </c>
      <c r="N634">
        <v>3</v>
      </c>
      <c r="O634">
        <v>41</v>
      </c>
      <c r="P634">
        <v>7.5</v>
      </c>
      <c r="Q634">
        <v>71.090463700000001</v>
      </c>
      <c r="R634">
        <v>5.125</v>
      </c>
      <c r="S634">
        <v>364.33862646250003</v>
      </c>
      <c r="U634">
        <v>364.33862646250003</v>
      </c>
      <c r="V634">
        <v>364338.62646250002</v>
      </c>
      <c r="W634">
        <v>30361.552205208336</v>
      </c>
      <c r="X634" t="s">
        <v>1113</v>
      </c>
      <c r="Y634" t="s">
        <v>1113</v>
      </c>
      <c r="Z634">
        <v>3093</v>
      </c>
      <c r="AA634">
        <v>3094</v>
      </c>
      <c r="AB634" t="s">
        <v>42</v>
      </c>
      <c r="AC634" t="s">
        <v>42</v>
      </c>
      <c r="AD634" t="s">
        <v>42</v>
      </c>
      <c r="AE634" t="s">
        <v>42</v>
      </c>
      <c r="AF634">
        <v>131</v>
      </c>
      <c r="AH634">
        <v>2023</v>
      </c>
      <c r="AL634" t="s">
        <v>451</v>
      </c>
    </row>
    <row r="635" spans="1:38" x14ac:dyDescent="0.35">
      <c r="A635" t="s">
        <v>47</v>
      </c>
      <c r="B635" t="s">
        <v>700</v>
      </c>
      <c r="C635" t="s">
        <v>276</v>
      </c>
      <c r="D635" t="s">
        <v>276</v>
      </c>
      <c r="E635" t="s">
        <v>48</v>
      </c>
      <c r="G635" t="s">
        <v>451</v>
      </c>
      <c r="H635" t="s">
        <v>113</v>
      </c>
      <c r="I635" t="s">
        <v>1096</v>
      </c>
      <c r="J635">
        <v>1</v>
      </c>
      <c r="L635" t="s">
        <v>58</v>
      </c>
      <c r="M635" t="s">
        <v>50</v>
      </c>
      <c r="N635">
        <v>6</v>
      </c>
      <c r="O635">
        <v>27</v>
      </c>
      <c r="P635">
        <v>4.5</v>
      </c>
      <c r="Q635">
        <v>71.090463700000001</v>
      </c>
      <c r="R635">
        <v>2.0249999999999999</v>
      </c>
      <c r="S635">
        <v>143.9581889925</v>
      </c>
      <c r="U635">
        <v>143.9581889925</v>
      </c>
      <c r="V635">
        <v>143958.18899249999</v>
      </c>
      <c r="W635">
        <v>11996.515749374999</v>
      </c>
      <c r="X635" t="s">
        <v>1113</v>
      </c>
      <c r="Y635" t="s">
        <v>1113</v>
      </c>
      <c r="Z635">
        <v>3093</v>
      </c>
      <c r="AA635">
        <v>3094</v>
      </c>
      <c r="AF635">
        <v>131</v>
      </c>
      <c r="AH635">
        <v>2023</v>
      </c>
      <c r="AL635" t="s">
        <v>451</v>
      </c>
    </row>
    <row r="636" spans="1:38" x14ac:dyDescent="0.35">
      <c r="A636" t="s">
        <v>47</v>
      </c>
      <c r="B636" t="s">
        <v>700</v>
      </c>
      <c r="C636" t="s">
        <v>276</v>
      </c>
      <c r="D636" t="s">
        <v>276</v>
      </c>
      <c r="E636" t="s">
        <v>48</v>
      </c>
      <c r="G636" t="s">
        <v>451</v>
      </c>
      <c r="H636" t="s">
        <v>113</v>
      </c>
      <c r="I636" t="s">
        <v>1096</v>
      </c>
      <c r="J636">
        <v>1</v>
      </c>
      <c r="L636" t="s">
        <v>58</v>
      </c>
      <c r="M636" t="s">
        <v>49</v>
      </c>
      <c r="N636">
        <v>6</v>
      </c>
      <c r="O636">
        <v>34</v>
      </c>
      <c r="P636">
        <v>4.5</v>
      </c>
      <c r="Q636">
        <v>71.090463700000001</v>
      </c>
      <c r="R636">
        <v>2.5499999999999998</v>
      </c>
      <c r="S636">
        <v>181.28068243499999</v>
      </c>
      <c r="U636">
        <v>181.28068243499999</v>
      </c>
      <c r="V636">
        <v>181280.682435</v>
      </c>
      <c r="W636">
        <v>15106.72353625</v>
      </c>
      <c r="X636" t="s">
        <v>1113</v>
      </c>
      <c r="Y636" t="s">
        <v>1113</v>
      </c>
      <c r="Z636">
        <v>3093</v>
      </c>
      <c r="AA636">
        <v>3094</v>
      </c>
      <c r="AF636">
        <v>131</v>
      </c>
      <c r="AH636">
        <v>2023</v>
      </c>
      <c r="AL636" t="s">
        <v>451</v>
      </c>
    </row>
    <row r="637" spans="1:38" x14ac:dyDescent="0.35">
      <c r="A637" t="s">
        <v>47</v>
      </c>
      <c r="B637" t="s">
        <v>700</v>
      </c>
      <c r="C637" t="s">
        <v>276</v>
      </c>
      <c r="D637" t="s">
        <v>276</v>
      </c>
      <c r="E637" t="s">
        <v>48</v>
      </c>
      <c r="G637" t="s">
        <v>451</v>
      </c>
      <c r="H637" t="s">
        <v>1097</v>
      </c>
      <c r="I637" t="s">
        <v>1098</v>
      </c>
      <c r="J637">
        <v>1</v>
      </c>
      <c r="L637" t="s">
        <v>58</v>
      </c>
      <c r="M637" t="s">
        <v>50</v>
      </c>
      <c r="N637">
        <v>6</v>
      </c>
      <c r="O637">
        <v>27</v>
      </c>
      <c r="P637">
        <v>3</v>
      </c>
      <c r="Q637">
        <v>71.090463700000001</v>
      </c>
      <c r="R637">
        <v>1.35</v>
      </c>
      <c r="S637">
        <v>95.972125995000013</v>
      </c>
      <c r="U637">
        <v>95.972125995000013</v>
      </c>
      <c r="V637">
        <v>95972.125995000009</v>
      </c>
      <c r="W637">
        <v>7997.6771662500005</v>
      </c>
      <c r="X637" t="s">
        <v>1113</v>
      </c>
      <c r="Y637" t="s">
        <v>1113</v>
      </c>
      <c r="Z637">
        <v>3093</v>
      </c>
      <c r="AA637">
        <v>3094</v>
      </c>
      <c r="AF637">
        <v>131</v>
      </c>
      <c r="AH637">
        <v>2023</v>
      </c>
      <c r="AL637" t="s">
        <v>451</v>
      </c>
    </row>
    <row r="638" spans="1:38" x14ac:dyDescent="0.35">
      <c r="A638" t="s">
        <v>47</v>
      </c>
      <c r="B638" t="s">
        <v>700</v>
      </c>
      <c r="C638" t="s">
        <v>276</v>
      </c>
      <c r="D638" t="s">
        <v>276</v>
      </c>
      <c r="E638" t="s">
        <v>48</v>
      </c>
      <c r="G638" t="s">
        <v>451</v>
      </c>
      <c r="H638" t="s">
        <v>1097</v>
      </c>
      <c r="I638" t="s">
        <v>1098</v>
      </c>
      <c r="J638">
        <v>1</v>
      </c>
      <c r="L638" t="s">
        <v>58</v>
      </c>
      <c r="M638" t="s">
        <v>49</v>
      </c>
      <c r="N638">
        <v>6</v>
      </c>
      <c r="O638">
        <v>34</v>
      </c>
      <c r="P638">
        <v>3</v>
      </c>
      <c r="Q638">
        <v>71.090463700000001</v>
      </c>
      <c r="R638">
        <v>1.7</v>
      </c>
      <c r="S638">
        <v>120.85378829</v>
      </c>
      <c r="U638">
        <v>120.85378829</v>
      </c>
      <c r="V638">
        <v>120853.78829</v>
      </c>
      <c r="W638">
        <v>10071.149024166667</v>
      </c>
      <c r="X638" t="s">
        <v>1113</v>
      </c>
      <c r="Y638" t="s">
        <v>1113</v>
      </c>
      <c r="Z638">
        <v>3093</v>
      </c>
      <c r="AA638">
        <v>3094</v>
      </c>
      <c r="AF638">
        <v>131</v>
      </c>
      <c r="AH638">
        <v>2023</v>
      </c>
      <c r="AL638" t="s">
        <v>451</v>
      </c>
    </row>
    <row r="639" spans="1:38" x14ac:dyDescent="0.35">
      <c r="A639" t="s">
        <v>47</v>
      </c>
      <c r="B639" t="s">
        <v>700</v>
      </c>
      <c r="C639" t="s">
        <v>276</v>
      </c>
      <c r="D639" t="s">
        <v>276</v>
      </c>
      <c r="E639" t="s">
        <v>48</v>
      </c>
      <c r="F639" t="s">
        <v>42</v>
      </c>
      <c r="G639" t="s">
        <v>451</v>
      </c>
      <c r="H639" t="s">
        <v>1099</v>
      </c>
      <c r="I639" t="s">
        <v>1100</v>
      </c>
      <c r="J639">
        <v>1</v>
      </c>
      <c r="L639" t="s">
        <v>58</v>
      </c>
      <c r="M639" t="s">
        <v>50</v>
      </c>
      <c r="N639">
        <v>4</v>
      </c>
      <c r="O639">
        <v>30</v>
      </c>
      <c r="P639">
        <v>7.5</v>
      </c>
      <c r="Q639">
        <v>72.090463700000001</v>
      </c>
      <c r="R639">
        <v>3.75</v>
      </c>
      <c r="S639">
        <v>270.33923887499998</v>
      </c>
      <c r="U639">
        <v>270.33923887499998</v>
      </c>
      <c r="V639">
        <v>270339.23887499998</v>
      </c>
      <c r="W639">
        <v>22528.26990625</v>
      </c>
      <c r="X639" t="s">
        <v>1113</v>
      </c>
      <c r="Y639" t="s">
        <v>1113</v>
      </c>
      <c r="Z639">
        <v>3093</v>
      </c>
      <c r="AA639">
        <v>3094</v>
      </c>
      <c r="AB639" t="s">
        <v>42</v>
      </c>
      <c r="AC639" t="s">
        <v>42</v>
      </c>
      <c r="AD639" t="s">
        <v>42</v>
      </c>
      <c r="AE639" t="s">
        <v>42</v>
      </c>
      <c r="AF639">
        <v>131</v>
      </c>
      <c r="AH639">
        <v>2023</v>
      </c>
      <c r="AL639" t="s">
        <v>451</v>
      </c>
    </row>
    <row r="640" spans="1:38" x14ac:dyDescent="0.35">
      <c r="A640" t="s">
        <v>47</v>
      </c>
      <c r="B640" t="s">
        <v>700</v>
      </c>
      <c r="C640" t="s">
        <v>276</v>
      </c>
      <c r="D640" t="s">
        <v>276</v>
      </c>
      <c r="E640" t="s">
        <v>48</v>
      </c>
      <c r="F640" t="s">
        <v>42</v>
      </c>
      <c r="G640" t="s">
        <v>451</v>
      </c>
      <c r="H640" t="s">
        <v>1099</v>
      </c>
      <c r="I640" t="s">
        <v>1100</v>
      </c>
      <c r="J640">
        <v>1</v>
      </c>
      <c r="L640" t="s">
        <v>58</v>
      </c>
      <c r="M640" t="s">
        <v>49</v>
      </c>
      <c r="N640">
        <v>4</v>
      </c>
      <c r="O640">
        <v>30</v>
      </c>
      <c r="P640">
        <v>7.5</v>
      </c>
      <c r="Q640">
        <v>72.090463700000001</v>
      </c>
      <c r="R640">
        <v>3.75</v>
      </c>
      <c r="S640">
        <v>270.33923887499998</v>
      </c>
      <c r="U640">
        <v>270.33923887499998</v>
      </c>
      <c r="V640">
        <v>270339.23887499998</v>
      </c>
      <c r="W640">
        <v>22528.26990625</v>
      </c>
      <c r="X640" t="s">
        <v>1113</v>
      </c>
      <c r="Y640" t="s">
        <v>1113</v>
      </c>
      <c r="Z640">
        <v>3093</v>
      </c>
      <c r="AA640">
        <v>3094</v>
      </c>
      <c r="AB640" t="s">
        <v>42</v>
      </c>
      <c r="AC640" t="s">
        <v>42</v>
      </c>
      <c r="AD640" t="s">
        <v>42</v>
      </c>
      <c r="AE640" t="s">
        <v>42</v>
      </c>
      <c r="AF640">
        <v>131</v>
      </c>
      <c r="AH640">
        <v>2023</v>
      </c>
      <c r="AL640" t="s">
        <v>451</v>
      </c>
    </row>
    <row r="641" spans="1:38" x14ac:dyDescent="0.35">
      <c r="A641" t="s">
        <v>47</v>
      </c>
      <c r="B641" t="s">
        <v>700</v>
      </c>
      <c r="C641" t="s">
        <v>276</v>
      </c>
      <c r="D641" t="s">
        <v>276</v>
      </c>
      <c r="E641" t="s">
        <v>48</v>
      </c>
      <c r="F641" t="s">
        <v>42</v>
      </c>
      <c r="G641" t="s">
        <v>451</v>
      </c>
      <c r="H641" t="s">
        <v>1101</v>
      </c>
      <c r="I641" t="s">
        <v>1102</v>
      </c>
      <c r="J641">
        <v>1</v>
      </c>
      <c r="L641" t="s">
        <v>58</v>
      </c>
      <c r="M641" t="s">
        <v>50</v>
      </c>
      <c r="N641">
        <v>4</v>
      </c>
      <c r="O641">
        <v>30</v>
      </c>
      <c r="P641">
        <v>15</v>
      </c>
      <c r="Q641">
        <v>72.090463700000001</v>
      </c>
      <c r="R641">
        <v>7.5</v>
      </c>
      <c r="S641">
        <v>540.67847774999996</v>
      </c>
      <c r="U641">
        <v>540.67847774999996</v>
      </c>
      <c r="V641">
        <v>540678.47774999996</v>
      </c>
      <c r="W641">
        <v>45056.539812499999</v>
      </c>
      <c r="X641" t="s">
        <v>1113</v>
      </c>
      <c r="Y641" t="s">
        <v>1113</v>
      </c>
      <c r="Z641">
        <v>3093</v>
      </c>
      <c r="AA641">
        <v>3094</v>
      </c>
      <c r="AB641" t="s">
        <v>42</v>
      </c>
      <c r="AC641" t="s">
        <v>42</v>
      </c>
      <c r="AD641" t="s">
        <v>42</v>
      </c>
      <c r="AE641" t="s">
        <v>42</v>
      </c>
      <c r="AF641">
        <v>131</v>
      </c>
      <c r="AH641">
        <v>2023</v>
      </c>
      <c r="AL641" t="s">
        <v>451</v>
      </c>
    </row>
    <row r="642" spans="1:38" x14ac:dyDescent="0.35">
      <c r="A642" t="s">
        <v>47</v>
      </c>
      <c r="B642" t="s">
        <v>700</v>
      </c>
      <c r="C642" t="s">
        <v>276</v>
      </c>
      <c r="D642" t="s">
        <v>276</v>
      </c>
      <c r="E642" t="s">
        <v>48</v>
      </c>
      <c r="F642" t="s">
        <v>42</v>
      </c>
      <c r="G642" t="s">
        <v>451</v>
      </c>
      <c r="H642" t="s">
        <v>1101</v>
      </c>
      <c r="I642" t="s">
        <v>1102</v>
      </c>
      <c r="J642">
        <v>1</v>
      </c>
      <c r="L642" t="s">
        <v>58</v>
      </c>
      <c r="M642" t="s">
        <v>49</v>
      </c>
      <c r="N642">
        <v>4</v>
      </c>
      <c r="O642">
        <v>30</v>
      </c>
      <c r="P642">
        <v>15</v>
      </c>
      <c r="Q642">
        <v>72.090463700000001</v>
      </c>
      <c r="R642">
        <v>7.5</v>
      </c>
      <c r="S642">
        <v>540.67847774999996</v>
      </c>
      <c r="U642">
        <v>540.67847774999996</v>
      </c>
      <c r="V642">
        <v>540678.47774999996</v>
      </c>
      <c r="W642">
        <v>45056.539812499999</v>
      </c>
      <c r="X642" t="s">
        <v>1113</v>
      </c>
      <c r="Y642" t="s">
        <v>1113</v>
      </c>
      <c r="Z642">
        <v>3093</v>
      </c>
      <c r="AA642">
        <v>3094</v>
      </c>
      <c r="AB642" t="s">
        <v>42</v>
      </c>
      <c r="AC642" t="s">
        <v>42</v>
      </c>
      <c r="AD642" t="s">
        <v>42</v>
      </c>
      <c r="AE642" t="s">
        <v>42</v>
      </c>
      <c r="AF642">
        <v>131</v>
      </c>
      <c r="AH642">
        <v>2023</v>
      </c>
      <c r="AL642" t="s">
        <v>451</v>
      </c>
    </row>
    <row r="643" spans="1:38" x14ac:dyDescent="0.35">
      <c r="A643" t="s">
        <v>47</v>
      </c>
      <c r="B643" t="s">
        <v>700</v>
      </c>
      <c r="C643" t="s">
        <v>276</v>
      </c>
      <c r="D643" t="s">
        <v>276</v>
      </c>
      <c r="E643" t="s">
        <v>48</v>
      </c>
      <c r="F643" t="s">
        <v>42</v>
      </c>
      <c r="G643" t="s">
        <v>451</v>
      </c>
      <c r="H643" t="s">
        <v>1103</v>
      </c>
      <c r="I643" t="s">
        <v>1104</v>
      </c>
      <c r="J643">
        <v>1</v>
      </c>
      <c r="L643" t="s">
        <v>58</v>
      </c>
      <c r="M643" t="s">
        <v>50</v>
      </c>
      <c r="N643">
        <v>4</v>
      </c>
      <c r="O643">
        <v>30</v>
      </c>
      <c r="P643">
        <v>7.5</v>
      </c>
      <c r="Q643">
        <v>72.090463700000001</v>
      </c>
      <c r="R643">
        <v>3.75</v>
      </c>
      <c r="S643">
        <v>270.33923887499998</v>
      </c>
      <c r="U643">
        <v>270.33923887499998</v>
      </c>
      <c r="V643">
        <v>270339.23887499998</v>
      </c>
      <c r="W643">
        <v>22528.26990625</v>
      </c>
      <c r="X643" t="s">
        <v>1113</v>
      </c>
      <c r="Y643" t="s">
        <v>1113</v>
      </c>
      <c r="Z643">
        <v>3093</v>
      </c>
      <c r="AA643">
        <v>3094</v>
      </c>
      <c r="AB643" t="s">
        <v>42</v>
      </c>
      <c r="AC643" t="s">
        <v>42</v>
      </c>
      <c r="AD643" t="s">
        <v>42</v>
      </c>
      <c r="AE643" t="s">
        <v>42</v>
      </c>
      <c r="AF643">
        <v>131</v>
      </c>
      <c r="AH643">
        <v>2023</v>
      </c>
      <c r="AL643" t="s">
        <v>451</v>
      </c>
    </row>
    <row r="644" spans="1:38" x14ac:dyDescent="0.35">
      <c r="A644" t="s">
        <v>47</v>
      </c>
      <c r="B644" t="s">
        <v>700</v>
      </c>
      <c r="C644" t="s">
        <v>276</v>
      </c>
      <c r="D644" t="s">
        <v>276</v>
      </c>
      <c r="E644" t="s">
        <v>48</v>
      </c>
      <c r="F644" t="s">
        <v>42</v>
      </c>
      <c r="G644" t="s">
        <v>451</v>
      </c>
      <c r="H644" t="s">
        <v>1103</v>
      </c>
      <c r="I644" t="s">
        <v>1104</v>
      </c>
      <c r="J644">
        <v>1</v>
      </c>
      <c r="L644" t="s">
        <v>58</v>
      </c>
      <c r="M644" t="s">
        <v>49</v>
      </c>
      <c r="N644">
        <v>4</v>
      </c>
      <c r="O644">
        <v>30</v>
      </c>
      <c r="P644">
        <v>7.5</v>
      </c>
      <c r="Q644">
        <v>72.090463700000001</v>
      </c>
      <c r="R644">
        <v>3.75</v>
      </c>
      <c r="S644">
        <v>270.33923887499998</v>
      </c>
      <c r="T644">
        <v>0</v>
      </c>
      <c r="U644">
        <v>270.33923887499998</v>
      </c>
      <c r="V644">
        <v>270339.23887499998</v>
      </c>
      <c r="W644">
        <v>22528.26990625</v>
      </c>
      <c r="X644" t="s">
        <v>1113</v>
      </c>
      <c r="Y644" t="s">
        <v>1113</v>
      </c>
      <c r="Z644">
        <v>3093</v>
      </c>
      <c r="AA644">
        <v>3094</v>
      </c>
      <c r="AB644" t="s">
        <v>42</v>
      </c>
      <c r="AC644" t="s">
        <v>42</v>
      </c>
      <c r="AD644" t="s">
        <v>42</v>
      </c>
      <c r="AE644" t="s">
        <v>42</v>
      </c>
      <c r="AF644">
        <v>131</v>
      </c>
      <c r="AH644">
        <v>2023</v>
      </c>
      <c r="AL644" t="s">
        <v>451</v>
      </c>
    </row>
    <row r="645" spans="1:38" x14ac:dyDescent="0.35">
      <c r="A645" t="s">
        <v>47</v>
      </c>
      <c r="B645" t="s">
        <v>700</v>
      </c>
      <c r="C645" t="s">
        <v>276</v>
      </c>
      <c r="D645" t="s">
        <v>276</v>
      </c>
      <c r="E645" t="s">
        <v>48</v>
      </c>
      <c r="G645" t="s">
        <v>451</v>
      </c>
      <c r="H645" t="s">
        <v>1105</v>
      </c>
      <c r="I645" t="s">
        <v>1106</v>
      </c>
      <c r="J645">
        <v>1</v>
      </c>
      <c r="L645" t="s">
        <v>58</v>
      </c>
      <c r="M645" t="s">
        <v>50</v>
      </c>
      <c r="N645">
        <v>5</v>
      </c>
      <c r="O645">
        <v>31</v>
      </c>
      <c r="P645">
        <v>7.5</v>
      </c>
      <c r="Q645">
        <v>72.090463700000001</v>
      </c>
      <c r="R645">
        <v>3.875</v>
      </c>
      <c r="S645">
        <v>279.35054683750002</v>
      </c>
      <c r="U645">
        <v>279.35054683750002</v>
      </c>
      <c r="V645">
        <v>279350.54683750001</v>
      </c>
      <c r="W645">
        <v>23279.212236458334</v>
      </c>
      <c r="X645" t="s">
        <v>1113</v>
      </c>
      <c r="Y645" t="s">
        <v>1113</v>
      </c>
      <c r="Z645">
        <v>3093</v>
      </c>
      <c r="AA645">
        <v>3094</v>
      </c>
      <c r="AF645">
        <v>131</v>
      </c>
      <c r="AH645">
        <v>2023</v>
      </c>
      <c r="AL645" t="s">
        <v>451</v>
      </c>
    </row>
    <row r="646" spans="1:38" x14ac:dyDescent="0.35">
      <c r="A646" t="s">
        <v>47</v>
      </c>
      <c r="B646" t="s">
        <v>700</v>
      </c>
      <c r="C646" t="s">
        <v>276</v>
      </c>
      <c r="D646" t="s">
        <v>276</v>
      </c>
      <c r="E646" t="s">
        <v>48</v>
      </c>
      <c r="F646" t="s">
        <v>42</v>
      </c>
      <c r="G646" t="s">
        <v>451</v>
      </c>
      <c r="H646" t="s">
        <v>1105</v>
      </c>
      <c r="I646" t="s">
        <v>1106</v>
      </c>
      <c r="J646">
        <v>1</v>
      </c>
      <c r="L646" t="s">
        <v>58</v>
      </c>
      <c r="M646" t="s">
        <v>49</v>
      </c>
      <c r="N646">
        <v>5</v>
      </c>
      <c r="O646">
        <v>28</v>
      </c>
      <c r="P646">
        <v>7.5</v>
      </c>
      <c r="Q646">
        <v>72.090463700000001</v>
      </c>
      <c r="R646">
        <v>3.5</v>
      </c>
      <c r="S646">
        <v>252.31662295000001</v>
      </c>
      <c r="U646">
        <v>252.31662295000001</v>
      </c>
      <c r="V646">
        <v>252316.62295000002</v>
      </c>
      <c r="W646">
        <v>21026.385245833335</v>
      </c>
      <c r="X646" t="s">
        <v>1113</v>
      </c>
      <c r="Y646" t="s">
        <v>1113</v>
      </c>
      <c r="Z646">
        <v>3093</v>
      </c>
      <c r="AA646">
        <v>3094</v>
      </c>
      <c r="AB646" t="s">
        <v>42</v>
      </c>
      <c r="AC646" t="s">
        <v>42</v>
      </c>
      <c r="AD646" t="s">
        <v>42</v>
      </c>
      <c r="AE646" t="s">
        <v>42</v>
      </c>
      <c r="AF646">
        <v>131</v>
      </c>
      <c r="AH646">
        <v>2023</v>
      </c>
      <c r="AL646" t="s">
        <v>451</v>
      </c>
    </row>
    <row r="647" spans="1:38" x14ac:dyDescent="0.35">
      <c r="A647" t="s">
        <v>47</v>
      </c>
      <c r="B647" t="s">
        <v>700</v>
      </c>
      <c r="C647" t="s">
        <v>276</v>
      </c>
      <c r="D647" t="s">
        <v>276</v>
      </c>
      <c r="E647" t="s">
        <v>48</v>
      </c>
      <c r="F647" t="s">
        <v>42</v>
      </c>
      <c r="G647" t="s">
        <v>451</v>
      </c>
      <c r="H647" t="s">
        <v>1107</v>
      </c>
      <c r="I647" t="s">
        <v>1108</v>
      </c>
      <c r="J647">
        <v>1</v>
      </c>
      <c r="L647" t="s">
        <v>58</v>
      </c>
      <c r="M647" t="s">
        <v>50</v>
      </c>
      <c r="N647">
        <v>3</v>
      </c>
      <c r="O647">
        <v>31</v>
      </c>
      <c r="P647">
        <v>7.5</v>
      </c>
      <c r="Q647">
        <v>72.090463700000001</v>
      </c>
      <c r="R647">
        <v>3.875</v>
      </c>
      <c r="S647">
        <v>279.35054683750002</v>
      </c>
      <c r="U647">
        <v>279.35054683750002</v>
      </c>
      <c r="V647">
        <v>279350.54683750001</v>
      </c>
      <c r="W647">
        <v>23279.212236458334</v>
      </c>
      <c r="X647" t="s">
        <v>1113</v>
      </c>
      <c r="Y647" t="s">
        <v>1113</v>
      </c>
      <c r="Z647">
        <v>3093</v>
      </c>
      <c r="AA647">
        <v>3094</v>
      </c>
      <c r="AB647" t="s">
        <v>42</v>
      </c>
      <c r="AC647" t="s">
        <v>42</v>
      </c>
      <c r="AD647" t="s">
        <v>42</v>
      </c>
      <c r="AE647" t="s">
        <v>42</v>
      </c>
      <c r="AF647">
        <v>131</v>
      </c>
      <c r="AH647">
        <v>2023</v>
      </c>
      <c r="AL647" t="s">
        <v>451</v>
      </c>
    </row>
    <row r="648" spans="1:38" x14ac:dyDescent="0.35">
      <c r="A648" t="s">
        <v>47</v>
      </c>
      <c r="B648" t="s">
        <v>700</v>
      </c>
      <c r="C648" t="s">
        <v>276</v>
      </c>
      <c r="D648" t="s">
        <v>276</v>
      </c>
      <c r="E648" t="s">
        <v>48</v>
      </c>
      <c r="F648" t="s">
        <v>42</v>
      </c>
      <c r="G648" t="s">
        <v>451</v>
      </c>
      <c r="H648" t="s">
        <v>1107</v>
      </c>
      <c r="I648" t="s">
        <v>1108</v>
      </c>
      <c r="J648">
        <v>1</v>
      </c>
      <c r="L648" t="s">
        <v>58</v>
      </c>
      <c r="M648" t="s">
        <v>310</v>
      </c>
      <c r="N648">
        <v>3</v>
      </c>
      <c r="O648">
        <v>41</v>
      </c>
      <c r="P648">
        <v>7.5</v>
      </c>
      <c r="Q648">
        <v>72.090463700000001</v>
      </c>
      <c r="R648">
        <v>5.125</v>
      </c>
      <c r="S648">
        <v>369.46362646250003</v>
      </c>
      <c r="T648">
        <v>0</v>
      </c>
      <c r="U648">
        <v>369.46362646250003</v>
      </c>
      <c r="V648">
        <v>369463.62646250002</v>
      </c>
      <c r="W648">
        <v>30788.635538541668</v>
      </c>
      <c r="X648" t="s">
        <v>1113</v>
      </c>
      <c r="Y648" t="s">
        <v>1113</v>
      </c>
      <c r="Z648">
        <v>3093</v>
      </c>
      <c r="AA648">
        <v>3094</v>
      </c>
      <c r="AB648" t="s">
        <v>42</v>
      </c>
      <c r="AC648" t="s">
        <v>42</v>
      </c>
      <c r="AD648" t="s">
        <v>42</v>
      </c>
      <c r="AE648" t="s">
        <v>42</v>
      </c>
      <c r="AF648">
        <v>131</v>
      </c>
      <c r="AH648">
        <v>2023</v>
      </c>
      <c r="AL648" t="s">
        <v>451</v>
      </c>
    </row>
    <row r="649" spans="1:38" x14ac:dyDescent="0.35">
      <c r="A649" t="s">
        <v>47</v>
      </c>
      <c r="B649" t="s">
        <v>700</v>
      </c>
      <c r="C649" t="s">
        <v>276</v>
      </c>
      <c r="D649" t="s">
        <v>276</v>
      </c>
      <c r="E649" t="s">
        <v>48</v>
      </c>
      <c r="F649" t="s">
        <v>42</v>
      </c>
      <c r="G649" t="s">
        <v>451</v>
      </c>
      <c r="H649" t="s">
        <v>1109</v>
      </c>
      <c r="I649" t="s">
        <v>1110</v>
      </c>
      <c r="J649">
        <v>1</v>
      </c>
      <c r="L649" t="s">
        <v>58</v>
      </c>
      <c r="M649" t="s">
        <v>362</v>
      </c>
      <c r="N649">
        <v>2</v>
      </c>
      <c r="O649">
        <v>44</v>
      </c>
      <c r="P649">
        <v>7.5</v>
      </c>
      <c r="Q649">
        <v>72.590463700000001</v>
      </c>
      <c r="R649">
        <v>5.5</v>
      </c>
      <c r="S649">
        <v>399.24755034999998</v>
      </c>
      <c r="T649">
        <v>0</v>
      </c>
      <c r="U649">
        <v>399.24755034999998</v>
      </c>
      <c r="V649">
        <v>399247.55034999998</v>
      </c>
      <c r="W649">
        <v>33270.629195833331</v>
      </c>
      <c r="X649" t="s">
        <v>1113</v>
      </c>
      <c r="Y649" t="s">
        <v>1113</v>
      </c>
      <c r="Z649">
        <v>3093</v>
      </c>
      <c r="AA649">
        <v>3094</v>
      </c>
      <c r="AB649" t="s">
        <v>42</v>
      </c>
      <c r="AC649" t="s">
        <v>42</v>
      </c>
      <c r="AD649" t="s">
        <v>42</v>
      </c>
      <c r="AE649" t="s">
        <v>42</v>
      </c>
      <c r="AF649">
        <v>131</v>
      </c>
      <c r="AH649">
        <v>2023</v>
      </c>
      <c r="AL649" t="s">
        <v>451</v>
      </c>
    </row>
    <row r="650" spans="1:38" x14ac:dyDescent="0.35">
      <c r="A650" t="s">
        <v>47</v>
      </c>
      <c r="B650" t="s">
        <v>700</v>
      </c>
      <c r="C650" t="s">
        <v>276</v>
      </c>
      <c r="D650" t="s">
        <v>276</v>
      </c>
      <c r="E650" t="s">
        <v>48</v>
      </c>
      <c r="F650" t="s">
        <v>42</v>
      </c>
      <c r="G650" t="s">
        <v>451</v>
      </c>
      <c r="H650" t="s">
        <v>1109</v>
      </c>
      <c r="I650" t="s">
        <v>1110</v>
      </c>
      <c r="J650">
        <v>1</v>
      </c>
      <c r="L650" t="s">
        <v>58</v>
      </c>
      <c r="M650" t="s">
        <v>310</v>
      </c>
      <c r="N650">
        <v>2</v>
      </c>
      <c r="O650">
        <v>44</v>
      </c>
      <c r="P650">
        <v>7.5</v>
      </c>
      <c r="Q650">
        <v>72.590463700000001</v>
      </c>
      <c r="R650">
        <v>5.5</v>
      </c>
      <c r="S650">
        <v>399.24755034999998</v>
      </c>
      <c r="T650">
        <v>0</v>
      </c>
      <c r="U650">
        <v>399.24755034999998</v>
      </c>
      <c r="V650">
        <v>399247.55034999998</v>
      </c>
      <c r="W650">
        <v>33270.629195833331</v>
      </c>
      <c r="X650" t="s">
        <v>1113</v>
      </c>
      <c r="Y650" t="s">
        <v>1113</v>
      </c>
      <c r="Z650">
        <v>3093</v>
      </c>
      <c r="AA650">
        <v>3094</v>
      </c>
      <c r="AB650" t="s">
        <v>42</v>
      </c>
      <c r="AC650" t="s">
        <v>42</v>
      </c>
      <c r="AD650" t="s">
        <v>42</v>
      </c>
      <c r="AE650" t="s">
        <v>42</v>
      </c>
      <c r="AF650">
        <v>131</v>
      </c>
      <c r="AH650">
        <v>2023</v>
      </c>
      <c r="AL650" t="s">
        <v>451</v>
      </c>
    </row>
    <row r="651" spans="1:38" x14ac:dyDescent="0.35">
      <c r="A651" t="s">
        <v>47</v>
      </c>
      <c r="B651" t="s">
        <v>700</v>
      </c>
      <c r="C651" t="s">
        <v>276</v>
      </c>
      <c r="D651" t="s">
        <v>276</v>
      </c>
      <c r="E651" t="s">
        <v>48</v>
      </c>
      <c r="G651" t="s">
        <v>122</v>
      </c>
      <c r="H651" t="s">
        <v>1111</v>
      </c>
      <c r="I651" t="s">
        <v>1112</v>
      </c>
      <c r="J651">
        <v>1</v>
      </c>
      <c r="L651" t="s">
        <v>58</v>
      </c>
      <c r="M651" t="s">
        <v>50</v>
      </c>
      <c r="N651">
        <v>1</v>
      </c>
      <c r="O651">
        <v>48</v>
      </c>
      <c r="P651">
        <v>15</v>
      </c>
      <c r="Q651">
        <v>73.490463700000006</v>
      </c>
      <c r="R651">
        <v>12</v>
      </c>
      <c r="S651">
        <v>881.88556440000002</v>
      </c>
      <c r="T651">
        <v>0</v>
      </c>
      <c r="U651">
        <v>881.88556440000002</v>
      </c>
      <c r="V651">
        <v>881885.56440000003</v>
      </c>
      <c r="W651">
        <v>73490.463700000008</v>
      </c>
      <c r="X651" t="s">
        <v>1113</v>
      </c>
      <c r="Y651" t="s">
        <v>1114</v>
      </c>
      <c r="Z651">
        <v>3093</v>
      </c>
      <c r="AA651">
        <v>3094</v>
      </c>
      <c r="AB651" t="s">
        <v>42</v>
      </c>
      <c r="AC651" t="s">
        <v>42</v>
      </c>
      <c r="AD651" t="s">
        <v>42</v>
      </c>
      <c r="AE651" t="s">
        <v>42</v>
      </c>
      <c r="AF651">
        <v>131</v>
      </c>
      <c r="AH651">
        <v>2023</v>
      </c>
      <c r="AL651" t="s">
        <v>451</v>
      </c>
    </row>
    <row r="652" spans="1:38" x14ac:dyDescent="0.35">
      <c r="A652" t="s">
        <v>47</v>
      </c>
      <c r="B652" t="s">
        <v>700</v>
      </c>
      <c r="C652" t="s">
        <v>276</v>
      </c>
      <c r="D652" t="s">
        <v>276</v>
      </c>
      <c r="E652" t="s">
        <v>48</v>
      </c>
      <c r="F652" t="s">
        <v>42</v>
      </c>
      <c r="G652" t="s">
        <v>122</v>
      </c>
      <c r="H652" t="s">
        <v>1111</v>
      </c>
      <c r="I652" t="s">
        <v>1112</v>
      </c>
      <c r="J652">
        <v>1</v>
      </c>
      <c r="L652" t="s">
        <v>58</v>
      </c>
      <c r="M652" t="s">
        <v>49</v>
      </c>
      <c r="N652">
        <v>1</v>
      </c>
      <c r="O652">
        <v>48</v>
      </c>
      <c r="P652">
        <v>15</v>
      </c>
      <c r="Q652">
        <v>73.490463700000006</v>
      </c>
      <c r="R652">
        <v>12</v>
      </c>
      <c r="S652">
        <v>881.88556440000002</v>
      </c>
      <c r="T652">
        <v>0</v>
      </c>
      <c r="U652">
        <v>881.88556440000002</v>
      </c>
      <c r="V652">
        <v>881885.56440000003</v>
      </c>
      <c r="W652">
        <v>73490.463700000008</v>
      </c>
      <c r="X652" t="s">
        <v>1113</v>
      </c>
      <c r="Y652" t="s">
        <v>1114</v>
      </c>
      <c r="Z652">
        <v>3093</v>
      </c>
      <c r="AA652">
        <v>3094</v>
      </c>
      <c r="AB652" t="s">
        <v>42</v>
      </c>
      <c r="AC652" t="s">
        <v>42</v>
      </c>
      <c r="AD652" t="s">
        <v>42</v>
      </c>
      <c r="AE652" t="s">
        <v>42</v>
      </c>
      <c r="AF652">
        <v>131</v>
      </c>
      <c r="AH652">
        <v>2023</v>
      </c>
      <c r="AL652" t="s">
        <v>451</v>
      </c>
    </row>
    <row r="653" spans="1:38" x14ac:dyDescent="0.35">
      <c r="A653" t="s">
        <v>47</v>
      </c>
      <c r="B653" t="s">
        <v>700</v>
      </c>
      <c r="C653" t="s">
        <v>276</v>
      </c>
      <c r="D653" t="s">
        <v>276</v>
      </c>
      <c r="E653" t="s">
        <v>48</v>
      </c>
      <c r="F653" t="s">
        <v>42</v>
      </c>
      <c r="G653" t="s">
        <v>705</v>
      </c>
      <c r="H653" t="s">
        <v>311</v>
      </c>
      <c r="I653" t="s">
        <v>1115</v>
      </c>
      <c r="J653">
        <v>1</v>
      </c>
      <c r="L653" t="s">
        <v>58</v>
      </c>
      <c r="M653" t="s">
        <v>50</v>
      </c>
      <c r="N653">
        <v>2</v>
      </c>
      <c r="O653">
        <v>44</v>
      </c>
      <c r="P653">
        <v>7.5</v>
      </c>
      <c r="Q653">
        <v>73.490463700000006</v>
      </c>
      <c r="R653">
        <v>5.5</v>
      </c>
      <c r="S653">
        <v>404.19755035000003</v>
      </c>
      <c r="T653">
        <v>0</v>
      </c>
      <c r="U653">
        <v>404.19755035000003</v>
      </c>
      <c r="V653">
        <v>404197.55035000003</v>
      </c>
      <c r="W653">
        <v>33683.129195833339</v>
      </c>
      <c r="X653" t="s">
        <v>1113</v>
      </c>
      <c r="Y653" t="s">
        <v>1116</v>
      </c>
      <c r="Z653">
        <v>3093</v>
      </c>
      <c r="AA653">
        <v>3094</v>
      </c>
      <c r="AB653" t="s">
        <v>42</v>
      </c>
      <c r="AC653" t="s">
        <v>42</v>
      </c>
      <c r="AD653" t="s">
        <v>42</v>
      </c>
      <c r="AE653" t="s">
        <v>42</v>
      </c>
      <c r="AF653">
        <v>131</v>
      </c>
      <c r="AH653">
        <v>2023</v>
      </c>
      <c r="AL653" t="s">
        <v>451</v>
      </c>
    </row>
    <row r="654" spans="1:38" x14ac:dyDescent="0.35">
      <c r="A654" t="s">
        <v>47</v>
      </c>
      <c r="B654" t="s">
        <v>700</v>
      </c>
      <c r="C654" t="s">
        <v>276</v>
      </c>
      <c r="D654" t="s">
        <v>276</v>
      </c>
      <c r="E654" t="s">
        <v>48</v>
      </c>
      <c r="F654" t="s">
        <v>42</v>
      </c>
      <c r="G654" t="s">
        <v>705</v>
      </c>
      <c r="H654" t="s">
        <v>311</v>
      </c>
      <c r="I654" t="s">
        <v>1115</v>
      </c>
      <c r="J654">
        <v>1</v>
      </c>
      <c r="L654" t="s">
        <v>58</v>
      </c>
      <c r="M654" t="s">
        <v>49</v>
      </c>
      <c r="N654">
        <v>2</v>
      </c>
      <c r="O654">
        <v>44</v>
      </c>
      <c r="P654">
        <v>7.5</v>
      </c>
      <c r="Q654">
        <v>73.490463700000006</v>
      </c>
      <c r="R654">
        <v>5.5</v>
      </c>
      <c r="S654">
        <v>404.19755035000003</v>
      </c>
      <c r="T654">
        <v>0</v>
      </c>
      <c r="U654">
        <v>404.19755035000003</v>
      </c>
      <c r="V654">
        <v>404197.55035000003</v>
      </c>
      <c r="W654">
        <v>33683.129195833339</v>
      </c>
      <c r="X654" t="s">
        <v>1113</v>
      </c>
      <c r="Y654" t="s">
        <v>1116</v>
      </c>
      <c r="Z654">
        <v>3093</v>
      </c>
      <c r="AA654">
        <v>3094</v>
      </c>
      <c r="AB654" t="s">
        <v>42</v>
      </c>
      <c r="AC654" t="s">
        <v>42</v>
      </c>
      <c r="AD654" t="s">
        <v>42</v>
      </c>
      <c r="AE654" t="s">
        <v>42</v>
      </c>
      <c r="AF654">
        <v>131</v>
      </c>
      <c r="AH654">
        <v>2023</v>
      </c>
      <c r="AL654" t="s">
        <v>451</v>
      </c>
    </row>
    <row r="655" spans="1:38" x14ac:dyDescent="0.35">
      <c r="A655" t="s">
        <v>47</v>
      </c>
      <c r="B655" t="s">
        <v>700</v>
      </c>
      <c r="C655" t="s">
        <v>276</v>
      </c>
      <c r="D655" t="s">
        <v>276</v>
      </c>
      <c r="E655" t="s">
        <v>48</v>
      </c>
      <c r="G655" t="s">
        <v>451</v>
      </c>
      <c r="H655" t="s">
        <v>1117</v>
      </c>
      <c r="I655" t="s">
        <v>1118</v>
      </c>
      <c r="J655">
        <v>1</v>
      </c>
      <c r="L655" t="s">
        <v>58</v>
      </c>
      <c r="M655" t="s">
        <v>50</v>
      </c>
      <c r="N655">
        <v>5</v>
      </c>
      <c r="O655">
        <v>31</v>
      </c>
      <c r="P655">
        <v>15</v>
      </c>
      <c r="Q655">
        <v>74.090463700000001</v>
      </c>
      <c r="R655">
        <v>7.75</v>
      </c>
      <c r="S655">
        <v>574.20109367500004</v>
      </c>
      <c r="U655">
        <v>574.20109367500004</v>
      </c>
      <c r="V655">
        <v>574201.09367500001</v>
      </c>
      <c r="W655">
        <v>47850.091139583332</v>
      </c>
      <c r="X655" t="s">
        <v>1113</v>
      </c>
      <c r="Y655" t="s">
        <v>1113</v>
      </c>
      <c r="Z655">
        <v>3093</v>
      </c>
      <c r="AA655">
        <v>3094</v>
      </c>
      <c r="AF655">
        <v>131</v>
      </c>
      <c r="AH655">
        <v>2023</v>
      </c>
      <c r="AL655" t="s">
        <v>451</v>
      </c>
    </row>
    <row r="656" spans="1:38" x14ac:dyDescent="0.35">
      <c r="A656" t="s">
        <v>47</v>
      </c>
      <c r="B656" t="s">
        <v>700</v>
      </c>
      <c r="C656" t="s">
        <v>276</v>
      </c>
      <c r="D656" t="s">
        <v>276</v>
      </c>
      <c r="E656" t="s">
        <v>48</v>
      </c>
      <c r="F656" t="s">
        <v>42</v>
      </c>
      <c r="G656" t="s">
        <v>451</v>
      </c>
      <c r="H656" t="s">
        <v>1117</v>
      </c>
      <c r="I656" t="s">
        <v>1118</v>
      </c>
      <c r="J656">
        <v>1</v>
      </c>
      <c r="L656" t="s">
        <v>58</v>
      </c>
      <c r="M656" t="s">
        <v>49</v>
      </c>
      <c r="N656">
        <v>5</v>
      </c>
      <c r="O656">
        <v>28</v>
      </c>
      <c r="P656">
        <v>15</v>
      </c>
      <c r="Q656">
        <v>74.090463700000001</v>
      </c>
      <c r="R656">
        <v>7</v>
      </c>
      <c r="S656">
        <v>518.63324590000002</v>
      </c>
      <c r="U656">
        <v>518.63324590000002</v>
      </c>
      <c r="V656">
        <v>518633.24590000004</v>
      </c>
      <c r="W656">
        <v>43219.437158333334</v>
      </c>
      <c r="X656" t="s">
        <v>1113</v>
      </c>
      <c r="Y656" t="s">
        <v>1113</v>
      </c>
      <c r="Z656">
        <v>3093</v>
      </c>
      <c r="AA656">
        <v>3094</v>
      </c>
      <c r="AB656" t="s">
        <v>42</v>
      </c>
      <c r="AC656" t="s">
        <v>42</v>
      </c>
      <c r="AD656" t="s">
        <v>42</v>
      </c>
      <c r="AE656" t="s">
        <v>42</v>
      </c>
      <c r="AF656">
        <v>131</v>
      </c>
      <c r="AH656">
        <v>2023</v>
      </c>
      <c r="AL656" t="s">
        <v>451</v>
      </c>
    </row>
    <row r="657" spans="1:38" x14ac:dyDescent="0.35">
      <c r="A657" t="s">
        <v>47</v>
      </c>
      <c r="B657" t="s">
        <v>700</v>
      </c>
      <c r="C657" t="s">
        <v>276</v>
      </c>
      <c r="D657" t="s">
        <v>276</v>
      </c>
      <c r="E657" t="s">
        <v>48</v>
      </c>
      <c r="G657" t="s">
        <v>451</v>
      </c>
      <c r="H657" t="s">
        <v>1119</v>
      </c>
      <c r="I657" t="s">
        <v>1120</v>
      </c>
      <c r="J657">
        <v>1</v>
      </c>
      <c r="L657" t="s">
        <v>58</v>
      </c>
      <c r="M657" t="s">
        <v>50</v>
      </c>
      <c r="N657">
        <v>5</v>
      </c>
      <c r="O657">
        <v>31</v>
      </c>
      <c r="P657">
        <v>7.5</v>
      </c>
      <c r="Q657">
        <v>74.090463700000001</v>
      </c>
      <c r="R657">
        <v>3.875</v>
      </c>
      <c r="S657">
        <v>287.10054683750002</v>
      </c>
      <c r="U657">
        <v>287.10054683750002</v>
      </c>
      <c r="V657">
        <v>287100.54683750001</v>
      </c>
      <c r="W657">
        <v>23925.045569791666</v>
      </c>
      <c r="X657" t="s">
        <v>1113</v>
      </c>
      <c r="Y657" t="s">
        <v>1113</v>
      </c>
      <c r="Z657">
        <v>3093</v>
      </c>
      <c r="AA657">
        <v>3094</v>
      </c>
      <c r="AF657">
        <v>131</v>
      </c>
      <c r="AH657">
        <v>2023</v>
      </c>
      <c r="AL657" t="s">
        <v>451</v>
      </c>
    </row>
    <row r="658" spans="1:38" x14ac:dyDescent="0.35">
      <c r="A658" t="s">
        <v>47</v>
      </c>
      <c r="B658" t="s">
        <v>700</v>
      </c>
      <c r="C658" t="s">
        <v>276</v>
      </c>
      <c r="D658" t="s">
        <v>276</v>
      </c>
      <c r="E658" t="s">
        <v>48</v>
      </c>
      <c r="F658" t="s">
        <v>42</v>
      </c>
      <c r="G658" t="s">
        <v>451</v>
      </c>
      <c r="H658" t="s">
        <v>1119</v>
      </c>
      <c r="I658" t="s">
        <v>1120</v>
      </c>
      <c r="J658">
        <v>1</v>
      </c>
      <c r="L658" t="s">
        <v>58</v>
      </c>
      <c r="M658" t="s">
        <v>49</v>
      </c>
      <c r="N658">
        <v>5</v>
      </c>
      <c r="O658">
        <v>28</v>
      </c>
      <c r="P658">
        <v>7.5</v>
      </c>
      <c r="Q658">
        <v>74.090463700000001</v>
      </c>
      <c r="R658">
        <v>3.5</v>
      </c>
      <c r="S658">
        <v>259.31662295000001</v>
      </c>
      <c r="T658">
        <v>0</v>
      </c>
      <c r="U658">
        <v>259.31662295000001</v>
      </c>
      <c r="V658">
        <v>259316.62295000002</v>
      </c>
      <c r="W658">
        <v>21609.718579166667</v>
      </c>
      <c r="X658" t="s">
        <v>1113</v>
      </c>
      <c r="Y658" t="s">
        <v>1113</v>
      </c>
      <c r="Z658">
        <v>3093</v>
      </c>
      <c r="AA658">
        <v>3094</v>
      </c>
      <c r="AB658" t="s">
        <v>42</v>
      </c>
      <c r="AC658" t="s">
        <v>42</v>
      </c>
      <c r="AD658" t="s">
        <v>42</v>
      </c>
      <c r="AE658" t="s">
        <v>42</v>
      </c>
      <c r="AF658">
        <v>131</v>
      </c>
      <c r="AH658">
        <v>2023</v>
      </c>
      <c r="AL658" t="s">
        <v>451</v>
      </c>
    </row>
    <row r="659" spans="1:38" x14ac:dyDescent="0.35">
      <c r="A659" t="s">
        <v>47</v>
      </c>
      <c r="B659" t="s">
        <v>700</v>
      </c>
      <c r="C659" t="s">
        <v>276</v>
      </c>
      <c r="D659" t="s">
        <v>276</v>
      </c>
      <c r="E659" t="s">
        <v>48</v>
      </c>
      <c r="F659" t="s">
        <v>42</v>
      </c>
      <c r="G659" t="s">
        <v>451</v>
      </c>
      <c r="H659" t="s">
        <v>1121</v>
      </c>
      <c r="I659" t="s">
        <v>1122</v>
      </c>
      <c r="J659">
        <v>1</v>
      </c>
      <c r="L659" t="s">
        <v>58</v>
      </c>
      <c r="M659" t="s">
        <v>362</v>
      </c>
      <c r="N659">
        <v>2</v>
      </c>
      <c r="O659">
        <v>44</v>
      </c>
      <c r="P659">
        <v>15</v>
      </c>
      <c r="Q659">
        <v>75.090463700000001</v>
      </c>
      <c r="R659">
        <v>11</v>
      </c>
      <c r="S659">
        <v>825.99510069999997</v>
      </c>
      <c r="T659">
        <v>0</v>
      </c>
      <c r="U659">
        <v>825.99510069999997</v>
      </c>
      <c r="V659">
        <v>825995.10069999995</v>
      </c>
      <c r="W659">
        <v>68832.925058333334</v>
      </c>
      <c r="X659" t="s">
        <v>1113</v>
      </c>
      <c r="Y659" t="s">
        <v>1113</v>
      </c>
      <c r="Z659">
        <v>3093</v>
      </c>
      <c r="AA659">
        <v>3094</v>
      </c>
      <c r="AB659" t="s">
        <v>42</v>
      </c>
      <c r="AC659" t="s">
        <v>42</v>
      </c>
      <c r="AD659" t="s">
        <v>42</v>
      </c>
      <c r="AE659" t="s">
        <v>42</v>
      </c>
      <c r="AF659">
        <v>131</v>
      </c>
      <c r="AH659">
        <v>2023</v>
      </c>
      <c r="AL659" t="s">
        <v>451</v>
      </c>
    </row>
    <row r="660" spans="1:38" x14ac:dyDescent="0.35">
      <c r="A660" t="s">
        <v>47</v>
      </c>
      <c r="B660" t="s">
        <v>700</v>
      </c>
      <c r="C660" t="s">
        <v>276</v>
      </c>
      <c r="D660" t="s">
        <v>276</v>
      </c>
      <c r="E660" t="s">
        <v>48</v>
      </c>
      <c r="F660" t="s">
        <v>42</v>
      </c>
      <c r="G660" t="s">
        <v>451</v>
      </c>
      <c r="H660" t="s">
        <v>1121</v>
      </c>
      <c r="I660" t="s">
        <v>1122</v>
      </c>
      <c r="J660">
        <v>1</v>
      </c>
      <c r="L660" t="s">
        <v>58</v>
      </c>
      <c r="M660" t="s">
        <v>310</v>
      </c>
      <c r="N660">
        <v>2</v>
      </c>
      <c r="O660">
        <v>44</v>
      </c>
      <c r="P660">
        <v>15</v>
      </c>
      <c r="Q660">
        <v>75.090463700000001</v>
      </c>
      <c r="R660">
        <v>11</v>
      </c>
      <c r="S660">
        <v>825.99510069999997</v>
      </c>
      <c r="T660">
        <v>0</v>
      </c>
      <c r="U660">
        <v>825.99510069999997</v>
      </c>
      <c r="V660">
        <v>825995.10069999995</v>
      </c>
      <c r="W660">
        <v>68832.925058333334</v>
      </c>
      <c r="X660" t="s">
        <v>1113</v>
      </c>
      <c r="Y660" t="s">
        <v>1113</v>
      </c>
      <c r="Z660">
        <v>3093</v>
      </c>
      <c r="AA660">
        <v>3094</v>
      </c>
      <c r="AB660" t="s">
        <v>42</v>
      </c>
      <c r="AC660" t="s">
        <v>42</v>
      </c>
      <c r="AD660" t="s">
        <v>42</v>
      </c>
      <c r="AE660" t="s">
        <v>42</v>
      </c>
      <c r="AF660">
        <v>131</v>
      </c>
      <c r="AH660">
        <v>2023</v>
      </c>
      <c r="AL660" t="s">
        <v>451</v>
      </c>
    </row>
    <row r="661" spans="1:38" x14ac:dyDescent="0.35">
      <c r="A661" t="s">
        <v>47</v>
      </c>
      <c r="B661" t="s">
        <v>700</v>
      </c>
      <c r="C661" t="s">
        <v>276</v>
      </c>
      <c r="D661" t="s">
        <v>276</v>
      </c>
      <c r="E661" t="s">
        <v>48</v>
      </c>
      <c r="G661" t="s">
        <v>451</v>
      </c>
      <c r="H661" t="s">
        <v>1123</v>
      </c>
      <c r="I661" t="s">
        <v>1124</v>
      </c>
      <c r="J661">
        <v>1</v>
      </c>
      <c r="L661" t="s">
        <v>58</v>
      </c>
      <c r="M661" t="s">
        <v>50</v>
      </c>
      <c r="N661">
        <v>6</v>
      </c>
      <c r="O661">
        <v>27</v>
      </c>
      <c r="P661">
        <v>15</v>
      </c>
      <c r="Q661">
        <v>75.340463700000001</v>
      </c>
      <c r="R661">
        <v>6.75</v>
      </c>
      <c r="S661">
        <v>508.54812997499999</v>
      </c>
      <c r="U661">
        <v>508.54812997499999</v>
      </c>
      <c r="V661">
        <v>508548.12997499999</v>
      </c>
      <c r="W661">
        <v>42379.010831250002</v>
      </c>
      <c r="X661" t="s">
        <v>1113</v>
      </c>
      <c r="Y661" t="s">
        <v>1113</v>
      </c>
      <c r="Z661">
        <v>3093</v>
      </c>
      <c r="AA661">
        <v>3094</v>
      </c>
      <c r="AF661">
        <v>131</v>
      </c>
      <c r="AH661">
        <v>2023</v>
      </c>
      <c r="AL661" t="s">
        <v>451</v>
      </c>
    </row>
    <row r="662" spans="1:38" x14ac:dyDescent="0.35">
      <c r="A662" t="s">
        <v>47</v>
      </c>
      <c r="B662" t="s">
        <v>700</v>
      </c>
      <c r="C662" t="s">
        <v>276</v>
      </c>
      <c r="D662" t="s">
        <v>276</v>
      </c>
      <c r="E662" t="s">
        <v>48</v>
      </c>
      <c r="G662" t="s">
        <v>451</v>
      </c>
      <c r="H662" t="s">
        <v>1123</v>
      </c>
      <c r="I662" t="s">
        <v>1124</v>
      </c>
      <c r="J662">
        <v>1</v>
      </c>
      <c r="L662" t="s">
        <v>58</v>
      </c>
      <c r="M662" t="s">
        <v>49</v>
      </c>
      <c r="N662">
        <v>6</v>
      </c>
      <c r="O662">
        <v>34</v>
      </c>
      <c r="P662">
        <v>15</v>
      </c>
      <c r="Q662">
        <v>75.340463700000001</v>
      </c>
      <c r="R662">
        <v>8.5</v>
      </c>
      <c r="S662">
        <v>640.39394145000006</v>
      </c>
      <c r="U662">
        <v>640.39394145000006</v>
      </c>
      <c r="V662">
        <v>640393.94145000004</v>
      </c>
      <c r="W662">
        <v>53366.161787500001</v>
      </c>
      <c r="X662" t="s">
        <v>1113</v>
      </c>
      <c r="Y662" t="s">
        <v>1113</v>
      </c>
      <c r="Z662">
        <v>3093</v>
      </c>
      <c r="AA662">
        <v>3094</v>
      </c>
      <c r="AF662">
        <v>131</v>
      </c>
      <c r="AH662">
        <v>2023</v>
      </c>
      <c r="AL662" t="s">
        <v>451</v>
      </c>
    </row>
    <row r="663" spans="1:38" x14ac:dyDescent="0.35">
      <c r="A663" t="s">
        <v>47</v>
      </c>
      <c r="B663" t="s">
        <v>700</v>
      </c>
      <c r="C663" t="s">
        <v>276</v>
      </c>
      <c r="D663" t="s">
        <v>276</v>
      </c>
      <c r="E663" t="s">
        <v>48</v>
      </c>
      <c r="F663" t="s">
        <v>42</v>
      </c>
      <c r="G663" t="s">
        <v>451</v>
      </c>
      <c r="H663" t="s">
        <v>65</v>
      </c>
      <c r="I663" t="s">
        <v>42</v>
      </c>
      <c r="J663">
        <v>1</v>
      </c>
      <c r="L663" t="s">
        <v>66</v>
      </c>
      <c r="M663" t="s">
        <v>42</v>
      </c>
      <c r="O663">
        <v>5</v>
      </c>
      <c r="P663">
        <v>60</v>
      </c>
      <c r="Q663">
        <v>75.490463700000006</v>
      </c>
      <c r="R663">
        <v>5</v>
      </c>
      <c r="S663">
        <v>377.45231850000005</v>
      </c>
      <c r="T663">
        <v>0</v>
      </c>
      <c r="U663">
        <v>377.45231850000005</v>
      </c>
      <c r="V663">
        <v>377452.31850000005</v>
      </c>
      <c r="W663">
        <v>31454.359875000006</v>
      </c>
      <c r="X663" t="s">
        <v>1113</v>
      </c>
      <c r="Y663" t="s">
        <v>1113</v>
      </c>
      <c r="Z663">
        <v>3093</v>
      </c>
      <c r="AA663">
        <v>3094</v>
      </c>
      <c r="AB663" t="s">
        <v>42</v>
      </c>
      <c r="AC663" t="s">
        <v>42</v>
      </c>
      <c r="AD663" t="s">
        <v>42</v>
      </c>
      <c r="AE663" t="s">
        <v>42</v>
      </c>
      <c r="AF663">
        <v>131</v>
      </c>
      <c r="AH663">
        <v>2023</v>
      </c>
      <c r="AL663" t="s">
        <v>451</v>
      </c>
    </row>
    <row r="664" spans="1:38" x14ac:dyDescent="0.35">
      <c r="A664" t="s">
        <v>47</v>
      </c>
      <c r="B664" t="s">
        <v>700</v>
      </c>
      <c r="C664" t="s">
        <v>276</v>
      </c>
      <c r="D664" t="s">
        <v>276</v>
      </c>
      <c r="E664" t="s">
        <v>48</v>
      </c>
      <c r="F664" t="s">
        <v>42</v>
      </c>
      <c r="G664" t="s">
        <v>451</v>
      </c>
      <c r="H664" t="s">
        <v>1125</v>
      </c>
      <c r="I664" t="s">
        <v>1126</v>
      </c>
      <c r="J664">
        <v>1</v>
      </c>
      <c r="L664" t="s">
        <v>58</v>
      </c>
      <c r="M664" t="s">
        <v>362</v>
      </c>
      <c r="N664">
        <v>1</v>
      </c>
      <c r="O664">
        <v>48</v>
      </c>
      <c r="P664">
        <v>15</v>
      </c>
      <c r="Q664">
        <v>75.590463700000001</v>
      </c>
      <c r="R664">
        <v>12</v>
      </c>
      <c r="S664">
        <v>907.08556440000007</v>
      </c>
      <c r="T664">
        <v>0</v>
      </c>
      <c r="U664">
        <v>907.08556440000007</v>
      </c>
      <c r="V664">
        <v>907085.56440000003</v>
      </c>
      <c r="W664">
        <v>75590.463700000008</v>
      </c>
      <c r="X664" t="s">
        <v>1113</v>
      </c>
      <c r="Y664" t="s">
        <v>1113</v>
      </c>
      <c r="Z664">
        <v>3093</v>
      </c>
      <c r="AA664">
        <v>3094</v>
      </c>
      <c r="AB664" t="s">
        <v>42</v>
      </c>
      <c r="AC664" t="s">
        <v>42</v>
      </c>
      <c r="AD664" t="s">
        <v>42</v>
      </c>
      <c r="AE664" t="s">
        <v>42</v>
      </c>
      <c r="AF664">
        <v>131</v>
      </c>
      <c r="AH664">
        <v>2023</v>
      </c>
      <c r="AL664" t="s">
        <v>451</v>
      </c>
    </row>
    <row r="665" spans="1:38" x14ac:dyDescent="0.35">
      <c r="A665" t="s">
        <v>47</v>
      </c>
      <c r="B665" t="s">
        <v>700</v>
      </c>
      <c r="C665" t="s">
        <v>276</v>
      </c>
      <c r="D665" t="s">
        <v>276</v>
      </c>
      <c r="E665" t="s">
        <v>48</v>
      </c>
      <c r="F665" t="s">
        <v>42</v>
      </c>
      <c r="G665" t="s">
        <v>451</v>
      </c>
      <c r="H665" t="s">
        <v>1125</v>
      </c>
      <c r="I665" t="s">
        <v>1126</v>
      </c>
      <c r="J665">
        <v>1</v>
      </c>
      <c r="L665" t="s">
        <v>58</v>
      </c>
      <c r="M665" t="s">
        <v>49</v>
      </c>
      <c r="N665">
        <v>1</v>
      </c>
      <c r="O665">
        <v>48</v>
      </c>
      <c r="P665">
        <v>15</v>
      </c>
      <c r="Q665">
        <v>75.590463700000001</v>
      </c>
      <c r="R665">
        <v>12</v>
      </c>
      <c r="S665">
        <v>907.08556440000007</v>
      </c>
      <c r="T665">
        <v>0</v>
      </c>
      <c r="U665">
        <v>907.08556440000007</v>
      </c>
      <c r="V665">
        <v>907085.56440000003</v>
      </c>
      <c r="W665">
        <v>75590.463700000008</v>
      </c>
      <c r="X665" t="s">
        <v>1113</v>
      </c>
      <c r="Y665" t="s">
        <v>1113</v>
      </c>
      <c r="Z665">
        <v>3093</v>
      </c>
      <c r="AA665">
        <v>3094</v>
      </c>
      <c r="AB665" t="s">
        <v>42</v>
      </c>
      <c r="AC665" t="s">
        <v>42</v>
      </c>
      <c r="AD665" t="s">
        <v>42</v>
      </c>
      <c r="AE665" t="s">
        <v>42</v>
      </c>
      <c r="AF665">
        <v>131</v>
      </c>
      <c r="AH665">
        <v>2023</v>
      </c>
      <c r="AL665" t="s">
        <v>451</v>
      </c>
    </row>
    <row r="666" spans="1:38" x14ac:dyDescent="0.35">
      <c r="A666" t="s">
        <v>47</v>
      </c>
      <c r="B666" t="s">
        <v>700</v>
      </c>
      <c r="C666" t="s">
        <v>276</v>
      </c>
      <c r="D666" t="s">
        <v>276</v>
      </c>
      <c r="E666" t="s">
        <v>48</v>
      </c>
      <c r="G666" t="s">
        <v>451</v>
      </c>
      <c r="H666" t="s">
        <v>365</v>
      </c>
      <c r="J666">
        <v>1</v>
      </c>
      <c r="L666" t="s">
        <v>66</v>
      </c>
      <c r="O666">
        <v>3</v>
      </c>
      <c r="P666">
        <v>60</v>
      </c>
      <c r="Q666">
        <v>104.29</v>
      </c>
      <c r="R666">
        <v>3</v>
      </c>
      <c r="S666">
        <v>312.87</v>
      </c>
      <c r="U666">
        <v>312.87</v>
      </c>
      <c r="V666">
        <v>312870</v>
      </c>
      <c r="W666">
        <v>26072.5</v>
      </c>
      <c r="X666" t="s">
        <v>1113</v>
      </c>
      <c r="Y666" t="s">
        <v>1113</v>
      </c>
      <c r="Z666">
        <v>3093</v>
      </c>
      <c r="AA666">
        <v>3094</v>
      </c>
      <c r="AF666">
        <v>131</v>
      </c>
      <c r="AH666">
        <v>2023</v>
      </c>
      <c r="AL666" t="s">
        <v>451</v>
      </c>
    </row>
    <row r="667" spans="1:38" x14ac:dyDescent="0.35">
      <c r="A667" t="s">
        <v>38</v>
      </c>
      <c r="B667" t="s">
        <v>700</v>
      </c>
      <c r="C667" t="s">
        <v>280</v>
      </c>
      <c r="D667" t="s">
        <v>280</v>
      </c>
      <c r="E667" t="s">
        <v>42</v>
      </c>
      <c r="F667" t="s">
        <v>42</v>
      </c>
      <c r="G667" t="s">
        <v>451</v>
      </c>
      <c r="H667" t="s">
        <v>54</v>
      </c>
      <c r="I667" t="s">
        <v>42</v>
      </c>
      <c r="J667">
        <v>1</v>
      </c>
      <c r="L667" t="s">
        <v>53</v>
      </c>
      <c r="M667" t="s">
        <v>42</v>
      </c>
      <c r="Q667">
        <v>0</v>
      </c>
      <c r="R667">
        <v>0</v>
      </c>
      <c r="S667">
        <v>0</v>
      </c>
      <c r="T667">
        <v>666</v>
      </c>
      <c r="U667">
        <v>666</v>
      </c>
      <c r="V667">
        <v>666000</v>
      </c>
      <c r="W667">
        <v>55500</v>
      </c>
      <c r="X667" t="s">
        <v>38</v>
      </c>
      <c r="Y667" t="s">
        <v>38</v>
      </c>
      <c r="Z667" t="s">
        <v>38</v>
      </c>
      <c r="AB667" t="s">
        <v>42</v>
      </c>
      <c r="AC667" t="s">
        <v>42</v>
      </c>
      <c r="AD667" t="s">
        <v>42</v>
      </c>
      <c r="AE667" t="s">
        <v>42</v>
      </c>
      <c r="AF667" t="s">
        <v>38</v>
      </c>
      <c r="AH667">
        <v>2023</v>
      </c>
      <c r="AL667" t="s">
        <v>451</v>
      </c>
    </row>
    <row r="668" spans="1:38" x14ac:dyDescent="0.35">
      <c r="A668" t="s">
        <v>38</v>
      </c>
      <c r="B668" t="s">
        <v>700</v>
      </c>
      <c r="C668" t="s">
        <v>280</v>
      </c>
      <c r="D668" t="s">
        <v>280</v>
      </c>
      <c r="E668" t="s">
        <v>42</v>
      </c>
      <c r="F668" t="s">
        <v>42</v>
      </c>
      <c r="G668" t="s">
        <v>451</v>
      </c>
      <c r="H668" t="s">
        <v>55</v>
      </c>
      <c r="I668" t="s">
        <v>42</v>
      </c>
      <c r="J668">
        <v>1</v>
      </c>
      <c r="L668" t="s">
        <v>53</v>
      </c>
      <c r="M668" t="s">
        <v>42</v>
      </c>
      <c r="Q668">
        <v>0</v>
      </c>
      <c r="R668">
        <v>0</v>
      </c>
      <c r="S668">
        <v>0</v>
      </c>
      <c r="T668">
        <v>124</v>
      </c>
      <c r="U668">
        <v>124</v>
      </c>
      <c r="V668">
        <v>124000</v>
      </c>
      <c r="W668">
        <v>10333.333333333334</v>
      </c>
      <c r="X668" t="s">
        <v>38</v>
      </c>
      <c r="Y668" t="s">
        <v>38</v>
      </c>
      <c r="Z668" t="s">
        <v>38</v>
      </c>
      <c r="AB668" t="s">
        <v>42</v>
      </c>
      <c r="AC668" t="s">
        <v>42</v>
      </c>
      <c r="AD668" t="s">
        <v>42</v>
      </c>
      <c r="AE668" t="s">
        <v>42</v>
      </c>
      <c r="AF668" t="s">
        <v>38</v>
      </c>
      <c r="AH668">
        <v>2023</v>
      </c>
      <c r="AL668" t="s">
        <v>451</v>
      </c>
    </row>
    <row r="669" spans="1:38" x14ac:dyDescent="0.35">
      <c r="A669" t="s">
        <v>38</v>
      </c>
      <c r="B669" t="s">
        <v>700</v>
      </c>
      <c r="C669" t="s">
        <v>280</v>
      </c>
      <c r="D669" t="s">
        <v>280</v>
      </c>
      <c r="E669" t="s">
        <v>42</v>
      </c>
      <c r="F669" t="s">
        <v>42</v>
      </c>
      <c r="G669" t="s">
        <v>451</v>
      </c>
      <c r="H669" t="s">
        <v>52</v>
      </c>
      <c r="I669" t="s">
        <v>42</v>
      </c>
      <c r="J669">
        <v>1</v>
      </c>
      <c r="L669" t="s">
        <v>53</v>
      </c>
      <c r="Q669">
        <v>0</v>
      </c>
      <c r="R669">
        <v>0</v>
      </c>
      <c r="S669">
        <v>0</v>
      </c>
      <c r="T669">
        <v>1439</v>
      </c>
      <c r="U669">
        <v>1439</v>
      </c>
      <c r="V669">
        <v>1439000</v>
      </c>
      <c r="W669">
        <v>119916.66666666667</v>
      </c>
      <c r="X669" t="s">
        <v>38</v>
      </c>
      <c r="Y669" t="s">
        <v>38</v>
      </c>
      <c r="Z669" t="s">
        <v>38</v>
      </c>
      <c r="AB669" t="s">
        <v>42</v>
      </c>
      <c r="AC669" t="s">
        <v>42</v>
      </c>
      <c r="AD669" t="s">
        <v>42</v>
      </c>
      <c r="AE669" t="s">
        <v>42</v>
      </c>
      <c r="AF669" t="s">
        <v>38</v>
      </c>
      <c r="AH669">
        <v>2023</v>
      </c>
      <c r="AL669" t="s">
        <v>451</v>
      </c>
    </row>
    <row r="670" spans="1:38" x14ac:dyDescent="0.35">
      <c r="A670" t="s">
        <v>38</v>
      </c>
      <c r="B670" t="s">
        <v>700</v>
      </c>
      <c r="C670" t="s">
        <v>280</v>
      </c>
      <c r="D670" t="s">
        <v>280</v>
      </c>
      <c r="E670" t="s">
        <v>42</v>
      </c>
      <c r="F670" t="s">
        <v>42</v>
      </c>
      <c r="G670" t="s">
        <v>451</v>
      </c>
      <c r="H670" t="s">
        <v>44</v>
      </c>
      <c r="I670" t="s">
        <v>42</v>
      </c>
      <c r="J670">
        <v>1</v>
      </c>
      <c r="L670" t="s">
        <v>53</v>
      </c>
      <c r="Q670">
        <v>0</v>
      </c>
      <c r="R670">
        <v>0</v>
      </c>
      <c r="S670">
        <v>0</v>
      </c>
      <c r="T670">
        <v>1318.1210000000001</v>
      </c>
      <c r="U670">
        <v>1318.1210000000001</v>
      </c>
      <c r="V670">
        <v>1318121</v>
      </c>
      <c r="W670">
        <v>109843.41666666667</v>
      </c>
      <c r="X670" t="s">
        <v>38</v>
      </c>
      <c r="Y670" t="s">
        <v>38</v>
      </c>
      <c r="Z670" t="s">
        <v>38</v>
      </c>
      <c r="AB670" t="s">
        <v>42</v>
      </c>
      <c r="AC670" t="s">
        <v>42</v>
      </c>
      <c r="AD670" t="s">
        <v>42</v>
      </c>
      <c r="AE670" t="s">
        <v>42</v>
      </c>
      <c r="AF670" t="s">
        <v>38</v>
      </c>
      <c r="AH670">
        <v>2023</v>
      </c>
      <c r="AL670" t="s">
        <v>451</v>
      </c>
    </row>
    <row r="671" spans="1:38" x14ac:dyDescent="0.35">
      <c r="A671" t="s">
        <v>38</v>
      </c>
      <c r="B671" t="s">
        <v>700</v>
      </c>
      <c r="C671" t="s">
        <v>280</v>
      </c>
      <c r="D671" t="s">
        <v>280</v>
      </c>
      <c r="E671" t="s">
        <v>42</v>
      </c>
      <c r="G671" t="s">
        <v>451</v>
      </c>
      <c r="H671" t="s">
        <v>1087</v>
      </c>
      <c r="I671" t="s">
        <v>42</v>
      </c>
      <c r="J671">
        <v>1</v>
      </c>
      <c r="L671" t="s">
        <v>53</v>
      </c>
      <c r="Q671">
        <v>0</v>
      </c>
      <c r="R671">
        <v>0</v>
      </c>
      <c r="S671">
        <v>0</v>
      </c>
      <c r="T671">
        <v>733</v>
      </c>
      <c r="U671">
        <v>733</v>
      </c>
      <c r="V671">
        <v>733000</v>
      </c>
      <c r="W671">
        <v>61083.333333333336</v>
      </c>
      <c r="X671" t="s">
        <v>38</v>
      </c>
      <c r="Y671" t="s">
        <v>38</v>
      </c>
      <c r="Z671" t="s">
        <v>38</v>
      </c>
      <c r="AF671" t="s">
        <v>38</v>
      </c>
      <c r="AH671">
        <v>2023</v>
      </c>
      <c r="AL671" t="s">
        <v>451</v>
      </c>
    </row>
    <row r="672" spans="1:38" x14ac:dyDescent="0.35">
      <c r="A672" t="s">
        <v>38</v>
      </c>
      <c r="B672" t="s">
        <v>700</v>
      </c>
      <c r="C672" t="s">
        <v>280</v>
      </c>
      <c r="D672" t="s">
        <v>280</v>
      </c>
      <c r="E672" t="s">
        <v>42</v>
      </c>
      <c r="G672" t="s">
        <v>451</v>
      </c>
      <c r="H672" t="s">
        <v>1088</v>
      </c>
      <c r="I672" t="s">
        <v>42</v>
      </c>
      <c r="J672">
        <v>1</v>
      </c>
      <c r="L672" t="s">
        <v>53</v>
      </c>
      <c r="Q672">
        <v>0</v>
      </c>
      <c r="R672">
        <v>0</v>
      </c>
      <c r="S672">
        <v>0</v>
      </c>
      <c r="T672">
        <v>58</v>
      </c>
      <c r="U672">
        <v>58</v>
      </c>
      <c r="V672">
        <v>58000</v>
      </c>
      <c r="W672">
        <v>4833.333333333333</v>
      </c>
      <c r="X672" t="s">
        <v>38</v>
      </c>
      <c r="Y672" t="s">
        <v>38</v>
      </c>
      <c r="Z672" t="s">
        <v>38</v>
      </c>
      <c r="AF672" t="s">
        <v>38</v>
      </c>
      <c r="AH672">
        <v>2023</v>
      </c>
      <c r="AL672" t="s">
        <v>451</v>
      </c>
    </row>
    <row r="673" spans="1:38" x14ac:dyDescent="0.35">
      <c r="A673" t="s">
        <v>47</v>
      </c>
      <c r="B673" t="s">
        <v>700</v>
      </c>
      <c r="C673" t="s">
        <v>280</v>
      </c>
      <c r="D673" t="s">
        <v>280</v>
      </c>
      <c r="E673" t="s">
        <v>48</v>
      </c>
      <c r="F673" t="s">
        <v>42</v>
      </c>
      <c r="G673" t="s">
        <v>1127</v>
      </c>
      <c r="H673" t="s">
        <v>1128</v>
      </c>
      <c r="I673" t="s">
        <v>1129</v>
      </c>
      <c r="J673">
        <v>1</v>
      </c>
      <c r="L673" t="s">
        <v>58</v>
      </c>
      <c r="M673" t="s">
        <v>50</v>
      </c>
      <c r="N673">
        <v>3</v>
      </c>
      <c r="O673">
        <v>52</v>
      </c>
      <c r="P673">
        <v>7.5</v>
      </c>
      <c r="Q673">
        <v>90.561274859999997</v>
      </c>
      <c r="R673">
        <v>6.5</v>
      </c>
      <c r="S673">
        <v>588.64828659</v>
      </c>
      <c r="T673">
        <v>0</v>
      </c>
      <c r="U673">
        <v>588.64828659</v>
      </c>
      <c r="V673">
        <v>588648.28659000003</v>
      </c>
      <c r="W673">
        <v>49054.023882500005</v>
      </c>
      <c r="X673" t="s">
        <v>1130</v>
      </c>
      <c r="Y673" t="s">
        <v>1131</v>
      </c>
      <c r="Z673">
        <v>3093</v>
      </c>
      <c r="AA673">
        <v>3094</v>
      </c>
      <c r="AB673" t="s">
        <v>42</v>
      </c>
      <c r="AC673" t="s">
        <v>42</v>
      </c>
      <c r="AD673" t="s">
        <v>42</v>
      </c>
      <c r="AE673" t="s">
        <v>42</v>
      </c>
      <c r="AF673">
        <v>103</v>
      </c>
      <c r="AH673">
        <v>2023</v>
      </c>
      <c r="AL673" t="s">
        <v>451</v>
      </c>
    </row>
    <row r="674" spans="1:38" x14ac:dyDescent="0.35">
      <c r="A674" t="s">
        <v>47</v>
      </c>
      <c r="B674" t="s">
        <v>700</v>
      </c>
      <c r="C674" t="s">
        <v>280</v>
      </c>
      <c r="D674" t="s">
        <v>280</v>
      </c>
      <c r="E674" t="s">
        <v>48</v>
      </c>
      <c r="F674" t="s">
        <v>42</v>
      </c>
      <c r="G674" t="s">
        <v>1127</v>
      </c>
      <c r="H674" t="s">
        <v>1128</v>
      </c>
      <c r="I674" t="s">
        <v>1129</v>
      </c>
      <c r="J674">
        <v>1</v>
      </c>
      <c r="L674" t="s">
        <v>58</v>
      </c>
      <c r="M674" t="s">
        <v>49</v>
      </c>
      <c r="N674">
        <v>3</v>
      </c>
      <c r="O674">
        <v>62</v>
      </c>
      <c r="P674">
        <v>7.5</v>
      </c>
      <c r="Q674">
        <v>90.561274859999997</v>
      </c>
      <c r="R674">
        <v>7.75</v>
      </c>
      <c r="S674">
        <v>701.84988016499995</v>
      </c>
      <c r="T674">
        <v>0</v>
      </c>
      <c r="U674">
        <v>701.84988016499995</v>
      </c>
      <c r="V674">
        <v>701849.88016499998</v>
      </c>
      <c r="W674">
        <v>58487.490013750001</v>
      </c>
      <c r="X674" t="s">
        <v>1130</v>
      </c>
      <c r="Y674" t="s">
        <v>1131</v>
      </c>
      <c r="Z674">
        <v>3093</v>
      </c>
      <c r="AA674">
        <v>3094</v>
      </c>
      <c r="AB674" t="s">
        <v>42</v>
      </c>
      <c r="AC674" t="s">
        <v>42</v>
      </c>
      <c r="AD674" t="s">
        <v>42</v>
      </c>
      <c r="AE674" t="s">
        <v>42</v>
      </c>
      <c r="AF674">
        <v>103</v>
      </c>
      <c r="AH674">
        <v>2023</v>
      </c>
      <c r="AL674" t="s">
        <v>451</v>
      </c>
    </row>
    <row r="675" spans="1:38" x14ac:dyDescent="0.35">
      <c r="A675" t="s">
        <v>47</v>
      </c>
      <c r="B675" t="s">
        <v>700</v>
      </c>
      <c r="C675" t="s">
        <v>280</v>
      </c>
      <c r="D675" t="s">
        <v>280</v>
      </c>
      <c r="E675" t="s">
        <v>48</v>
      </c>
      <c r="F675" t="s">
        <v>42</v>
      </c>
      <c r="G675" t="s">
        <v>1132</v>
      </c>
      <c r="H675" t="s">
        <v>1133</v>
      </c>
      <c r="I675" t="s">
        <v>1134</v>
      </c>
      <c r="J675">
        <v>1</v>
      </c>
      <c r="L675" t="s">
        <v>58</v>
      </c>
      <c r="M675" t="s">
        <v>50</v>
      </c>
      <c r="N675">
        <v>4</v>
      </c>
      <c r="O675">
        <v>52</v>
      </c>
      <c r="P675">
        <v>7.5</v>
      </c>
      <c r="Q675">
        <v>90.561274859999997</v>
      </c>
      <c r="R675">
        <v>6.5</v>
      </c>
      <c r="S675">
        <v>588.64828659</v>
      </c>
      <c r="T675">
        <v>0</v>
      </c>
      <c r="U675">
        <v>588.64828659</v>
      </c>
      <c r="V675">
        <v>588648.28659000003</v>
      </c>
      <c r="W675">
        <v>49054.023882500005</v>
      </c>
      <c r="X675" t="s">
        <v>1130</v>
      </c>
      <c r="Y675" t="s">
        <v>1135</v>
      </c>
      <c r="Z675">
        <v>3093</v>
      </c>
      <c r="AA675">
        <v>3094</v>
      </c>
      <c r="AB675" t="s">
        <v>42</v>
      </c>
      <c r="AC675" t="s">
        <v>42</v>
      </c>
      <c r="AD675" t="s">
        <v>42</v>
      </c>
      <c r="AE675" t="s">
        <v>42</v>
      </c>
      <c r="AF675">
        <v>103</v>
      </c>
      <c r="AH675">
        <v>2023</v>
      </c>
      <c r="AL675" t="s">
        <v>451</v>
      </c>
    </row>
    <row r="676" spans="1:38" x14ac:dyDescent="0.35">
      <c r="A676" t="s">
        <v>47</v>
      </c>
      <c r="B676" t="s">
        <v>700</v>
      </c>
      <c r="C676" t="s">
        <v>280</v>
      </c>
      <c r="D676" t="s">
        <v>280</v>
      </c>
      <c r="E676" t="s">
        <v>48</v>
      </c>
      <c r="F676" t="s">
        <v>42</v>
      </c>
      <c r="G676" t="s">
        <v>1132</v>
      </c>
      <c r="H676" t="s">
        <v>1133</v>
      </c>
      <c r="I676" t="s">
        <v>1134</v>
      </c>
      <c r="J676">
        <v>1</v>
      </c>
      <c r="L676" t="s">
        <v>58</v>
      </c>
      <c r="M676" t="s">
        <v>49</v>
      </c>
      <c r="N676">
        <v>4</v>
      </c>
      <c r="O676">
        <v>50</v>
      </c>
      <c r="P676">
        <v>7.5</v>
      </c>
      <c r="Q676">
        <v>90.561274859999997</v>
      </c>
      <c r="R676">
        <v>6.25</v>
      </c>
      <c r="S676">
        <v>566.00796787499996</v>
      </c>
      <c r="T676">
        <v>0</v>
      </c>
      <c r="U676">
        <v>566.00796787499996</v>
      </c>
      <c r="V676">
        <v>566007.96787499997</v>
      </c>
      <c r="W676">
        <v>47167.33065625</v>
      </c>
      <c r="X676" t="s">
        <v>1130</v>
      </c>
      <c r="Y676" t="s">
        <v>1135</v>
      </c>
      <c r="Z676">
        <v>3093</v>
      </c>
      <c r="AA676">
        <v>3094</v>
      </c>
      <c r="AB676" t="s">
        <v>42</v>
      </c>
      <c r="AC676" t="s">
        <v>42</v>
      </c>
      <c r="AD676" t="s">
        <v>42</v>
      </c>
      <c r="AE676" t="s">
        <v>42</v>
      </c>
      <c r="AF676">
        <v>103</v>
      </c>
      <c r="AH676">
        <v>2023</v>
      </c>
      <c r="AL676" t="s">
        <v>451</v>
      </c>
    </row>
    <row r="677" spans="1:38" x14ac:dyDescent="0.35">
      <c r="A677" t="s">
        <v>47</v>
      </c>
      <c r="B677" t="s">
        <v>700</v>
      </c>
      <c r="C677" t="s">
        <v>280</v>
      </c>
      <c r="D677" t="s">
        <v>280</v>
      </c>
      <c r="E677" t="s">
        <v>48</v>
      </c>
      <c r="G677" t="s">
        <v>451</v>
      </c>
      <c r="H677" t="s">
        <v>1136</v>
      </c>
      <c r="I677" t="s">
        <v>1137</v>
      </c>
      <c r="J677">
        <v>1</v>
      </c>
      <c r="L677" t="s">
        <v>58</v>
      </c>
      <c r="M677" t="s">
        <v>50</v>
      </c>
      <c r="N677">
        <v>6</v>
      </c>
      <c r="O677">
        <v>55</v>
      </c>
      <c r="P677">
        <v>3</v>
      </c>
      <c r="Q677">
        <v>90.561274859999997</v>
      </c>
      <c r="R677">
        <v>2.75</v>
      </c>
      <c r="S677">
        <v>249.04350586499999</v>
      </c>
      <c r="U677">
        <v>249.04350586499999</v>
      </c>
      <c r="V677">
        <v>249043.50586499998</v>
      </c>
      <c r="W677">
        <v>20753.62548875</v>
      </c>
      <c r="X677" t="s">
        <v>1130</v>
      </c>
      <c r="Y677" t="s">
        <v>1130</v>
      </c>
      <c r="Z677">
        <v>3093</v>
      </c>
      <c r="AA677">
        <v>3094</v>
      </c>
      <c r="AF677">
        <v>103</v>
      </c>
      <c r="AH677">
        <v>2023</v>
      </c>
      <c r="AL677" t="s">
        <v>451</v>
      </c>
    </row>
    <row r="678" spans="1:38" x14ac:dyDescent="0.35">
      <c r="A678" t="s">
        <v>47</v>
      </c>
      <c r="B678" t="s">
        <v>700</v>
      </c>
      <c r="C678" t="s">
        <v>280</v>
      </c>
      <c r="D678" t="s">
        <v>280</v>
      </c>
      <c r="E678" t="s">
        <v>48</v>
      </c>
      <c r="G678" t="s">
        <v>451</v>
      </c>
      <c r="H678" t="s">
        <v>1138</v>
      </c>
      <c r="I678" t="s">
        <v>1139</v>
      </c>
      <c r="J678">
        <v>1</v>
      </c>
      <c r="L678" t="s">
        <v>58</v>
      </c>
      <c r="M678" t="s">
        <v>50</v>
      </c>
      <c r="N678">
        <v>6</v>
      </c>
      <c r="O678">
        <v>55</v>
      </c>
      <c r="P678">
        <v>9</v>
      </c>
      <c r="Q678">
        <v>90.561274859999997</v>
      </c>
      <c r="R678">
        <v>8.25</v>
      </c>
      <c r="S678">
        <v>747.13051759500001</v>
      </c>
      <c r="U678">
        <v>747.13051759500001</v>
      </c>
      <c r="V678">
        <v>747130.51759499998</v>
      </c>
      <c r="W678">
        <v>62260.876466249996</v>
      </c>
      <c r="X678" t="s">
        <v>1130</v>
      </c>
      <c r="Y678" t="s">
        <v>1130</v>
      </c>
      <c r="Z678">
        <v>3093</v>
      </c>
      <c r="AA678">
        <v>3094</v>
      </c>
      <c r="AF678">
        <v>103</v>
      </c>
      <c r="AH678">
        <v>2023</v>
      </c>
      <c r="AL678" t="s">
        <v>451</v>
      </c>
    </row>
    <row r="679" spans="1:38" x14ac:dyDescent="0.35">
      <c r="A679" t="s">
        <v>47</v>
      </c>
      <c r="B679" t="s">
        <v>700</v>
      </c>
      <c r="C679" t="s">
        <v>280</v>
      </c>
      <c r="D679" t="s">
        <v>280</v>
      </c>
      <c r="E679" t="s">
        <v>48</v>
      </c>
      <c r="G679" t="s">
        <v>451</v>
      </c>
      <c r="H679" t="s">
        <v>1136</v>
      </c>
      <c r="I679" t="s">
        <v>1137</v>
      </c>
      <c r="J679">
        <v>1</v>
      </c>
      <c r="L679" t="s">
        <v>58</v>
      </c>
      <c r="M679" t="s">
        <v>49</v>
      </c>
      <c r="N679">
        <v>6</v>
      </c>
      <c r="O679">
        <v>56</v>
      </c>
      <c r="P679">
        <v>3</v>
      </c>
      <c r="Q679">
        <v>90.561274859999997</v>
      </c>
      <c r="R679">
        <v>2.8</v>
      </c>
      <c r="S679">
        <v>253.57156960799998</v>
      </c>
      <c r="U679">
        <v>253.57156960799998</v>
      </c>
      <c r="V679">
        <v>253571.56960799996</v>
      </c>
      <c r="W679">
        <v>21130.964133999998</v>
      </c>
      <c r="X679" t="s">
        <v>1130</v>
      </c>
      <c r="Y679" t="s">
        <v>1130</v>
      </c>
      <c r="Z679">
        <v>3093</v>
      </c>
      <c r="AA679">
        <v>3094</v>
      </c>
      <c r="AF679">
        <v>103</v>
      </c>
      <c r="AH679">
        <v>2023</v>
      </c>
      <c r="AL679" t="s">
        <v>451</v>
      </c>
    </row>
    <row r="680" spans="1:38" x14ac:dyDescent="0.35">
      <c r="A680" t="s">
        <v>47</v>
      </c>
      <c r="B680" t="s">
        <v>700</v>
      </c>
      <c r="C680" t="s">
        <v>280</v>
      </c>
      <c r="D680" t="s">
        <v>280</v>
      </c>
      <c r="E680" t="s">
        <v>48</v>
      </c>
      <c r="G680" t="s">
        <v>451</v>
      </c>
      <c r="H680" t="s">
        <v>1138</v>
      </c>
      <c r="I680" t="s">
        <v>1139</v>
      </c>
      <c r="J680">
        <v>1</v>
      </c>
      <c r="L680" t="s">
        <v>58</v>
      </c>
      <c r="M680" t="s">
        <v>49</v>
      </c>
      <c r="N680">
        <v>6</v>
      </c>
      <c r="O680">
        <v>56</v>
      </c>
      <c r="P680">
        <v>9</v>
      </c>
      <c r="Q680">
        <v>90.561274859999997</v>
      </c>
      <c r="R680">
        <v>8.4</v>
      </c>
      <c r="S680">
        <v>760.71470882400001</v>
      </c>
      <c r="U680">
        <v>760.71470882400001</v>
      </c>
      <c r="V680">
        <v>760714.70882399997</v>
      </c>
      <c r="W680">
        <v>63392.892401999998</v>
      </c>
      <c r="X680" t="s">
        <v>1130</v>
      </c>
      <c r="Y680" t="s">
        <v>1130</v>
      </c>
      <c r="Z680">
        <v>3093</v>
      </c>
      <c r="AA680">
        <v>3094</v>
      </c>
      <c r="AF680">
        <v>103</v>
      </c>
      <c r="AH680">
        <v>2023</v>
      </c>
      <c r="AL680" t="s">
        <v>451</v>
      </c>
    </row>
    <row r="681" spans="1:38" x14ac:dyDescent="0.35">
      <c r="A681" t="s">
        <v>47</v>
      </c>
      <c r="B681" t="s">
        <v>700</v>
      </c>
      <c r="C681" t="s">
        <v>280</v>
      </c>
      <c r="D681" t="s">
        <v>280</v>
      </c>
      <c r="E681" t="s">
        <v>48</v>
      </c>
      <c r="F681" t="s">
        <v>42</v>
      </c>
      <c r="G681" t="s">
        <v>451</v>
      </c>
      <c r="H681" t="s">
        <v>65</v>
      </c>
      <c r="I681" t="s">
        <v>42</v>
      </c>
      <c r="J681">
        <v>1</v>
      </c>
      <c r="L681" t="s">
        <v>66</v>
      </c>
      <c r="M681" t="s">
        <v>42</v>
      </c>
      <c r="O681">
        <v>3</v>
      </c>
      <c r="P681">
        <v>60</v>
      </c>
      <c r="Q681">
        <v>90.711274860000003</v>
      </c>
      <c r="R681">
        <v>3</v>
      </c>
      <c r="S681">
        <v>272.13382458000001</v>
      </c>
      <c r="T681">
        <v>0</v>
      </c>
      <c r="U681">
        <v>272.13382458000001</v>
      </c>
      <c r="V681">
        <v>272133.82458000001</v>
      </c>
      <c r="W681">
        <v>22677.818715000001</v>
      </c>
      <c r="X681" t="s">
        <v>1130</v>
      </c>
      <c r="Y681" t="s">
        <v>1130</v>
      </c>
      <c r="Z681">
        <v>3093</v>
      </c>
      <c r="AA681">
        <v>3094</v>
      </c>
      <c r="AB681" t="s">
        <v>42</v>
      </c>
      <c r="AC681" t="s">
        <v>42</v>
      </c>
      <c r="AD681" t="s">
        <v>42</v>
      </c>
      <c r="AE681" t="s">
        <v>42</v>
      </c>
      <c r="AF681">
        <v>103</v>
      </c>
      <c r="AH681">
        <v>2023</v>
      </c>
      <c r="AL681" t="s">
        <v>451</v>
      </c>
    </row>
    <row r="682" spans="1:38" x14ac:dyDescent="0.35">
      <c r="A682" t="s">
        <v>47</v>
      </c>
      <c r="B682" t="s">
        <v>700</v>
      </c>
      <c r="C682" t="s">
        <v>280</v>
      </c>
      <c r="D682" t="s">
        <v>280</v>
      </c>
      <c r="E682" t="s">
        <v>48</v>
      </c>
      <c r="F682" t="s">
        <v>42</v>
      </c>
      <c r="G682" t="s">
        <v>130</v>
      </c>
      <c r="H682" t="s">
        <v>1140</v>
      </c>
      <c r="I682" t="s">
        <v>1141</v>
      </c>
      <c r="J682">
        <v>1</v>
      </c>
      <c r="L682" t="s">
        <v>58</v>
      </c>
      <c r="M682" t="s">
        <v>50</v>
      </c>
      <c r="N682">
        <v>1</v>
      </c>
      <c r="O682">
        <v>72</v>
      </c>
      <c r="P682">
        <v>7.5</v>
      </c>
      <c r="Q682">
        <v>91.211274860000003</v>
      </c>
      <c r="R682">
        <v>9</v>
      </c>
      <c r="S682">
        <v>820.90147374000003</v>
      </c>
      <c r="T682">
        <v>0</v>
      </c>
      <c r="U682">
        <v>820.90147374000003</v>
      </c>
      <c r="V682">
        <v>820901.47374000004</v>
      </c>
      <c r="W682">
        <v>68408.456145000004</v>
      </c>
      <c r="X682" t="s">
        <v>1130</v>
      </c>
      <c r="Y682" t="s">
        <v>1142</v>
      </c>
      <c r="Z682">
        <v>3093</v>
      </c>
      <c r="AA682">
        <v>3094</v>
      </c>
      <c r="AB682" t="s">
        <v>42</v>
      </c>
      <c r="AC682" t="s">
        <v>42</v>
      </c>
      <c r="AD682" t="s">
        <v>42</v>
      </c>
      <c r="AE682" t="s">
        <v>42</v>
      </c>
      <c r="AF682">
        <v>103</v>
      </c>
      <c r="AH682">
        <v>2023</v>
      </c>
      <c r="AL682" t="s">
        <v>451</v>
      </c>
    </row>
    <row r="683" spans="1:38" x14ac:dyDescent="0.35">
      <c r="A683" t="s">
        <v>47</v>
      </c>
      <c r="B683" t="s">
        <v>700</v>
      </c>
      <c r="C683" t="s">
        <v>280</v>
      </c>
      <c r="D683" t="s">
        <v>280</v>
      </c>
      <c r="E683" t="s">
        <v>48</v>
      </c>
      <c r="F683" t="s">
        <v>42</v>
      </c>
      <c r="G683" t="s">
        <v>125</v>
      </c>
      <c r="H683" t="s">
        <v>1143</v>
      </c>
      <c r="I683" t="s">
        <v>1144</v>
      </c>
      <c r="J683">
        <v>1</v>
      </c>
      <c r="L683" t="s">
        <v>58</v>
      </c>
      <c r="M683" t="s">
        <v>50</v>
      </c>
      <c r="N683">
        <v>1</v>
      </c>
      <c r="O683">
        <v>72</v>
      </c>
      <c r="P683">
        <v>7.5</v>
      </c>
      <c r="Q683">
        <v>91.211274860000003</v>
      </c>
      <c r="R683">
        <v>9</v>
      </c>
      <c r="S683">
        <v>820.90147374000003</v>
      </c>
      <c r="T683">
        <v>0</v>
      </c>
      <c r="U683">
        <v>820.90147374000003</v>
      </c>
      <c r="V683">
        <v>820901.47374000004</v>
      </c>
      <c r="W683">
        <v>68408.456145000004</v>
      </c>
      <c r="X683" t="s">
        <v>1130</v>
      </c>
      <c r="Y683" t="s">
        <v>1145</v>
      </c>
      <c r="Z683">
        <v>3093</v>
      </c>
      <c r="AA683">
        <v>3094</v>
      </c>
      <c r="AB683" t="s">
        <v>42</v>
      </c>
      <c r="AC683" t="s">
        <v>42</v>
      </c>
      <c r="AD683" t="s">
        <v>42</v>
      </c>
      <c r="AE683" t="s">
        <v>42</v>
      </c>
      <c r="AF683">
        <v>103</v>
      </c>
      <c r="AH683">
        <v>2023</v>
      </c>
      <c r="AL683" t="s">
        <v>451</v>
      </c>
    </row>
    <row r="684" spans="1:38" x14ac:dyDescent="0.35">
      <c r="A684" t="s">
        <v>47</v>
      </c>
      <c r="B684" t="s">
        <v>700</v>
      </c>
      <c r="C684" t="s">
        <v>280</v>
      </c>
      <c r="D684" t="s">
        <v>280</v>
      </c>
      <c r="E684" t="s">
        <v>48</v>
      </c>
      <c r="F684" t="s">
        <v>42</v>
      </c>
      <c r="G684" t="s">
        <v>130</v>
      </c>
      <c r="H684" t="s">
        <v>1140</v>
      </c>
      <c r="I684" t="s">
        <v>1141</v>
      </c>
      <c r="J684">
        <v>1</v>
      </c>
      <c r="L684" t="s">
        <v>58</v>
      </c>
      <c r="M684" t="s">
        <v>49</v>
      </c>
      <c r="N684">
        <v>1</v>
      </c>
      <c r="O684">
        <v>72</v>
      </c>
      <c r="P684">
        <v>7.5</v>
      </c>
      <c r="Q684">
        <v>91.211274860000003</v>
      </c>
      <c r="R684">
        <v>9</v>
      </c>
      <c r="S684">
        <v>820.90147374000003</v>
      </c>
      <c r="T684">
        <v>0</v>
      </c>
      <c r="U684">
        <v>820.90147374000003</v>
      </c>
      <c r="V684">
        <v>820901.47374000004</v>
      </c>
      <c r="W684">
        <v>68408.456145000004</v>
      </c>
      <c r="X684" t="s">
        <v>1130</v>
      </c>
      <c r="Y684" t="s">
        <v>1142</v>
      </c>
      <c r="Z684">
        <v>3093</v>
      </c>
      <c r="AA684">
        <v>3094</v>
      </c>
      <c r="AB684" t="s">
        <v>42</v>
      </c>
      <c r="AC684" t="s">
        <v>42</v>
      </c>
      <c r="AD684" t="s">
        <v>42</v>
      </c>
      <c r="AE684" t="s">
        <v>42</v>
      </c>
      <c r="AF684">
        <v>103</v>
      </c>
      <c r="AH684">
        <v>2023</v>
      </c>
      <c r="AL684" t="s">
        <v>451</v>
      </c>
    </row>
    <row r="685" spans="1:38" x14ac:dyDescent="0.35">
      <c r="A685" t="s">
        <v>47</v>
      </c>
      <c r="B685" t="s">
        <v>700</v>
      </c>
      <c r="C685" t="s">
        <v>280</v>
      </c>
      <c r="D685" t="s">
        <v>280</v>
      </c>
      <c r="E685" t="s">
        <v>48</v>
      </c>
      <c r="F685" t="s">
        <v>42</v>
      </c>
      <c r="G685" t="s">
        <v>125</v>
      </c>
      <c r="H685" t="s">
        <v>1143</v>
      </c>
      <c r="I685" t="s">
        <v>1144</v>
      </c>
      <c r="J685">
        <v>1</v>
      </c>
      <c r="L685" t="s">
        <v>58</v>
      </c>
      <c r="M685" t="s">
        <v>49</v>
      </c>
      <c r="N685">
        <v>1</v>
      </c>
      <c r="O685">
        <v>72</v>
      </c>
      <c r="P685">
        <v>7.5</v>
      </c>
      <c r="Q685">
        <v>91.211274860000003</v>
      </c>
      <c r="R685">
        <v>9</v>
      </c>
      <c r="S685">
        <v>820.90147374000003</v>
      </c>
      <c r="T685">
        <v>0</v>
      </c>
      <c r="U685">
        <v>820.90147374000003</v>
      </c>
      <c r="V685">
        <v>820901.47374000004</v>
      </c>
      <c r="W685">
        <v>68408.456145000004</v>
      </c>
      <c r="X685" t="s">
        <v>1130</v>
      </c>
      <c r="Y685" t="s">
        <v>1145</v>
      </c>
      <c r="Z685">
        <v>3093</v>
      </c>
      <c r="AA685">
        <v>3094</v>
      </c>
      <c r="AB685" t="s">
        <v>42</v>
      </c>
      <c r="AC685" t="s">
        <v>42</v>
      </c>
      <c r="AD685" t="s">
        <v>42</v>
      </c>
      <c r="AE685" t="s">
        <v>42</v>
      </c>
      <c r="AF685">
        <v>103</v>
      </c>
      <c r="AH685">
        <v>2023</v>
      </c>
      <c r="AL685" t="s">
        <v>451</v>
      </c>
    </row>
    <row r="686" spans="1:38" x14ac:dyDescent="0.35">
      <c r="A686" t="s">
        <v>47</v>
      </c>
      <c r="B686" t="s">
        <v>700</v>
      </c>
      <c r="C686" t="s">
        <v>280</v>
      </c>
      <c r="D686" t="s">
        <v>280</v>
      </c>
      <c r="E686" t="s">
        <v>48</v>
      </c>
      <c r="F686" t="s">
        <v>42</v>
      </c>
      <c r="G686" t="s">
        <v>130</v>
      </c>
      <c r="H686" t="s">
        <v>1146</v>
      </c>
      <c r="I686" t="s">
        <v>1147</v>
      </c>
      <c r="J686">
        <v>1</v>
      </c>
      <c r="L686" t="s">
        <v>58</v>
      </c>
      <c r="M686" t="s">
        <v>50</v>
      </c>
      <c r="N686">
        <v>2</v>
      </c>
      <c r="O686">
        <v>66</v>
      </c>
      <c r="P686">
        <v>3</v>
      </c>
      <c r="Q686">
        <v>91.211274860000003</v>
      </c>
      <c r="R686">
        <v>3.3</v>
      </c>
      <c r="S686">
        <v>300.997207038</v>
      </c>
      <c r="T686">
        <v>0</v>
      </c>
      <c r="U686">
        <v>300.997207038</v>
      </c>
      <c r="V686">
        <v>300997.20703799999</v>
      </c>
      <c r="W686">
        <v>25083.100586500001</v>
      </c>
      <c r="X686" t="s">
        <v>1130</v>
      </c>
      <c r="Y686" t="s">
        <v>1142</v>
      </c>
      <c r="Z686">
        <v>3093</v>
      </c>
      <c r="AA686">
        <v>3094</v>
      </c>
      <c r="AB686" t="s">
        <v>42</v>
      </c>
      <c r="AC686" t="s">
        <v>42</v>
      </c>
      <c r="AD686" t="s">
        <v>42</v>
      </c>
      <c r="AE686" t="s">
        <v>42</v>
      </c>
      <c r="AF686">
        <v>103</v>
      </c>
      <c r="AH686">
        <v>2023</v>
      </c>
      <c r="AL686" t="s">
        <v>451</v>
      </c>
    </row>
    <row r="687" spans="1:38" x14ac:dyDescent="0.35">
      <c r="A687" t="s">
        <v>47</v>
      </c>
      <c r="B687" t="s">
        <v>700</v>
      </c>
      <c r="C687" t="s">
        <v>280</v>
      </c>
      <c r="D687" t="s">
        <v>280</v>
      </c>
      <c r="E687" t="s">
        <v>48</v>
      </c>
      <c r="F687" t="s">
        <v>42</v>
      </c>
      <c r="G687" t="s">
        <v>451</v>
      </c>
      <c r="H687" t="s">
        <v>1148</v>
      </c>
      <c r="I687" t="s">
        <v>1149</v>
      </c>
      <c r="J687">
        <v>1</v>
      </c>
      <c r="L687" t="s">
        <v>58</v>
      </c>
      <c r="M687" t="s">
        <v>50</v>
      </c>
      <c r="N687">
        <v>2</v>
      </c>
      <c r="O687">
        <v>66</v>
      </c>
      <c r="P687">
        <v>15</v>
      </c>
      <c r="Q687">
        <v>91.211274860000003</v>
      </c>
      <c r="R687">
        <v>16.5</v>
      </c>
      <c r="S687">
        <v>1504.9860351900002</v>
      </c>
      <c r="T687">
        <v>0</v>
      </c>
      <c r="U687">
        <v>1504.9860351900002</v>
      </c>
      <c r="V687">
        <v>1504986.0351900002</v>
      </c>
      <c r="W687">
        <v>125415.50293250002</v>
      </c>
      <c r="X687" t="s">
        <v>1130</v>
      </c>
      <c r="Y687" t="s">
        <v>1130</v>
      </c>
      <c r="Z687">
        <v>3093</v>
      </c>
      <c r="AA687">
        <v>3094</v>
      </c>
      <c r="AB687" t="s">
        <v>42</v>
      </c>
      <c r="AC687" t="s">
        <v>42</v>
      </c>
      <c r="AD687" t="s">
        <v>42</v>
      </c>
      <c r="AE687" t="s">
        <v>42</v>
      </c>
      <c r="AF687">
        <v>103</v>
      </c>
      <c r="AH687">
        <v>2023</v>
      </c>
      <c r="AL687" t="s">
        <v>451</v>
      </c>
    </row>
    <row r="688" spans="1:38" x14ac:dyDescent="0.35">
      <c r="A688" t="s">
        <v>47</v>
      </c>
      <c r="B688" t="s">
        <v>700</v>
      </c>
      <c r="C688" t="s">
        <v>280</v>
      </c>
      <c r="D688" t="s">
        <v>280</v>
      </c>
      <c r="E688" t="s">
        <v>48</v>
      </c>
      <c r="F688" t="s">
        <v>42</v>
      </c>
      <c r="G688" t="s">
        <v>705</v>
      </c>
      <c r="H688" t="s">
        <v>1150</v>
      </c>
      <c r="I688" t="s">
        <v>1151</v>
      </c>
      <c r="J688">
        <v>1</v>
      </c>
      <c r="L688" t="s">
        <v>58</v>
      </c>
      <c r="M688" t="s">
        <v>50</v>
      </c>
      <c r="N688">
        <v>2</v>
      </c>
      <c r="O688">
        <v>66</v>
      </c>
      <c r="P688">
        <v>7.5</v>
      </c>
      <c r="Q688">
        <v>91.211274860000003</v>
      </c>
      <c r="R688">
        <v>8.25</v>
      </c>
      <c r="S688">
        <v>752.49301759500008</v>
      </c>
      <c r="T688">
        <v>0</v>
      </c>
      <c r="U688">
        <v>752.49301759500008</v>
      </c>
      <c r="V688">
        <v>752493.0175950001</v>
      </c>
      <c r="W688">
        <v>62707.751466250011</v>
      </c>
      <c r="X688" t="s">
        <v>1130</v>
      </c>
      <c r="Y688" t="s">
        <v>1152</v>
      </c>
      <c r="Z688">
        <v>3093</v>
      </c>
      <c r="AA688">
        <v>3094</v>
      </c>
      <c r="AB688" t="s">
        <v>42</v>
      </c>
      <c r="AC688" t="s">
        <v>42</v>
      </c>
      <c r="AD688" t="s">
        <v>42</v>
      </c>
      <c r="AE688" t="s">
        <v>42</v>
      </c>
      <c r="AF688">
        <v>103</v>
      </c>
      <c r="AH688">
        <v>2023</v>
      </c>
      <c r="AL688" t="s">
        <v>451</v>
      </c>
    </row>
    <row r="689" spans="1:38" x14ac:dyDescent="0.35">
      <c r="A689" t="s">
        <v>47</v>
      </c>
      <c r="B689" t="s">
        <v>700</v>
      </c>
      <c r="C689" t="s">
        <v>280</v>
      </c>
      <c r="D689" t="s">
        <v>280</v>
      </c>
      <c r="E689" t="s">
        <v>48</v>
      </c>
      <c r="F689" t="s">
        <v>42</v>
      </c>
      <c r="G689" t="s">
        <v>122</v>
      </c>
      <c r="H689" t="s">
        <v>1153</v>
      </c>
      <c r="I689" t="s">
        <v>1154</v>
      </c>
      <c r="J689">
        <v>1</v>
      </c>
      <c r="L689" t="s">
        <v>58</v>
      </c>
      <c r="M689" t="s">
        <v>50</v>
      </c>
      <c r="N689">
        <v>2</v>
      </c>
      <c r="O689">
        <v>66</v>
      </c>
      <c r="P689">
        <v>4.5</v>
      </c>
      <c r="Q689">
        <v>91.211274860000003</v>
      </c>
      <c r="R689">
        <v>4.95</v>
      </c>
      <c r="S689">
        <v>451.49581055700003</v>
      </c>
      <c r="T689">
        <v>0</v>
      </c>
      <c r="U689">
        <v>451.49581055700003</v>
      </c>
      <c r="V689">
        <v>451495.81055700005</v>
      </c>
      <c r="W689">
        <v>37624.650879750006</v>
      </c>
      <c r="X689" t="s">
        <v>1130</v>
      </c>
      <c r="Y689" t="s">
        <v>1155</v>
      </c>
      <c r="Z689">
        <v>3093</v>
      </c>
      <c r="AA689">
        <v>3094</v>
      </c>
      <c r="AB689" t="s">
        <v>42</v>
      </c>
      <c r="AC689" t="s">
        <v>42</v>
      </c>
      <c r="AD689" t="s">
        <v>42</v>
      </c>
      <c r="AE689" t="s">
        <v>42</v>
      </c>
      <c r="AF689">
        <v>103</v>
      </c>
      <c r="AH689">
        <v>2023</v>
      </c>
      <c r="AL689" t="s">
        <v>451</v>
      </c>
    </row>
    <row r="690" spans="1:38" x14ac:dyDescent="0.35">
      <c r="A690" t="s">
        <v>47</v>
      </c>
      <c r="B690" t="s">
        <v>700</v>
      </c>
      <c r="C690" t="s">
        <v>280</v>
      </c>
      <c r="D690" t="s">
        <v>280</v>
      </c>
      <c r="E690" t="s">
        <v>48</v>
      </c>
      <c r="F690" t="s">
        <v>42</v>
      </c>
      <c r="G690" t="s">
        <v>130</v>
      </c>
      <c r="H690" t="s">
        <v>1146</v>
      </c>
      <c r="I690" t="s">
        <v>1147</v>
      </c>
      <c r="J690">
        <v>1</v>
      </c>
      <c r="L690" t="s">
        <v>58</v>
      </c>
      <c r="M690" t="s">
        <v>49</v>
      </c>
      <c r="N690">
        <v>2</v>
      </c>
      <c r="O690">
        <v>66</v>
      </c>
      <c r="P690">
        <v>3</v>
      </c>
      <c r="Q690">
        <v>91.211274860000003</v>
      </c>
      <c r="R690">
        <v>3.3</v>
      </c>
      <c r="S690">
        <v>300.997207038</v>
      </c>
      <c r="T690">
        <v>0</v>
      </c>
      <c r="U690">
        <v>300.997207038</v>
      </c>
      <c r="V690">
        <v>300997.20703799999</v>
      </c>
      <c r="W690">
        <v>25083.100586500001</v>
      </c>
      <c r="X690" t="s">
        <v>1130</v>
      </c>
      <c r="Y690" t="s">
        <v>1142</v>
      </c>
      <c r="Z690">
        <v>3093</v>
      </c>
      <c r="AA690">
        <v>3094</v>
      </c>
      <c r="AB690" t="s">
        <v>42</v>
      </c>
      <c r="AC690" t="s">
        <v>42</v>
      </c>
      <c r="AD690" t="s">
        <v>42</v>
      </c>
      <c r="AE690" t="s">
        <v>42</v>
      </c>
      <c r="AF690">
        <v>103</v>
      </c>
      <c r="AH690">
        <v>2023</v>
      </c>
      <c r="AL690" t="s">
        <v>451</v>
      </c>
    </row>
    <row r="691" spans="1:38" x14ac:dyDescent="0.35">
      <c r="A691" t="s">
        <v>47</v>
      </c>
      <c r="B691" t="s">
        <v>700</v>
      </c>
      <c r="C691" t="s">
        <v>280</v>
      </c>
      <c r="D691" t="s">
        <v>280</v>
      </c>
      <c r="E691" t="s">
        <v>48</v>
      </c>
      <c r="F691" t="s">
        <v>42</v>
      </c>
      <c r="G691" t="s">
        <v>451</v>
      </c>
      <c r="H691" t="s">
        <v>1148</v>
      </c>
      <c r="I691" t="s">
        <v>1149</v>
      </c>
      <c r="J691">
        <v>1</v>
      </c>
      <c r="L691" t="s">
        <v>58</v>
      </c>
      <c r="M691" t="s">
        <v>49</v>
      </c>
      <c r="N691">
        <v>2</v>
      </c>
      <c r="O691">
        <v>66</v>
      </c>
      <c r="P691">
        <v>15</v>
      </c>
      <c r="Q691">
        <v>91.211274860000003</v>
      </c>
      <c r="R691">
        <v>16.5</v>
      </c>
      <c r="S691">
        <v>1504.9860351900002</v>
      </c>
      <c r="T691">
        <v>0</v>
      </c>
      <c r="U691">
        <v>1504.9860351900002</v>
      </c>
      <c r="V691">
        <v>1504986.0351900002</v>
      </c>
      <c r="W691">
        <v>125415.50293250002</v>
      </c>
      <c r="X691" t="s">
        <v>1130</v>
      </c>
      <c r="Y691" t="s">
        <v>1130</v>
      </c>
      <c r="Z691">
        <v>3093</v>
      </c>
      <c r="AA691">
        <v>3094</v>
      </c>
      <c r="AB691" t="s">
        <v>42</v>
      </c>
      <c r="AC691" t="s">
        <v>42</v>
      </c>
      <c r="AD691" t="s">
        <v>42</v>
      </c>
      <c r="AE691" t="s">
        <v>42</v>
      </c>
      <c r="AF691">
        <v>103</v>
      </c>
      <c r="AH691">
        <v>2023</v>
      </c>
      <c r="AL691" t="s">
        <v>451</v>
      </c>
    </row>
    <row r="692" spans="1:38" x14ac:dyDescent="0.35">
      <c r="A692" t="s">
        <v>47</v>
      </c>
      <c r="B692" t="s">
        <v>700</v>
      </c>
      <c r="C692" t="s">
        <v>280</v>
      </c>
      <c r="D692" t="s">
        <v>280</v>
      </c>
      <c r="E692" t="s">
        <v>48</v>
      </c>
      <c r="F692" t="s">
        <v>42</v>
      </c>
      <c r="G692" t="s">
        <v>705</v>
      </c>
      <c r="H692" t="s">
        <v>1150</v>
      </c>
      <c r="I692" t="s">
        <v>1151</v>
      </c>
      <c r="J692">
        <v>1</v>
      </c>
      <c r="L692" t="s">
        <v>58</v>
      </c>
      <c r="M692" t="s">
        <v>49</v>
      </c>
      <c r="N692">
        <v>2</v>
      </c>
      <c r="O692">
        <v>66</v>
      </c>
      <c r="P692">
        <v>7.5</v>
      </c>
      <c r="Q692">
        <v>91.211274860000003</v>
      </c>
      <c r="R692">
        <v>8.25</v>
      </c>
      <c r="S692">
        <v>752.49301759500008</v>
      </c>
      <c r="T692">
        <v>0</v>
      </c>
      <c r="U692">
        <v>752.49301759500008</v>
      </c>
      <c r="V692">
        <v>752493.0175950001</v>
      </c>
      <c r="W692">
        <v>62707.751466250011</v>
      </c>
      <c r="X692" t="s">
        <v>1130</v>
      </c>
      <c r="Y692" t="s">
        <v>1152</v>
      </c>
      <c r="Z692">
        <v>3093</v>
      </c>
      <c r="AA692">
        <v>3094</v>
      </c>
      <c r="AB692" t="s">
        <v>42</v>
      </c>
      <c r="AC692" t="s">
        <v>42</v>
      </c>
      <c r="AD692" t="s">
        <v>42</v>
      </c>
      <c r="AE692" t="s">
        <v>42</v>
      </c>
      <c r="AF692">
        <v>103</v>
      </c>
      <c r="AH692">
        <v>2023</v>
      </c>
      <c r="AL692" t="s">
        <v>451</v>
      </c>
    </row>
    <row r="693" spans="1:38" x14ac:dyDescent="0.35">
      <c r="A693" t="s">
        <v>47</v>
      </c>
      <c r="B693" t="s">
        <v>700</v>
      </c>
      <c r="C693" t="s">
        <v>280</v>
      </c>
      <c r="D693" t="s">
        <v>280</v>
      </c>
      <c r="E693" t="s">
        <v>48</v>
      </c>
      <c r="F693" t="s">
        <v>42</v>
      </c>
      <c r="G693" t="s">
        <v>122</v>
      </c>
      <c r="H693" t="s">
        <v>1153</v>
      </c>
      <c r="I693" t="s">
        <v>1154</v>
      </c>
      <c r="J693">
        <v>1</v>
      </c>
      <c r="L693" t="s">
        <v>58</v>
      </c>
      <c r="M693" t="s">
        <v>49</v>
      </c>
      <c r="N693">
        <v>2</v>
      </c>
      <c r="O693">
        <v>66</v>
      </c>
      <c r="P693">
        <v>4.5</v>
      </c>
      <c r="Q693">
        <v>91.211274860000003</v>
      </c>
      <c r="R693">
        <v>4.95</v>
      </c>
      <c r="S693">
        <v>451.49581055700003</v>
      </c>
      <c r="T693">
        <v>0</v>
      </c>
      <c r="U693">
        <v>451.49581055700003</v>
      </c>
      <c r="V693">
        <v>451495.81055700005</v>
      </c>
      <c r="W693">
        <v>37624.650879750006</v>
      </c>
      <c r="X693" t="s">
        <v>1130</v>
      </c>
      <c r="Y693" t="s">
        <v>1155</v>
      </c>
      <c r="Z693">
        <v>3093</v>
      </c>
      <c r="AA693">
        <v>3094</v>
      </c>
      <c r="AB693" t="s">
        <v>42</v>
      </c>
      <c r="AC693" t="s">
        <v>42</v>
      </c>
      <c r="AD693" t="s">
        <v>42</v>
      </c>
      <c r="AE693" t="s">
        <v>42</v>
      </c>
      <c r="AF693">
        <v>103</v>
      </c>
      <c r="AH693">
        <v>2023</v>
      </c>
      <c r="AL693" t="s">
        <v>451</v>
      </c>
    </row>
    <row r="694" spans="1:38" x14ac:dyDescent="0.35">
      <c r="A694" t="s">
        <v>47</v>
      </c>
      <c r="B694" t="s">
        <v>700</v>
      </c>
      <c r="C694" t="s">
        <v>280</v>
      </c>
      <c r="D694" t="s">
        <v>280</v>
      </c>
      <c r="E694" t="s">
        <v>48</v>
      </c>
      <c r="F694" t="s">
        <v>42</v>
      </c>
      <c r="G694" t="s">
        <v>451</v>
      </c>
      <c r="H694" t="s">
        <v>1156</v>
      </c>
      <c r="I694" t="s">
        <v>1157</v>
      </c>
      <c r="J694">
        <v>1</v>
      </c>
      <c r="L694" t="s">
        <v>58</v>
      </c>
      <c r="M694" t="s">
        <v>50</v>
      </c>
      <c r="N694">
        <v>4</v>
      </c>
      <c r="O694">
        <v>52</v>
      </c>
      <c r="P694">
        <v>7.5</v>
      </c>
      <c r="Q694">
        <v>91.211274860000003</v>
      </c>
      <c r="R694">
        <v>6.5</v>
      </c>
      <c r="S694">
        <v>592.87328659000002</v>
      </c>
      <c r="U694">
        <v>592.87328659000002</v>
      </c>
      <c r="V694">
        <v>592873.28659000003</v>
      </c>
      <c r="W694">
        <v>49406.107215833334</v>
      </c>
      <c r="X694" t="s">
        <v>1130</v>
      </c>
      <c r="Y694" t="s">
        <v>1130</v>
      </c>
      <c r="Z694">
        <v>3093</v>
      </c>
      <c r="AA694">
        <v>3094</v>
      </c>
      <c r="AB694" t="s">
        <v>42</v>
      </c>
      <c r="AC694" t="s">
        <v>42</v>
      </c>
      <c r="AD694" t="s">
        <v>42</v>
      </c>
      <c r="AE694" t="s">
        <v>42</v>
      </c>
      <c r="AF694">
        <v>103</v>
      </c>
      <c r="AH694">
        <v>2023</v>
      </c>
      <c r="AL694" t="s">
        <v>451</v>
      </c>
    </row>
    <row r="695" spans="1:38" x14ac:dyDescent="0.35">
      <c r="A695" t="s">
        <v>47</v>
      </c>
      <c r="B695" t="s">
        <v>700</v>
      </c>
      <c r="C695" t="s">
        <v>280</v>
      </c>
      <c r="D695" t="s">
        <v>280</v>
      </c>
      <c r="E695" t="s">
        <v>48</v>
      </c>
      <c r="F695" t="s">
        <v>42</v>
      </c>
      <c r="G695" t="s">
        <v>451</v>
      </c>
      <c r="H695" t="s">
        <v>1156</v>
      </c>
      <c r="I695" t="s">
        <v>1157</v>
      </c>
      <c r="J695">
        <v>1</v>
      </c>
      <c r="L695" t="s">
        <v>58</v>
      </c>
      <c r="M695" t="s">
        <v>49</v>
      </c>
      <c r="N695">
        <v>4</v>
      </c>
      <c r="O695">
        <v>50</v>
      </c>
      <c r="P695">
        <v>7.5</v>
      </c>
      <c r="Q695">
        <v>91.211274860000003</v>
      </c>
      <c r="R695">
        <v>6.25</v>
      </c>
      <c r="S695">
        <v>570.07046787500008</v>
      </c>
      <c r="T695">
        <v>0</v>
      </c>
      <c r="U695">
        <v>570.07046787500008</v>
      </c>
      <c r="V695">
        <v>570070.46787500009</v>
      </c>
      <c r="W695">
        <v>47505.872322916672</v>
      </c>
      <c r="X695" t="s">
        <v>1130</v>
      </c>
      <c r="Y695" t="s">
        <v>1130</v>
      </c>
      <c r="Z695">
        <v>3093</v>
      </c>
      <c r="AA695">
        <v>3094</v>
      </c>
      <c r="AB695" t="s">
        <v>42</v>
      </c>
      <c r="AC695" t="s">
        <v>42</v>
      </c>
      <c r="AD695" t="s">
        <v>42</v>
      </c>
      <c r="AE695" t="s">
        <v>42</v>
      </c>
      <c r="AF695">
        <v>103</v>
      </c>
      <c r="AH695">
        <v>2023</v>
      </c>
      <c r="AL695" t="s">
        <v>451</v>
      </c>
    </row>
    <row r="696" spans="1:38" x14ac:dyDescent="0.35">
      <c r="A696" t="s">
        <v>47</v>
      </c>
      <c r="B696" t="s">
        <v>700</v>
      </c>
      <c r="C696" t="s">
        <v>280</v>
      </c>
      <c r="D696" t="s">
        <v>280</v>
      </c>
      <c r="E696" t="s">
        <v>48</v>
      </c>
      <c r="G696" t="s">
        <v>705</v>
      </c>
      <c r="H696" t="s">
        <v>1158</v>
      </c>
      <c r="I696" t="s">
        <v>1159</v>
      </c>
      <c r="J696">
        <v>1</v>
      </c>
      <c r="L696" t="s">
        <v>58</v>
      </c>
      <c r="M696" t="s">
        <v>50</v>
      </c>
      <c r="N696">
        <v>5</v>
      </c>
      <c r="O696">
        <v>57</v>
      </c>
      <c r="P696">
        <v>7.5</v>
      </c>
      <c r="Q696">
        <v>91.211274860000003</v>
      </c>
      <c r="R696">
        <v>7.125</v>
      </c>
      <c r="S696">
        <v>649.88033337750005</v>
      </c>
      <c r="T696">
        <v>0</v>
      </c>
      <c r="U696">
        <v>649.88033337750005</v>
      </c>
      <c r="V696">
        <v>649880.33337750006</v>
      </c>
      <c r="W696">
        <v>54156.694448125003</v>
      </c>
      <c r="X696" t="s">
        <v>1130</v>
      </c>
      <c r="Y696" t="s">
        <v>1152</v>
      </c>
      <c r="Z696">
        <v>3093</v>
      </c>
      <c r="AA696">
        <v>3094</v>
      </c>
      <c r="AF696">
        <v>103</v>
      </c>
      <c r="AH696">
        <v>2023</v>
      </c>
      <c r="AL696" t="s">
        <v>451</v>
      </c>
    </row>
    <row r="697" spans="1:38" x14ac:dyDescent="0.35">
      <c r="A697" t="s">
        <v>47</v>
      </c>
      <c r="B697" t="s">
        <v>700</v>
      </c>
      <c r="C697" t="s">
        <v>280</v>
      </c>
      <c r="D697" t="s">
        <v>280</v>
      </c>
      <c r="E697" t="s">
        <v>48</v>
      </c>
      <c r="G697" t="s">
        <v>451</v>
      </c>
      <c r="H697" t="s">
        <v>1160</v>
      </c>
      <c r="I697" t="s">
        <v>1161</v>
      </c>
      <c r="J697">
        <v>1</v>
      </c>
      <c r="L697" t="s">
        <v>58</v>
      </c>
      <c r="M697" t="s">
        <v>50</v>
      </c>
      <c r="N697">
        <v>5</v>
      </c>
      <c r="O697">
        <v>57</v>
      </c>
      <c r="P697">
        <v>3</v>
      </c>
      <c r="Q697">
        <v>91.211274860000003</v>
      </c>
      <c r="R697">
        <v>2.85</v>
      </c>
      <c r="S697">
        <v>259.95213335100004</v>
      </c>
      <c r="U697">
        <v>259.95213335100004</v>
      </c>
      <c r="V697">
        <v>259952.13335100005</v>
      </c>
      <c r="W697">
        <v>21662.677779250003</v>
      </c>
      <c r="X697" t="s">
        <v>1130</v>
      </c>
      <c r="Y697" t="s">
        <v>1130</v>
      </c>
      <c r="Z697">
        <v>3093</v>
      </c>
      <c r="AA697">
        <v>3094</v>
      </c>
      <c r="AF697">
        <v>103</v>
      </c>
      <c r="AH697">
        <v>2023</v>
      </c>
      <c r="AL697" t="s">
        <v>451</v>
      </c>
    </row>
    <row r="698" spans="1:38" x14ac:dyDescent="0.35">
      <c r="A698" t="s">
        <v>47</v>
      </c>
      <c r="B698" t="s">
        <v>700</v>
      </c>
      <c r="C698" t="s">
        <v>280</v>
      </c>
      <c r="D698" t="s">
        <v>280</v>
      </c>
      <c r="E698" t="s">
        <v>48</v>
      </c>
      <c r="G698" t="s">
        <v>705</v>
      </c>
      <c r="H698" t="s">
        <v>1158</v>
      </c>
      <c r="I698" t="s">
        <v>1159</v>
      </c>
      <c r="J698">
        <v>1</v>
      </c>
      <c r="L698" t="s">
        <v>58</v>
      </c>
      <c r="M698" t="s">
        <v>49</v>
      </c>
      <c r="N698">
        <v>5</v>
      </c>
      <c r="O698">
        <v>50</v>
      </c>
      <c r="P698">
        <v>7.5</v>
      </c>
      <c r="Q698">
        <v>91.211274860000003</v>
      </c>
      <c r="R698">
        <v>6.25</v>
      </c>
      <c r="S698">
        <v>570.07046787500008</v>
      </c>
      <c r="T698">
        <v>0</v>
      </c>
      <c r="U698">
        <v>570.07046787500008</v>
      </c>
      <c r="V698">
        <v>570070.46787500009</v>
      </c>
      <c r="W698">
        <v>47505.872322916672</v>
      </c>
      <c r="X698" t="s">
        <v>1130</v>
      </c>
      <c r="Y698" t="s">
        <v>1152</v>
      </c>
      <c r="Z698">
        <v>3093</v>
      </c>
      <c r="AA698">
        <v>3094</v>
      </c>
      <c r="AF698">
        <v>103</v>
      </c>
      <c r="AH698">
        <v>2023</v>
      </c>
      <c r="AL698" t="s">
        <v>451</v>
      </c>
    </row>
    <row r="699" spans="1:38" x14ac:dyDescent="0.35">
      <c r="A699" t="s">
        <v>47</v>
      </c>
      <c r="B699" t="s">
        <v>700</v>
      </c>
      <c r="C699" t="s">
        <v>280</v>
      </c>
      <c r="D699" t="s">
        <v>280</v>
      </c>
      <c r="E699" t="s">
        <v>48</v>
      </c>
      <c r="G699" t="s">
        <v>451</v>
      </c>
      <c r="H699" t="s">
        <v>1160</v>
      </c>
      <c r="I699" t="s">
        <v>1161</v>
      </c>
      <c r="J699">
        <v>1</v>
      </c>
      <c r="L699" t="s">
        <v>58</v>
      </c>
      <c r="M699" t="s">
        <v>49</v>
      </c>
      <c r="N699">
        <v>5</v>
      </c>
      <c r="O699">
        <v>50</v>
      </c>
      <c r="P699">
        <v>3</v>
      </c>
      <c r="Q699">
        <v>91.211274860000003</v>
      </c>
      <c r="R699">
        <v>2.5</v>
      </c>
      <c r="S699">
        <v>228.02818715000001</v>
      </c>
      <c r="U699">
        <v>228.02818715000001</v>
      </c>
      <c r="V699">
        <v>228028.18715000001</v>
      </c>
      <c r="W699">
        <v>19002.348929166666</v>
      </c>
      <c r="X699" t="s">
        <v>1130</v>
      </c>
      <c r="Y699" t="s">
        <v>1130</v>
      </c>
      <c r="Z699">
        <v>3093</v>
      </c>
      <c r="AA699">
        <v>3094</v>
      </c>
      <c r="AF699">
        <v>103</v>
      </c>
      <c r="AH699">
        <v>2023</v>
      </c>
      <c r="AL699" t="s">
        <v>451</v>
      </c>
    </row>
    <row r="700" spans="1:38" x14ac:dyDescent="0.35">
      <c r="A700" t="s">
        <v>47</v>
      </c>
      <c r="B700" t="s">
        <v>700</v>
      </c>
      <c r="C700" t="s">
        <v>280</v>
      </c>
      <c r="D700" t="s">
        <v>280</v>
      </c>
      <c r="E700" t="s">
        <v>48</v>
      </c>
      <c r="G700" t="s">
        <v>451</v>
      </c>
      <c r="H700" t="s">
        <v>1162</v>
      </c>
      <c r="I700" t="s">
        <v>1163</v>
      </c>
      <c r="J700">
        <v>1</v>
      </c>
      <c r="L700" t="s">
        <v>58</v>
      </c>
      <c r="M700" t="s">
        <v>50</v>
      </c>
      <c r="N700">
        <v>6</v>
      </c>
      <c r="O700">
        <v>55</v>
      </c>
      <c r="P700">
        <v>15</v>
      </c>
      <c r="Q700">
        <v>91.211274860000003</v>
      </c>
      <c r="R700">
        <v>13.75</v>
      </c>
      <c r="S700">
        <v>1254.155029325</v>
      </c>
      <c r="U700">
        <v>1254.155029325</v>
      </c>
      <c r="V700">
        <v>1254155.029325</v>
      </c>
      <c r="W700">
        <v>104512.91911041667</v>
      </c>
      <c r="X700" t="s">
        <v>1130</v>
      </c>
      <c r="Y700" t="s">
        <v>1130</v>
      </c>
      <c r="Z700">
        <v>3093</v>
      </c>
      <c r="AA700">
        <v>3094</v>
      </c>
      <c r="AF700">
        <v>103</v>
      </c>
      <c r="AH700">
        <v>2023</v>
      </c>
      <c r="AL700" t="s">
        <v>451</v>
      </c>
    </row>
    <row r="701" spans="1:38" x14ac:dyDescent="0.35">
      <c r="A701" t="s">
        <v>47</v>
      </c>
      <c r="B701" t="s">
        <v>700</v>
      </c>
      <c r="C701" t="s">
        <v>280</v>
      </c>
      <c r="D701" t="s">
        <v>280</v>
      </c>
      <c r="E701" t="s">
        <v>48</v>
      </c>
      <c r="G701" t="s">
        <v>451</v>
      </c>
      <c r="H701" t="s">
        <v>1164</v>
      </c>
      <c r="I701" t="s">
        <v>1165</v>
      </c>
      <c r="J701">
        <v>1</v>
      </c>
      <c r="L701" t="s">
        <v>58</v>
      </c>
      <c r="M701" t="s">
        <v>50</v>
      </c>
      <c r="N701">
        <v>6</v>
      </c>
      <c r="O701">
        <v>55</v>
      </c>
      <c r="P701">
        <v>3</v>
      </c>
      <c r="Q701">
        <v>91.211274860000003</v>
      </c>
      <c r="R701">
        <v>2.75</v>
      </c>
      <c r="S701">
        <v>250.83100586500001</v>
      </c>
      <c r="U701">
        <v>250.83100586500001</v>
      </c>
      <c r="V701">
        <v>250831.00586500001</v>
      </c>
      <c r="W701">
        <v>20902.583822083336</v>
      </c>
      <c r="X701" t="s">
        <v>1130</v>
      </c>
      <c r="Y701" t="s">
        <v>1130</v>
      </c>
      <c r="Z701">
        <v>3093</v>
      </c>
      <c r="AA701">
        <v>3094</v>
      </c>
      <c r="AF701">
        <v>103</v>
      </c>
      <c r="AH701">
        <v>2023</v>
      </c>
      <c r="AL701" t="s">
        <v>451</v>
      </c>
    </row>
    <row r="702" spans="1:38" x14ac:dyDescent="0.35">
      <c r="A702" t="s">
        <v>47</v>
      </c>
      <c r="B702" t="s">
        <v>700</v>
      </c>
      <c r="C702" t="s">
        <v>280</v>
      </c>
      <c r="D702" t="s">
        <v>280</v>
      </c>
      <c r="E702" t="s">
        <v>48</v>
      </c>
      <c r="G702" t="s">
        <v>451</v>
      </c>
      <c r="H702" t="s">
        <v>1162</v>
      </c>
      <c r="I702" t="s">
        <v>1163</v>
      </c>
      <c r="J702">
        <v>1</v>
      </c>
      <c r="L702" t="s">
        <v>58</v>
      </c>
      <c r="M702" t="s">
        <v>49</v>
      </c>
      <c r="N702">
        <v>6</v>
      </c>
      <c r="O702">
        <v>56</v>
      </c>
      <c r="P702">
        <v>15</v>
      </c>
      <c r="Q702">
        <v>91.211274860000003</v>
      </c>
      <c r="R702">
        <v>14</v>
      </c>
      <c r="S702">
        <v>1276.95784804</v>
      </c>
      <c r="U702">
        <v>1276.95784804</v>
      </c>
      <c r="V702">
        <v>1276957.8480400001</v>
      </c>
      <c r="W702">
        <v>106413.15400333334</v>
      </c>
      <c r="X702" t="s">
        <v>1130</v>
      </c>
      <c r="Y702" t="s">
        <v>1130</v>
      </c>
      <c r="Z702">
        <v>3093</v>
      </c>
      <c r="AA702">
        <v>3094</v>
      </c>
      <c r="AF702">
        <v>103</v>
      </c>
      <c r="AH702">
        <v>2023</v>
      </c>
      <c r="AL702" t="s">
        <v>451</v>
      </c>
    </row>
    <row r="703" spans="1:38" x14ac:dyDescent="0.35">
      <c r="A703" t="s">
        <v>47</v>
      </c>
      <c r="B703" t="s">
        <v>700</v>
      </c>
      <c r="C703" t="s">
        <v>280</v>
      </c>
      <c r="D703" t="s">
        <v>280</v>
      </c>
      <c r="E703" t="s">
        <v>48</v>
      </c>
      <c r="G703" t="s">
        <v>451</v>
      </c>
      <c r="H703" t="s">
        <v>1164</v>
      </c>
      <c r="I703" t="s">
        <v>1165</v>
      </c>
      <c r="J703">
        <v>1</v>
      </c>
      <c r="L703" t="s">
        <v>58</v>
      </c>
      <c r="M703" t="s">
        <v>49</v>
      </c>
      <c r="N703">
        <v>6</v>
      </c>
      <c r="O703">
        <v>56</v>
      </c>
      <c r="P703">
        <v>3</v>
      </c>
      <c r="Q703">
        <v>91.211274860000003</v>
      </c>
      <c r="R703">
        <v>2.8</v>
      </c>
      <c r="S703">
        <v>255.391569608</v>
      </c>
      <c r="U703">
        <v>255.391569608</v>
      </c>
      <c r="V703">
        <v>255391.56960799999</v>
      </c>
      <c r="W703">
        <v>21282.630800666666</v>
      </c>
      <c r="X703" t="s">
        <v>1130</v>
      </c>
      <c r="Y703" t="s">
        <v>1130</v>
      </c>
      <c r="Z703">
        <v>3093</v>
      </c>
      <c r="AA703">
        <v>3094</v>
      </c>
      <c r="AF703">
        <v>103</v>
      </c>
      <c r="AH703">
        <v>2023</v>
      </c>
      <c r="AL703" t="s">
        <v>451</v>
      </c>
    </row>
    <row r="704" spans="1:38" x14ac:dyDescent="0.35">
      <c r="A704" t="s">
        <v>47</v>
      </c>
      <c r="B704" t="s">
        <v>700</v>
      </c>
      <c r="C704" t="s">
        <v>280</v>
      </c>
      <c r="D704" t="s">
        <v>280</v>
      </c>
      <c r="E704" t="s">
        <v>48</v>
      </c>
      <c r="F704" t="s">
        <v>42</v>
      </c>
      <c r="G704" t="s">
        <v>451</v>
      </c>
      <c r="H704" t="s">
        <v>1166</v>
      </c>
      <c r="I704" t="s">
        <v>1167</v>
      </c>
      <c r="J704">
        <v>1</v>
      </c>
      <c r="L704" t="s">
        <v>58</v>
      </c>
      <c r="M704" t="s">
        <v>50</v>
      </c>
      <c r="N704">
        <v>1</v>
      </c>
      <c r="O704">
        <v>72</v>
      </c>
      <c r="P704">
        <v>3</v>
      </c>
      <c r="Q704">
        <v>91.51127486</v>
      </c>
      <c r="R704">
        <v>3.6</v>
      </c>
      <c r="S704">
        <v>329.44058949600003</v>
      </c>
      <c r="T704">
        <v>0</v>
      </c>
      <c r="U704">
        <v>329.44058949600003</v>
      </c>
      <c r="V704">
        <v>329440.58949600003</v>
      </c>
      <c r="W704">
        <v>27453.382458000004</v>
      </c>
      <c r="X704" t="s">
        <v>1130</v>
      </c>
      <c r="Y704" t="s">
        <v>1130</v>
      </c>
      <c r="Z704">
        <v>3093</v>
      </c>
      <c r="AA704">
        <v>3094</v>
      </c>
      <c r="AB704" t="s">
        <v>42</v>
      </c>
      <c r="AC704" t="s">
        <v>42</v>
      </c>
      <c r="AD704" t="s">
        <v>42</v>
      </c>
      <c r="AE704" t="s">
        <v>42</v>
      </c>
      <c r="AF704">
        <v>103</v>
      </c>
      <c r="AH704">
        <v>2023</v>
      </c>
      <c r="AL704" t="s">
        <v>451</v>
      </c>
    </row>
    <row r="705" spans="1:38" x14ac:dyDescent="0.35">
      <c r="A705" t="s">
        <v>47</v>
      </c>
      <c r="B705" t="s">
        <v>700</v>
      </c>
      <c r="C705" t="s">
        <v>280</v>
      </c>
      <c r="D705" t="s">
        <v>280</v>
      </c>
      <c r="E705" t="s">
        <v>48</v>
      </c>
      <c r="F705" t="s">
        <v>42</v>
      </c>
      <c r="G705" t="s">
        <v>451</v>
      </c>
      <c r="H705" t="s">
        <v>1166</v>
      </c>
      <c r="I705" t="s">
        <v>1167</v>
      </c>
      <c r="J705">
        <v>1</v>
      </c>
      <c r="L705" t="s">
        <v>58</v>
      </c>
      <c r="M705" t="s">
        <v>49</v>
      </c>
      <c r="N705">
        <v>1</v>
      </c>
      <c r="O705">
        <v>72</v>
      </c>
      <c r="P705">
        <v>3</v>
      </c>
      <c r="Q705">
        <v>91.51127486</v>
      </c>
      <c r="R705">
        <v>3.6</v>
      </c>
      <c r="S705">
        <v>329.44058949600003</v>
      </c>
      <c r="T705">
        <v>0</v>
      </c>
      <c r="U705">
        <v>329.44058949600003</v>
      </c>
      <c r="V705">
        <v>329440.58949600003</v>
      </c>
      <c r="W705">
        <v>27453.382458000004</v>
      </c>
      <c r="X705" t="s">
        <v>1130</v>
      </c>
      <c r="Y705" t="s">
        <v>1130</v>
      </c>
      <c r="Z705">
        <v>3093</v>
      </c>
      <c r="AA705">
        <v>3094</v>
      </c>
      <c r="AB705" t="s">
        <v>42</v>
      </c>
      <c r="AC705" t="s">
        <v>42</v>
      </c>
      <c r="AD705" t="s">
        <v>42</v>
      </c>
      <c r="AE705" t="s">
        <v>42</v>
      </c>
      <c r="AF705">
        <v>103</v>
      </c>
      <c r="AH705">
        <v>2023</v>
      </c>
      <c r="AL705" t="s">
        <v>451</v>
      </c>
    </row>
    <row r="706" spans="1:38" x14ac:dyDescent="0.35">
      <c r="A706" t="s">
        <v>47</v>
      </c>
      <c r="B706" t="s">
        <v>700</v>
      </c>
      <c r="C706" t="s">
        <v>280</v>
      </c>
      <c r="D706" t="s">
        <v>280</v>
      </c>
      <c r="E706" t="s">
        <v>48</v>
      </c>
      <c r="F706" t="s">
        <v>42</v>
      </c>
      <c r="G706" t="s">
        <v>451</v>
      </c>
      <c r="H706" t="s">
        <v>1168</v>
      </c>
      <c r="I706" t="s">
        <v>1169</v>
      </c>
      <c r="J706">
        <v>1</v>
      </c>
      <c r="L706" t="s">
        <v>58</v>
      </c>
      <c r="M706" t="s">
        <v>50</v>
      </c>
      <c r="N706">
        <v>3</v>
      </c>
      <c r="O706">
        <v>52</v>
      </c>
      <c r="P706">
        <v>7.5</v>
      </c>
      <c r="Q706">
        <v>92.111274860000009</v>
      </c>
      <c r="R706">
        <v>6.5</v>
      </c>
      <c r="S706">
        <v>598.72328659000004</v>
      </c>
      <c r="T706">
        <v>0</v>
      </c>
      <c r="U706">
        <v>598.72328659000004</v>
      </c>
      <c r="V706">
        <v>598723.28659000003</v>
      </c>
      <c r="W706">
        <v>49893.607215833334</v>
      </c>
      <c r="X706" t="s">
        <v>1130</v>
      </c>
      <c r="Y706" t="s">
        <v>1130</v>
      </c>
      <c r="Z706">
        <v>3093</v>
      </c>
      <c r="AA706">
        <v>3094</v>
      </c>
      <c r="AB706" t="s">
        <v>42</v>
      </c>
      <c r="AC706" t="s">
        <v>42</v>
      </c>
      <c r="AD706" t="s">
        <v>42</v>
      </c>
      <c r="AE706" t="s">
        <v>42</v>
      </c>
      <c r="AF706">
        <v>103</v>
      </c>
      <c r="AH706">
        <v>2023</v>
      </c>
      <c r="AL706" t="s">
        <v>451</v>
      </c>
    </row>
    <row r="707" spans="1:38" x14ac:dyDescent="0.35">
      <c r="A707" t="s">
        <v>47</v>
      </c>
      <c r="B707" t="s">
        <v>700</v>
      </c>
      <c r="C707" t="s">
        <v>280</v>
      </c>
      <c r="D707" t="s">
        <v>280</v>
      </c>
      <c r="E707" t="s">
        <v>48</v>
      </c>
      <c r="F707" t="s">
        <v>42</v>
      </c>
      <c r="G707" t="s">
        <v>451</v>
      </c>
      <c r="H707" t="s">
        <v>1170</v>
      </c>
      <c r="I707" t="s">
        <v>1171</v>
      </c>
      <c r="J707">
        <v>1</v>
      </c>
      <c r="L707" t="s">
        <v>58</v>
      </c>
      <c r="M707" t="s">
        <v>50</v>
      </c>
      <c r="N707">
        <v>3</v>
      </c>
      <c r="O707">
        <v>52</v>
      </c>
      <c r="P707">
        <v>15</v>
      </c>
      <c r="Q707">
        <v>92.111274860000009</v>
      </c>
      <c r="R707">
        <v>13</v>
      </c>
      <c r="S707">
        <v>1197.4465731800001</v>
      </c>
      <c r="U707">
        <v>1197.4465731800001</v>
      </c>
      <c r="V707">
        <v>1197446.5731800001</v>
      </c>
      <c r="W707">
        <v>99787.214431666667</v>
      </c>
      <c r="X707" t="s">
        <v>1130</v>
      </c>
      <c r="Y707" t="s">
        <v>1130</v>
      </c>
      <c r="Z707">
        <v>3093</v>
      </c>
      <c r="AA707">
        <v>3094</v>
      </c>
      <c r="AB707" t="s">
        <v>42</v>
      </c>
      <c r="AC707" t="s">
        <v>42</v>
      </c>
      <c r="AD707" t="s">
        <v>42</v>
      </c>
      <c r="AE707" t="s">
        <v>42</v>
      </c>
      <c r="AF707">
        <v>103</v>
      </c>
      <c r="AH707">
        <v>2023</v>
      </c>
      <c r="AL707" t="s">
        <v>451</v>
      </c>
    </row>
    <row r="708" spans="1:38" x14ac:dyDescent="0.35">
      <c r="A708" t="s">
        <v>47</v>
      </c>
      <c r="B708" t="s">
        <v>700</v>
      </c>
      <c r="C708" t="s">
        <v>280</v>
      </c>
      <c r="D708" t="s">
        <v>280</v>
      </c>
      <c r="E708" t="s">
        <v>48</v>
      </c>
      <c r="F708" t="s">
        <v>42</v>
      </c>
      <c r="G708" t="s">
        <v>451</v>
      </c>
      <c r="H708" t="s">
        <v>1168</v>
      </c>
      <c r="I708" t="s">
        <v>1169</v>
      </c>
      <c r="J708">
        <v>1</v>
      </c>
      <c r="L708" t="s">
        <v>58</v>
      </c>
      <c r="M708" t="s">
        <v>49</v>
      </c>
      <c r="N708">
        <v>3</v>
      </c>
      <c r="O708">
        <v>62</v>
      </c>
      <c r="P708">
        <v>7.5</v>
      </c>
      <c r="Q708">
        <v>92.111274860000009</v>
      </c>
      <c r="R708">
        <v>7.75</v>
      </c>
      <c r="S708">
        <v>713.8623801650001</v>
      </c>
      <c r="T708">
        <v>0</v>
      </c>
      <c r="U708">
        <v>713.8623801650001</v>
      </c>
      <c r="V708">
        <v>713862.3801650001</v>
      </c>
      <c r="W708">
        <v>59488.531680416672</v>
      </c>
      <c r="X708" t="s">
        <v>1130</v>
      </c>
      <c r="Y708" t="s">
        <v>1130</v>
      </c>
      <c r="Z708">
        <v>3093</v>
      </c>
      <c r="AA708">
        <v>3094</v>
      </c>
      <c r="AB708" t="s">
        <v>42</v>
      </c>
      <c r="AC708" t="s">
        <v>42</v>
      </c>
      <c r="AD708" t="s">
        <v>42</v>
      </c>
      <c r="AE708" t="s">
        <v>42</v>
      </c>
      <c r="AF708">
        <v>103</v>
      </c>
      <c r="AH708">
        <v>2023</v>
      </c>
      <c r="AL708" t="s">
        <v>451</v>
      </c>
    </row>
    <row r="709" spans="1:38" x14ac:dyDescent="0.35">
      <c r="A709" t="s">
        <v>47</v>
      </c>
      <c r="B709" t="s">
        <v>700</v>
      </c>
      <c r="C709" t="s">
        <v>280</v>
      </c>
      <c r="D709" t="s">
        <v>280</v>
      </c>
      <c r="E709" t="s">
        <v>48</v>
      </c>
      <c r="F709" t="s">
        <v>42</v>
      </c>
      <c r="G709" t="s">
        <v>451</v>
      </c>
      <c r="H709" t="s">
        <v>1170</v>
      </c>
      <c r="I709" t="s">
        <v>1171</v>
      </c>
      <c r="J709">
        <v>1</v>
      </c>
      <c r="L709" t="s">
        <v>58</v>
      </c>
      <c r="M709" t="s">
        <v>49</v>
      </c>
      <c r="N709">
        <v>3</v>
      </c>
      <c r="O709">
        <v>62</v>
      </c>
      <c r="P709">
        <v>15</v>
      </c>
      <c r="Q709">
        <v>92.111274860000009</v>
      </c>
      <c r="R709">
        <v>15.5</v>
      </c>
      <c r="S709">
        <v>1427.7247603300002</v>
      </c>
      <c r="T709">
        <v>0</v>
      </c>
      <c r="U709">
        <v>1427.7247603300002</v>
      </c>
      <c r="V709">
        <v>1427724.7603300002</v>
      </c>
      <c r="W709">
        <v>118977.06336083334</v>
      </c>
      <c r="X709" t="s">
        <v>1130</v>
      </c>
      <c r="Y709" t="s">
        <v>1130</v>
      </c>
      <c r="Z709">
        <v>3093</v>
      </c>
      <c r="AA709">
        <v>3094</v>
      </c>
      <c r="AB709" t="s">
        <v>42</v>
      </c>
      <c r="AC709" t="s">
        <v>42</v>
      </c>
      <c r="AD709" t="s">
        <v>42</v>
      </c>
      <c r="AE709" t="s">
        <v>42</v>
      </c>
      <c r="AF709">
        <v>103</v>
      </c>
      <c r="AH709">
        <v>2023</v>
      </c>
      <c r="AL709" t="s">
        <v>451</v>
      </c>
    </row>
    <row r="710" spans="1:38" x14ac:dyDescent="0.35">
      <c r="A710" t="s">
        <v>47</v>
      </c>
      <c r="B710" t="s">
        <v>700</v>
      </c>
      <c r="C710" t="s">
        <v>280</v>
      </c>
      <c r="D710" t="s">
        <v>280</v>
      </c>
      <c r="E710" t="s">
        <v>48</v>
      </c>
      <c r="F710" t="s">
        <v>42</v>
      </c>
      <c r="G710" t="s">
        <v>451</v>
      </c>
      <c r="H710" t="s">
        <v>1172</v>
      </c>
      <c r="I710" t="s">
        <v>1173</v>
      </c>
      <c r="J710">
        <v>1</v>
      </c>
      <c r="L710" t="s">
        <v>58</v>
      </c>
      <c r="M710" t="s">
        <v>50</v>
      </c>
      <c r="N710">
        <v>4</v>
      </c>
      <c r="O710">
        <v>52</v>
      </c>
      <c r="P710">
        <v>4.5</v>
      </c>
      <c r="Q710">
        <v>92.111274860000009</v>
      </c>
      <c r="R710">
        <v>3.9</v>
      </c>
      <c r="S710">
        <v>359.23397195400003</v>
      </c>
      <c r="T710">
        <v>0</v>
      </c>
      <c r="U710">
        <v>359.23397195400003</v>
      </c>
      <c r="V710">
        <v>359233.97195400001</v>
      </c>
      <c r="W710">
        <v>29936.164329499999</v>
      </c>
      <c r="X710" t="s">
        <v>1130</v>
      </c>
      <c r="Y710" t="s">
        <v>1130</v>
      </c>
      <c r="Z710">
        <v>3093</v>
      </c>
      <c r="AA710">
        <v>3094</v>
      </c>
      <c r="AB710" t="s">
        <v>42</v>
      </c>
      <c r="AC710" t="s">
        <v>42</v>
      </c>
      <c r="AD710" t="s">
        <v>42</v>
      </c>
      <c r="AE710" t="s">
        <v>42</v>
      </c>
      <c r="AF710">
        <v>103</v>
      </c>
      <c r="AH710">
        <v>2023</v>
      </c>
      <c r="AL710" t="s">
        <v>451</v>
      </c>
    </row>
    <row r="711" spans="1:38" x14ac:dyDescent="0.35">
      <c r="A711" t="s">
        <v>47</v>
      </c>
      <c r="B711" t="s">
        <v>700</v>
      </c>
      <c r="C711" t="s">
        <v>280</v>
      </c>
      <c r="D711" t="s">
        <v>280</v>
      </c>
      <c r="E711" t="s">
        <v>48</v>
      </c>
      <c r="F711" t="s">
        <v>42</v>
      </c>
      <c r="G711" t="s">
        <v>451</v>
      </c>
      <c r="H711" t="s">
        <v>1174</v>
      </c>
      <c r="I711" t="s">
        <v>1175</v>
      </c>
      <c r="J711">
        <v>1</v>
      </c>
      <c r="L711" t="s">
        <v>58</v>
      </c>
      <c r="M711" t="s">
        <v>50</v>
      </c>
      <c r="N711">
        <v>4</v>
      </c>
      <c r="O711">
        <v>52</v>
      </c>
      <c r="P711">
        <v>10.5</v>
      </c>
      <c r="Q711">
        <v>92.111274860000009</v>
      </c>
      <c r="R711">
        <v>9.1</v>
      </c>
      <c r="S711">
        <v>838.21260122600006</v>
      </c>
      <c r="U711">
        <v>838.21260122600006</v>
      </c>
      <c r="V711">
        <v>838212.60122600012</v>
      </c>
      <c r="W711">
        <v>69851.050102166671</v>
      </c>
      <c r="X711" t="s">
        <v>1130</v>
      </c>
      <c r="Y711" t="s">
        <v>1130</v>
      </c>
      <c r="Z711">
        <v>3093</v>
      </c>
      <c r="AA711">
        <v>3094</v>
      </c>
      <c r="AB711" t="s">
        <v>42</v>
      </c>
      <c r="AC711" t="s">
        <v>42</v>
      </c>
      <c r="AD711" t="s">
        <v>42</v>
      </c>
      <c r="AE711" t="s">
        <v>42</v>
      </c>
      <c r="AF711">
        <v>103</v>
      </c>
      <c r="AH711">
        <v>2023</v>
      </c>
      <c r="AL711" t="s">
        <v>451</v>
      </c>
    </row>
    <row r="712" spans="1:38" x14ac:dyDescent="0.35">
      <c r="A712" t="s">
        <v>47</v>
      </c>
      <c r="B712" t="s">
        <v>700</v>
      </c>
      <c r="C712" t="s">
        <v>280</v>
      </c>
      <c r="D712" t="s">
        <v>280</v>
      </c>
      <c r="E712" t="s">
        <v>48</v>
      </c>
      <c r="F712" t="s">
        <v>42</v>
      </c>
      <c r="G712" t="s">
        <v>451</v>
      </c>
      <c r="H712" t="s">
        <v>1172</v>
      </c>
      <c r="I712" t="s">
        <v>1173</v>
      </c>
      <c r="J712">
        <v>1</v>
      </c>
      <c r="L712" t="s">
        <v>58</v>
      </c>
      <c r="M712" t="s">
        <v>49</v>
      </c>
      <c r="N712">
        <v>4</v>
      </c>
      <c r="O712">
        <v>50</v>
      </c>
      <c r="P712">
        <v>4.5</v>
      </c>
      <c r="Q712">
        <v>92.111274860000009</v>
      </c>
      <c r="R712">
        <v>3.75</v>
      </c>
      <c r="S712">
        <v>345.41728072500001</v>
      </c>
      <c r="T712">
        <v>0</v>
      </c>
      <c r="U712">
        <v>345.41728072500001</v>
      </c>
      <c r="V712">
        <v>345417.28072500002</v>
      </c>
      <c r="W712">
        <v>28784.773393750002</v>
      </c>
      <c r="X712" t="s">
        <v>1130</v>
      </c>
      <c r="Y712" t="s">
        <v>1130</v>
      </c>
      <c r="Z712">
        <v>3093</v>
      </c>
      <c r="AA712">
        <v>3094</v>
      </c>
      <c r="AB712" t="s">
        <v>42</v>
      </c>
      <c r="AC712" t="s">
        <v>42</v>
      </c>
      <c r="AD712" t="s">
        <v>42</v>
      </c>
      <c r="AE712" t="s">
        <v>42</v>
      </c>
      <c r="AF712">
        <v>103</v>
      </c>
      <c r="AH712">
        <v>2023</v>
      </c>
      <c r="AL712" t="s">
        <v>451</v>
      </c>
    </row>
    <row r="713" spans="1:38" x14ac:dyDescent="0.35">
      <c r="A713" t="s">
        <v>47</v>
      </c>
      <c r="B713" t="s">
        <v>700</v>
      </c>
      <c r="C713" t="s">
        <v>280</v>
      </c>
      <c r="D713" t="s">
        <v>280</v>
      </c>
      <c r="E713" t="s">
        <v>48</v>
      </c>
      <c r="F713" t="s">
        <v>42</v>
      </c>
      <c r="G713" t="s">
        <v>451</v>
      </c>
      <c r="H713" t="s">
        <v>1174</v>
      </c>
      <c r="I713" t="s">
        <v>1175</v>
      </c>
      <c r="J713">
        <v>1</v>
      </c>
      <c r="L713" t="s">
        <v>58</v>
      </c>
      <c r="M713" t="s">
        <v>49</v>
      </c>
      <c r="N713">
        <v>4</v>
      </c>
      <c r="O713">
        <v>50</v>
      </c>
      <c r="P713">
        <v>10.5</v>
      </c>
      <c r="Q713">
        <v>92.111274860000009</v>
      </c>
      <c r="R713">
        <v>8.75</v>
      </c>
      <c r="S713">
        <v>805.97365502500008</v>
      </c>
      <c r="U713">
        <v>805.97365502500008</v>
      </c>
      <c r="V713">
        <v>805973.6550250001</v>
      </c>
      <c r="W713">
        <v>67164.471252083342</v>
      </c>
      <c r="X713" t="s">
        <v>1130</v>
      </c>
      <c r="Y713" t="s">
        <v>1130</v>
      </c>
      <c r="Z713">
        <v>3093</v>
      </c>
      <c r="AA713">
        <v>3094</v>
      </c>
      <c r="AB713" t="s">
        <v>42</v>
      </c>
      <c r="AC713" t="s">
        <v>42</v>
      </c>
      <c r="AD713" t="s">
        <v>42</v>
      </c>
      <c r="AE713" t="s">
        <v>42</v>
      </c>
      <c r="AF713">
        <v>103</v>
      </c>
      <c r="AH713">
        <v>2023</v>
      </c>
      <c r="AL713" t="s">
        <v>451</v>
      </c>
    </row>
    <row r="714" spans="1:38" x14ac:dyDescent="0.35">
      <c r="A714" t="s">
        <v>47</v>
      </c>
      <c r="B714" t="s">
        <v>700</v>
      </c>
      <c r="C714" t="s">
        <v>280</v>
      </c>
      <c r="D714" t="s">
        <v>280</v>
      </c>
      <c r="E714" t="s">
        <v>48</v>
      </c>
      <c r="G714" t="s">
        <v>451</v>
      </c>
      <c r="H714" t="s">
        <v>1176</v>
      </c>
      <c r="I714" t="s">
        <v>1177</v>
      </c>
      <c r="J714">
        <v>1</v>
      </c>
      <c r="L714" t="s">
        <v>58</v>
      </c>
      <c r="M714" t="s">
        <v>50</v>
      </c>
      <c r="N714">
        <v>5</v>
      </c>
      <c r="O714">
        <v>57</v>
      </c>
      <c r="P714">
        <v>19.5</v>
      </c>
      <c r="Q714">
        <v>92.111274860000009</v>
      </c>
      <c r="R714">
        <v>18.524999999999999</v>
      </c>
      <c r="S714">
        <v>1706.3613667815</v>
      </c>
      <c r="U714">
        <v>1706.3613667815</v>
      </c>
      <c r="V714">
        <v>1706361.3667814999</v>
      </c>
      <c r="W714">
        <v>142196.78056512499</v>
      </c>
      <c r="X714" t="s">
        <v>1130</v>
      </c>
      <c r="Y714" t="s">
        <v>1130</v>
      </c>
      <c r="Z714">
        <v>3093</v>
      </c>
      <c r="AA714">
        <v>3094</v>
      </c>
      <c r="AF714">
        <v>103</v>
      </c>
      <c r="AH714">
        <v>2023</v>
      </c>
      <c r="AL714" t="s">
        <v>451</v>
      </c>
    </row>
    <row r="715" spans="1:38" x14ac:dyDescent="0.35">
      <c r="A715" t="s">
        <v>47</v>
      </c>
      <c r="B715" t="s">
        <v>700</v>
      </c>
      <c r="C715" t="s">
        <v>280</v>
      </c>
      <c r="D715" t="s">
        <v>280</v>
      </c>
      <c r="E715" t="s">
        <v>48</v>
      </c>
      <c r="G715" t="s">
        <v>451</v>
      </c>
      <c r="H715" t="s">
        <v>1176</v>
      </c>
      <c r="I715" t="s">
        <v>1177</v>
      </c>
      <c r="J715">
        <v>1</v>
      </c>
      <c r="L715" t="s">
        <v>58</v>
      </c>
      <c r="M715" t="s">
        <v>49</v>
      </c>
      <c r="N715">
        <v>5</v>
      </c>
      <c r="O715">
        <v>50</v>
      </c>
      <c r="P715">
        <v>19.5</v>
      </c>
      <c r="Q715">
        <v>92.111274860000009</v>
      </c>
      <c r="R715">
        <v>16.25</v>
      </c>
      <c r="S715">
        <v>1496.8082164750001</v>
      </c>
      <c r="U715">
        <v>1496.8082164750001</v>
      </c>
      <c r="V715">
        <v>1496808.2164750001</v>
      </c>
      <c r="W715">
        <v>124734.01803958334</v>
      </c>
      <c r="X715" t="s">
        <v>1130</v>
      </c>
      <c r="Y715" t="s">
        <v>1130</v>
      </c>
      <c r="Z715">
        <v>3093</v>
      </c>
      <c r="AA715">
        <v>3094</v>
      </c>
      <c r="AF715">
        <v>103</v>
      </c>
      <c r="AH715">
        <v>2023</v>
      </c>
      <c r="AL715" t="s">
        <v>451</v>
      </c>
    </row>
    <row r="716" spans="1:38" x14ac:dyDescent="0.35">
      <c r="A716" t="s">
        <v>47</v>
      </c>
      <c r="B716" t="s">
        <v>700</v>
      </c>
      <c r="C716" t="s">
        <v>280</v>
      </c>
      <c r="D716" t="s">
        <v>280</v>
      </c>
      <c r="E716" t="s">
        <v>48</v>
      </c>
      <c r="F716" t="s">
        <v>42</v>
      </c>
      <c r="G716" t="s">
        <v>451</v>
      </c>
      <c r="H716" t="s">
        <v>1178</v>
      </c>
      <c r="I716" t="s">
        <v>1179</v>
      </c>
      <c r="J716">
        <v>1</v>
      </c>
      <c r="L716" t="s">
        <v>58</v>
      </c>
      <c r="M716" t="s">
        <v>50</v>
      </c>
      <c r="N716">
        <v>1</v>
      </c>
      <c r="O716">
        <v>72</v>
      </c>
      <c r="P716">
        <v>9</v>
      </c>
      <c r="Q716">
        <v>92.211274860000003</v>
      </c>
      <c r="R716">
        <v>10.8</v>
      </c>
      <c r="S716">
        <v>995.88176848800015</v>
      </c>
      <c r="T716">
        <v>0</v>
      </c>
      <c r="U716">
        <v>995.88176848800015</v>
      </c>
      <c r="V716">
        <v>995881.76848800015</v>
      </c>
      <c r="W716">
        <v>82990.147374000007</v>
      </c>
      <c r="X716" t="s">
        <v>1130</v>
      </c>
      <c r="Y716" t="s">
        <v>1130</v>
      </c>
      <c r="Z716">
        <v>3093</v>
      </c>
      <c r="AA716">
        <v>3094</v>
      </c>
      <c r="AB716" t="s">
        <v>42</v>
      </c>
      <c r="AC716" t="s">
        <v>42</v>
      </c>
      <c r="AD716" t="s">
        <v>42</v>
      </c>
      <c r="AE716" t="s">
        <v>42</v>
      </c>
      <c r="AF716">
        <v>103</v>
      </c>
      <c r="AH716">
        <v>2023</v>
      </c>
      <c r="AL716" t="s">
        <v>451</v>
      </c>
    </row>
    <row r="717" spans="1:38" x14ac:dyDescent="0.35">
      <c r="A717" t="s">
        <v>47</v>
      </c>
      <c r="B717" t="s">
        <v>700</v>
      </c>
      <c r="C717" t="s">
        <v>280</v>
      </c>
      <c r="D717" t="s">
        <v>280</v>
      </c>
      <c r="E717" t="s">
        <v>48</v>
      </c>
      <c r="F717" t="s">
        <v>42</v>
      </c>
      <c r="G717" t="s">
        <v>451</v>
      </c>
      <c r="H717" t="s">
        <v>1178</v>
      </c>
      <c r="I717" t="s">
        <v>1179</v>
      </c>
      <c r="J717">
        <v>1</v>
      </c>
      <c r="L717" t="s">
        <v>58</v>
      </c>
      <c r="M717" t="s">
        <v>49</v>
      </c>
      <c r="N717">
        <v>1</v>
      </c>
      <c r="O717">
        <v>72</v>
      </c>
      <c r="P717">
        <v>9</v>
      </c>
      <c r="Q717">
        <v>92.211274860000003</v>
      </c>
      <c r="R717">
        <v>10.8</v>
      </c>
      <c r="S717">
        <v>995.88176848800015</v>
      </c>
      <c r="T717">
        <v>0</v>
      </c>
      <c r="U717">
        <v>995.88176848800015</v>
      </c>
      <c r="V717">
        <v>995881.76848800015</v>
      </c>
      <c r="W717">
        <v>82990.147374000007</v>
      </c>
      <c r="X717" t="s">
        <v>1130</v>
      </c>
      <c r="Y717" t="s">
        <v>1130</v>
      </c>
      <c r="Z717">
        <v>3093</v>
      </c>
      <c r="AA717">
        <v>3094</v>
      </c>
      <c r="AB717" t="s">
        <v>42</v>
      </c>
      <c r="AC717" t="s">
        <v>42</v>
      </c>
      <c r="AD717" t="s">
        <v>42</v>
      </c>
      <c r="AE717" t="s">
        <v>42</v>
      </c>
      <c r="AF717">
        <v>103</v>
      </c>
      <c r="AH717">
        <v>2023</v>
      </c>
      <c r="AL717" t="s">
        <v>451</v>
      </c>
    </row>
    <row r="718" spans="1:38" x14ac:dyDescent="0.35">
      <c r="A718" t="s">
        <v>47</v>
      </c>
      <c r="B718" t="s">
        <v>700</v>
      </c>
      <c r="C718" t="s">
        <v>280</v>
      </c>
      <c r="D718" t="s">
        <v>280</v>
      </c>
      <c r="E718" t="s">
        <v>48</v>
      </c>
      <c r="F718" t="s">
        <v>42</v>
      </c>
      <c r="G718" t="s">
        <v>451</v>
      </c>
      <c r="H718" t="s">
        <v>365</v>
      </c>
      <c r="I718" t="s">
        <v>42</v>
      </c>
      <c r="J718">
        <v>1</v>
      </c>
      <c r="L718" t="s">
        <v>66</v>
      </c>
      <c r="P718">
        <v>60</v>
      </c>
      <c r="Q718">
        <v>114.96</v>
      </c>
      <c r="R718">
        <v>0</v>
      </c>
      <c r="S718">
        <v>0</v>
      </c>
      <c r="U718">
        <v>0</v>
      </c>
      <c r="V718">
        <v>0</v>
      </c>
      <c r="W718">
        <v>0</v>
      </c>
      <c r="X718" t="s">
        <v>1130</v>
      </c>
      <c r="Y718" t="s">
        <v>1130</v>
      </c>
      <c r="Z718">
        <v>3093</v>
      </c>
      <c r="AA718">
        <v>3094</v>
      </c>
      <c r="AB718" t="s">
        <v>42</v>
      </c>
      <c r="AC718" t="s">
        <v>42</v>
      </c>
      <c r="AD718" t="s">
        <v>42</v>
      </c>
      <c r="AE718" t="s">
        <v>42</v>
      </c>
      <c r="AF718">
        <v>103</v>
      </c>
      <c r="AH718">
        <v>2023</v>
      </c>
      <c r="AL718" t="s">
        <v>451</v>
      </c>
    </row>
    <row r="719" spans="1:38" x14ac:dyDescent="0.35">
      <c r="A719" t="s">
        <v>47</v>
      </c>
      <c r="B719" t="s">
        <v>700</v>
      </c>
      <c r="C719" t="s">
        <v>280</v>
      </c>
      <c r="D719" t="s">
        <v>280</v>
      </c>
      <c r="E719" t="s">
        <v>48</v>
      </c>
      <c r="F719" t="s">
        <v>42</v>
      </c>
      <c r="G719" t="s">
        <v>130</v>
      </c>
      <c r="H719" t="s">
        <v>1180</v>
      </c>
      <c r="I719" t="s">
        <v>1181</v>
      </c>
      <c r="J719">
        <v>1</v>
      </c>
      <c r="L719" t="s">
        <v>58</v>
      </c>
      <c r="M719" t="s">
        <v>50</v>
      </c>
      <c r="N719">
        <v>1</v>
      </c>
      <c r="O719">
        <v>72</v>
      </c>
      <c r="P719">
        <v>3</v>
      </c>
      <c r="R719">
        <v>3.6</v>
      </c>
      <c r="S719">
        <v>0</v>
      </c>
      <c r="U719">
        <v>0</v>
      </c>
      <c r="V719">
        <v>0</v>
      </c>
      <c r="W719">
        <v>0</v>
      </c>
      <c r="X719" t="s">
        <v>1130</v>
      </c>
      <c r="Y719" t="s">
        <v>1142</v>
      </c>
      <c r="Z719">
        <v>3093</v>
      </c>
      <c r="AA719">
        <v>3094</v>
      </c>
      <c r="AF719">
        <v>103</v>
      </c>
      <c r="AH719">
        <v>2023</v>
      </c>
      <c r="AL719" t="s">
        <v>451</v>
      </c>
    </row>
    <row r="720" spans="1:38" x14ac:dyDescent="0.35">
      <c r="A720" t="s">
        <v>47</v>
      </c>
      <c r="B720" t="s">
        <v>700</v>
      </c>
      <c r="C720" t="s">
        <v>280</v>
      </c>
      <c r="D720" t="s">
        <v>280</v>
      </c>
      <c r="E720" t="s">
        <v>48</v>
      </c>
      <c r="F720" t="s">
        <v>42</v>
      </c>
      <c r="G720" t="s">
        <v>130</v>
      </c>
      <c r="H720" t="s">
        <v>1180</v>
      </c>
      <c r="I720" t="s">
        <v>1181</v>
      </c>
      <c r="J720">
        <v>1</v>
      </c>
      <c r="L720" t="s">
        <v>58</v>
      </c>
      <c r="M720" t="s">
        <v>49</v>
      </c>
      <c r="N720">
        <v>1</v>
      </c>
      <c r="O720">
        <v>72</v>
      </c>
      <c r="P720">
        <v>3</v>
      </c>
      <c r="R720">
        <v>3.6</v>
      </c>
      <c r="S720">
        <v>0</v>
      </c>
      <c r="U720">
        <v>0</v>
      </c>
      <c r="V720">
        <v>0</v>
      </c>
      <c r="W720">
        <v>0</v>
      </c>
      <c r="X720" t="s">
        <v>1130</v>
      </c>
      <c r="Y720" t="s">
        <v>1142</v>
      </c>
      <c r="Z720">
        <v>3093</v>
      </c>
      <c r="AA720">
        <v>3094</v>
      </c>
      <c r="AF720">
        <v>103</v>
      </c>
      <c r="AH720">
        <v>2023</v>
      </c>
      <c r="AL720" t="s">
        <v>451</v>
      </c>
    </row>
    <row r="721" spans="1:38" x14ac:dyDescent="0.35">
      <c r="A721" t="s">
        <v>47</v>
      </c>
      <c r="B721" t="s">
        <v>700</v>
      </c>
      <c r="C721" t="s">
        <v>280</v>
      </c>
      <c r="D721" t="s">
        <v>280</v>
      </c>
      <c r="E721" t="s">
        <v>48</v>
      </c>
      <c r="F721" t="s">
        <v>42</v>
      </c>
      <c r="G721" t="s">
        <v>451</v>
      </c>
      <c r="H721" t="s">
        <v>490</v>
      </c>
      <c r="I721" t="s">
        <v>42</v>
      </c>
      <c r="J721">
        <v>1</v>
      </c>
      <c r="L721" t="s">
        <v>53</v>
      </c>
      <c r="M721" t="s">
        <v>42</v>
      </c>
      <c r="R721">
        <v>0</v>
      </c>
      <c r="S721">
        <v>0</v>
      </c>
      <c r="T721">
        <v>4904</v>
      </c>
      <c r="U721">
        <v>4904</v>
      </c>
      <c r="V721">
        <v>4904000</v>
      </c>
      <c r="W721">
        <v>408666.66666666669</v>
      </c>
      <c r="X721" t="s">
        <v>1130</v>
      </c>
      <c r="Y721" t="s">
        <v>1130</v>
      </c>
      <c r="Z721">
        <v>3093</v>
      </c>
      <c r="AA721">
        <v>3094</v>
      </c>
      <c r="AB721" t="s">
        <v>42</v>
      </c>
      <c r="AC721" t="s">
        <v>42</v>
      </c>
      <c r="AD721" t="s">
        <v>42</v>
      </c>
      <c r="AE721" t="s">
        <v>42</v>
      </c>
      <c r="AF721">
        <v>103</v>
      </c>
      <c r="AH721">
        <v>2023</v>
      </c>
      <c r="AL721" t="s">
        <v>451</v>
      </c>
    </row>
    <row r="722" spans="1:38" x14ac:dyDescent="0.35">
      <c r="A722" t="s">
        <v>38</v>
      </c>
      <c r="B722" t="s">
        <v>700</v>
      </c>
      <c r="C722" t="s">
        <v>40</v>
      </c>
      <c r="D722" t="s">
        <v>1182</v>
      </c>
      <c r="E722" t="s">
        <v>42</v>
      </c>
      <c r="F722" t="s">
        <v>42</v>
      </c>
      <c r="G722" t="s">
        <v>451</v>
      </c>
      <c r="H722" t="s">
        <v>44</v>
      </c>
      <c r="I722" t="s">
        <v>42</v>
      </c>
      <c r="J722">
        <v>1</v>
      </c>
      <c r="L722" t="s">
        <v>45</v>
      </c>
      <c r="M722" t="s">
        <v>42</v>
      </c>
      <c r="Q722">
        <v>0</v>
      </c>
      <c r="R722">
        <v>0</v>
      </c>
      <c r="S722">
        <v>0</v>
      </c>
      <c r="T722">
        <v>116.026</v>
      </c>
      <c r="U722">
        <v>116.026</v>
      </c>
      <c r="V722">
        <v>116026</v>
      </c>
      <c r="W722">
        <v>9668.8333333333339</v>
      </c>
      <c r="X722" t="s">
        <v>38</v>
      </c>
      <c r="Y722" t="s">
        <v>38</v>
      </c>
      <c r="Z722" t="s">
        <v>38</v>
      </c>
      <c r="AB722" t="s">
        <v>42</v>
      </c>
      <c r="AC722" t="s">
        <v>42</v>
      </c>
      <c r="AD722" t="s">
        <v>42</v>
      </c>
      <c r="AE722" t="s">
        <v>42</v>
      </c>
      <c r="AF722" t="s">
        <v>38</v>
      </c>
      <c r="AH722">
        <v>2023</v>
      </c>
      <c r="AL722" t="s">
        <v>451</v>
      </c>
    </row>
    <row r="723" spans="1:38" x14ac:dyDescent="0.35">
      <c r="A723" t="s">
        <v>38</v>
      </c>
      <c r="B723" t="s">
        <v>700</v>
      </c>
      <c r="C723" t="s">
        <v>40</v>
      </c>
      <c r="D723" t="s">
        <v>1183</v>
      </c>
      <c r="E723" t="s">
        <v>42</v>
      </c>
      <c r="G723" t="s">
        <v>451</v>
      </c>
      <c r="H723" t="s">
        <v>44</v>
      </c>
      <c r="I723" t="s">
        <v>42</v>
      </c>
      <c r="J723">
        <v>1</v>
      </c>
      <c r="L723" t="s">
        <v>45</v>
      </c>
      <c r="R723">
        <v>0</v>
      </c>
      <c r="S723">
        <v>0</v>
      </c>
      <c r="T723">
        <v>114</v>
      </c>
      <c r="U723">
        <v>114</v>
      </c>
      <c r="V723">
        <v>114000</v>
      </c>
      <c r="W723">
        <v>9500</v>
      </c>
      <c r="X723" t="s">
        <v>38</v>
      </c>
      <c r="Y723" t="s">
        <v>38</v>
      </c>
      <c r="Z723" t="s">
        <v>38</v>
      </c>
      <c r="AF723" t="s">
        <v>38</v>
      </c>
      <c r="AH723">
        <v>2023</v>
      </c>
      <c r="AL723" t="s">
        <v>451</v>
      </c>
    </row>
    <row r="724" spans="1:38" x14ac:dyDescent="0.35">
      <c r="A724" t="s">
        <v>38</v>
      </c>
      <c r="B724" t="s">
        <v>700</v>
      </c>
      <c r="C724" t="s">
        <v>40</v>
      </c>
      <c r="D724" t="s">
        <v>1183</v>
      </c>
      <c r="E724" t="s">
        <v>42</v>
      </c>
      <c r="G724" t="s">
        <v>451</v>
      </c>
      <c r="H724" t="s">
        <v>52</v>
      </c>
      <c r="I724" t="s">
        <v>42</v>
      </c>
      <c r="J724">
        <v>1</v>
      </c>
      <c r="L724" t="s">
        <v>45</v>
      </c>
      <c r="R724">
        <v>0</v>
      </c>
      <c r="S724">
        <v>0</v>
      </c>
      <c r="T724">
        <v>164</v>
      </c>
      <c r="U724">
        <v>164</v>
      </c>
      <c r="V724">
        <v>164000</v>
      </c>
      <c r="W724">
        <v>13666.666666666666</v>
      </c>
      <c r="X724" t="s">
        <v>38</v>
      </c>
      <c r="Y724" t="s">
        <v>38</v>
      </c>
      <c r="Z724" t="s">
        <v>38</v>
      </c>
      <c r="AF724" t="s">
        <v>38</v>
      </c>
      <c r="AH724">
        <v>2023</v>
      </c>
      <c r="AL724" t="s">
        <v>451</v>
      </c>
    </row>
    <row r="725" spans="1:38" x14ac:dyDescent="0.35">
      <c r="A725" t="s">
        <v>38</v>
      </c>
      <c r="B725" t="s">
        <v>700</v>
      </c>
      <c r="C725" t="s">
        <v>40</v>
      </c>
      <c r="D725" t="s">
        <v>1183</v>
      </c>
      <c r="E725" t="s">
        <v>42</v>
      </c>
      <c r="G725" t="s">
        <v>451</v>
      </c>
      <c r="H725" t="s">
        <v>54</v>
      </c>
      <c r="I725" t="s">
        <v>42</v>
      </c>
      <c r="J725">
        <v>1</v>
      </c>
      <c r="L725" t="s">
        <v>45</v>
      </c>
      <c r="R725">
        <v>0</v>
      </c>
      <c r="S725">
        <v>0</v>
      </c>
      <c r="T725">
        <v>100</v>
      </c>
      <c r="U725">
        <v>100</v>
      </c>
      <c r="V725">
        <v>100000</v>
      </c>
      <c r="W725">
        <v>8333.3333333333339</v>
      </c>
      <c r="X725" t="s">
        <v>38</v>
      </c>
      <c r="Y725" t="s">
        <v>38</v>
      </c>
      <c r="Z725" t="s">
        <v>38</v>
      </c>
      <c r="AF725" t="s">
        <v>38</v>
      </c>
      <c r="AH725">
        <v>2023</v>
      </c>
      <c r="AL725" t="s">
        <v>451</v>
      </c>
    </row>
    <row r="726" spans="1:38" x14ac:dyDescent="0.35">
      <c r="A726" t="s">
        <v>38</v>
      </c>
      <c r="B726" t="s">
        <v>700</v>
      </c>
      <c r="C726" t="s">
        <v>40</v>
      </c>
      <c r="D726" t="s">
        <v>1183</v>
      </c>
      <c r="G726" t="s">
        <v>451</v>
      </c>
      <c r="H726" t="s">
        <v>1087</v>
      </c>
      <c r="J726">
        <v>1</v>
      </c>
      <c r="L726" t="s">
        <v>45</v>
      </c>
      <c r="R726">
        <v>0</v>
      </c>
      <c r="S726">
        <v>0</v>
      </c>
      <c r="T726">
        <v>92</v>
      </c>
      <c r="U726">
        <v>92</v>
      </c>
      <c r="V726">
        <v>92000</v>
      </c>
      <c r="W726">
        <v>7666.666666666667</v>
      </c>
      <c r="X726" t="s">
        <v>38</v>
      </c>
      <c r="Y726" t="s">
        <v>38</v>
      </c>
      <c r="Z726" t="s">
        <v>38</v>
      </c>
      <c r="AF726" t="s">
        <v>38</v>
      </c>
      <c r="AH726">
        <v>2023</v>
      </c>
      <c r="AL726" t="s">
        <v>451</v>
      </c>
    </row>
    <row r="727" spans="1:38" x14ac:dyDescent="0.35">
      <c r="A727" t="s">
        <v>38</v>
      </c>
      <c r="B727" t="s">
        <v>700</v>
      </c>
      <c r="C727" t="s">
        <v>40</v>
      </c>
      <c r="D727" t="s">
        <v>1183</v>
      </c>
      <c r="G727" t="s">
        <v>451</v>
      </c>
      <c r="H727" t="s">
        <v>55</v>
      </c>
      <c r="J727">
        <v>1</v>
      </c>
      <c r="L727" t="s">
        <v>45</v>
      </c>
      <c r="R727">
        <v>0</v>
      </c>
      <c r="S727">
        <v>0</v>
      </c>
      <c r="T727">
        <v>7</v>
      </c>
      <c r="U727">
        <v>7</v>
      </c>
      <c r="V727">
        <v>7000</v>
      </c>
      <c r="W727">
        <v>583.33333333333337</v>
      </c>
      <c r="X727" t="s">
        <v>38</v>
      </c>
      <c r="Y727" t="s">
        <v>38</v>
      </c>
      <c r="Z727" t="s">
        <v>38</v>
      </c>
      <c r="AF727" t="s">
        <v>38</v>
      </c>
      <c r="AH727">
        <v>2023</v>
      </c>
      <c r="AL727" t="s">
        <v>451</v>
      </c>
    </row>
    <row r="728" spans="1:38" x14ac:dyDescent="0.35">
      <c r="A728" t="s">
        <v>38</v>
      </c>
      <c r="B728" t="s">
        <v>700</v>
      </c>
      <c r="C728" t="s">
        <v>40</v>
      </c>
      <c r="D728" t="s">
        <v>1182</v>
      </c>
      <c r="E728" t="s">
        <v>42</v>
      </c>
      <c r="F728" t="s">
        <v>42</v>
      </c>
      <c r="G728" t="s">
        <v>451</v>
      </c>
      <c r="H728" t="s">
        <v>52</v>
      </c>
      <c r="I728" t="s">
        <v>42</v>
      </c>
      <c r="J728">
        <v>1</v>
      </c>
      <c r="L728" t="s">
        <v>45</v>
      </c>
      <c r="R728">
        <v>0</v>
      </c>
      <c r="S728">
        <v>0</v>
      </c>
      <c r="T728">
        <v>383</v>
      </c>
      <c r="U728">
        <v>383</v>
      </c>
      <c r="V728">
        <v>383000</v>
      </c>
      <c r="W728">
        <v>31916.666666666668</v>
      </c>
      <c r="X728" t="s">
        <v>38</v>
      </c>
      <c r="Y728" t="s">
        <v>38</v>
      </c>
      <c r="Z728" t="s">
        <v>38</v>
      </c>
      <c r="AB728" t="s">
        <v>42</v>
      </c>
      <c r="AC728" t="s">
        <v>42</v>
      </c>
      <c r="AD728" t="s">
        <v>42</v>
      </c>
      <c r="AE728" t="s">
        <v>42</v>
      </c>
      <c r="AF728" t="s">
        <v>38</v>
      </c>
      <c r="AH728">
        <v>2023</v>
      </c>
      <c r="AL728" t="s">
        <v>451</v>
      </c>
    </row>
    <row r="729" spans="1:38" x14ac:dyDescent="0.35">
      <c r="A729" t="s">
        <v>38</v>
      </c>
      <c r="B729" t="s">
        <v>700</v>
      </c>
      <c r="C729" t="s">
        <v>40</v>
      </c>
      <c r="D729" t="s">
        <v>1182</v>
      </c>
      <c r="E729" t="s">
        <v>42</v>
      </c>
      <c r="G729" t="s">
        <v>451</v>
      </c>
      <c r="H729" t="s">
        <v>55</v>
      </c>
      <c r="I729" t="s">
        <v>42</v>
      </c>
      <c r="J729">
        <v>1</v>
      </c>
      <c r="L729" t="s">
        <v>45</v>
      </c>
      <c r="R729">
        <v>0</v>
      </c>
      <c r="S729">
        <v>0</v>
      </c>
      <c r="T729">
        <v>15</v>
      </c>
      <c r="U729">
        <v>15</v>
      </c>
      <c r="V729">
        <v>15000</v>
      </c>
      <c r="W729">
        <v>1250</v>
      </c>
      <c r="X729" t="s">
        <v>38</v>
      </c>
      <c r="Y729" t="s">
        <v>38</v>
      </c>
      <c r="Z729" t="s">
        <v>38</v>
      </c>
      <c r="AF729" t="s">
        <v>38</v>
      </c>
      <c r="AH729">
        <v>2023</v>
      </c>
      <c r="AL729" t="s">
        <v>451</v>
      </c>
    </row>
    <row r="730" spans="1:38" x14ac:dyDescent="0.35">
      <c r="A730" t="s">
        <v>38</v>
      </c>
      <c r="B730" t="s">
        <v>700</v>
      </c>
      <c r="C730" t="s">
        <v>40</v>
      </c>
      <c r="D730" t="s">
        <v>1182</v>
      </c>
      <c r="E730" t="s">
        <v>42</v>
      </c>
      <c r="F730" t="s">
        <v>42</v>
      </c>
      <c r="G730" t="s">
        <v>451</v>
      </c>
      <c r="H730" t="s">
        <v>54</v>
      </c>
      <c r="I730" t="s">
        <v>42</v>
      </c>
      <c r="J730">
        <v>1</v>
      </c>
      <c r="L730" t="s">
        <v>45</v>
      </c>
      <c r="R730">
        <v>0</v>
      </c>
      <c r="S730">
        <v>0</v>
      </c>
      <c r="T730">
        <v>105</v>
      </c>
      <c r="U730">
        <v>105</v>
      </c>
      <c r="V730">
        <v>105000</v>
      </c>
      <c r="W730">
        <v>8750</v>
      </c>
      <c r="X730" t="s">
        <v>38</v>
      </c>
      <c r="Y730" t="s">
        <v>38</v>
      </c>
      <c r="Z730" t="s">
        <v>38</v>
      </c>
      <c r="AB730" t="s">
        <v>42</v>
      </c>
      <c r="AC730" t="s">
        <v>42</v>
      </c>
      <c r="AD730" t="s">
        <v>42</v>
      </c>
      <c r="AE730" t="s">
        <v>42</v>
      </c>
      <c r="AF730" t="s">
        <v>38</v>
      </c>
      <c r="AH730">
        <v>2023</v>
      </c>
      <c r="AL730" t="s">
        <v>451</v>
      </c>
    </row>
    <row r="731" spans="1:38" x14ac:dyDescent="0.35">
      <c r="A731" t="s">
        <v>47</v>
      </c>
      <c r="B731" t="s">
        <v>700</v>
      </c>
      <c r="C731" t="s">
        <v>40</v>
      </c>
      <c r="D731" t="s">
        <v>1182</v>
      </c>
      <c r="E731" t="s">
        <v>48</v>
      </c>
      <c r="G731" t="s">
        <v>451</v>
      </c>
      <c r="H731" t="s">
        <v>1184</v>
      </c>
      <c r="I731" t="s">
        <v>1185</v>
      </c>
      <c r="J731">
        <v>1</v>
      </c>
      <c r="L731" t="s">
        <v>45</v>
      </c>
      <c r="M731" t="s">
        <v>50</v>
      </c>
      <c r="N731">
        <v>2</v>
      </c>
      <c r="O731">
        <v>32</v>
      </c>
      <c r="P731">
        <v>1.5</v>
      </c>
      <c r="Q731">
        <v>103.37</v>
      </c>
      <c r="R731">
        <v>0.8</v>
      </c>
      <c r="S731">
        <v>82.696000000000012</v>
      </c>
      <c r="U731">
        <v>82.696000000000012</v>
      </c>
      <c r="V731">
        <v>82696.000000000015</v>
      </c>
      <c r="W731">
        <v>6891.3333333333348</v>
      </c>
      <c r="X731" t="s">
        <v>1760</v>
      </c>
      <c r="Y731" t="s">
        <v>1760</v>
      </c>
      <c r="Z731">
        <v>3564</v>
      </c>
      <c r="AA731">
        <v>3564</v>
      </c>
      <c r="AF731">
        <v>41</v>
      </c>
      <c r="AH731">
        <v>2023</v>
      </c>
      <c r="AL731" t="s">
        <v>451</v>
      </c>
    </row>
    <row r="732" spans="1:38" x14ac:dyDescent="0.35">
      <c r="A732" t="s">
        <v>47</v>
      </c>
      <c r="B732" t="s">
        <v>700</v>
      </c>
      <c r="C732" t="s">
        <v>40</v>
      </c>
      <c r="D732" t="s">
        <v>1183</v>
      </c>
      <c r="E732" t="s">
        <v>48</v>
      </c>
      <c r="G732" t="s">
        <v>451</v>
      </c>
      <c r="H732" t="s">
        <v>1186</v>
      </c>
      <c r="I732" t="s">
        <v>1187</v>
      </c>
      <c r="J732">
        <v>1</v>
      </c>
      <c r="L732" t="s">
        <v>45</v>
      </c>
      <c r="M732" t="s">
        <v>362</v>
      </c>
      <c r="N732">
        <v>1</v>
      </c>
      <c r="O732">
        <v>15</v>
      </c>
      <c r="P732">
        <v>5</v>
      </c>
      <c r="Q732">
        <v>102.24326699999999</v>
      </c>
      <c r="R732">
        <v>1.25</v>
      </c>
      <c r="S732">
        <v>127.80408374999999</v>
      </c>
      <c r="U732">
        <v>127.80408374999999</v>
      </c>
      <c r="V732">
        <v>127804.08374999999</v>
      </c>
      <c r="W732">
        <v>10650.340312499999</v>
      </c>
      <c r="X732" t="s">
        <v>1760</v>
      </c>
      <c r="Y732" t="s">
        <v>1760</v>
      </c>
      <c r="Z732">
        <v>3564</v>
      </c>
      <c r="AA732">
        <v>3564</v>
      </c>
      <c r="AF732">
        <v>41</v>
      </c>
      <c r="AH732">
        <v>2023</v>
      </c>
      <c r="AL732" t="s">
        <v>451</v>
      </c>
    </row>
    <row r="733" spans="1:38" x14ac:dyDescent="0.35">
      <c r="A733" t="s">
        <v>47</v>
      </c>
      <c r="B733" t="s">
        <v>700</v>
      </c>
      <c r="C733" t="s">
        <v>40</v>
      </c>
      <c r="D733" t="s">
        <v>1183</v>
      </c>
      <c r="E733" t="s">
        <v>48</v>
      </c>
      <c r="G733" t="s">
        <v>451</v>
      </c>
      <c r="H733" t="s">
        <v>1188</v>
      </c>
      <c r="I733" t="s">
        <v>1189</v>
      </c>
      <c r="J733">
        <v>1</v>
      </c>
      <c r="L733" t="s">
        <v>45</v>
      </c>
      <c r="M733" t="s">
        <v>362</v>
      </c>
      <c r="N733">
        <v>1</v>
      </c>
      <c r="O733">
        <v>15</v>
      </c>
      <c r="P733">
        <v>5</v>
      </c>
      <c r="Q733">
        <v>102.24326699999999</v>
      </c>
      <c r="R733">
        <v>1.25</v>
      </c>
      <c r="S733">
        <v>127.80408374999999</v>
      </c>
      <c r="U733">
        <v>127.80408374999999</v>
      </c>
      <c r="V733">
        <v>127804.08374999999</v>
      </c>
      <c r="W733">
        <v>10650.340312499999</v>
      </c>
      <c r="X733" t="s">
        <v>1760</v>
      </c>
      <c r="Y733" t="s">
        <v>1760</v>
      </c>
      <c r="Z733">
        <v>3564</v>
      </c>
      <c r="AA733">
        <v>3564</v>
      </c>
      <c r="AF733">
        <v>41</v>
      </c>
      <c r="AH733">
        <v>2023</v>
      </c>
      <c r="AL733" t="s">
        <v>451</v>
      </c>
    </row>
    <row r="734" spans="1:38" x14ac:dyDescent="0.35">
      <c r="A734" t="s">
        <v>47</v>
      </c>
      <c r="B734" t="s">
        <v>700</v>
      </c>
      <c r="C734" t="s">
        <v>40</v>
      </c>
      <c r="D734" t="s">
        <v>1183</v>
      </c>
      <c r="E734" t="s">
        <v>48</v>
      </c>
      <c r="G734" t="s">
        <v>451</v>
      </c>
      <c r="H734" t="s">
        <v>1190</v>
      </c>
      <c r="I734" t="s">
        <v>1191</v>
      </c>
      <c r="J734">
        <v>1</v>
      </c>
      <c r="L734" t="s">
        <v>45</v>
      </c>
      <c r="M734" t="s">
        <v>362</v>
      </c>
      <c r="N734">
        <v>1</v>
      </c>
      <c r="O734">
        <v>15</v>
      </c>
      <c r="P734">
        <v>20</v>
      </c>
      <c r="Q734">
        <v>102.24326699999999</v>
      </c>
      <c r="R734">
        <v>5</v>
      </c>
      <c r="S734">
        <v>511.21633499999996</v>
      </c>
      <c r="U734">
        <v>511.21633499999996</v>
      </c>
      <c r="V734">
        <v>511216.33499999996</v>
      </c>
      <c r="W734">
        <v>42601.361249999994</v>
      </c>
      <c r="X734" t="s">
        <v>1760</v>
      </c>
      <c r="Y734" t="s">
        <v>1760</v>
      </c>
      <c r="Z734">
        <v>3564</v>
      </c>
      <c r="AA734">
        <v>3564</v>
      </c>
      <c r="AF734">
        <v>41</v>
      </c>
      <c r="AH734">
        <v>2023</v>
      </c>
      <c r="AL734" t="s">
        <v>451</v>
      </c>
    </row>
    <row r="735" spans="1:38" x14ac:dyDescent="0.35">
      <c r="A735" t="s">
        <v>47</v>
      </c>
      <c r="B735" t="s">
        <v>700</v>
      </c>
      <c r="C735" t="s">
        <v>40</v>
      </c>
      <c r="D735" t="s">
        <v>1182</v>
      </c>
      <c r="E735" t="s">
        <v>48</v>
      </c>
      <c r="G735" t="s">
        <v>451</v>
      </c>
      <c r="H735" t="s">
        <v>1192</v>
      </c>
      <c r="I735" t="s">
        <v>1193</v>
      </c>
      <c r="J735">
        <v>1</v>
      </c>
      <c r="L735" t="s">
        <v>45</v>
      </c>
      <c r="M735" t="s">
        <v>49</v>
      </c>
      <c r="N735">
        <v>1</v>
      </c>
      <c r="O735">
        <v>32</v>
      </c>
      <c r="P735">
        <v>7.5</v>
      </c>
      <c r="Q735">
        <v>103.37</v>
      </c>
      <c r="R735">
        <v>4</v>
      </c>
      <c r="S735">
        <v>413.48</v>
      </c>
      <c r="U735">
        <v>413.48</v>
      </c>
      <c r="V735">
        <v>413480</v>
      </c>
      <c r="W735">
        <v>34456.666666666664</v>
      </c>
      <c r="X735" t="s">
        <v>1760</v>
      </c>
      <c r="Y735" t="s">
        <v>1760</v>
      </c>
      <c r="Z735">
        <v>3564</v>
      </c>
      <c r="AA735">
        <v>3564</v>
      </c>
      <c r="AF735">
        <v>41</v>
      </c>
      <c r="AH735">
        <v>2023</v>
      </c>
      <c r="AL735" t="s">
        <v>451</v>
      </c>
    </row>
    <row r="736" spans="1:38" x14ac:dyDescent="0.35">
      <c r="A736" t="s">
        <v>47</v>
      </c>
      <c r="B736" t="s">
        <v>700</v>
      </c>
      <c r="C736" t="s">
        <v>40</v>
      </c>
      <c r="D736" t="s">
        <v>1182</v>
      </c>
      <c r="E736" t="s">
        <v>48</v>
      </c>
      <c r="G736" t="s">
        <v>122</v>
      </c>
      <c r="H736" t="s">
        <v>454</v>
      </c>
      <c r="I736" t="s">
        <v>1194</v>
      </c>
      <c r="J736">
        <v>1</v>
      </c>
      <c r="L736" t="s">
        <v>45</v>
      </c>
      <c r="M736" t="s">
        <v>49</v>
      </c>
      <c r="N736">
        <v>1</v>
      </c>
      <c r="O736">
        <v>32</v>
      </c>
      <c r="P736">
        <v>4.5</v>
      </c>
      <c r="Q736">
        <v>112.35</v>
      </c>
      <c r="R736">
        <v>2.4</v>
      </c>
      <c r="S736">
        <v>269.64</v>
      </c>
      <c r="U736">
        <v>269.64</v>
      </c>
      <c r="V736">
        <v>269640</v>
      </c>
      <c r="W736">
        <v>22470</v>
      </c>
      <c r="X736" t="s">
        <v>1760</v>
      </c>
      <c r="Y736" t="s">
        <v>1749</v>
      </c>
      <c r="Z736">
        <v>3564</v>
      </c>
      <c r="AA736">
        <v>3564</v>
      </c>
      <c r="AF736">
        <v>41</v>
      </c>
      <c r="AH736">
        <v>2023</v>
      </c>
      <c r="AL736" t="s">
        <v>451</v>
      </c>
    </row>
    <row r="737" spans="1:38" x14ac:dyDescent="0.35">
      <c r="A737" t="s">
        <v>47</v>
      </c>
      <c r="B737" t="s">
        <v>700</v>
      </c>
      <c r="C737" t="s">
        <v>40</v>
      </c>
      <c r="D737" t="s">
        <v>1182</v>
      </c>
      <c r="E737" t="s">
        <v>48</v>
      </c>
      <c r="G737" t="s">
        <v>451</v>
      </c>
      <c r="H737" t="s">
        <v>1195</v>
      </c>
      <c r="I737" t="s">
        <v>1196</v>
      </c>
      <c r="J737">
        <v>1</v>
      </c>
      <c r="L737" t="s">
        <v>45</v>
      </c>
      <c r="M737" t="s">
        <v>49</v>
      </c>
      <c r="N737">
        <v>1</v>
      </c>
      <c r="O737">
        <v>32</v>
      </c>
      <c r="P737">
        <v>15</v>
      </c>
      <c r="Q737">
        <v>103.37</v>
      </c>
      <c r="R737">
        <v>8</v>
      </c>
      <c r="S737">
        <v>826.96</v>
      </c>
      <c r="U737">
        <v>826.96</v>
      </c>
      <c r="V737">
        <v>826960</v>
      </c>
      <c r="W737">
        <v>68913.333333333328</v>
      </c>
      <c r="X737" t="s">
        <v>1760</v>
      </c>
      <c r="Y737" t="s">
        <v>1760</v>
      </c>
      <c r="Z737">
        <v>3564</v>
      </c>
      <c r="AA737">
        <v>3564</v>
      </c>
      <c r="AF737">
        <v>41</v>
      </c>
      <c r="AH737">
        <v>2023</v>
      </c>
      <c r="AL737" t="s">
        <v>451</v>
      </c>
    </row>
    <row r="738" spans="1:38" x14ac:dyDescent="0.35">
      <c r="A738" t="s">
        <v>47</v>
      </c>
      <c r="B738" t="s">
        <v>700</v>
      </c>
      <c r="C738" t="s">
        <v>40</v>
      </c>
      <c r="D738" t="s">
        <v>1182</v>
      </c>
      <c r="E738" t="s">
        <v>48</v>
      </c>
      <c r="G738" t="s">
        <v>451</v>
      </c>
      <c r="H738" t="s">
        <v>1197</v>
      </c>
      <c r="I738" t="s">
        <v>1198</v>
      </c>
      <c r="J738">
        <v>1</v>
      </c>
      <c r="L738" t="s">
        <v>45</v>
      </c>
      <c r="M738" t="s">
        <v>49</v>
      </c>
      <c r="N738">
        <v>1</v>
      </c>
      <c r="O738">
        <v>32</v>
      </c>
      <c r="P738">
        <v>3</v>
      </c>
      <c r="Q738">
        <v>103.37</v>
      </c>
      <c r="R738">
        <v>1.6</v>
      </c>
      <c r="S738">
        <v>165.39200000000002</v>
      </c>
      <c r="U738">
        <v>165.39200000000002</v>
      </c>
      <c r="V738">
        <v>165392.00000000003</v>
      </c>
      <c r="W738">
        <v>13782.66666666667</v>
      </c>
      <c r="X738" t="s">
        <v>1760</v>
      </c>
      <c r="Y738" t="s">
        <v>1760</v>
      </c>
      <c r="Z738">
        <v>3564</v>
      </c>
      <c r="AA738">
        <v>3564</v>
      </c>
      <c r="AF738">
        <v>41</v>
      </c>
      <c r="AH738">
        <v>2023</v>
      </c>
      <c r="AL738" t="s">
        <v>451</v>
      </c>
    </row>
    <row r="739" spans="1:38" x14ac:dyDescent="0.35">
      <c r="A739" t="s">
        <v>47</v>
      </c>
      <c r="B739" t="s">
        <v>700</v>
      </c>
      <c r="C739" t="s">
        <v>40</v>
      </c>
      <c r="D739" t="s">
        <v>1182</v>
      </c>
      <c r="E739" t="s">
        <v>48</v>
      </c>
      <c r="G739" t="s">
        <v>451</v>
      </c>
      <c r="H739" t="s">
        <v>1197</v>
      </c>
      <c r="I739" t="s">
        <v>1198</v>
      </c>
      <c r="J739">
        <v>1</v>
      </c>
      <c r="L739" t="s">
        <v>45</v>
      </c>
      <c r="M739" t="s">
        <v>50</v>
      </c>
      <c r="N739">
        <v>2</v>
      </c>
      <c r="O739">
        <v>32</v>
      </c>
      <c r="P739">
        <v>4.5</v>
      </c>
      <c r="Q739">
        <v>103.37</v>
      </c>
      <c r="R739">
        <v>2.4</v>
      </c>
      <c r="S739">
        <v>248.08799999999999</v>
      </c>
      <c r="U739">
        <v>248.08799999999999</v>
      </c>
      <c r="V739">
        <v>248088</v>
      </c>
      <c r="W739">
        <v>20674</v>
      </c>
      <c r="X739" t="s">
        <v>1760</v>
      </c>
      <c r="Y739" t="s">
        <v>1760</v>
      </c>
      <c r="Z739">
        <v>3564</v>
      </c>
      <c r="AA739">
        <v>3564</v>
      </c>
      <c r="AF739">
        <v>41</v>
      </c>
      <c r="AH739">
        <v>2023</v>
      </c>
      <c r="AL739" t="s">
        <v>451</v>
      </c>
    </row>
    <row r="740" spans="1:38" x14ac:dyDescent="0.35">
      <c r="A740" t="s">
        <v>47</v>
      </c>
      <c r="B740" t="s">
        <v>700</v>
      </c>
      <c r="C740" t="s">
        <v>40</v>
      </c>
      <c r="D740" t="s">
        <v>1182</v>
      </c>
      <c r="E740" t="s">
        <v>48</v>
      </c>
      <c r="G740" t="s">
        <v>451</v>
      </c>
      <c r="H740" t="s">
        <v>1199</v>
      </c>
      <c r="I740" t="s">
        <v>1200</v>
      </c>
      <c r="J740">
        <v>1</v>
      </c>
      <c r="L740" t="s">
        <v>45</v>
      </c>
      <c r="M740" t="s">
        <v>50</v>
      </c>
      <c r="N740">
        <v>2</v>
      </c>
      <c r="O740">
        <v>32</v>
      </c>
      <c r="P740">
        <v>19.5</v>
      </c>
      <c r="Q740">
        <v>103.37</v>
      </c>
      <c r="R740">
        <v>10.4</v>
      </c>
      <c r="S740">
        <v>1075.048</v>
      </c>
      <c r="U740">
        <v>1075.048</v>
      </c>
      <c r="V740">
        <v>1075048</v>
      </c>
      <c r="W740">
        <v>89587.333333333328</v>
      </c>
      <c r="X740" t="s">
        <v>1760</v>
      </c>
      <c r="Y740" t="s">
        <v>1760</v>
      </c>
      <c r="Z740">
        <v>3564</v>
      </c>
      <c r="AA740">
        <v>3564</v>
      </c>
      <c r="AF740">
        <v>41</v>
      </c>
      <c r="AH740">
        <v>2023</v>
      </c>
      <c r="AL740" t="s">
        <v>451</v>
      </c>
    </row>
    <row r="741" spans="1:38" x14ac:dyDescent="0.35">
      <c r="A741" t="s">
        <v>47</v>
      </c>
      <c r="B741" t="s">
        <v>700</v>
      </c>
      <c r="C741" t="s">
        <v>40</v>
      </c>
      <c r="D741" t="s">
        <v>1182</v>
      </c>
      <c r="E741" t="s">
        <v>48</v>
      </c>
      <c r="G741" t="s">
        <v>142</v>
      </c>
      <c r="H741" t="s">
        <v>1201</v>
      </c>
      <c r="I741" t="s">
        <v>1202</v>
      </c>
      <c r="J741">
        <v>1</v>
      </c>
      <c r="L741" t="s">
        <v>45</v>
      </c>
      <c r="M741" t="s">
        <v>50</v>
      </c>
      <c r="N741">
        <v>2</v>
      </c>
      <c r="O741">
        <v>32</v>
      </c>
      <c r="P741">
        <v>4.5</v>
      </c>
      <c r="Q741">
        <v>112.35</v>
      </c>
      <c r="R741">
        <v>2.4</v>
      </c>
      <c r="S741">
        <v>269.64</v>
      </c>
      <c r="U741">
        <v>269.64</v>
      </c>
      <c r="V741">
        <v>269640</v>
      </c>
      <c r="W741">
        <v>22470</v>
      </c>
      <c r="X741" t="s">
        <v>1760</v>
      </c>
      <c r="Y741" t="s">
        <v>1761</v>
      </c>
      <c r="Z741">
        <v>3564</v>
      </c>
      <c r="AA741">
        <v>3564</v>
      </c>
      <c r="AF741">
        <v>41</v>
      </c>
      <c r="AH741">
        <v>2023</v>
      </c>
      <c r="AL741" t="s">
        <v>451</v>
      </c>
    </row>
    <row r="742" spans="1:38" x14ac:dyDescent="0.35">
      <c r="A742" t="s">
        <v>38</v>
      </c>
      <c r="B742" t="s">
        <v>700</v>
      </c>
      <c r="C742" t="s">
        <v>40</v>
      </c>
      <c r="D742" t="s">
        <v>1182</v>
      </c>
      <c r="G742" t="s">
        <v>451</v>
      </c>
      <c r="H742" t="s">
        <v>1087</v>
      </c>
      <c r="J742">
        <v>1</v>
      </c>
      <c r="L742" t="s">
        <v>45</v>
      </c>
      <c r="R742">
        <v>0</v>
      </c>
      <c r="S742">
        <v>0</v>
      </c>
      <c r="T742">
        <v>83</v>
      </c>
      <c r="U742">
        <v>83</v>
      </c>
      <c r="V742">
        <v>83000</v>
      </c>
      <c r="W742">
        <v>6916.666666666667</v>
      </c>
      <c r="X742" t="s">
        <v>38</v>
      </c>
      <c r="Y742" t="s">
        <v>38</v>
      </c>
      <c r="Z742" t="s">
        <v>38</v>
      </c>
      <c r="AF742" t="s">
        <v>38</v>
      </c>
      <c r="AH742">
        <v>2023</v>
      </c>
      <c r="AL742" t="s">
        <v>451</v>
      </c>
    </row>
    <row r="743" spans="1:38" x14ac:dyDescent="0.35">
      <c r="A743" t="s">
        <v>47</v>
      </c>
      <c r="B743" t="s">
        <v>700</v>
      </c>
      <c r="C743" t="s">
        <v>40</v>
      </c>
      <c r="D743" t="s">
        <v>1183</v>
      </c>
      <c r="E743" t="s">
        <v>48</v>
      </c>
      <c r="G743" t="s">
        <v>451</v>
      </c>
      <c r="H743" t="s">
        <v>1203</v>
      </c>
      <c r="I743" t="s">
        <v>1204</v>
      </c>
      <c r="J743">
        <v>1</v>
      </c>
      <c r="L743" t="s">
        <v>45</v>
      </c>
      <c r="M743" t="s">
        <v>310</v>
      </c>
      <c r="N743">
        <v>2</v>
      </c>
      <c r="O743">
        <v>15</v>
      </c>
      <c r="P743">
        <v>7.5</v>
      </c>
      <c r="Q743">
        <v>102.24326699999999</v>
      </c>
      <c r="R743">
        <v>1.875</v>
      </c>
      <c r="S743">
        <v>191.70612562499997</v>
      </c>
      <c r="U743">
        <v>191.70612562499997</v>
      </c>
      <c r="V743">
        <v>191706.12562499996</v>
      </c>
      <c r="W743">
        <v>15975.510468749997</v>
      </c>
      <c r="X743" t="s">
        <v>1760</v>
      </c>
      <c r="Y743" t="s">
        <v>1760</v>
      </c>
      <c r="Z743">
        <v>3564</v>
      </c>
      <c r="AA743">
        <v>3564</v>
      </c>
      <c r="AF743">
        <v>41</v>
      </c>
      <c r="AH743">
        <v>2023</v>
      </c>
      <c r="AL743" t="s">
        <v>451</v>
      </c>
    </row>
    <row r="744" spans="1:38" x14ac:dyDescent="0.35">
      <c r="A744" t="s">
        <v>47</v>
      </c>
      <c r="B744" t="s">
        <v>700</v>
      </c>
      <c r="C744" t="s">
        <v>40</v>
      </c>
      <c r="D744" t="s">
        <v>1183</v>
      </c>
      <c r="E744" t="s">
        <v>48</v>
      </c>
      <c r="G744" t="s">
        <v>451</v>
      </c>
      <c r="H744" t="s">
        <v>1205</v>
      </c>
      <c r="I744" t="s">
        <v>1206</v>
      </c>
      <c r="J744">
        <v>1</v>
      </c>
      <c r="L744" t="s">
        <v>45</v>
      </c>
      <c r="M744" t="s">
        <v>310</v>
      </c>
      <c r="N744">
        <v>2</v>
      </c>
      <c r="O744">
        <v>15</v>
      </c>
      <c r="P744">
        <v>12.5</v>
      </c>
      <c r="Q744">
        <v>102.24326699999999</v>
      </c>
      <c r="R744">
        <v>3.125</v>
      </c>
      <c r="S744">
        <v>319.51020937499999</v>
      </c>
      <c r="U744">
        <v>319.51020937499999</v>
      </c>
      <c r="V744">
        <v>319510.20937499998</v>
      </c>
      <c r="W744">
        <v>26625.850781249999</v>
      </c>
      <c r="X744" t="s">
        <v>1760</v>
      </c>
      <c r="Y744" t="s">
        <v>1760</v>
      </c>
      <c r="Z744">
        <v>3564</v>
      </c>
      <c r="AA744">
        <v>3564</v>
      </c>
      <c r="AF744">
        <v>41</v>
      </c>
      <c r="AH744">
        <v>2023</v>
      </c>
      <c r="AL744" t="s">
        <v>451</v>
      </c>
    </row>
    <row r="745" spans="1:38" x14ac:dyDescent="0.35">
      <c r="A745" t="s">
        <v>47</v>
      </c>
      <c r="B745" t="s">
        <v>700</v>
      </c>
      <c r="C745" t="s">
        <v>40</v>
      </c>
      <c r="D745" t="s">
        <v>1183</v>
      </c>
      <c r="E745" t="s">
        <v>48</v>
      </c>
      <c r="G745" t="s">
        <v>451</v>
      </c>
      <c r="H745" t="s">
        <v>1207</v>
      </c>
      <c r="I745" t="s">
        <v>1208</v>
      </c>
      <c r="J745">
        <v>1</v>
      </c>
      <c r="L745" t="s">
        <v>45</v>
      </c>
      <c r="M745" t="s">
        <v>310</v>
      </c>
      <c r="N745">
        <v>2</v>
      </c>
      <c r="O745">
        <v>15</v>
      </c>
      <c r="P745">
        <v>10</v>
      </c>
      <c r="Q745">
        <v>102.24326699999999</v>
      </c>
      <c r="R745">
        <v>2.5</v>
      </c>
      <c r="S745">
        <v>255.60816749999998</v>
      </c>
      <c r="U745">
        <v>255.60816749999998</v>
      </c>
      <c r="V745">
        <v>255608.16749999998</v>
      </c>
      <c r="W745">
        <v>21300.680624999997</v>
      </c>
      <c r="X745" t="s">
        <v>1760</v>
      </c>
      <c r="Y745" t="s">
        <v>1760</v>
      </c>
      <c r="Z745">
        <v>3564</v>
      </c>
      <c r="AA745">
        <v>3564</v>
      </c>
      <c r="AF745">
        <v>41</v>
      </c>
      <c r="AH745">
        <v>2023</v>
      </c>
      <c r="AL745" t="s">
        <v>451</v>
      </c>
    </row>
    <row r="746" spans="1:38" x14ac:dyDescent="0.35">
      <c r="A746" t="s">
        <v>47</v>
      </c>
      <c r="B746" t="s">
        <v>700</v>
      </c>
      <c r="C746" t="s">
        <v>40</v>
      </c>
      <c r="D746" t="s">
        <v>1183</v>
      </c>
      <c r="E746" t="s">
        <v>48</v>
      </c>
      <c r="G746" t="s">
        <v>451</v>
      </c>
      <c r="H746" t="s">
        <v>490</v>
      </c>
      <c r="I746" t="s">
        <v>42</v>
      </c>
      <c r="J746">
        <v>1</v>
      </c>
      <c r="L746" t="s">
        <v>45</v>
      </c>
      <c r="R746">
        <v>0</v>
      </c>
      <c r="S746">
        <v>0</v>
      </c>
      <c r="T746">
        <v>382.7</v>
      </c>
      <c r="U746">
        <v>382.7</v>
      </c>
      <c r="V746">
        <v>382700</v>
      </c>
      <c r="W746">
        <v>31891.666666666668</v>
      </c>
      <c r="X746" t="s">
        <v>1760</v>
      </c>
      <c r="Y746" t="s">
        <v>1760</v>
      </c>
      <c r="Z746">
        <v>3564</v>
      </c>
      <c r="AA746">
        <v>3564</v>
      </c>
      <c r="AF746">
        <v>41</v>
      </c>
      <c r="AH746">
        <v>2023</v>
      </c>
      <c r="AL746" t="s">
        <v>451</v>
      </c>
    </row>
    <row r="747" spans="1:38" x14ac:dyDescent="0.35">
      <c r="A747" t="s">
        <v>47</v>
      </c>
      <c r="B747" t="s">
        <v>700</v>
      </c>
      <c r="C747" t="s">
        <v>40</v>
      </c>
      <c r="D747" t="s">
        <v>1182</v>
      </c>
      <c r="E747" t="s">
        <v>48</v>
      </c>
      <c r="G747" t="s">
        <v>451</v>
      </c>
      <c r="H747" t="s">
        <v>490</v>
      </c>
      <c r="J747">
        <v>1</v>
      </c>
      <c r="L747" t="s">
        <v>45</v>
      </c>
      <c r="R747">
        <v>0</v>
      </c>
      <c r="S747">
        <v>0</v>
      </c>
      <c r="T747">
        <v>803</v>
      </c>
      <c r="U747">
        <v>803</v>
      </c>
      <c r="V747">
        <v>803000</v>
      </c>
      <c r="W747">
        <v>66916.666666666672</v>
      </c>
      <c r="X747" t="s">
        <v>1760</v>
      </c>
      <c r="Y747" t="s">
        <v>1760</v>
      </c>
      <c r="Z747">
        <v>3564</v>
      </c>
      <c r="AA747">
        <v>3564</v>
      </c>
      <c r="AF747">
        <v>41</v>
      </c>
      <c r="AH747">
        <v>2023</v>
      </c>
      <c r="AL747" t="s">
        <v>451</v>
      </c>
    </row>
    <row r="748" spans="1:38" x14ac:dyDescent="0.35">
      <c r="A748" t="s">
        <v>38</v>
      </c>
      <c r="B748" t="s">
        <v>700</v>
      </c>
      <c r="C748" t="s">
        <v>304</v>
      </c>
      <c r="D748" t="s">
        <v>304</v>
      </c>
      <c r="E748" t="s">
        <v>42</v>
      </c>
      <c r="F748" t="s">
        <v>42</v>
      </c>
      <c r="G748" t="s">
        <v>451</v>
      </c>
      <c r="H748" t="s">
        <v>54</v>
      </c>
      <c r="I748" t="s">
        <v>42</v>
      </c>
      <c r="J748">
        <v>1</v>
      </c>
      <c r="L748" t="s">
        <v>53</v>
      </c>
      <c r="M748" t="s">
        <v>42</v>
      </c>
      <c r="Q748">
        <v>0</v>
      </c>
      <c r="R748">
        <v>0</v>
      </c>
      <c r="S748">
        <v>0</v>
      </c>
      <c r="T748">
        <v>864</v>
      </c>
      <c r="U748">
        <v>864</v>
      </c>
      <c r="V748">
        <v>864000</v>
      </c>
      <c r="W748">
        <v>72000</v>
      </c>
      <c r="X748" t="s">
        <v>38</v>
      </c>
      <c r="Y748" t="s">
        <v>38</v>
      </c>
      <c r="Z748" t="s">
        <v>38</v>
      </c>
      <c r="AF748" t="s">
        <v>38</v>
      </c>
      <c r="AH748">
        <v>2023</v>
      </c>
      <c r="AL748" t="s">
        <v>451</v>
      </c>
    </row>
    <row r="749" spans="1:38" x14ac:dyDescent="0.35">
      <c r="A749" t="s">
        <v>38</v>
      </c>
      <c r="B749" t="s">
        <v>700</v>
      </c>
      <c r="C749" t="s">
        <v>304</v>
      </c>
      <c r="D749" t="s">
        <v>304</v>
      </c>
      <c r="E749" t="s">
        <v>42</v>
      </c>
      <c r="F749" t="s">
        <v>42</v>
      </c>
      <c r="G749" t="s">
        <v>451</v>
      </c>
      <c r="H749" t="s">
        <v>55</v>
      </c>
      <c r="I749" t="s">
        <v>42</v>
      </c>
      <c r="J749">
        <v>1</v>
      </c>
      <c r="L749" t="s">
        <v>53</v>
      </c>
      <c r="M749" t="s">
        <v>42</v>
      </c>
      <c r="Q749">
        <v>0</v>
      </c>
      <c r="R749">
        <v>0</v>
      </c>
      <c r="S749">
        <v>0</v>
      </c>
      <c r="T749">
        <v>284.61099999999999</v>
      </c>
      <c r="U749">
        <v>284.61099999999999</v>
      </c>
      <c r="V749">
        <v>284611</v>
      </c>
      <c r="W749">
        <v>23717.583333333332</v>
      </c>
      <c r="X749" t="s">
        <v>38</v>
      </c>
      <c r="Y749" t="s">
        <v>38</v>
      </c>
      <c r="Z749" t="s">
        <v>38</v>
      </c>
      <c r="AF749" t="s">
        <v>38</v>
      </c>
      <c r="AH749">
        <v>2023</v>
      </c>
      <c r="AL749" t="s">
        <v>451</v>
      </c>
    </row>
    <row r="750" spans="1:38" x14ac:dyDescent="0.35">
      <c r="A750" t="s">
        <v>38</v>
      </c>
      <c r="B750" t="s">
        <v>700</v>
      </c>
      <c r="C750" t="s">
        <v>304</v>
      </c>
      <c r="D750" t="s">
        <v>304</v>
      </c>
      <c r="E750" t="s">
        <v>42</v>
      </c>
      <c r="F750" t="s">
        <v>42</v>
      </c>
      <c r="G750" t="s">
        <v>451</v>
      </c>
      <c r="H750" t="s">
        <v>44</v>
      </c>
      <c r="I750" t="s">
        <v>42</v>
      </c>
      <c r="J750">
        <v>1</v>
      </c>
      <c r="L750" t="s">
        <v>53</v>
      </c>
      <c r="Q750">
        <v>0</v>
      </c>
      <c r="R750">
        <v>0</v>
      </c>
      <c r="S750">
        <v>0</v>
      </c>
      <c r="T750">
        <v>1683.22</v>
      </c>
      <c r="U750">
        <v>1683.22</v>
      </c>
      <c r="V750">
        <v>1683220</v>
      </c>
      <c r="W750">
        <v>140268.33333333334</v>
      </c>
      <c r="X750" t="s">
        <v>38</v>
      </c>
      <c r="Y750" t="s">
        <v>38</v>
      </c>
      <c r="Z750" t="s">
        <v>38</v>
      </c>
      <c r="AF750" t="s">
        <v>38</v>
      </c>
      <c r="AH750">
        <v>2023</v>
      </c>
      <c r="AL750" t="s">
        <v>451</v>
      </c>
    </row>
    <row r="751" spans="1:38" x14ac:dyDescent="0.35">
      <c r="A751" t="s">
        <v>38</v>
      </c>
      <c r="B751" t="s">
        <v>700</v>
      </c>
      <c r="C751" t="s">
        <v>304</v>
      </c>
      <c r="D751" t="s">
        <v>304</v>
      </c>
      <c r="E751" t="s">
        <v>42</v>
      </c>
      <c r="F751" t="s">
        <v>42</v>
      </c>
      <c r="G751" t="s">
        <v>451</v>
      </c>
      <c r="H751" t="s">
        <v>52</v>
      </c>
      <c r="I751" t="s">
        <v>42</v>
      </c>
      <c r="J751">
        <v>1</v>
      </c>
      <c r="L751" t="s">
        <v>53</v>
      </c>
      <c r="Q751">
        <v>0</v>
      </c>
      <c r="R751">
        <v>0</v>
      </c>
      <c r="S751">
        <v>0</v>
      </c>
      <c r="T751">
        <v>5927</v>
      </c>
      <c r="U751">
        <v>5927</v>
      </c>
      <c r="V751">
        <v>5927000</v>
      </c>
      <c r="W751">
        <v>493916.66666666669</v>
      </c>
      <c r="X751" t="s">
        <v>38</v>
      </c>
      <c r="Y751" t="s">
        <v>38</v>
      </c>
      <c r="Z751" t="s">
        <v>38</v>
      </c>
      <c r="AF751" t="s">
        <v>38</v>
      </c>
      <c r="AH751">
        <v>2023</v>
      </c>
      <c r="AL751" t="s">
        <v>451</v>
      </c>
    </row>
    <row r="752" spans="1:38" x14ac:dyDescent="0.35">
      <c r="A752" t="s">
        <v>38</v>
      </c>
      <c r="B752" t="s">
        <v>700</v>
      </c>
      <c r="C752" t="s">
        <v>304</v>
      </c>
      <c r="D752" t="s">
        <v>304</v>
      </c>
      <c r="E752" t="s">
        <v>42</v>
      </c>
      <c r="G752" t="s">
        <v>451</v>
      </c>
      <c r="H752" t="s">
        <v>1087</v>
      </c>
      <c r="I752" t="s">
        <v>42</v>
      </c>
      <c r="J752">
        <v>1</v>
      </c>
      <c r="L752" t="s">
        <v>53</v>
      </c>
      <c r="R752">
        <v>0</v>
      </c>
      <c r="S752">
        <v>0</v>
      </c>
      <c r="T752">
        <v>1772</v>
      </c>
      <c r="U752">
        <v>1772</v>
      </c>
      <c r="V752">
        <v>1772000</v>
      </c>
      <c r="W752">
        <v>147666.66666666666</v>
      </c>
      <c r="X752" t="s">
        <v>38</v>
      </c>
      <c r="Y752" t="s">
        <v>38</v>
      </c>
      <c r="Z752" t="s">
        <v>38</v>
      </c>
      <c r="AF752" t="s">
        <v>38</v>
      </c>
      <c r="AH752">
        <v>2023</v>
      </c>
      <c r="AL752" t="s">
        <v>451</v>
      </c>
    </row>
    <row r="753" spans="1:38" x14ac:dyDescent="0.35">
      <c r="A753" t="s">
        <v>38</v>
      </c>
      <c r="B753" t="s">
        <v>700</v>
      </c>
      <c r="C753" t="s">
        <v>304</v>
      </c>
      <c r="D753" t="s">
        <v>304</v>
      </c>
      <c r="E753" t="s">
        <v>42</v>
      </c>
      <c r="G753" t="s">
        <v>451</v>
      </c>
      <c r="H753" t="s">
        <v>1088</v>
      </c>
      <c r="I753" t="s">
        <v>42</v>
      </c>
      <c r="J753">
        <v>1</v>
      </c>
      <c r="L753" t="s">
        <v>53</v>
      </c>
      <c r="R753">
        <v>0</v>
      </c>
      <c r="S753">
        <v>0</v>
      </c>
      <c r="T753">
        <v>84</v>
      </c>
      <c r="U753">
        <v>84</v>
      </c>
      <c r="V753">
        <v>84000</v>
      </c>
      <c r="W753">
        <v>7000</v>
      </c>
      <c r="X753" t="s">
        <v>38</v>
      </c>
      <c r="Y753" t="s">
        <v>38</v>
      </c>
      <c r="Z753" t="s">
        <v>38</v>
      </c>
      <c r="AF753" t="s">
        <v>38</v>
      </c>
      <c r="AH753">
        <v>2023</v>
      </c>
      <c r="AL753" t="s">
        <v>451</v>
      </c>
    </row>
    <row r="754" spans="1:38" x14ac:dyDescent="0.35">
      <c r="A754" t="s">
        <v>47</v>
      </c>
      <c r="B754" t="s">
        <v>700</v>
      </c>
      <c r="C754" t="s">
        <v>304</v>
      </c>
      <c r="D754" t="s">
        <v>1209</v>
      </c>
      <c r="E754" t="s">
        <v>48</v>
      </c>
      <c r="F754" t="s">
        <v>42</v>
      </c>
      <c r="G754" t="s">
        <v>451</v>
      </c>
      <c r="H754" t="s">
        <v>1210</v>
      </c>
      <c r="I754" t="s">
        <v>42</v>
      </c>
      <c r="J754">
        <v>1</v>
      </c>
      <c r="L754" t="s">
        <v>66</v>
      </c>
      <c r="M754" t="s">
        <v>50</v>
      </c>
      <c r="N754">
        <v>5</v>
      </c>
      <c r="O754">
        <v>97</v>
      </c>
      <c r="P754">
        <v>7.5</v>
      </c>
      <c r="Q754">
        <v>75.62</v>
      </c>
      <c r="R754">
        <v>12.125</v>
      </c>
      <c r="S754">
        <v>916.89250000000004</v>
      </c>
      <c r="T754">
        <v>0</v>
      </c>
      <c r="U754">
        <v>916.89250000000004</v>
      </c>
      <c r="V754">
        <v>916892.5</v>
      </c>
      <c r="W754">
        <v>76407.708333333328</v>
      </c>
      <c r="X754" t="s">
        <v>1215</v>
      </c>
      <c r="Y754" t="s">
        <v>1215</v>
      </c>
      <c r="Z754">
        <v>3093</v>
      </c>
      <c r="AA754">
        <v>3094</v>
      </c>
      <c r="AF754">
        <v>133</v>
      </c>
      <c r="AH754">
        <v>2023</v>
      </c>
      <c r="AL754" t="s">
        <v>451</v>
      </c>
    </row>
    <row r="755" spans="1:38" x14ac:dyDescent="0.35">
      <c r="A755" t="s">
        <v>47</v>
      </c>
      <c r="B755" t="s">
        <v>700</v>
      </c>
      <c r="C755" t="s">
        <v>304</v>
      </c>
      <c r="D755" t="s">
        <v>1211</v>
      </c>
      <c r="E755" t="s">
        <v>48</v>
      </c>
      <c r="F755" t="s">
        <v>42</v>
      </c>
      <c r="G755" t="s">
        <v>451</v>
      </c>
      <c r="H755" t="s">
        <v>1210</v>
      </c>
      <c r="I755" t="s">
        <v>42</v>
      </c>
      <c r="J755">
        <v>1</v>
      </c>
      <c r="L755" t="s">
        <v>66</v>
      </c>
      <c r="M755" t="s">
        <v>50</v>
      </c>
      <c r="N755">
        <v>5</v>
      </c>
      <c r="O755">
        <v>32</v>
      </c>
      <c r="P755">
        <v>7.5</v>
      </c>
      <c r="Q755">
        <v>75.62</v>
      </c>
      <c r="R755">
        <v>4</v>
      </c>
      <c r="S755">
        <v>302.48</v>
      </c>
      <c r="T755">
        <v>0</v>
      </c>
      <c r="U755">
        <v>302.48</v>
      </c>
      <c r="V755">
        <v>302480</v>
      </c>
      <c r="W755">
        <v>25206.666666666668</v>
      </c>
      <c r="X755" t="s">
        <v>1215</v>
      </c>
      <c r="Y755" t="s">
        <v>1215</v>
      </c>
      <c r="Z755">
        <v>3093</v>
      </c>
      <c r="AA755">
        <v>3094</v>
      </c>
      <c r="AF755">
        <v>133</v>
      </c>
      <c r="AH755">
        <v>2023</v>
      </c>
      <c r="AL755" t="s">
        <v>451</v>
      </c>
    </row>
    <row r="756" spans="1:38" x14ac:dyDescent="0.35">
      <c r="A756" t="s">
        <v>47</v>
      </c>
      <c r="B756" t="s">
        <v>700</v>
      </c>
      <c r="C756" t="s">
        <v>304</v>
      </c>
      <c r="D756" t="s">
        <v>1209</v>
      </c>
      <c r="E756" t="s">
        <v>48</v>
      </c>
      <c r="F756" t="s">
        <v>42</v>
      </c>
      <c r="G756" t="s">
        <v>451</v>
      </c>
      <c r="H756" t="s">
        <v>1210</v>
      </c>
      <c r="I756" t="s">
        <v>42</v>
      </c>
      <c r="J756">
        <v>1</v>
      </c>
      <c r="L756" t="s">
        <v>66</v>
      </c>
      <c r="M756" t="s">
        <v>49</v>
      </c>
      <c r="N756">
        <v>5</v>
      </c>
      <c r="O756">
        <v>105</v>
      </c>
      <c r="P756">
        <v>7.5</v>
      </c>
      <c r="Q756">
        <v>75.62</v>
      </c>
      <c r="R756">
        <v>13.125</v>
      </c>
      <c r="S756">
        <v>992.51250000000005</v>
      </c>
      <c r="T756">
        <v>0</v>
      </c>
      <c r="U756">
        <v>992.51250000000005</v>
      </c>
      <c r="V756">
        <v>992512.5</v>
      </c>
      <c r="W756">
        <v>82709.375</v>
      </c>
      <c r="X756" t="s">
        <v>1215</v>
      </c>
      <c r="Y756" t="s">
        <v>1215</v>
      </c>
      <c r="Z756">
        <v>3093</v>
      </c>
      <c r="AA756">
        <v>3094</v>
      </c>
      <c r="AF756">
        <v>133</v>
      </c>
      <c r="AH756">
        <v>2023</v>
      </c>
      <c r="AL756" t="s">
        <v>451</v>
      </c>
    </row>
    <row r="757" spans="1:38" x14ac:dyDescent="0.35">
      <c r="A757" t="s">
        <v>47</v>
      </c>
      <c r="B757" t="s">
        <v>700</v>
      </c>
      <c r="C757" t="s">
        <v>304</v>
      </c>
      <c r="D757" t="s">
        <v>1211</v>
      </c>
      <c r="E757" t="s">
        <v>48</v>
      </c>
      <c r="F757" t="s">
        <v>42</v>
      </c>
      <c r="G757" t="s">
        <v>451</v>
      </c>
      <c r="H757" t="s">
        <v>1210</v>
      </c>
      <c r="I757" t="s">
        <v>42</v>
      </c>
      <c r="J757">
        <v>1</v>
      </c>
      <c r="L757" t="s">
        <v>66</v>
      </c>
      <c r="M757" t="s">
        <v>49</v>
      </c>
      <c r="N757">
        <v>5</v>
      </c>
      <c r="O757">
        <v>21</v>
      </c>
      <c r="P757">
        <v>7.5</v>
      </c>
      <c r="Q757">
        <v>75.62</v>
      </c>
      <c r="R757">
        <v>2.625</v>
      </c>
      <c r="S757">
        <v>198.5025</v>
      </c>
      <c r="T757">
        <v>0</v>
      </c>
      <c r="U757">
        <v>198.5025</v>
      </c>
      <c r="V757">
        <v>198502.5</v>
      </c>
      <c r="W757">
        <v>16541.875</v>
      </c>
      <c r="X757" t="s">
        <v>1215</v>
      </c>
      <c r="Y757" t="s">
        <v>1215</v>
      </c>
      <c r="Z757">
        <v>3093</v>
      </c>
      <c r="AA757">
        <v>3094</v>
      </c>
      <c r="AF757">
        <v>133</v>
      </c>
      <c r="AH757">
        <v>2023</v>
      </c>
      <c r="AL757" t="s">
        <v>451</v>
      </c>
    </row>
    <row r="758" spans="1:38" x14ac:dyDescent="0.35">
      <c r="A758" t="s">
        <v>47</v>
      </c>
      <c r="B758" t="s">
        <v>700</v>
      </c>
      <c r="C758" t="s">
        <v>304</v>
      </c>
      <c r="D758" t="s">
        <v>1209</v>
      </c>
      <c r="E758" t="s">
        <v>48</v>
      </c>
      <c r="G758" t="s">
        <v>451</v>
      </c>
      <c r="H758" t="s">
        <v>1212</v>
      </c>
      <c r="I758" t="s">
        <v>1213</v>
      </c>
      <c r="J758">
        <v>1</v>
      </c>
      <c r="L758" t="s">
        <v>58</v>
      </c>
      <c r="M758" t="s">
        <v>50</v>
      </c>
      <c r="N758">
        <v>1</v>
      </c>
      <c r="O758">
        <v>124</v>
      </c>
      <c r="P758">
        <v>16.5</v>
      </c>
      <c r="Q758">
        <v>75.62</v>
      </c>
      <c r="R758">
        <v>34.1</v>
      </c>
      <c r="S758">
        <v>2578.6420000000003</v>
      </c>
      <c r="U758">
        <v>2578.6420000000003</v>
      </c>
      <c r="V758">
        <v>2578642.0000000005</v>
      </c>
      <c r="W758">
        <v>214886.83333333337</v>
      </c>
      <c r="X758" t="s">
        <v>1215</v>
      </c>
      <c r="Y758" t="s">
        <v>1215</v>
      </c>
      <c r="Z758">
        <v>3093</v>
      </c>
      <c r="AA758">
        <v>3094</v>
      </c>
      <c r="AF758">
        <v>133</v>
      </c>
      <c r="AH758">
        <v>2023</v>
      </c>
      <c r="AL758" t="s">
        <v>451</v>
      </c>
    </row>
    <row r="759" spans="1:38" x14ac:dyDescent="0.35">
      <c r="A759" t="s">
        <v>47</v>
      </c>
      <c r="B759" t="s">
        <v>700</v>
      </c>
      <c r="C759" t="s">
        <v>304</v>
      </c>
      <c r="D759" t="s">
        <v>1211</v>
      </c>
      <c r="E759" t="s">
        <v>48</v>
      </c>
      <c r="F759" t="s">
        <v>42</v>
      </c>
      <c r="G759" t="s">
        <v>451</v>
      </c>
      <c r="H759" t="s">
        <v>1212</v>
      </c>
      <c r="I759" t="s">
        <v>1213</v>
      </c>
      <c r="J759">
        <v>1</v>
      </c>
      <c r="L759" t="s">
        <v>58</v>
      </c>
      <c r="M759" t="s">
        <v>50</v>
      </c>
      <c r="N759">
        <v>1</v>
      </c>
      <c r="O759">
        <v>46</v>
      </c>
      <c r="P759">
        <v>16.5</v>
      </c>
      <c r="Q759">
        <v>75.62</v>
      </c>
      <c r="R759">
        <v>12.65</v>
      </c>
      <c r="S759">
        <v>956.59300000000007</v>
      </c>
      <c r="T759">
        <v>0</v>
      </c>
      <c r="U759">
        <v>956.59300000000007</v>
      </c>
      <c r="V759">
        <v>956593.00000000012</v>
      </c>
      <c r="W759">
        <v>79716.083333333343</v>
      </c>
      <c r="X759" t="s">
        <v>1215</v>
      </c>
      <c r="Y759" t="s">
        <v>1215</v>
      </c>
      <c r="Z759">
        <v>3093</v>
      </c>
      <c r="AA759">
        <v>3094</v>
      </c>
      <c r="AF759">
        <v>133</v>
      </c>
      <c r="AH759">
        <v>2023</v>
      </c>
      <c r="AL759" t="s">
        <v>451</v>
      </c>
    </row>
    <row r="760" spans="1:38" x14ac:dyDescent="0.35">
      <c r="A760" t="s">
        <v>47</v>
      </c>
      <c r="B760" t="s">
        <v>700</v>
      </c>
      <c r="C760" t="s">
        <v>304</v>
      </c>
      <c r="D760" t="s">
        <v>1209</v>
      </c>
      <c r="E760" t="s">
        <v>48</v>
      </c>
      <c r="F760" t="s">
        <v>42</v>
      </c>
      <c r="G760" t="s">
        <v>451</v>
      </c>
      <c r="H760" t="s">
        <v>1212</v>
      </c>
      <c r="I760" t="s">
        <v>1213</v>
      </c>
      <c r="J760">
        <v>1</v>
      </c>
      <c r="L760" t="s">
        <v>58</v>
      </c>
      <c r="M760" t="s">
        <v>49</v>
      </c>
      <c r="N760">
        <v>1</v>
      </c>
      <c r="O760">
        <v>124</v>
      </c>
      <c r="P760">
        <v>16.5</v>
      </c>
      <c r="Q760">
        <v>75.62</v>
      </c>
      <c r="R760">
        <v>34.1</v>
      </c>
      <c r="S760">
        <v>2578.6420000000003</v>
      </c>
      <c r="U760">
        <v>2578.6420000000003</v>
      </c>
      <c r="V760">
        <v>2578642.0000000005</v>
      </c>
      <c r="W760">
        <v>214886.83333333337</v>
      </c>
      <c r="X760" t="s">
        <v>1215</v>
      </c>
      <c r="Y760" t="s">
        <v>1215</v>
      </c>
      <c r="Z760">
        <v>3093</v>
      </c>
      <c r="AA760">
        <v>3094</v>
      </c>
      <c r="AF760">
        <v>133</v>
      </c>
      <c r="AH760">
        <v>2023</v>
      </c>
      <c r="AL760" t="s">
        <v>451</v>
      </c>
    </row>
    <row r="761" spans="1:38" x14ac:dyDescent="0.35">
      <c r="A761" t="s">
        <v>47</v>
      </c>
      <c r="B761" t="s">
        <v>700</v>
      </c>
      <c r="C761" t="s">
        <v>304</v>
      </c>
      <c r="D761" t="s">
        <v>1211</v>
      </c>
      <c r="E761" t="s">
        <v>48</v>
      </c>
      <c r="G761" t="s">
        <v>451</v>
      </c>
      <c r="H761" t="s">
        <v>1212</v>
      </c>
      <c r="I761" t="s">
        <v>1213</v>
      </c>
      <c r="J761">
        <v>1</v>
      </c>
      <c r="L761" t="s">
        <v>58</v>
      </c>
      <c r="M761" t="s">
        <v>49</v>
      </c>
      <c r="N761">
        <v>1</v>
      </c>
      <c r="O761">
        <v>46</v>
      </c>
      <c r="P761">
        <v>16.5</v>
      </c>
      <c r="Q761">
        <v>75.62</v>
      </c>
      <c r="R761">
        <v>12.65</v>
      </c>
      <c r="S761">
        <v>956.59300000000007</v>
      </c>
      <c r="U761">
        <v>956.59300000000007</v>
      </c>
      <c r="V761">
        <v>956593.00000000012</v>
      </c>
      <c r="W761">
        <v>79716.083333333343</v>
      </c>
      <c r="X761" t="s">
        <v>1215</v>
      </c>
      <c r="Y761" t="s">
        <v>1215</v>
      </c>
      <c r="Z761">
        <v>3093</v>
      </c>
      <c r="AA761">
        <v>3094</v>
      </c>
      <c r="AF761">
        <v>133</v>
      </c>
      <c r="AH761">
        <v>2023</v>
      </c>
      <c r="AL761" t="s">
        <v>451</v>
      </c>
    </row>
    <row r="762" spans="1:38" x14ac:dyDescent="0.35">
      <c r="A762" t="s">
        <v>47</v>
      </c>
      <c r="B762" t="s">
        <v>700</v>
      </c>
      <c r="C762" t="s">
        <v>304</v>
      </c>
      <c r="D762" t="s">
        <v>1209</v>
      </c>
      <c r="E762" t="s">
        <v>48</v>
      </c>
      <c r="F762" t="s">
        <v>42</v>
      </c>
      <c r="G762" t="s">
        <v>122</v>
      </c>
      <c r="H762" t="s">
        <v>1111</v>
      </c>
      <c r="I762" t="s">
        <v>1214</v>
      </c>
      <c r="J762">
        <v>1</v>
      </c>
      <c r="L762" t="s">
        <v>58</v>
      </c>
      <c r="M762" t="s">
        <v>50</v>
      </c>
      <c r="N762">
        <v>1</v>
      </c>
      <c r="O762">
        <v>124</v>
      </c>
      <c r="P762">
        <v>13.5</v>
      </c>
      <c r="Q762">
        <v>78.62</v>
      </c>
      <c r="R762">
        <v>27.9</v>
      </c>
      <c r="S762">
        <v>2193.498</v>
      </c>
      <c r="T762">
        <v>0</v>
      </c>
      <c r="U762">
        <v>2193.498</v>
      </c>
      <c r="V762">
        <v>2193498</v>
      </c>
      <c r="W762">
        <v>182791.5</v>
      </c>
      <c r="X762" t="s">
        <v>1215</v>
      </c>
      <c r="Y762" t="s">
        <v>1216</v>
      </c>
      <c r="Z762">
        <v>3093</v>
      </c>
      <c r="AA762">
        <v>3094</v>
      </c>
      <c r="AF762">
        <v>133</v>
      </c>
      <c r="AH762">
        <v>2023</v>
      </c>
      <c r="AL762" t="s">
        <v>451</v>
      </c>
    </row>
    <row r="763" spans="1:38" x14ac:dyDescent="0.35">
      <c r="A763" t="s">
        <v>47</v>
      </c>
      <c r="B763" t="s">
        <v>700</v>
      </c>
      <c r="C763" t="s">
        <v>304</v>
      </c>
      <c r="D763" t="s">
        <v>1211</v>
      </c>
      <c r="E763" t="s">
        <v>48</v>
      </c>
      <c r="G763" t="s">
        <v>122</v>
      </c>
      <c r="H763" t="s">
        <v>1111</v>
      </c>
      <c r="I763" t="s">
        <v>1214</v>
      </c>
      <c r="J763">
        <v>1</v>
      </c>
      <c r="L763" t="s">
        <v>58</v>
      </c>
      <c r="M763" t="s">
        <v>50</v>
      </c>
      <c r="N763">
        <v>1</v>
      </c>
      <c r="O763">
        <v>46</v>
      </c>
      <c r="P763">
        <v>13.5</v>
      </c>
      <c r="Q763">
        <v>78.62</v>
      </c>
      <c r="R763">
        <v>10.35</v>
      </c>
      <c r="S763">
        <v>813.71699999999998</v>
      </c>
      <c r="U763">
        <v>813.71699999999998</v>
      </c>
      <c r="V763">
        <v>813717</v>
      </c>
      <c r="W763">
        <v>67809.75</v>
      </c>
      <c r="X763" t="s">
        <v>1215</v>
      </c>
      <c r="Y763" t="s">
        <v>1216</v>
      </c>
      <c r="Z763">
        <v>3093</v>
      </c>
      <c r="AA763">
        <v>3094</v>
      </c>
      <c r="AF763">
        <v>133</v>
      </c>
      <c r="AH763">
        <v>2023</v>
      </c>
      <c r="AL763" t="s">
        <v>451</v>
      </c>
    </row>
    <row r="764" spans="1:38" x14ac:dyDescent="0.35">
      <c r="A764" t="s">
        <v>47</v>
      </c>
      <c r="B764" t="s">
        <v>700</v>
      </c>
      <c r="C764" t="s">
        <v>304</v>
      </c>
      <c r="D764" t="s">
        <v>1209</v>
      </c>
      <c r="E764" t="s">
        <v>48</v>
      </c>
      <c r="F764" t="s">
        <v>42</v>
      </c>
      <c r="G764" t="s">
        <v>122</v>
      </c>
      <c r="H764" t="s">
        <v>1111</v>
      </c>
      <c r="I764" t="s">
        <v>1214</v>
      </c>
      <c r="J764">
        <v>1</v>
      </c>
      <c r="L764" t="s">
        <v>58</v>
      </c>
      <c r="M764" t="s">
        <v>49</v>
      </c>
      <c r="N764">
        <v>1</v>
      </c>
      <c r="O764">
        <v>124</v>
      </c>
      <c r="P764">
        <v>13.5</v>
      </c>
      <c r="Q764">
        <v>78.62</v>
      </c>
      <c r="R764">
        <v>27.9</v>
      </c>
      <c r="S764">
        <v>2193.498</v>
      </c>
      <c r="U764">
        <v>2193.498</v>
      </c>
      <c r="V764">
        <v>2193498</v>
      </c>
      <c r="W764">
        <v>182791.5</v>
      </c>
      <c r="X764" t="s">
        <v>1215</v>
      </c>
      <c r="Y764" t="s">
        <v>1216</v>
      </c>
      <c r="Z764">
        <v>3093</v>
      </c>
      <c r="AA764">
        <v>3094</v>
      </c>
      <c r="AF764">
        <v>133</v>
      </c>
      <c r="AH764">
        <v>2023</v>
      </c>
      <c r="AL764" t="s">
        <v>451</v>
      </c>
    </row>
    <row r="765" spans="1:38" x14ac:dyDescent="0.35">
      <c r="A765" t="s">
        <v>47</v>
      </c>
      <c r="B765" t="s">
        <v>700</v>
      </c>
      <c r="C765" t="s">
        <v>304</v>
      </c>
      <c r="D765" t="s">
        <v>1211</v>
      </c>
      <c r="E765" t="s">
        <v>48</v>
      </c>
      <c r="G765" t="s">
        <v>122</v>
      </c>
      <c r="H765" t="s">
        <v>1111</v>
      </c>
      <c r="I765" t="s">
        <v>1214</v>
      </c>
      <c r="J765">
        <v>1</v>
      </c>
      <c r="L765" t="s">
        <v>58</v>
      </c>
      <c r="M765" t="s">
        <v>49</v>
      </c>
      <c r="N765">
        <v>1</v>
      </c>
      <c r="O765">
        <v>46</v>
      </c>
      <c r="P765">
        <v>13.5</v>
      </c>
      <c r="Q765">
        <v>78.62</v>
      </c>
      <c r="R765">
        <v>10.35</v>
      </c>
      <c r="S765">
        <v>813.71699999999998</v>
      </c>
      <c r="U765">
        <v>813.71699999999998</v>
      </c>
      <c r="V765">
        <v>813717</v>
      </c>
      <c r="W765">
        <v>67809.75</v>
      </c>
      <c r="X765" t="s">
        <v>1215</v>
      </c>
      <c r="Y765" t="s">
        <v>1216</v>
      </c>
      <c r="Z765">
        <v>3093</v>
      </c>
      <c r="AA765">
        <v>3094</v>
      </c>
      <c r="AF765">
        <v>133</v>
      </c>
      <c r="AH765">
        <v>2023</v>
      </c>
      <c r="AL765" t="s">
        <v>451</v>
      </c>
    </row>
    <row r="766" spans="1:38" x14ac:dyDescent="0.35">
      <c r="A766" t="s">
        <v>47</v>
      </c>
      <c r="B766" t="s">
        <v>700</v>
      </c>
      <c r="C766" t="s">
        <v>304</v>
      </c>
      <c r="D766" t="s">
        <v>1209</v>
      </c>
      <c r="E766" t="s">
        <v>48</v>
      </c>
      <c r="F766" t="s">
        <v>42</v>
      </c>
      <c r="G766" t="s">
        <v>451</v>
      </c>
      <c r="H766" t="s">
        <v>425</v>
      </c>
      <c r="I766" t="s">
        <v>1217</v>
      </c>
      <c r="J766">
        <v>1</v>
      </c>
      <c r="L766" t="s">
        <v>58</v>
      </c>
      <c r="M766" t="s">
        <v>50</v>
      </c>
      <c r="N766">
        <v>2</v>
      </c>
      <c r="O766">
        <v>114</v>
      </c>
      <c r="P766">
        <v>6</v>
      </c>
      <c r="Q766">
        <v>75.62</v>
      </c>
      <c r="R766">
        <v>11.4</v>
      </c>
      <c r="S766">
        <v>862.0680000000001</v>
      </c>
      <c r="T766">
        <v>0</v>
      </c>
      <c r="U766">
        <v>862.0680000000001</v>
      </c>
      <c r="V766">
        <v>862068.00000000012</v>
      </c>
      <c r="W766">
        <v>71839.000000000015</v>
      </c>
      <c r="X766" t="s">
        <v>1215</v>
      </c>
      <c r="Y766" t="s">
        <v>1215</v>
      </c>
      <c r="Z766">
        <v>3093</v>
      </c>
      <c r="AA766">
        <v>3094</v>
      </c>
      <c r="AF766">
        <v>133</v>
      </c>
      <c r="AH766">
        <v>2023</v>
      </c>
      <c r="AL766" t="s">
        <v>451</v>
      </c>
    </row>
    <row r="767" spans="1:38" x14ac:dyDescent="0.35">
      <c r="A767" t="s">
        <v>47</v>
      </c>
      <c r="B767" t="s">
        <v>700</v>
      </c>
      <c r="C767" t="s">
        <v>304</v>
      </c>
      <c r="D767" t="s">
        <v>1211</v>
      </c>
      <c r="E767" t="s">
        <v>48</v>
      </c>
      <c r="G767" t="s">
        <v>451</v>
      </c>
      <c r="H767" t="s">
        <v>425</v>
      </c>
      <c r="I767" t="s">
        <v>1217</v>
      </c>
      <c r="J767">
        <v>1</v>
      </c>
      <c r="L767" t="s">
        <v>58</v>
      </c>
      <c r="M767" t="s">
        <v>50</v>
      </c>
      <c r="N767">
        <v>2</v>
      </c>
      <c r="O767">
        <v>40</v>
      </c>
      <c r="P767">
        <v>6</v>
      </c>
      <c r="Q767">
        <v>75.62</v>
      </c>
      <c r="R767">
        <v>4</v>
      </c>
      <c r="S767">
        <v>302.48</v>
      </c>
      <c r="U767">
        <v>302.48</v>
      </c>
      <c r="V767">
        <v>302480</v>
      </c>
      <c r="W767">
        <v>25206.666666666668</v>
      </c>
      <c r="X767" t="s">
        <v>1215</v>
      </c>
      <c r="Y767" t="s">
        <v>1215</v>
      </c>
      <c r="Z767">
        <v>3093</v>
      </c>
      <c r="AA767">
        <v>3094</v>
      </c>
      <c r="AF767">
        <v>133</v>
      </c>
      <c r="AH767">
        <v>2023</v>
      </c>
      <c r="AL767" t="s">
        <v>451</v>
      </c>
    </row>
    <row r="768" spans="1:38" x14ac:dyDescent="0.35">
      <c r="A768" t="s">
        <v>47</v>
      </c>
      <c r="B768" t="s">
        <v>700</v>
      </c>
      <c r="C768" t="s">
        <v>304</v>
      </c>
      <c r="D768" t="s">
        <v>1209</v>
      </c>
      <c r="E768" t="s">
        <v>48</v>
      </c>
      <c r="F768" t="s">
        <v>42</v>
      </c>
      <c r="G768" t="s">
        <v>451</v>
      </c>
      <c r="H768" t="s">
        <v>425</v>
      </c>
      <c r="I768" t="s">
        <v>1217</v>
      </c>
      <c r="J768">
        <v>1</v>
      </c>
      <c r="L768" t="s">
        <v>58</v>
      </c>
      <c r="M768" t="s">
        <v>49</v>
      </c>
      <c r="N768">
        <v>2</v>
      </c>
      <c r="O768">
        <v>114</v>
      </c>
      <c r="P768">
        <v>6</v>
      </c>
      <c r="Q768">
        <v>75.62</v>
      </c>
      <c r="R768">
        <v>11.4</v>
      </c>
      <c r="S768">
        <v>862.0680000000001</v>
      </c>
      <c r="T768">
        <v>0</v>
      </c>
      <c r="U768">
        <v>862.0680000000001</v>
      </c>
      <c r="V768">
        <v>862068.00000000012</v>
      </c>
      <c r="W768">
        <v>71839.000000000015</v>
      </c>
      <c r="X768" t="s">
        <v>1215</v>
      </c>
      <c r="Y768" t="s">
        <v>1215</v>
      </c>
      <c r="Z768">
        <v>3093</v>
      </c>
      <c r="AA768">
        <v>3094</v>
      </c>
      <c r="AF768">
        <v>133</v>
      </c>
      <c r="AH768">
        <v>2023</v>
      </c>
      <c r="AL768" t="s">
        <v>451</v>
      </c>
    </row>
    <row r="769" spans="1:38" x14ac:dyDescent="0.35">
      <c r="A769" t="s">
        <v>47</v>
      </c>
      <c r="B769" t="s">
        <v>700</v>
      </c>
      <c r="C769" t="s">
        <v>304</v>
      </c>
      <c r="D769" t="s">
        <v>1211</v>
      </c>
      <c r="E769" t="s">
        <v>48</v>
      </c>
      <c r="G769" t="s">
        <v>451</v>
      </c>
      <c r="H769" t="s">
        <v>425</v>
      </c>
      <c r="I769" t="s">
        <v>1217</v>
      </c>
      <c r="J769">
        <v>1</v>
      </c>
      <c r="L769" t="s">
        <v>58</v>
      </c>
      <c r="M769" t="s">
        <v>49</v>
      </c>
      <c r="N769">
        <v>2</v>
      </c>
      <c r="O769">
        <v>38</v>
      </c>
      <c r="P769">
        <v>6</v>
      </c>
      <c r="Q769">
        <v>75.62</v>
      </c>
      <c r="R769">
        <v>3.8</v>
      </c>
      <c r="S769">
        <v>287.35599999999999</v>
      </c>
      <c r="U769">
        <v>287.35599999999999</v>
      </c>
      <c r="V769">
        <v>287356</v>
      </c>
      <c r="W769">
        <v>23946.333333333332</v>
      </c>
      <c r="X769" t="s">
        <v>1215</v>
      </c>
      <c r="Y769" t="s">
        <v>1215</v>
      </c>
      <c r="Z769">
        <v>3093</v>
      </c>
      <c r="AA769">
        <v>3094</v>
      </c>
      <c r="AF769">
        <v>133</v>
      </c>
      <c r="AH769">
        <v>2023</v>
      </c>
      <c r="AL769" t="s">
        <v>451</v>
      </c>
    </row>
    <row r="770" spans="1:38" x14ac:dyDescent="0.35">
      <c r="A770" t="s">
        <v>47</v>
      </c>
      <c r="B770" t="s">
        <v>700</v>
      </c>
      <c r="C770" t="s">
        <v>304</v>
      </c>
      <c r="D770" t="s">
        <v>1209</v>
      </c>
      <c r="E770" t="s">
        <v>48</v>
      </c>
      <c r="G770" t="s">
        <v>451</v>
      </c>
      <c r="H770" t="s">
        <v>1218</v>
      </c>
      <c r="I770" t="s">
        <v>1219</v>
      </c>
      <c r="J770">
        <v>1</v>
      </c>
      <c r="L770" t="s">
        <v>58</v>
      </c>
      <c r="M770" t="s">
        <v>50</v>
      </c>
      <c r="N770">
        <v>2</v>
      </c>
      <c r="O770">
        <v>114</v>
      </c>
      <c r="P770">
        <v>24</v>
      </c>
      <c r="Q770">
        <v>75.62</v>
      </c>
      <c r="R770">
        <v>45.6</v>
      </c>
      <c r="S770">
        <v>3448.2720000000004</v>
      </c>
      <c r="U770">
        <v>3448.2720000000004</v>
      </c>
      <c r="V770">
        <v>3448272.0000000005</v>
      </c>
      <c r="W770">
        <v>287356.00000000006</v>
      </c>
      <c r="X770" t="s">
        <v>1215</v>
      </c>
      <c r="Y770" t="s">
        <v>1215</v>
      </c>
      <c r="Z770">
        <v>3093</v>
      </c>
      <c r="AA770">
        <v>3094</v>
      </c>
      <c r="AF770">
        <v>133</v>
      </c>
      <c r="AH770">
        <v>2023</v>
      </c>
      <c r="AL770" t="s">
        <v>451</v>
      </c>
    </row>
    <row r="771" spans="1:38" x14ac:dyDescent="0.35">
      <c r="A771" t="s">
        <v>47</v>
      </c>
      <c r="B771" t="s">
        <v>700</v>
      </c>
      <c r="C771" t="s">
        <v>304</v>
      </c>
      <c r="D771" t="s">
        <v>1211</v>
      </c>
      <c r="E771" t="s">
        <v>48</v>
      </c>
      <c r="G771" t="s">
        <v>451</v>
      </c>
      <c r="H771" t="s">
        <v>1218</v>
      </c>
      <c r="I771" t="s">
        <v>1219</v>
      </c>
      <c r="J771">
        <v>1</v>
      </c>
      <c r="L771" t="s">
        <v>58</v>
      </c>
      <c r="M771" t="s">
        <v>50</v>
      </c>
      <c r="N771">
        <v>2</v>
      </c>
      <c r="O771">
        <v>40</v>
      </c>
      <c r="P771">
        <v>24</v>
      </c>
      <c r="Q771">
        <v>75.62</v>
      </c>
      <c r="R771">
        <v>16</v>
      </c>
      <c r="S771">
        <v>1209.92</v>
      </c>
      <c r="U771">
        <v>1209.92</v>
      </c>
      <c r="V771">
        <v>1209920</v>
      </c>
      <c r="W771">
        <v>100826.66666666667</v>
      </c>
      <c r="X771" t="s">
        <v>1215</v>
      </c>
      <c r="Y771" t="s">
        <v>1215</v>
      </c>
      <c r="Z771">
        <v>3093</v>
      </c>
      <c r="AA771">
        <v>3094</v>
      </c>
      <c r="AF771">
        <v>133</v>
      </c>
      <c r="AH771">
        <v>2023</v>
      </c>
      <c r="AL771" t="s">
        <v>451</v>
      </c>
    </row>
    <row r="772" spans="1:38" x14ac:dyDescent="0.35">
      <c r="A772" t="s">
        <v>47</v>
      </c>
      <c r="B772" t="s">
        <v>700</v>
      </c>
      <c r="C772" t="s">
        <v>304</v>
      </c>
      <c r="D772" t="s">
        <v>1209</v>
      </c>
      <c r="E772" t="s">
        <v>48</v>
      </c>
      <c r="G772" t="s">
        <v>451</v>
      </c>
      <c r="H772" t="s">
        <v>1218</v>
      </c>
      <c r="I772" t="s">
        <v>1219</v>
      </c>
      <c r="J772">
        <v>1</v>
      </c>
      <c r="L772" t="s">
        <v>58</v>
      </c>
      <c r="M772" t="s">
        <v>49</v>
      </c>
      <c r="N772">
        <v>2</v>
      </c>
      <c r="O772">
        <v>114</v>
      </c>
      <c r="P772">
        <v>24</v>
      </c>
      <c r="Q772">
        <v>75.62</v>
      </c>
      <c r="R772">
        <v>45.6</v>
      </c>
      <c r="S772">
        <v>3448.2720000000004</v>
      </c>
      <c r="U772">
        <v>3448.2720000000004</v>
      </c>
      <c r="V772">
        <v>3448272.0000000005</v>
      </c>
      <c r="W772">
        <v>287356.00000000006</v>
      </c>
      <c r="X772" t="s">
        <v>1215</v>
      </c>
      <c r="Y772" t="s">
        <v>1215</v>
      </c>
      <c r="Z772">
        <v>3093</v>
      </c>
      <c r="AA772">
        <v>3094</v>
      </c>
      <c r="AF772">
        <v>133</v>
      </c>
      <c r="AH772">
        <v>2023</v>
      </c>
      <c r="AL772" t="s">
        <v>451</v>
      </c>
    </row>
    <row r="773" spans="1:38" x14ac:dyDescent="0.35">
      <c r="A773" t="s">
        <v>47</v>
      </c>
      <c r="B773" t="s">
        <v>700</v>
      </c>
      <c r="C773" t="s">
        <v>304</v>
      </c>
      <c r="D773" t="s">
        <v>1211</v>
      </c>
      <c r="E773" t="s">
        <v>48</v>
      </c>
      <c r="G773" t="s">
        <v>451</v>
      </c>
      <c r="H773" t="s">
        <v>1218</v>
      </c>
      <c r="I773" t="s">
        <v>1219</v>
      </c>
      <c r="J773">
        <v>1</v>
      </c>
      <c r="L773" t="s">
        <v>58</v>
      </c>
      <c r="M773" t="s">
        <v>49</v>
      </c>
      <c r="N773">
        <v>2</v>
      </c>
      <c r="O773">
        <v>38</v>
      </c>
      <c r="P773">
        <v>24</v>
      </c>
      <c r="Q773">
        <v>75.62</v>
      </c>
      <c r="R773">
        <v>15.2</v>
      </c>
      <c r="S773">
        <v>1149.424</v>
      </c>
      <c r="U773">
        <v>1149.424</v>
      </c>
      <c r="V773">
        <v>1149424</v>
      </c>
      <c r="W773">
        <v>95785.333333333328</v>
      </c>
      <c r="X773" t="s">
        <v>1215</v>
      </c>
      <c r="Y773" t="s">
        <v>1215</v>
      </c>
      <c r="Z773">
        <v>3093</v>
      </c>
      <c r="AA773">
        <v>3094</v>
      </c>
      <c r="AF773">
        <v>133</v>
      </c>
      <c r="AH773">
        <v>2023</v>
      </c>
      <c r="AL773" t="s">
        <v>451</v>
      </c>
    </row>
    <row r="774" spans="1:38" x14ac:dyDescent="0.35">
      <c r="A774" t="s">
        <v>47</v>
      </c>
      <c r="B774" t="s">
        <v>700</v>
      </c>
      <c r="C774" t="s">
        <v>304</v>
      </c>
      <c r="D774" t="s">
        <v>1209</v>
      </c>
      <c r="E774" t="s">
        <v>48</v>
      </c>
      <c r="G774" t="s">
        <v>451</v>
      </c>
      <c r="H774" t="s">
        <v>1220</v>
      </c>
      <c r="I774" t="s">
        <v>1221</v>
      </c>
      <c r="J774">
        <v>1</v>
      </c>
      <c r="L774" t="s">
        <v>58</v>
      </c>
      <c r="M774" t="s">
        <v>50</v>
      </c>
      <c r="N774">
        <v>3</v>
      </c>
      <c r="O774">
        <v>98</v>
      </c>
      <c r="P774">
        <v>30</v>
      </c>
      <c r="Q774">
        <v>75.62</v>
      </c>
      <c r="R774">
        <v>49</v>
      </c>
      <c r="S774">
        <v>3705.38</v>
      </c>
      <c r="U774">
        <v>3705.38</v>
      </c>
      <c r="V774">
        <v>3705380</v>
      </c>
      <c r="W774">
        <v>308781.66666666669</v>
      </c>
      <c r="X774" t="s">
        <v>1215</v>
      </c>
      <c r="Y774" t="s">
        <v>1215</v>
      </c>
      <c r="Z774">
        <v>3093</v>
      </c>
      <c r="AA774">
        <v>3094</v>
      </c>
      <c r="AF774">
        <v>133</v>
      </c>
      <c r="AH774">
        <v>2023</v>
      </c>
      <c r="AL774" t="s">
        <v>451</v>
      </c>
    </row>
    <row r="775" spans="1:38" x14ac:dyDescent="0.35">
      <c r="A775" t="s">
        <v>47</v>
      </c>
      <c r="B775" t="s">
        <v>700</v>
      </c>
      <c r="C775" t="s">
        <v>304</v>
      </c>
      <c r="D775" t="s">
        <v>1211</v>
      </c>
      <c r="E775" t="s">
        <v>48</v>
      </c>
      <c r="G775" t="s">
        <v>451</v>
      </c>
      <c r="H775" t="s">
        <v>1220</v>
      </c>
      <c r="I775" t="s">
        <v>1221</v>
      </c>
      <c r="J775">
        <v>1</v>
      </c>
      <c r="L775" t="s">
        <v>58</v>
      </c>
      <c r="M775" t="s">
        <v>50</v>
      </c>
      <c r="N775">
        <v>3</v>
      </c>
      <c r="O775">
        <v>30</v>
      </c>
      <c r="P775">
        <v>30</v>
      </c>
      <c r="Q775">
        <v>75.62</v>
      </c>
      <c r="R775">
        <v>15</v>
      </c>
      <c r="S775">
        <v>1134.3000000000002</v>
      </c>
      <c r="U775">
        <v>1134.3000000000002</v>
      </c>
      <c r="V775">
        <v>1134300.0000000002</v>
      </c>
      <c r="W775">
        <v>94525.000000000015</v>
      </c>
      <c r="X775" t="s">
        <v>1215</v>
      </c>
      <c r="Y775" t="s">
        <v>1215</v>
      </c>
      <c r="Z775">
        <v>3093</v>
      </c>
      <c r="AA775">
        <v>3094</v>
      </c>
      <c r="AF775">
        <v>133</v>
      </c>
      <c r="AH775">
        <v>2023</v>
      </c>
      <c r="AL775" t="s">
        <v>451</v>
      </c>
    </row>
    <row r="776" spans="1:38" x14ac:dyDescent="0.35">
      <c r="A776" t="s">
        <v>47</v>
      </c>
      <c r="B776" t="s">
        <v>700</v>
      </c>
      <c r="C776" t="s">
        <v>304</v>
      </c>
      <c r="D776" t="s">
        <v>1209</v>
      </c>
      <c r="E776" t="s">
        <v>48</v>
      </c>
      <c r="G776" t="s">
        <v>451</v>
      </c>
      <c r="H776" t="s">
        <v>1220</v>
      </c>
      <c r="I776" t="s">
        <v>1221</v>
      </c>
      <c r="J776">
        <v>1</v>
      </c>
      <c r="L776" t="s">
        <v>58</v>
      </c>
      <c r="M776" t="s">
        <v>49</v>
      </c>
      <c r="N776">
        <v>3</v>
      </c>
      <c r="O776">
        <v>106</v>
      </c>
      <c r="P776">
        <v>30</v>
      </c>
      <c r="Q776">
        <v>75.62</v>
      </c>
      <c r="R776">
        <v>53</v>
      </c>
      <c r="S776">
        <v>4007.86</v>
      </c>
      <c r="U776">
        <v>4007.86</v>
      </c>
      <c r="V776">
        <v>4007860</v>
      </c>
      <c r="W776">
        <v>333988.33333333331</v>
      </c>
      <c r="X776" t="s">
        <v>1215</v>
      </c>
      <c r="Y776" t="s">
        <v>1215</v>
      </c>
      <c r="Z776">
        <v>3093</v>
      </c>
      <c r="AA776">
        <v>3094</v>
      </c>
      <c r="AF776">
        <v>133</v>
      </c>
      <c r="AH776">
        <v>2023</v>
      </c>
      <c r="AL776" t="s">
        <v>451</v>
      </c>
    </row>
    <row r="777" spans="1:38" x14ac:dyDescent="0.35">
      <c r="A777" t="s">
        <v>47</v>
      </c>
      <c r="B777" t="s">
        <v>700</v>
      </c>
      <c r="C777" t="s">
        <v>304</v>
      </c>
      <c r="D777" t="s">
        <v>1211</v>
      </c>
      <c r="E777" t="s">
        <v>48</v>
      </c>
      <c r="G777" t="s">
        <v>451</v>
      </c>
      <c r="H777" t="s">
        <v>1220</v>
      </c>
      <c r="I777" t="s">
        <v>1221</v>
      </c>
      <c r="J777">
        <v>1</v>
      </c>
      <c r="L777" t="s">
        <v>58</v>
      </c>
      <c r="M777" t="s">
        <v>49</v>
      </c>
      <c r="N777">
        <v>3</v>
      </c>
      <c r="O777">
        <v>37</v>
      </c>
      <c r="P777">
        <v>30</v>
      </c>
      <c r="Q777">
        <v>75.62</v>
      </c>
      <c r="R777">
        <v>18.5</v>
      </c>
      <c r="S777">
        <v>1398.97</v>
      </c>
      <c r="U777">
        <v>1398.97</v>
      </c>
      <c r="V777">
        <v>1398970</v>
      </c>
      <c r="W777">
        <v>116580.83333333333</v>
      </c>
      <c r="X777" t="s">
        <v>1215</v>
      </c>
      <c r="Y777" t="s">
        <v>1215</v>
      </c>
      <c r="Z777">
        <v>3093</v>
      </c>
      <c r="AA777">
        <v>3094</v>
      </c>
      <c r="AF777">
        <v>133</v>
      </c>
      <c r="AH777">
        <v>2023</v>
      </c>
      <c r="AL777" t="s">
        <v>451</v>
      </c>
    </row>
    <row r="778" spans="1:38" x14ac:dyDescent="0.35">
      <c r="A778" t="s">
        <v>47</v>
      </c>
      <c r="B778" t="s">
        <v>700</v>
      </c>
      <c r="C778" t="s">
        <v>304</v>
      </c>
      <c r="D778" t="s">
        <v>1209</v>
      </c>
      <c r="E778" t="s">
        <v>48</v>
      </c>
      <c r="G778" t="s">
        <v>451</v>
      </c>
      <c r="H778" t="s">
        <v>1222</v>
      </c>
      <c r="I778" t="s">
        <v>1223</v>
      </c>
      <c r="J778">
        <v>1</v>
      </c>
      <c r="L778" t="s">
        <v>58</v>
      </c>
      <c r="M778" t="s">
        <v>50</v>
      </c>
      <c r="N778">
        <v>4</v>
      </c>
      <c r="O778">
        <v>107</v>
      </c>
      <c r="P778">
        <v>12</v>
      </c>
      <c r="Q778">
        <v>75.62</v>
      </c>
      <c r="R778">
        <v>21.4</v>
      </c>
      <c r="S778">
        <v>1618.268</v>
      </c>
      <c r="U778">
        <v>1618.268</v>
      </c>
      <c r="V778">
        <v>1618268</v>
      </c>
      <c r="W778">
        <v>134855.66666666666</v>
      </c>
      <c r="X778" t="s">
        <v>1215</v>
      </c>
      <c r="Y778" t="s">
        <v>1215</v>
      </c>
      <c r="Z778">
        <v>3093</v>
      </c>
      <c r="AA778">
        <v>3094</v>
      </c>
      <c r="AF778">
        <v>133</v>
      </c>
      <c r="AH778">
        <v>2023</v>
      </c>
      <c r="AL778" t="s">
        <v>451</v>
      </c>
    </row>
    <row r="779" spans="1:38" x14ac:dyDescent="0.35">
      <c r="A779" t="s">
        <v>47</v>
      </c>
      <c r="B779" t="s">
        <v>700</v>
      </c>
      <c r="C779" t="s">
        <v>304</v>
      </c>
      <c r="D779" t="s">
        <v>1211</v>
      </c>
      <c r="E779" t="s">
        <v>48</v>
      </c>
      <c r="G779" t="s">
        <v>451</v>
      </c>
      <c r="H779" t="s">
        <v>1222</v>
      </c>
      <c r="I779" t="s">
        <v>1223</v>
      </c>
      <c r="J779">
        <v>1</v>
      </c>
      <c r="L779" t="s">
        <v>58</v>
      </c>
      <c r="M779" t="s">
        <v>50</v>
      </c>
      <c r="N779">
        <v>4</v>
      </c>
      <c r="O779">
        <v>23</v>
      </c>
      <c r="P779">
        <v>12</v>
      </c>
      <c r="Q779">
        <v>75.62</v>
      </c>
      <c r="R779">
        <v>4.5999999999999996</v>
      </c>
      <c r="S779">
        <v>347.85199999999998</v>
      </c>
      <c r="U779">
        <v>347.85199999999998</v>
      </c>
      <c r="V779">
        <v>347852</v>
      </c>
      <c r="W779">
        <v>28987.666666666668</v>
      </c>
      <c r="X779" t="s">
        <v>1215</v>
      </c>
      <c r="Y779" t="s">
        <v>1215</v>
      </c>
      <c r="Z779">
        <v>3093</v>
      </c>
      <c r="AA779">
        <v>3094</v>
      </c>
      <c r="AF779">
        <v>133</v>
      </c>
      <c r="AH779">
        <v>2023</v>
      </c>
      <c r="AL779" t="s">
        <v>451</v>
      </c>
    </row>
    <row r="780" spans="1:38" x14ac:dyDescent="0.35">
      <c r="A780" t="s">
        <v>47</v>
      </c>
      <c r="B780" t="s">
        <v>700</v>
      </c>
      <c r="C780" t="s">
        <v>304</v>
      </c>
      <c r="D780" t="s">
        <v>1209</v>
      </c>
      <c r="E780" t="s">
        <v>48</v>
      </c>
      <c r="G780" t="s">
        <v>451</v>
      </c>
      <c r="H780" t="s">
        <v>1222</v>
      </c>
      <c r="I780" t="s">
        <v>1223</v>
      </c>
      <c r="J780">
        <v>1</v>
      </c>
      <c r="L780" t="s">
        <v>58</v>
      </c>
      <c r="M780" t="s">
        <v>49</v>
      </c>
      <c r="N780">
        <v>4</v>
      </c>
      <c r="O780">
        <v>95</v>
      </c>
      <c r="P780">
        <v>12</v>
      </c>
      <c r="Q780">
        <v>75.62</v>
      </c>
      <c r="R780">
        <v>19</v>
      </c>
      <c r="S780">
        <v>1436.7800000000002</v>
      </c>
      <c r="U780">
        <v>1436.7800000000002</v>
      </c>
      <c r="V780">
        <v>1436780.0000000002</v>
      </c>
      <c r="W780">
        <v>119731.66666666669</v>
      </c>
      <c r="X780" t="s">
        <v>1215</v>
      </c>
      <c r="Y780" t="s">
        <v>1215</v>
      </c>
      <c r="Z780">
        <v>3093</v>
      </c>
      <c r="AA780">
        <v>3094</v>
      </c>
      <c r="AF780">
        <v>133</v>
      </c>
      <c r="AH780">
        <v>2023</v>
      </c>
      <c r="AL780" t="s">
        <v>451</v>
      </c>
    </row>
    <row r="781" spans="1:38" x14ac:dyDescent="0.35">
      <c r="A781" t="s">
        <v>47</v>
      </c>
      <c r="B781" t="s">
        <v>700</v>
      </c>
      <c r="C781" t="s">
        <v>304</v>
      </c>
      <c r="D781" t="s">
        <v>1211</v>
      </c>
      <c r="E781" t="s">
        <v>48</v>
      </c>
      <c r="G781" t="s">
        <v>451</v>
      </c>
      <c r="H781" t="s">
        <v>1222</v>
      </c>
      <c r="I781" t="s">
        <v>1223</v>
      </c>
      <c r="J781">
        <v>1</v>
      </c>
      <c r="L781" t="s">
        <v>58</v>
      </c>
      <c r="M781" t="s">
        <v>49</v>
      </c>
      <c r="N781">
        <v>4</v>
      </c>
      <c r="O781">
        <v>28</v>
      </c>
      <c r="P781">
        <v>12</v>
      </c>
      <c r="Q781">
        <v>75.62</v>
      </c>
      <c r="R781">
        <v>5.6</v>
      </c>
      <c r="S781">
        <v>423.47199999999998</v>
      </c>
      <c r="U781">
        <v>423.47199999999998</v>
      </c>
      <c r="V781">
        <v>423472</v>
      </c>
      <c r="W781">
        <v>35289.333333333336</v>
      </c>
      <c r="X781" t="s">
        <v>1215</v>
      </c>
      <c r="Y781" t="s">
        <v>1215</v>
      </c>
      <c r="Z781">
        <v>3093</v>
      </c>
      <c r="AA781">
        <v>3094</v>
      </c>
      <c r="AF781">
        <v>133</v>
      </c>
      <c r="AH781">
        <v>2023</v>
      </c>
      <c r="AL781" t="s">
        <v>451</v>
      </c>
    </row>
    <row r="782" spans="1:38" x14ac:dyDescent="0.35">
      <c r="A782" t="s">
        <v>47</v>
      </c>
      <c r="B782" t="s">
        <v>700</v>
      </c>
      <c r="C782" t="s">
        <v>304</v>
      </c>
      <c r="D782" t="s">
        <v>1209</v>
      </c>
      <c r="E782" t="s">
        <v>48</v>
      </c>
      <c r="G782" t="s">
        <v>451</v>
      </c>
      <c r="H782" t="s">
        <v>1224</v>
      </c>
      <c r="I782" t="s">
        <v>1225</v>
      </c>
      <c r="J782">
        <v>1</v>
      </c>
      <c r="L782" t="s">
        <v>58</v>
      </c>
      <c r="M782" t="s">
        <v>50</v>
      </c>
      <c r="N782">
        <v>4</v>
      </c>
      <c r="O782">
        <v>107</v>
      </c>
      <c r="P782">
        <v>13.5</v>
      </c>
      <c r="Q782">
        <v>75.62</v>
      </c>
      <c r="R782">
        <v>24.074999999999999</v>
      </c>
      <c r="S782">
        <v>1820.5515</v>
      </c>
      <c r="U782">
        <v>1820.5515</v>
      </c>
      <c r="V782">
        <v>1820551.5</v>
      </c>
      <c r="W782">
        <v>151712.625</v>
      </c>
      <c r="X782" t="s">
        <v>1215</v>
      </c>
      <c r="Y782" t="s">
        <v>1215</v>
      </c>
      <c r="Z782">
        <v>3093</v>
      </c>
      <c r="AA782">
        <v>3094</v>
      </c>
      <c r="AF782">
        <v>133</v>
      </c>
      <c r="AH782">
        <v>2023</v>
      </c>
      <c r="AL782" t="s">
        <v>451</v>
      </c>
    </row>
    <row r="783" spans="1:38" x14ac:dyDescent="0.35">
      <c r="A783" t="s">
        <v>47</v>
      </c>
      <c r="B783" t="s">
        <v>700</v>
      </c>
      <c r="C783" t="s">
        <v>304</v>
      </c>
      <c r="D783" t="s">
        <v>1211</v>
      </c>
      <c r="E783" t="s">
        <v>48</v>
      </c>
      <c r="G783" t="s">
        <v>451</v>
      </c>
      <c r="H783" t="s">
        <v>1224</v>
      </c>
      <c r="I783" t="s">
        <v>1225</v>
      </c>
      <c r="J783">
        <v>1</v>
      </c>
      <c r="L783" t="s">
        <v>58</v>
      </c>
      <c r="M783" t="s">
        <v>50</v>
      </c>
      <c r="N783">
        <v>4</v>
      </c>
      <c r="O783">
        <v>23</v>
      </c>
      <c r="P783">
        <v>13.5</v>
      </c>
      <c r="Q783">
        <v>75.62</v>
      </c>
      <c r="R783">
        <v>5.1749999999999998</v>
      </c>
      <c r="S783">
        <v>391.33350000000002</v>
      </c>
      <c r="U783">
        <v>391.33350000000002</v>
      </c>
      <c r="V783">
        <v>391333.5</v>
      </c>
      <c r="W783">
        <v>32611.125</v>
      </c>
      <c r="X783" t="s">
        <v>1215</v>
      </c>
      <c r="Y783" t="s">
        <v>1215</v>
      </c>
      <c r="Z783">
        <v>3093</v>
      </c>
      <c r="AA783">
        <v>3094</v>
      </c>
      <c r="AF783">
        <v>133</v>
      </c>
      <c r="AH783">
        <v>2023</v>
      </c>
      <c r="AL783" t="s">
        <v>451</v>
      </c>
    </row>
    <row r="784" spans="1:38" x14ac:dyDescent="0.35">
      <c r="A784" t="s">
        <v>47</v>
      </c>
      <c r="B784" t="s">
        <v>700</v>
      </c>
      <c r="C784" t="s">
        <v>304</v>
      </c>
      <c r="D784" t="s">
        <v>1209</v>
      </c>
      <c r="E784" t="s">
        <v>48</v>
      </c>
      <c r="G784" t="s">
        <v>451</v>
      </c>
      <c r="H784" t="s">
        <v>1226</v>
      </c>
      <c r="I784" t="s">
        <v>1225</v>
      </c>
      <c r="J784">
        <v>1</v>
      </c>
      <c r="L784" t="s">
        <v>58</v>
      </c>
      <c r="M784" t="s">
        <v>49</v>
      </c>
      <c r="N784">
        <v>4</v>
      </c>
      <c r="O784">
        <v>95</v>
      </c>
      <c r="P784">
        <v>13.5</v>
      </c>
      <c r="Q784">
        <v>75.62</v>
      </c>
      <c r="R784">
        <v>21.375</v>
      </c>
      <c r="S784">
        <v>1616.3775000000001</v>
      </c>
      <c r="U784">
        <v>1616.3775000000001</v>
      </c>
      <c r="V784">
        <v>1616377.5</v>
      </c>
      <c r="W784">
        <v>134698.125</v>
      </c>
      <c r="X784" t="s">
        <v>1215</v>
      </c>
      <c r="Y784" t="s">
        <v>1215</v>
      </c>
      <c r="Z784">
        <v>3093</v>
      </c>
      <c r="AA784">
        <v>3094</v>
      </c>
      <c r="AF784">
        <v>133</v>
      </c>
      <c r="AH784">
        <v>2023</v>
      </c>
      <c r="AL784" t="s">
        <v>451</v>
      </c>
    </row>
    <row r="785" spans="1:38" x14ac:dyDescent="0.35">
      <c r="A785" t="s">
        <v>47</v>
      </c>
      <c r="B785" t="s">
        <v>700</v>
      </c>
      <c r="C785" t="s">
        <v>304</v>
      </c>
      <c r="D785" t="s">
        <v>1211</v>
      </c>
      <c r="E785" t="s">
        <v>48</v>
      </c>
      <c r="G785" t="s">
        <v>451</v>
      </c>
      <c r="H785" t="s">
        <v>1224</v>
      </c>
      <c r="I785" t="s">
        <v>1225</v>
      </c>
      <c r="J785">
        <v>1</v>
      </c>
      <c r="L785" t="s">
        <v>58</v>
      </c>
      <c r="M785" t="s">
        <v>49</v>
      </c>
      <c r="N785">
        <v>4</v>
      </c>
      <c r="O785">
        <v>28</v>
      </c>
      <c r="P785">
        <v>13.5</v>
      </c>
      <c r="Q785">
        <v>75.62</v>
      </c>
      <c r="R785">
        <v>6.3</v>
      </c>
      <c r="S785">
        <v>476.40600000000001</v>
      </c>
      <c r="U785">
        <v>476.40600000000001</v>
      </c>
      <c r="V785">
        <v>476406</v>
      </c>
      <c r="W785">
        <v>39700.5</v>
      </c>
      <c r="X785" t="s">
        <v>1215</v>
      </c>
      <c r="Y785" t="s">
        <v>1215</v>
      </c>
      <c r="Z785">
        <v>3093</v>
      </c>
      <c r="AA785">
        <v>3094</v>
      </c>
      <c r="AF785">
        <v>133</v>
      </c>
      <c r="AH785">
        <v>2023</v>
      </c>
      <c r="AL785" t="s">
        <v>451</v>
      </c>
    </row>
    <row r="786" spans="1:38" x14ac:dyDescent="0.35">
      <c r="A786" t="s">
        <v>47</v>
      </c>
      <c r="B786" t="s">
        <v>700</v>
      </c>
      <c r="C786" t="s">
        <v>304</v>
      </c>
      <c r="D786" t="s">
        <v>1209</v>
      </c>
      <c r="E786" t="s">
        <v>48</v>
      </c>
      <c r="G786" t="s">
        <v>142</v>
      </c>
      <c r="H786" t="s">
        <v>1227</v>
      </c>
      <c r="I786" t="s">
        <v>1228</v>
      </c>
      <c r="J786">
        <v>1</v>
      </c>
      <c r="L786" t="s">
        <v>58</v>
      </c>
      <c r="M786" t="s">
        <v>50</v>
      </c>
      <c r="N786">
        <v>4</v>
      </c>
      <c r="O786">
        <v>107</v>
      </c>
      <c r="P786">
        <v>4.5</v>
      </c>
      <c r="Q786">
        <v>78.070000000000007</v>
      </c>
      <c r="R786">
        <v>8.0250000000000004</v>
      </c>
      <c r="S786">
        <v>626.51175000000012</v>
      </c>
      <c r="U786">
        <v>626.51175000000012</v>
      </c>
      <c r="V786">
        <v>626511.75000000012</v>
      </c>
      <c r="W786">
        <v>52209.312500000007</v>
      </c>
      <c r="X786" t="s">
        <v>1215</v>
      </c>
      <c r="Y786" t="s">
        <v>1229</v>
      </c>
      <c r="Z786">
        <v>3093</v>
      </c>
      <c r="AA786">
        <v>3094</v>
      </c>
      <c r="AF786">
        <v>133</v>
      </c>
      <c r="AH786">
        <v>2023</v>
      </c>
      <c r="AL786" t="s">
        <v>451</v>
      </c>
    </row>
    <row r="787" spans="1:38" x14ac:dyDescent="0.35">
      <c r="A787" t="s">
        <v>47</v>
      </c>
      <c r="B787" t="s">
        <v>700</v>
      </c>
      <c r="C787" t="s">
        <v>304</v>
      </c>
      <c r="D787" t="s">
        <v>1211</v>
      </c>
      <c r="E787" t="s">
        <v>48</v>
      </c>
      <c r="G787" t="s">
        <v>142</v>
      </c>
      <c r="H787" t="s">
        <v>1227</v>
      </c>
      <c r="I787" t="s">
        <v>1228</v>
      </c>
      <c r="J787">
        <v>1</v>
      </c>
      <c r="L787" t="s">
        <v>58</v>
      </c>
      <c r="M787" t="s">
        <v>50</v>
      </c>
      <c r="N787">
        <v>4</v>
      </c>
      <c r="O787">
        <v>23</v>
      </c>
      <c r="P787">
        <v>4.5</v>
      </c>
      <c r="Q787">
        <v>78.070000000000007</v>
      </c>
      <c r="R787">
        <v>1.7250000000000001</v>
      </c>
      <c r="S787">
        <v>134.67075000000003</v>
      </c>
      <c r="U787">
        <v>134.67075000000003</v>
      </c>
      <c r="V787">
        <v>134670.75000000003</v>
      </c>
      <c r="W787">
        <v>11222.562500000002</v>
      </c>
      <c r="X787" t="s">
        <v>1215</v>
      </c>
      <c r="Y787" t="s">
        <v>1229</v>
      </c>
      <c r="Z787">
        <v>3093</v>
      </c>
      <c r="AA787">
        <v>3094</v>
      </c>
      <c r="AF787">
        <v>133</v>
      </c>
      <c r="AH787">
        <v>2023</v>
      </c>
      <c r="AL787" t="s">
        <v>451</v>
      </c>
    </row>
    <row r="788" spans="1:38" x14ac:dyDescent="0.35">
      <c r="A788" t="s">
        <v>47</v>
      </c>
      <c r="B788" t="s">
        <v>700</v>
      </c>
      <c r="C788" t="s">
        <v>304</v>
      </c>
      <c r="D788" t="s">
        <v>1209</v>
      </c>
      <c r="E788" t="s">
        <v>48</v>
      </c>
      <c r="G788" t="s">
        <v>142</v>
      </c>
      <c r="H788" t="s">
        <v>1227</v>
      </c>
      <c r="I788" t="s">
        <v>1228</v>
      </c>
      <c r="J788">
        <v>1</v>
      </c>
      <c r="L788" t="s">
        <v>58</v>
      </c>
      <c r="M788" t="s">
        <v>49</v>
      </c>
      <c r="N788">
        <v>4</v>
      </c>
      <c r="O788">
        <v>95</v>
      </c>
      <c r="P788">
        <v>4.5</v>
      </c>
      <c r="Q788">
        <v>78.070000000000007</v>
      </c>
      <c r="R788">
        <v>7.125</v>
      </c>
      <c r="S788">
        <v>556.24875000000009</v>
      </c>
      <c r="U788">
        <v>556.24875000000009</v>
      </c>
      <c r="V788">
        <v>556248.75000000012</v>
      </c>
      <c r="W788">
        <v>46354.062500000007</v>
      </c>
      <c r="X788" t="s">
        <v>1215</v>
      </c>
      <c r="Y788" t="s">
        <v>1229</v>
      </c>
      <c r="Z788">
        <v>3093</v>
      </c>
      <c r="AA788">
        <v>3094</v>
      </c>
      <c r="AF788">
        <v>133</v>
      </c>
      <c r="AH788">
        <v>2023</v>
      </c>
      <c r="AL788" t="s">
        <v>451</v>
      </c>
    </row>
    <row r="789" spans="1:38" x14ac:dyDescent="0.35">
      <c r="A789" t="s">
        <v>47</v>
      </c>
      <c r="B789" t="s">
        <v>700</v>
      </c>
      <c r="C789" t="s">
        <v>304</v>
      </c>
      <c r="D789" t="s">
        <v>1211</v>
      </c>
      <c r="E789" t="s">
        <v>48</v>
      </c>
      <c r="G789" t="s">
        <v>142</v>
      </c>
      <c r="H789" t="s">
        <v>1227</v>
      </c>
      <c r="I789" t="s">
        <v>1228</v>
      </c>
      <c r="J789">
        <v>1</v>
      </c>
      <c r="L789" t="s">
        <v>58</v>
      </c>
      <c r="M789" t="s">
        <v>49</v>
      </c>
      <c r="N789">
        <v>4</v>
      </c>
      <c r="O789">
        <v>28</v>
      </c>
      <c r="P789">
        <v>4.5</v>
      </c>
      <c r="Q789">
        <v>78.070000000000007</v>
      </c>
      <c r="R789">
        <v>2.1</v>
      </c>
      <c r="S789">
        <v>163.94700000000003</v>
      </c>
      <c r="U789">
        <v>163.94700000000003</v>
      </c>
      <c r="V789">
        <v>163947.00000000003</v>
      </c>
      <c r="W789">
        <v>13662.250000000002</v>
      </c>
      <c r="X789" t="s">
        <v>1215</v>
      </c>
      <c r="Y789" t="s">
        <v>1229</v>
      </c>
      <c r="Z789">
        <v>3093</v>
      </c>
      <c r="AA789">
        <v>3094</v>
      </c>
      <c r="AF789">
        <v>133</v>
      </c>
      <c r="AH789">
        <v>2023</v>
      </c>
      <c r="AL789" t="s">
        <v>451</v>
      </c>
    </row>
    <row r="790" spans="1:38" x14ac:dyDescent="0.35">
      <c r="A790" t="s">
        <v>47</v>
      </c>
      <c r="B790" t="s">
        <v>700</v>
      </c>
      <c r="C790" t="s">
        <v>304</v>
      </c>
      <c r="D790" t="s">
        <v>1209</v>
      </c>
      <c r="E790" t="s">
        <v>48</v>
      </c>
      <c r="G790" t="s">
        <v>451</v>
      </c>
      <c r="H790" t="s">
        <v>1230</v>
      </c>
      <c r="I790" t="s">
        <v>1231</v>
      </c>
      <c r="J790">
        <v>1</v>
      </c>
      <c r="L790" t="s">
        <v>58</v>
      </c>
      <c r="M790" t="s">
        <v>50</v>
      </c>
      <c r="N790">
        <v>5</v>
      </c>
      <c r="O790">
        <v>97</v>
      </c>
      <c r="P790">
        <v>16.5</v>
      </c>
      <c r="Q790">
        <v>75.62</v>
      </c>
      <c r="R790">
        <v>26.675000000000001</v>
      </c>
      <c r="S790">
        <v>2017.1635000000001</v>
      </c>
      <c r="U790">
        <v>2017.1635000000001</v>
      </c>
      <c r="V790">
        <v>2017163.5</v>
      </c>
      <c r="W790">
        <v>168096.95833333334</v>
      </c>
      <c r="X790" t="s">
        <v>1215</v>
      </c>
      <c r="Y790" t="s">
        <v>1215</v>
      </c>
      <c r="Z790">
        <v>3093</v>
      </c>
      <c r="AA790">
        <v>3094</v>
      </c>
      <c r="AF790">
        <v>133</v>
      </c>
      <c r="AH790">
        <v>2023</v>
      </c>
      <c r="AL790" t="s">
        <v>451</v>
      </c>
    </row>
    <row r="791" spans="1:38" x14ac:dyDescent="0.35">
      <c r="A791" t="s">
        <v>47</v>
      </c>
      <c r="B791" t="s">
        <v>700</v>
      </c>
      <c r="C791" t="s">
        <v>304</v>
      </c>
      <c r="D791" t="s">
        <v>1211</v>
      </c>
      <c r="E791" t="s">
        <v>48</v>
      </c>
      <c r="G791" t="s">
        <v>451</v>
      </c>
      <c r="H791" t="s">
        <v>1230</v>
      </c>
      <c r="I791" t="s">
        <v>1231</v>
      </c>
      <c r="J791">
        <v>1</v>
      </c>
      <c r="L791" t="s">
        <v>58</v>
      </c>
      <c r="M791" t="s">
        <v>50</v>
      </c>
      <c r="N791">
        <v>5</v>
      </c>
      <c r="O791">
        <v>32</v>
      </c>
      <c r="P791">
        <v>16.5</v>
      </c>
      <c r="Q791">
        <v>75.62</v>
      </c>
      <c r="R791">
        <v>8.8000000000000007</v>
      </c>
      <c r="S791">
        <v>665.45600000000013</v>
      </c>
      <c r="U791">
        <v>665.45600000000013</v>
      </c>
      <c r="V791">
        <v>665456.00000000012</v>
      </c>
      <c r="W791">
        <v>55454.666666666679</v>
      </c>
      <c r="X791" t="s">
        <v>1215</v>
      </c>
      <c r="Y791" t="s">
        <v>1215</v>
      </c>
      <c r="Z791">
        <v>3093</v>
      </c>
      <c r="AA791">
        <v>3094</v>
      </c>
      <c r="AF791">
        <v>133</v>
      </c>
      <c r="AH791">
        <v>2023</v>
      </c>
      <c r="AL791" t="s">
        <v>451</v>
      </c>
    </row>
    <row r="792" spans="1:38" x14ac:dyDescent="0.35">
      <c r="A792" t="s">
        <v>47</v>
      </c>
      <c r="B792" t="s">
        <v>700</v>
      </c>
      <c r="C792" t="s">
        <v>304</v>
      </c>
      <c r="D792" t="s">
        <v>1209</v>
      </c>
      <c r="E792" t="s">
        <v>48</v>
      </c>
      <c r="G792" t="s">
        <v>451</v>
      </c>
      <c r="H792" t="s">
        <v>1230</v>
      </c>
      <c r="I792" t="s">
        <v>1231</v>
      </c>
      <c r="J792">
        <v>1</v>
      </c>
      <c r="L792" t="s">
        <v>58</v>
      </c>
      <c r="M792" t="s">
        <v>49</v>
      </c>
      <c r="N792">
        <v>5</v>
      </c>
      <c r="O792">
        <v>105</v>
      </c>
      <c r="P792">
        <v>16.5</v>
      </c>
      <c r="Q792">
        <v>75.62</v>
      </c>
      <c r="R792">
        <v>28.875</v>
      </c>
      <c r="S792">
        <v>2183.5275000000001</v>
      </c>
      <c r="U792">
        <v>2183.5275000000001</v>
      </c>
      <c r="V792">
        <v>2183527.5</v>
      </c>
      <c r="W792">
        <v>181960.625</v>
      </c>
      <c r="X792" t="s">
        <v>1215</v>
      </c>
      <c r="Y792" t="s">
        <v>1215</v>
      </c>
      <c r="Z792">
        <v>3093</v>
      </c>
      <c r="AA792">
        <v>3094</v>
      </c>
      <c r="AF792">
        <v>133</v>
      </c>
      <c r="AH792">
        <v>2023</v>
      </c>
      <c r="AL792" t="s">
        <v>451</v>
      </c>
    </row>
    <row r="793" spans="1:38" x14ac:dyDescent="0.35">
      <c r="A793" t="s">
        <v>47</v>
      </c>
      <c r="B793" t="s">
        <v>700</v>
      </c>
      <c r="C793" t="s">
        <v>304</v>
      </c>
      <c r="D793" t="s">
        <v>1211</v>
      </c>
      <c r="E793" t="s">
        <v>48</v>
      </c>
      <c r="G793" t="s">
        <v>451</v>
      </c>
      <c r="H793" t="s">
        <v>1230</v>
      </c>
      <c r="I793" t="s">
        <v>1231</v>
      </c>
      <c r="J793">
        <v>1</v>
      </c>
      <c r="L793" t="s">
        <v>58</v>
      </c>
      <c r="M793" t="s">
        <v>49</v>
      </c>
      <c r="N793">
        <v>5</v>
      </c>
      <c r="O793">
        <v>21</v>
      </c>
      <c r="P793">
        <v>16.5</v>
      </c>
      <c r="Q793">
        <v>75.62</v>
      </c>
      <c r="R793">
        <v>5.7750000000000004</v>
      </c>
      <c r="S793">
        <v>436.70550000000003</v>
      </c>
      <c r="U793">
        <v>436.70550000000003</v>
      </c>
      <c r="V793">
        <v>436705.5</v>
      </c>
      <c r="W793">
        <v>36392.125</v>
      </c>
      <c r="X793" t="s">
        <v>1215</v>
      </c>
      <c r="Y793" t="s">
        <v>1215</v>
      </c>
      <c r="Z793">
        <v>3093</v>
      </c>
      <c r="AA793">
        <v>3094</v>
      </c>
      <c r="AF793">
        <v>133</v>
      </c>
      <c r="AH793">
        <v>2023</v>
      </c>
      <c r="AL793" t="s">
        <v>451</v>
      </c>
    </row>
    <row r="794" spans="1:38" x14ac:dyDescent="0.35">
      <c r="A794" t="s">
        <v>47</v>
      </c>
      <c r="B794" t="s">
        <v>700</v>
      </c>
      <c r="C794" t="s">
        <v>304</v>
      </c>
      <c r="D794" t="s">
        <v>1209</v>
      </c>
      <c r="E794" t="s">
        <v>48</v>
      </c>
      <c r="G794" t="s">
        <v>451</v>
      </c>
      <c r="H794" t="s">
        <v>1232</v>
      </c>
      <c r="I794" t="s">
        <v>1233</v>
      </c>
      <c r="J794">
        <v>1</v>
      </c>
      <c r="L794" t="s">
        <v>58</v>
      </c>
      <c r="M794" t="s">
        <v>50</v>
      </c>
      <c r="N794">
        <v>5</v>
      </c>
      <c r="O794">
        <v>97</v>
      </c>
      <c r="P794">
        <v>6</v>
      </c>
      <c r="Q794">
        <v>75.62</v>
      </c>
      <c r="R794">
        <v>9.6999999999999993</v>
      </c>
      <c r="S794">
        <v>733.51400000000001</v>
      </c>
      <c r="U794">
        <v>733.51400000000001</v>
      </c>
      <c r="V794">
        <v>733514</v>
      </c>
      <c r="W794">
        <v>61126.166666666664</v>
      </c>
      <c r="X794" t="s">
        <v>1215</v>
      </c>
      <c r="Y794" t="s">
        <v>1215</v>
      </c>
      <c r="Z794">
        <v>3093</v>
      </c>
      <c r="AA794">
        <v>3094</v>
      </c>
      <c r="AF794">
        <v>133</v>
      </c>
      <c r="AH794">
        <v>2023</v>
      </c>
      <c r="AL794" t="s">
        <v>451</v>
      </c>
    </row>
    <row r="795" spans="1:38" x14ac:dyDescent="0.35">
      <c r="A795" t="s">
        <v>47</v>
      </c>
      <c r="B795" t="s">
        <v>700</v>
      </c>
      <c r="C795" t="s">
        <v>304</v>
      </c>
      <c r="D795" t="s">
        <v>1211</v>
      </c>
      <c r="E795" t="s">
        <v>48</v>
      </c>
      <c r="G795" t="s">
        <v>451</v>
      </c>
      <c r="H795" t="s">
        <v>1232</v>
      </c>
      <c r="I795" t="s">
        <v>1233</v>
      </c>
      <c r="J795">
        <v>1</v>
      </c>
      <c r="L795" t="s">
        <v>58</v>
      </c>
      <c r="M795" t="s">
        <v>50</v>
      </c>
      <c r="N795">
        <v>5</v>
      </c>
      <c r="O795">
        <v>32</v>
      </c>
      <c r="P795">
        <v>6</v>
      </c>
      <c r="Q795">
        <v>75.62</v>
      </c>
      <c r="R795">
        <v>3.2</v>
      </c>
      <c r="S795">
        <v>241.98400000000004</v>
      </c>
      <c r="U795">
        <v>241.98400000000004</v>
      </c>
      <c r="V795">
        <v>241984.00000000003</v>
      </c>
      <c r="W795">
        <v>20165.333333333336</v>
      </c>
      <c r="X795" t="s">
        <v>1215</v>
      </c>
      <c r="Y795" t="s">
        <v>1215</v>
      </c>
      <c r="Z795">
        <v>3093</v>
      </c>
      <c r="AA795">
        <v>3094</v>
      </c>
      <c r="AF795">
        <v>133</v>
      </c>
      <c r="AH795">
        <v>2023</v>
      </c>
      <c r="AL795" t="s">
        <v>451</v>
      </c>
    </row>
    <row r="796" spans="1:38" x14ac:dyDescent="0.35">
      <c r="A796" t="s">
        <v>47</v>
      </c>
      <c r="B796" t="s">
        <v>700</v>
      </c>
      <c r="C796" t="s">
        <v>304</v>
      </c>
      <c r="D796" t="s">
        <v>1209</v>
      </c>
      <c r="E796" t="s">
        <v>48</v>
      </c>
      <c r="G796" t="s">
        <v>451</v>
      </c>
      <c r="H796" t="s">
        <v>1232</v>
      </c>
      <c r="I796" t="s">
        <v>1233</v>
      </c>
      <c r="J796">
        <v>1</v>
      </c>
      <c r="L796" t="s">
        <v>58</v>
      </c>
      <c r="M796" t="s">
        <v>49</v>
      </c>
      <c r="N796">
        <v>5</v>
      </c>
      <c r="O796">
        <v>105</v>
      </c>
      <c r="P796">
        <v>6</v>
      </c>
      <c r="Q796">
        <v>75.62</v>
      </c>
      <c r="R796">
        <v>10.5</v>
      </c>
      <c r="S796">
        <v>794.01</v>
      </c>
      <c r="U796">
        <v>794.01</v>
      </c>
      <c r="V796">
        <v>794010</v>
      </c>
      <c r="W796">
        <v>66167.5</v>
      </c>
      <c r="X796" t="s">
        <v>1215</v>
      </c>
      <c r="Y796" t="s">
        <v>1215</v>
      </c>
      <c r="Z796">
        <v>3093</v>
      </c>
      <c r="AA796">
        <v>3094</v>
      </c>
      <c r="AF796">
        <v>133</v>
      </c>
      <c r="AH796">
        <v>2023</v>
      </c>
      <c r="AL796" t="s">
        <v>451</v>
      </c>
    </row>
    <row r="797" spans="1:38" x14ac:dyDescent="0.35">
      <c r="A797" t="s">
        <v>47</v>
      </c>
      <c r="B797" t="s">
        <v>700</v>
      </c>
      <c r="C797" t="s">
        <v>304</v>
      </c>
      <c r="D797" t="s">
        <v>1211</v>
      </c>
      <c r="E797" t="s">
        <v>48</v>
      </c>
      <c r="G797" t="s">
        <v>451</v>
      </c>
      <c r="H797" t="s">
        <v>1232</v>
      </c>
      <c r="I797" t="s">
        <v>1233</v>
      </c>
      <c r="J797">
        <v>1</v>
      </c>
      <c r="L797" t="s">
        <v>58</v>
      </c>
      <c r="M797" t="s">
        <v>49</v>
      </c>
      <c r="N797">
        <v>5</v>
      </c>
      <c r="O797">
        <v>21</v>
      </c>
      <c r="P797">
        <v>6</v>
      </c>
      <c r="Q797">
        <v>75.62</v>
      </c>
      <c r="R797">
        <v>2.1</v>
      </c>
      <c r="S797">
        <v>158.80200000000002</v>
      </c>
      <c r="U797">
        <v>158.80200000000002</v>
      </c>
      <c r="V797">
        <v>158802.00000000003</v>
      </c>
      <c r="W797">
        <v>13233.500000000002</v>
      </c>
      <c r="X797" t="s">
        <v>1215</v>
      </c>
      <c r="Y797" t="s">
        <v>1215</v>
      </c>
      <c r="Z797">
        <v>3093</v>
      </c>
      <c r="AA797">
        <v>3094</v>
      </c>
      <c r="AF797">
        <v>133</v>
      </c>
      <c r="AH797">
        <v>2023</v>
      </c>
      <c r="AL797" t="s">
        <v>451</v>
      </c>
    </row>
    <row r="798" spans="1:38" x14ac:dyDescent="0.35">
      <c r="A798" t="s">
        <v>47</v>
      </c>
      <c r="B798" t="s">
        <v>700</v>
      </c>
      <c r="C798" t="s">
        <v>304</v>
      </c>
      <c r="D798" t="s">
        <v>1209</v>
      </c>
      <c r="E798" t="s">
        <v>48</v>
      </c>
      <c r="G798" t="s">
        <v>451</v>
      </c>
      <c r="H798" t="s">
        <v>1234</v>
      </c>
      <c r="I798" t="s">
        <v>1235</v>
      </c>
      <c r="J798">
        <v>1</v>
      </c>
      <c r="L798" t="s">
        <v>58</v>
      </c>
      <c r="M798" t="s">
        <v>50</v>
      </c>
      <c r="N798">
        <v>6</v>
      </c>
      <c r="O798">
        <v>85</v>
      </c>
      <c r="P798">
        <v>12</v>
      </c>
      <c r="Q798">
        <v>75.62</v>
      </c>
      <c r="R798">
        <v>17</v>
      </c>
      <c r="S798">
        <v>1285.54</v>
      </c>
      <c r="U798">
        <v>1285.54</v>
      </c>
      <c r="V798">
        <v>1285540</v>
      </c>
      <c r="W798">
        <v>107128.33333333333</v>
      </c>
      <c r="X798" t="s">
        <v>1215</v>
      </c>
      <c r="Y798" t="s">
        <v>1215</v>
      </c>
      <c r="Z798">
        <v>3093</v>
      </c>
      <c r="AA798">
        <v>3094</v>
      </c>
      <c r="AF798">
        <v>133</v>
      </c>
      <c r="AH798">
        <v>2023</v>
      </c>
      <c r="AL798" t="s">
        <v>451</v>
      </c>
    </row>
    <row r="799" spans="1:38" x14ac:dyDescent="0.35">
      <c r="A799" t="s">
        <v>47</v>
      </c>
      <c r="B799" t="s">
        <v>700</v>
      </c>
      <c r="C799" t="s">
        <v>304</v>
      </c>
      <c r="D799" t="s">
        <v>1211</v>
      </c>
      <c r="E799" t="s">
        <v>48</v>
      </c>
      <c r="G799" t="s">
        <v>451</v>
      </c>
      <c r="H799" t="s">
        <v>1234</v>
      </c>
      <c r="I799" t="s">
        <v>1235</v>
      </c>
      <c r="J799">
        <v>1</v>
      </c>
      <c r="L799" t="s">
        <v>58</v>
      </c>
      <c r="M799" t="s">
        <v>50</v>
      </c>
      <c r="N799">
        <v>6</v>
      </c>
      <c r="O799">
        <v>31</v>
      </c>
      <c r="P799">
        <v>12</v>
      </c>
      <c r="Q799">
        <v>75.62</v>
      </c>
      <c r="R799">
        <v>6.2</v>
      </c>
      <c r="S799">
        <v>468.84400000000005</v>
      </c>
      <c r="U799">
        <v>468.84400000000005</v>
      </c>
      <c r="V799">
        <v>468844.00000000006</v>
      </c>
      <c r="W799">
        <v>39070.333333333336</v>
      </c>
      <c r="X799" t="s">
        <v>1215</v>
      </c>
      <c r="Y799" t="s">
        <v>1215</v>
      </c>
      <c r="Z799">
        <v>3093</v>
      </c>
      <c r="AA799">
        <v>3094</v>
      </c>
      <c r="AF799">
        <v>133</v>
      </c>
      <c r="AH799">
        <v>2023</v>
      </c>
      <c r="AL799" t="s">
        <v>451</v>
      </c>
    </row>
    <row r="800" spans="1:38" x14ac:dyDescent="0.35">
      <c r="A800" t="s">
        <v>47</v>
      </c>
      <c r="B800" t="s">
        <v>700</v>
      </c>
      <c r="C800" t="s">
        <v>304</v>
      </c>
      <c r="D800" t="s">
        <v>1209</v>
      </c>
      <c r="E800" t="s">
        <v>48</v>
      </c>
      <c r="G800" t="s">
        <v>451</v>
      </c>
      <c r="H800" t="s">
        <v>1234</v>
      </c>
      <c r="I800" t="s">
        <v>1235</v>
      </c>
      <c r="J800">
        <v>1</v>
      </c>
      <c r="L800" t="s">
        <v>58</v>
      </c>
      <c r="M800" t="s">
        <v>49</v>
      </c>
      <c r="N800">
        <v>6</v>
      </c>
      <c r="O800">
        <v>97</v>
      </c>
      <c r="P800">
        <v>12</v>
      </c>
      <c r="Q800">
        <v>75.62</v>
      </c>
      <c r="R800">
        <v>19.399999999999999</v>
      </c>
      <c r="S800">
        <v>1467.028</v>
      </c>
      <c r="U800">
        <v>1467.028</v>
      </c>
      <c r="V800">
        <v>1467028</v>
      </c>
      <c r="W800">
        <v>122252.33333333333</v>
      </c>
      <c r="X800" t="s">
        <v>1215</v>
      </c>
      <c r="Y800" t="s">
        <v>1215</v>
      </c>
      <c r="Z800">
        <v>3093</v>
      </c>
      <c r="AA800">
        <v>3094</v>
      </c>
      <c r="AF800">
        <v>133</v>
      </c>
      <c r="AH800">
        <v>2023</v>
      </c>
      <c r="AL800" t="s">
        <v>451</v>
      </c>
    </row>
    <row r="801" spans="1:38" x14ac:dyDescent="0.35">
      <c r="A801" t="s">
        <v>47</v>
      </c>
      <c r="B801" t="s">
        <v>700</v>
      </c>
      <c r="C801" t="s">
        <v>304</v>
      </c>
      <c r="D801" t="s">
        <v>1211</v>
      </c>
      <c r="E801" t="s">
        <v>48</v>
      </c>
      <c r="G801" t="s">
        <v>451</v>
      </c>
      <c r="H801" t="s">
        <v>1234</v>
      </c>
      <c r="I801" t="s">
        <v>1235</v>
      </c>
      <c r="J801">
        <v>1</v>
      </c>
      <c r="L801" t="s">
        <v>58</v>
      </c>
      <c r="M801" t="s">
        <v>49</v>
      </c>
      <c r="N801">
        <v>6</v>
      </c>
      <c r="O801">
        <v>30</v>
      </c>
      <c r="P801">
        <v>12</v>
      </c>
      <c r="Q801">
        <v>75.62</v>
      </c>
      <c r="R801">
        <v>6</v>
      </c>
      <c r="S801">
        <v>453.72</v>
      </c>
      <c r="U801">
        <v>453.72</v>
      </c>
      <c r="V801">
        <v>453720</v>
      </c>
      <c r="W801">
        <v>37810</v>
      </c>
      <c r="X801" t="s">
        <v>1215</v>
      </c>
      <c r="Y801" t="s">
        <v>1215</v>
      </c>
      <c r="Z801">
        <v>3093</v>
      </c>
      <c r="AA801">
        <v>3094</v>
      </c>
      <c r="AF801">
        <v>133</v>
      </c>
      <c r="AH801">
        <v>2023</v>
      </c>
      <c r="AL801" t="s">
        <v>451</v>
      </c>
    </row>
    <row r="802" spans="1:38" x14ac:dyDescent="0.35">
      <c r="A802" t="s">
        <v>47</v>
      </c>
      <c r="B802" t="s">
        <v>700</v>
      </c>
      <c r="C802" t="s">
        <v>304</v>
      </c>
      <c r="D802" t="s">
        <v>1209</v>
      </c>
      <c r="E802" t="s">
        <v>48</v>
      </c>
      <c r="G802" t="s">
        <v>451</v>
      </c>
      <c r="H802" t="s">
        <v>1238</v>
      </c>
      <c r="I802" t="s">
        <v>1239</v>
      </c>
      <c r="J802">
        <v>1</v>
      </c>
      <c r="L802" t="s">
        <v>58</v>
      </c>
      <c r="M802" t="s">
        <v>50</v>
      </c>
      <c r="N802">
        <v>6</v>
      </c>
      <c r="O802">
        <v>85</v>
      </c>
      <c r="P802">
        <v>15</v>
      </c>
      <c r="Q802">
        <v>75.62</v>
      </c>
      <c r="R802">
        <v>21.25</v>
      </c>
      <c r="S802">
        <v>1606.9250000000002</v>
      </c>
      <c r="U802">
        <v>1606.9250000000002</v>
      </c>
      <c r="V802">
        <v>1606925.0000000002</v>
      </c>
      <c r="W802">
        <v>133910.41666666669</v>
      </c>
      <c r="X802" t="s">
        <v>1215</v>
      </c>
      <c r="Y802" t="s">
        <v>1215</v>
      </c>
      <c r="Z802">
        <v>3093</v>
      </c>
      <c r="AA802">
        <v>3094</v>
      </c>
      <c r="AF802">
        <v>133</v>
      </c>
      <c r="AH802">
        <v>2023</v>
      </c>
      <c r="AL802" t="s">
        <v>451</v>
      </c>
    </row>
    <row r="803" spans="1:38" x14ac:dyDescent="0.35">
      <c r="A803" t="s">
        <v>47</v>
      </c>
      <c r="B803" t="s">
        <v>700</v>
      </c>
      <c r="C803" t="s">
        <v>304</v>
      </c>
      <c r="D803" t="s">
        <v>1211</v>
      </c>
      <c r="E803" t="s">
        <v>48</v>
      </c>
      <c r="G803" t="s">
        <v>451</v>
      </c>
      <c r="H803" t="s">
        <v>1238</v>
      </c>
      <c r="I803" t="s">
        <v>1239</v>
      </c>
      <c r="J803">
        <v>1</v>
      </c>
      <c r="L803" t="s">
        <v>58</v>
      </c>
      <c r="M803" t="s">
        <v>50</v>
      </c>
      <c r="N803">
        <v>6</v>
      </c>
      <c r="O803">
        <v>31</v>
      </c>
      <c r="P803">
        <v>15</v>
      </c>
      <c r="Q803">
        <v>75.62</v>
      </c>
      <c r="R803">
        <v>7.75</v>
      </c>
      <c r="S803">
        <v>586.05500000000006</v>
      </c>
      <c r="U803">
        <v>586.05500000000006</v>
      </c>
      <c r="V803">
        <v>586055.00000000012</v>
      </c>
      <c r="W803">
        <v>48837.916666666679</v>
      </c>
      <c r="X803" t="s">
        <v>1215</v>
      </c>
      <c r="Y803" t="s">
        <v>1215</v>
      </c>
      <c r="Z803">
        <v>3093</v>
      </c>
      <c r="AA803">
        <v>3094</v>
      </c>
      <c r="AF803">
        <v>133</v>
      </c>
      <c r="AH803">
        <v>2023</v>
      </c>
      <c r="AL803" t="s">
        <v>451</v>
      </c>
    </row>
    <row r="804" spans="1:38" x14ac:dyDescent="0.35">
      <c r="A804" t="s">
        <v>47</v>
      </c>
      <c r="B804" t="s">
        <v>700</v>
      </c>
      <c r="C804" t="s">
        <v>304</v>
      </c>
      <c r="D804" t="s">
        <v>1209</v>
      </c>
      <c r="E804" t="s">
        <v>48</v>
      </c>
      <c r="G804" t="s">
        <v>451</v>
      </c>
      <c r="H804" t="s">
        <v>1238</v>
      </c>
      <c r="I804" t="s">
        <v>1239</v>
      </c>
      <c r="J804">
        <v>1</v>
      </c>
      <c r="L804" t="s">
        <v>58</v>
      </c>
      <c r="M804" t="s">
        <v>49</v>
      </c>
      <c r="N804">
        <v>6</v>
      </c>
      <c r="O804">
        <v>97</v>
      </c>
      <c r="P804">
        <v>15</v>
      </c>
      <c r="Q804">
        <v>75.62</v>
      </c>
      <c r="R804">
        <v>24.25</v>
      </c>
      <c r="S804">
        <v>1833.7850000000001</v>
      </c>
      <c r="U804">
        <v>1833.7850000000001</v>
      </c>
      <c r="V804">
        <v>1833785</v>
      </c>
      <c r="W804">
        <v>152815.41666666666</v>
      </c>
      <c r="X804" t="s">
        <v>1215</v>
      </c>
      <c r="Y804" t="s">
        <v>1215</v>
      </c>
      <c r="Z804">
        <v>3093</v>
      </c>
      <c r="AA804">
        <v>3094</v>
      </c>
      <c r="AF804">
        <v>133</v>
      </c>
      <c r="AH804">
        <v>2023</v>
      </c>
      <c r="AL804" t="s">
        <v>451</v>
      </c>
    </row>
    <row r="805" spans="1:38" x14ac:dyDescent="0.35">
      <c r="A805" t="s">
        <v>47</v>
      </c>
      <c r="B805" t="s">
        <v>700</v>
      </c>
      <c r="C805" t="s">
        <v>304</v>
      </c>
      <c r="D805" t="s">
        <v>1211</v>
      </c>
      <c r="E805" t="s">
        <v>48</v>
      </c>
      <c r="G805" t="s">
        <v>451</v>
      </c>
      <c r="H805" t="s">
        <v>1238</v>
      </c>
      <c r="I805" t="s">
        <v>1239</v>
      </c>
      <c r="J805">
        <v>1</v>
      </c>
      <c r="L805" t="s">
        <v>58</v>
      </c>
      <c r="M805" t="s">
        <v>49</v>
      </c>
      <c r="N805">
        <v>6</v>
      </c>
      <c r="O805">
        <v>30</v>
      </c>
      <c r="P805">
        <v>15</v>
      </c>
      <c r="Q805">
        <v>75.62</v>
      </c>
      <c r="R805">
        <v>7.5</v>
      </c>
      <c r="S805">
        <v>567.15000000000009</v>
      </c>
      <c r="U805">
        <v>567.15000000000009</v>
      </c>
      <c r="V805">
        <v>567150.00000000012</v>
      </c>
      <c r="W805">
        <v>47262.500000000007</v>
      </c>
      <c r="X805" t="s">
        <v>1215</v>
      </c>
      <c r="Y805" t="s">
        <v>1215</v>
      </c>
      <c r="Z805">
        <v>3093</v>
      </c>
      <c r="AA805">
        <v>3094</v>
      </c>
      <c r="AF805">
        <v>133</v>
      </c>
      <c r="AH805">
        <v>2023</v>
      </c>
      <c r="AL805" t="s">
        <v>451</v>
      </c>
    </row>
    <row r="806" spans="1:38" x14ac:dyDescent="0.35">
      <c r="A806" t="s">
        <v>47</v>
      </c>
      <c r="B806" t="s">
        <v>700</v>
      </c>
      <c r="C806" t="s">
        <v>304</v>
      </c>
      <c r="D806" t="s">
        <v>1209</v>
      </c>
      <c r="E806" t="s">
        <v>48</v>
      </c>
      <c r="G806" t="s">
        <v>451</v>
      </c>
      <c r="H806" t="s">
        <v>1236</v>
      </c>
      <c r="I806" t="s">
        <v>1237</v>
      </c>
      <c r="J806">
        <v>1</v>
      </c>
      <c r="L806" t="s">
        <v>58</v>
      </c>
      <c r="M806" t="s">
        <v>50</v>
      </c>
      <c r="N806">
        <v>6</v>
      </c>
      <c r="O806">
        <v>85</v>
      </c>
      <c r="P806">
        <v>3</v>
      </c>
      <c r="Q806">
        <v>84.62</v>
      </c>
      <c r="R806">
        <v>4.25</v>
      </c>
      <c r="S806">
        <v>359.63499999999999</v>
      </c>
      <c r="U806">
        <v>359.63499999999999</v>
      </c>
      <c r="V806">
        <v>359635</v>
      </c>
      <c r="W806">
        <v>29969.583333333332</v>
      </c>
      <c r="X806" t="s">
        <v>1215</v>
      </c>
      <c r="Y806" t="s">
        <v>1215</v>
      </c>
      <c r="Z806">
        <v>3093</v>
      </c>
      <c r="AA806">
        <v>3094</v>
      </c>
      <c r="AF806">
        <v>133</v>
      </c>
      <c r="AH806">
        <v>2023</v>
      </c>
      <c r="AL806" t="s">
        <v>451</v>
      </c>
    </row>
    <row r="807" spans="1:38" x14ac:dyDescent="0.35">
      <c r="A807" t="s">
        <v>47</v>
      </c>
      <c r="B807" t="s">
        <v>700</v>
      </c>
      <c r="C807" t="s">
        <v>304</v>
      </c>
      <c r="D807" t="s">
        <v>1211</v>
      </c>
      <c r="E807" t="s">
        <v>48</v>
      </c>
      <c r="G807" t="s">
        <v>451</v>
      </c>
      <c r="H807" t="s">
        <v>1236</v>
      </c>
      <c r="I807" t="s">
        <v>1237</v>
      </c>
      <c r="J807">
        <v>1</v>
      </c>
      <c r="L807" t="s">
        <v>58</v>
      </c>
      <c r="M807" t="s">
        <v>50</v>
      </c>
      <c r="N807">
        <v>6</v>
      </c>
      <c r="O807">
        <v>31</v>
      </c>
      <c r="P807">
        <v>3</v>
      </c>
      <c r="Q807">
        <v>84.62</v>
      </c>
      <c r="R807">
        <v>1.55</v>
      </c>
      <c r="S807">
        <v>131.161</v>
      </c>
      <c r="U807">
        <v>131.161</v>
      </c>
      <c r="V807">
        <v>131161</v>
      </c>
      <c r="W807">
        <v>10930.083333333334</v>
      </c>
      <c r="X807" t="s">
        <v>1215</v>
      </c>
      <c r="Y807" t="s">
        <v>1215</v>
      </c>
      <c r="Z807">
        <v>3093</v>
      </c>
      <c r="AA807">
        <v>3094</v>
      </c>
      <c r="AF807">
        <v>133</v>
      </c>
      <c r="AH807">
        <v>2023</v>
      </c>
      <c r="AL807" t="s">
        <v>451</v>
      </c>
    </row>
    <row r="808" spans="1:38" x14ac:dyDescent="0.35">
      <c r="A808" t="s">
        <v>47</v>
      </c>
      <c r="B808" t="s">
        <v>700</v>
      </c>
      <c r="C808" t="s">
        <v>304</v>
      </c>
      <c r="D808" t="s">
        <v>1209</v>
      </c>
      <c r="E808" t="s">
        <v>48</v>
      </c>
      <c r="G808" t="s">
        <v>451</v>
      </c>
      <c r="H808" t="s">
        <v>1236</v>
      </c>
      <c r="I808" t="s">
        <v>1237</v>
      </c>
      <c r="J808">
        <v>1</v>
      </c>
      <c r="L808" t="s">
        <v>58</v>
      </c>
      <c r="M808" t="s">
        <v>49</v>
      </c>
      <c r="N808">
        <v>6</v>
      </c>
      <c r="O808">
        <v>97</v>
      </c>
      <c r="P808">
        <v>3</v>
      </c>
      <c r="Q808">
        <v>84.62</v>
      </c>
      <c r="R808">
        <v>4.8499999999999996</v>
      </c>
      <c r="S808">
        <v>410.40699999999998</v>
      </c>
      <c r="U808">
        <v>410.40699999999998</v>
      </c>
      <c r="V808">
        <v>410407</v>
      </c>
      <c r="W808">
        <v>34200.583333333336</v>
      </c>
      <c r="X808" t="s">
        <v>1215</v>
      </c>
      <c r="Y808" t="s">
        <v>1215</v>
      </c>
      <c r="Z808">
        <v>3093</v>
      </c>
      <c r="AA808">
        <v>3094</v>
      </c>
      <c r="AF808">
        <v>133</v>
      </c>
      <c r="AH808">
        <v>2023</v>
      </c>
      <c r="AL808" t="s">
        <v>451</v>
      </c>
    </row>
    <row r="809" spans="1:38" x14ac:dyDescent="0.35">
      <c r="A809" t="s">
        <v>47</v>
      </c>
      <c r="B809" t="s">
        <v>700</v>
      </c>
      <c r="C809" t="s">
        <v>304</v>
      </c>
      <c r="D809" t="s">
        <v>1211</v>
      </c>
      <c r="E809" t="s">
        <v>48</v>
      </c>
      <c r="G809" t="s">
        <v>451</v>
      </c>
      <c r="H809" t="s">
        <v>1236</v>
      </c>
      <c r="I809" t="s">
        <v>1237</v>
      </c>
      <c r="J809">
        <v>1</v>
      </c>
      <c r="L809" t="s">
        <v>58</v>
      </c>
      <c r="M809" t="s">
        <v>49</v>
      </c>
      <c r="N809">
        <v>6</v>
      </c>
      <c r="O809">
        <v>30</v>
      </c>
      <c r="P809">
        <v>3</v>
      </c>
      <c r="Q809">
        <v>84.62</v>
      </c>
      <c r="R809">
        <v>1.5</v>
      </c>
      <c r="S809">
        <v>126.93</v>
      </c>
      <c r="U809">
        <v>126.93</v>
      </c>
      <c r="V809">
        <v>126930</v>
      </c>
      <c r="W809">
        <v>10577.5</v>
      </c>
      <c r="X809" t="s">
        <v>1215</v>
      </c>
      <c r="Y809" t="s">
        <v>1215</v>
      </c>
      <c r="Z809">
        <v>3093</v>
      </c>
      <c r="AA809">
        <v>3094</v>
      </c>
      <c r="AF809">
        <v>133</v>
      </c>
      <c r="AH809">
        <v>2023</v>
      </c>
      <c r="AL809" t="s">
        <v>451</v>
      </c>
    </row>
    <row r="810" spans="1:38" x14ac:dyDescent="0.35">
      <c r="A810" t="s">
        <v>47</v>
      </c>
      <c r="B810" t="s">
        <v>700</v>
      </c>
      <c r="C810" t="s">
        <v>304</v>
      </c>
      <c r="D810" t="s">
        <v>304</v>
      </c>
      <c r="E810" t="s">
        <v>48</v>
      </c>
      <c r="F810" t="s">
        <v>42</v>
      </c>
      <c r="G810" t="s">
        <v>451</v>
      </c>
      <c r="H810" t="s">
        <v>65</v>
      </c>
      <c r="I810" t="s">
        <v>42</v>
      </c>
      <c r="J810">
        <v>1</v>
      </c>
      <c r="L810" t="s">
        <v>53</v>
      </c>
      <c r="M810" t="s">
        <v>42</v>
      </c>
      <c r="O810">
        <v>5</v>
      </c>
      <c r="P810">
        <v>60</v>
      </c>
      <c r="Q810">
        <v>75.47157</v>
      </c>
      <c r="R810">
        <v>5</v>
      </c>
      <c r="S810">
        <v>377.35784999999998</v>
      </c>
      <c r="T810">
        <v>0</v>
      </c>
      <c r="U810">
        <v>377.35784999999998</v>
      </c>
      <c r="V810">
        <v>377357.85</v>
      </c>
      <c r="W810">
        <v>31446.487499999999</v>
      </c>
      <c r="X810" t="s">
        <v>1215</v>
      </c>
      <c r="Y810" t="s">
        <v>1215</v>
      </c>
      <c r="Z810">
        <v>3093</v>
      </c>
      <c r="AA810">
        <v>3094</v>
      </c>
      <c r="AF810">
        <v>133</v>
      </c>
      <c r="AH810">
        <v>2023</v>
      </c>
      <c r="AL810" t="s">
        <v>451</v>
      </c>
    </row>
    <row r="811" spans="1:38" x14ac:dyDescent="0.35">
      <c r="A811" t="s">
        <v>47</v>
      </c>
      <c r="B811" t="s">
        <v>700</v>
      </c>
      <c r="C811" t="s">
        <v>304</v>
      </c>
      <c r="D811" t="s">
        <v>304</v>
      </c>
      <c r="E811" t="s">
        <v>48</v>
      </c>
      <c r="G811" t="s">
        <v>451</v>
      </c>
      <c r="H811" t="s">
        <v>738</v>
      </c>
      <c r="I811" t="s">
        <v>42</v>
      </c>
      <c r="J811">
        <v>1</v>
      </c>
      <c r="L811" t="s">
        <v>53</v>
      </c>
      <c r="P811">
        <v>60</v>
      </c>
      <c r="Q811">
        <v>113.53</v>
      </c>
      <c r="R811">
        <v>0</v>
      </c>
      <c r="S811">
        <v>0</v>
      </c>
      <c r="U811">
        <v>0</v>
      </c>
      <c r="V811">
        <v>0</v>
      </c>
      <c r="W811">
        <v>0</v>
      </c>
      <c r="X811" t="s">
        <v>1215</v>
      </c>
      <c r="Y811" t="s">
        <v>1215</v>
      </c>
      <c r="Z811">
        <v>3093</v>
      </c>
      <c r="AA811">
        <v>3094</v>
      </c>
      <c r="AF811">
        <v>133</v>
      </c>
      <c r="AH811">
        <v>2023</v>
      </c>
      <c r="AL811" t="s">
        <v>451</v>
      </c>
    </row>
    <row r="812" spans="1:38" x14ac:dyDescent="0.35">
      <c r="A812" t="s">
        <v>47</v>
      </c>
      <c r="B812" t="s">
        <v>700</v>
      </c>
      <c r="C812" t="s">
        <v>304</v>
      </c>
      <c r="D812" t="s">
        <v>304</v>
      </c>
      <c r="E812" t="s">
        <v>48</v>
      </c>
      <c r="F812" t="s">
        <v>42</v>
      </c>
      <c r="G812" t="s">
        <v>451</v>
      </c>
      <c r="H812" t="s">
        <v>490</v>
      </c>
      <c r="I812" t="s">
        <v>42</v>
      </c>
      <c r="J812">
        <v>1</v>
      </c>
      <c r="L812" t="s">
        <v>53</v>
      </c>
      <c r="R812">
        <v>0</v>
      </c>
      <c r="S812">
        <v>0</v>
      </c>
      <c r="T812">
        <v>17341</v>
      </c>
      <c r="U812">
        <v>17341</v>
      </c>
      <c r="V812">
        <v>17341000</v>
      </c>
      <c r="W812">
        <v>1445083.3333333333</v>
      </c>
      <c r="X812" t="s">
        <v>1215</v>
      </c>
      <c r="Y812" t="s">
        <v>1215</v>
      </c>
      <c r="Z812">
        <v>3093</v>
      </c>
      <c r="AA812">
        <v>3094</v>
      </c>
      <c r="AF812">
        <v>133</v>
      </c>
      <c r="AH812">
        <v>2023</v>
      </c>
      <c r="AL812" t="s">
        <v>451</v>
      </c>
    </row>
    <row r="813" spans="1:38" x14ac:dyDescent="0.35">
      <c r="A813" t="s">
        <v>38</v>
      </c>
      <c r="B813" t="s">
        <v>700</v>
      </c>
      <c r="C813" t="s">
        <v>305</v>
      </c>
      <c r="D813" t="s">
        <v>305</v>
      </c>
      <c r="E813" t="s">
        <v>42</v>
      </c>
      <c r="G813" t="s">
        <v>451</v>
      </c>
      <c r="H813" t="s">
        <v>54</v>
      </c>
      <c r="I813" t="s">
        <v>42</v>
      </c>
      <c r="J813">
        <v>1</v>
      </c>
      <c r="L813" t="s">
        <v>53</v>
      </c>
      <c r="M813" t="s">
        <v>42</v>
      </c>
      <c r="Q813">
        <v>0</v>
      </c>
      <c r="R813">
        <v>0</v>
      </c>
      <c r="S813">
        <v>0</v>
      </c>
      <c r="T813">
        <v>815</v>
      </c>
      <c r="U813">
        <v>815</v>
      </c>
      <c r="V813">
        <v>815000</v>
      </c>
      <c r="W813">
        <v>67916.666666666672</v>
      </c>
      <c r="X813" t="s">
        <v>38</v>
      </c>
      <c r="Y813" t="s">
        <v>38</v>
      </c>
      <c r="Z813" t="s">
        <v>38</v>
      </c>
      <c r="AB813" t="s">
        <v>42</v>
      </c>
      <c r="AC813" t="s">
        <v>42</v>
      </c>
      <c r="AD813" t="s">
        <v>42</v>
      </c>
      <c r="AE813" t="s">
        <v>42</v>
      </c>
      <c r="AF813" t="s">
        <v>38</v>
      </c>
      <c r="AH813">
        <v>2023</v>
      </c>
      <c r="AL813" t="s">
        <v>451</v>
      </c>
    </row>
    <row r="814" spans="1:38" x14ac:dyDescent="0.35">
      <c r="A814" t="s">
        <v>38</v>
      </c>
      <c r="B814" t="s">
        <v>700</v>
      </c>
      <c r="C814" t="s">
        <v>305</v>
      </c>
      <c r="D814" t="s">
        <v>305</v>
      </c>
      <c r="E814" t="s">
        <v>42</v>
      </c>
      <c r="G814" t="s">
        <v>451</v>
      </c>
      <c r="H814" t="s">
        <v>44</v>
      </c>
      <c r="I814" t="s">
        <v>42</v>
      </c>
      <c r="J814">
        <v>1</v>
      </c>
      <c r="L814" t="s">
        <v>53</v>
      </c>
      <c r="Q814">
        <v>0</v>
      </c>
      <c r="R814">
        <v>0</v>
      </c>
      <c r="S814">
        <v>0</v>
      </c>
      <c r="T814">
        <v>948</v>
      </c>
      <c r="U814">
        <v>948</v>
      </c>
      <c r="V814">
        <v>948000</v>
      </c>
      <c r="W814">
        <v>79000</v>
      </c>
      <c r="X814" t="s">
        <v>38</v>
      </c>
      <c r="Y814" t="s">
        <v>38</v>
      </c>
      <c r="Z814" t="s">
        <v>38</v>
      </c>
      <c r="AB814" t="s">
        <v>42</v>
      </c>
      <c r="AC814" t="s">
        <v>42</v>
      </c>
      <c r="AD814" t="s">
        <v>42</v>
      </c>
      <c r="AE814" t="s">
        <v>42</v>
      </c>
      <c r="AF814" t="s">
        <v>38</v>
      </c>
      <c r="AH814">
        <v>2023</v>
      </c>
      <c r="AI814" t="s">
        <v>1240</v>
      </c>
      <c r="AL814" t="s">
        <v>451</v>
      </c>
    </row>
    <row r="815" spans="1:38" x14ac:dyDescent="0.35">
      <c r="A815" t="s">
        <v>38</v>
      </c>
      <c r="B815" t="s">
        <v>700</v>
      </c>
      <c r="C815" t="s">
        <v>305</v>
      </c>
      <c r="D815" t="s">
        <v>305</v>
      </c>
      <c r="E815" t="s">
        <v>42</v>
      </c>
      <c r="G815" t="s">
        <v>451</v>
      </c>
      <c r="H815" t="s">
        <v>55</v>
      </c>
      <c r="I815" t="s">
        <v>42</v>
      </c>
      <c r="J815">
        <v>1</v>
      </c>
      <c r="L815" t="s">
        <v>53</v>
      </c>
      <c r="R815">
        <v>0</v>
      </c>
      <c r="S815">
        <v>0</v>
      </c>
      <c r="T815">
        <v>176</v>
      </c>
      <c r="U815">
        <v>176</v>
      </c>
      <c r="V815">
        <v>176000</v>
      </c>
      <c r="W815">
        <v>14666.666666666666</v>
      </c>
      <c r="X815" t="s">
        <v>38</v>
      </c>
      <c r="Y815" t="s">
        <v>38</v>
      </c>
      <c r="Z815" t="s">
        <v>38</v>
      </c>
      <c r="AB815" t="s">
        <v>42</v>
      </c>
      <c r="AC815" t="s">
        <v>42</v>
      </c>
      <c r="AD815" t="s">
        <v>42</v>
      </c>
      <c r="AE815" t="s">
        <v>42</v>
      </c>
      <c r="AF815" t="s">
        <v>38</v>
      </c>
      <c r="AH815">
        <v>2023</v>
      </c>
      <c r="AL815" t="s">
        <v>451</v>
      </c>
    </row>
    <row r="816" spans="1:38" x14ac:dyDescent="0.35">
      <c r="A816" t="s">
        <v>38</v>
      </c>
      <c r="B816" t="s">
        <v>700</v>
      </c>
      <c r="C816" t="s">
        <v>305</v>
      </c>
      <c r="D816" t="s">
        <v>305</v>
      </c>
      <c r="E816" t="s">
        <v>42</v>
      </c>
      <c r="G816" t="s">
        <v>451</v>
      </c>
      <c r="H816" t="s">
        <v>52</v>
      </c>
      <c r="I816" t="s">
        <v>42</v>
      </c>
      <c r="J816">
        <v>1</v>
      </c>
      <c r="L816" t="s">
        <v>53</v>
      </c>
      <c r="Q816">
        <v>0</v>
      </c>
      <c r="R816">
        <v>0</v>
      </c>
      <c r="S816">
        <v>0</v>
      </c>
      <c r="T816">
        <v>5529</v>
      </c>
      <c r="U816">
        <v>5529</v>
      </c>
      <c r="V816">
        <v>5529000</v>
      </c>
      <c r="W816">
        <v>460750</v>
      </c>
      <c r="X816" t="s">
        <v>38</v>
      </c>
      <c r="Y816" t="s">
        <v>38</v>
      </c>
      <c r="Z816" t="s">
        <v>38</v>
      </c>
      <c r="AB816" t="s">
        <v>42</v>
      </c>
      <c r="AC816" t="s">
        <v>42</v>
      </c>
      <c r="AD816" t="s">
        <v>42</v>
      </c>
      <c r="AE816" t="s">
        <v>42</v>
      </c>
      <c r="AF816" t="s">
        <v>38</v>
      </c>
      <c r="AH816">
        <v>2023</v>
      </c>
      <c r="AL816" t="s">
        <v>451</v>
      </c>
    </row>
    <row r="817" spans="1:38" x14ac:dyDescent="0.35">
      <c r="A817" t="s">
        <v>38</v>
      </c>
      <c r="B817" t="s">
        <v>700</v>
      </c>
      <c r="C817" t="s">
        <v>305</v>
      </c>
      <c r="D817" t="s">
        <v>305</v>
      </c>
      <c r="E817" t="s">
        <v>42</v>
      </c>
      <c r="G817" t="s">
        <v>451</v>
      </c>
      <c r="H817" t="s">
        <v>1088</v>
      </c>
      <c r="I817" t="s">
        <v>42</v>
      </c>
      <c r="J817">
        <v>1</v>
      </c>
      <c r="L817" t="s">
        <v>53</v>
      </c>
      <c r="R817">
        <v>0</v>
      </c>
      <c r="S817">
        <v>0</v>
      </c>
      <c r="T817">
        <v>84</v>
      </c>
      <c r="U817">
        <v>84</v>
      </c>
      <c r="V817">
        <v>84000</v>
      </c>
      <c r="W817">
        <v>7000</v>
      </c>
      <c r="X817" t="s">
        <v>38</v>
      </c>
      <c r="Y817" t="s">
        <v>38</v>
      </c>
      <c r="Z817" t="s">
        <v>38</v>
      </c>
      <c r="AF817" t="s">
        <v>38</v>
      </c>
      <c r="AH817">
        <v>2023</v>
      </c>
      <c r="AL817" t="s">
        <v>451</v>
      </c>
    </row>
    <row r="818" spans="1:38" x14ac:dyDescent="0.35">
      <c r="A818" t="s">
        <v>38</v>
      </c>
      <c r="B818" t="s">
        <v>700</v>
      </c>
      <c r="C818" t="s">
        <v>305</v>
      </c>
      <c r="D818" t="s">
        <v>305</v>
      </c>
      <c r="E818" t="s">
        <v>42</v>
      </c>
      <c r="G818" t="s">
        <v>451</v>
      </c>
      <c r="H818" t="s">
        <v>1087</v>
      </c>
      <c r="I818" t="s">
        <v>42</v>
      </c>
      <c r="J818">
        <v>1</v>
      </c>
      <c r="L818" t="s">
        <v>53</v>
      </c>
      <c r="R818">
        <v>0</v>
      </c>
      <c r="S818">
        <v>0</v>
      </c>
      <c r="T818">
        <v>1525</v>
      </c>
      <c r="U818">
        <v>1525</v>
      </c>
      <c r="V818">
        <v>1525000</v>
      </c>
      <c r="W818">
        <v>127083.33333333333</v>
      </c>
      <c r="X818" t="s">
        <v>38</v>
      </c>
      <c r="Y818" t="s">
        <v>38</v>
      </c>
      <c r="Z818" t="s">
        <v>38</v>
      </c>
      <c r="AF818" t="s">
        <v>38</v>
      </c>
      <c r="AH818">
        <v>2023</v>
      </c>
      <c r="AL818" t="s">
        <v>451</v>
      </c>
    </row>
    <row r="819" spans="1:38" x14ac:dyDescent="0.35">
      <c r="A819" t="s">
        <v>47</v>
      </c>
      <c r="B819" t="s">
        <v>700</v>
      </c>
      <c r="C819" t="s">
        <v>305</v>
      </c>
      <c r="D819" t="s">
        <v>305</v>
      </c>
      <c r="E819" t="s">
        <v>48</v>
      </c>
      <c r="G819" t="s">
        <v>451</v>
      </c>
      <c r="H819" t="s">
        <v>490</v>
      </c>
      <c r="I819" t="s">
        <v>42</v>
      </c>
      <c r="J819">
        <v>1</v>
      </c>
      <c r="K819">
        <v>1</v>
      </c>
      <c r="L819" t="s">
        <v>553</v>
      </c>
      <c r="M819" t="s">
        <v>42</v>
      </c>
      <c r="Q819">
        <v>0</v>
      </c>
      <c r="R819">
        <v>0</v>
      </c>
      <c r="S819">
        <v>0</v>
      </c>
      <c r="T819">
        <v>8814.0949999999993</v>
      </c>
      <c r="U819">
        <v>8814.0949999999993</v>
      </c>
      <c r="V819">
        <v>8814095</v>
      </c>
      <c r="W819">
        <v>734507.91666666663</v>
      </c>
      <c r="X819" t="s">
        <v>1253</v>
      </c>
      <c r="Y819" t="s">
        <v>1253</v>
      </c>
      <c r="Z819">
        <v>3093</v>
      </c>
      <c r="AA819">
        <v>3094</v>
      </c>
      <c r="AB819" t="s">
        <v>42</v>
      </c>
      <c r="AC819" t="s">
        <v>42</v>
      </c>
      <c r="AD819" t="s">
        <v>42</v>
      </c>
      <c r="AE819" t="s">
        <v>42</v>
      </c>
      <c r="AF819">
        <v>141</v>
      </c>
      <c r="AH819">
        <v>2023</v>
      </c>
      <c r="AL819" t="s">
        <v>451</v>
      </c>
    </row>
    <row r="820" spans="1:38" x14ac:dyDescent="0.35">
      <c r="A820" t="s">
        <v>47</v>
      </c>
      <c r="B820" t="s">
        <v>700</v>
      </c>
      <c r="C820" t="s">
        <v>305</v>
      </c>
      <c r="D820" t="s">
        <v>305</v>
      </c>
      <c r="E820" t="s">
        <v>48</v>
      </c>
      <c r="F820" t="s">
        <v>42</v>
      </c>
      <c r="G820" t="s">
        <v>451</v>
      </c>
      <c r="H820" t="s">
        <v>365</v>
      </c>
      <c r="I820" t="s">
        <v>42</v>
      </c>
      <c r="J820">
        <v>1</v>
      </c>
      <c r="K820">
        <v>1</v>
      </c>
      <c r="L820" t="s">
        <v>66</v>
      </c>
      <c r="P820">
        <v>60</v>
      </c>
      <c r="Q820">
        <v>108.99</v>
      </c>
      <c r="R820">
        <v>0</v>
      </c>
      <c r="S820">
        <v>0</v>
      </c>
      <c r="U820">
        <v>0</v>
      </c>
      <c r="V820">
        <v>0</v>
      </c>
      <c r="W820">
        <v>0</v>
      </c>
      <c r="X820" t="s">
        <v>1253</v>
      </c>
      <c r="Y820" t="s">
        <v>1253</v>
      </c>
      <c r="Z820">
        <v>3093</v>
      </c>
      <c r="AA820">
        <v>3094</v>
      </c>
      <c r="AF820">
        <v>141</v>
      </c>
      <c r="AH820">
        <v>2023</v>
      </c>
      <c r="AL820" t="s">
        <v>451</v>
      </c>
    </row>
    <row r="821" spans="1:38" x14ac:dyDescent="0.35">
      <c r="A821" t="s">
        <v>47</v>
      </c>
      <c r="B821" t="s">
        <v>700</v>
      </c>
      <c r="C821" t="s">
        <v>305</v>
      </c>
      <c r="D821" t="s">
        <v>1241</v>
      </c>
      <c r="E821" t="s">
        <v>48</v>
      </c>
      <c r="G821" t="s">
        <v>451</v>
      </c>
      <c r="H821" t="s">
        <v>1091</v>
      </c>
      <c r="I821" t="s">
        <v>42</v>
      </c>
      <c r="J821">
        <v>1</v>
      </c>
      <c r="K821">
        <v>0.5</v>
      </c>
      <c r="L821" t="s">
        <v>66</v>
      </c>
      <c r="M821" t="s">
        <v>50</v>
      </c>
      <c r="N821">
        <v>4</v>
      </c>
      <c r="O821">
        <v>12</v>
      </c>
      <c r="P821">
        <v>7.5</v>
      </c>
      <c r="Q821">
        <v>63.864659999999994</v>
      </c>
      <c r="R821">
        <v>1.5</v>
      </c>
      <c r="S821">
        <v>95.796989999999994</v>
      </c>
      <c r="T821">
        <v>0</v>
      </c>
      <c r="U821">
        <v>95.796989999999994</v>
      </c>
      <c r="V821">
        <v>95796.989999999991</v>
      </c>
      <c r="W821">
        <v>7983.0824999999995</v>
      </c>
      <c r="X821" t="s">
        <v>1253</v>
      </c>
      <c r="Y821" t="s">
        <v>1253</v>
      </c>
      <c r="Z821">
        <v>3093</v>
      </c>
      <c r="AA821">
        <v>3094</v>
      </c>
      <c r="AB821" t="s">
        <v>42</v>
      </c>
      <c r="AC821" t="s">
        <v>42</v>
      </c>
      <c r="AD821" t="s">
        <v>42</v>
      </c>
      <c r="AE821" t="s">
        <v>42</v>
      </c>
      <c r="AF821">
        <v>141</v>
      </c>
      <c r="AH821">
        <v>2023</v>
      </c>
      <c r="AL821" t="s">
        <v>451</v>
      </c>
    </row>
    <row r="822" spans="1:38" x14ac:dyDescent="0.35">
      <c r="A822" t="s">
        <v>47</v>
      </c>
      <c r="B822" t="s">
        <v>700</v>
      </c>
      <c r="C822" t="s">
        <v>305</v>
      </c>
      <c r="D822" t="s">
        <v>1242</v>
      </c>
      <c r="E822" t="s">
        <v>48</v>
      </c>
      <c r="G822" t="s">
        <v>451</v>
      </c>
      <c r="H822" t="s">
        <v>1243</v>
      </c>
      <c r="I822" t="s">
        <v>42</v>
      </c>
      <c r="J822">
        <v>1</v>
      </c>
      <c r="K822">
        <v>0.5</v>
      </c>
      <c r="L822" t="s">
        <v>66</v>
      </c>
      <c r="M822" t="s">
        <v>49</v>
      </c>
      <c r="N822">
        <v>4</v>
      </c>
      <c r="O822">
        <v>20</v>
      </c>
      <c r="P822">
        <v>7.5</v>
      </c>
      <c r="Q822">
        <v>63.864659999999994</v>
      </c>
      <c r="R822">
        <v>2.5</v>
      </c>
      <c r="S822">
        <v>159.66164999999998</v>
      </c>
      <c r="T822">
        <v>0</v>
      </c>
      <c r="U822">
        <v>159.66164999999998</v>
      </c>
      <c r="V822">
        <v>159661.65</v>
      </c>
      <c r="W822">
        <v>13305.137499999999</v>
      </c>
      <c r="X822" t="s">
        <v>1253</v>
      </c>
      <c r="Y822" t="s">
        <v>1253</v>
      </c>
      <c r="Z822">
        <v>3093</v>
      </c>
      <c r="AA822">
        <v>3094</v>
      </c>
      <c r="AB822" t="s">
        <v>42</v>
      </c>
      <c r="AC822" t="s">
        <v>42</v>
      </c>
      <c r="AD822" t="s">
        <v>42</v>
      </c>
      <c r="AE822" t="s">
        <v>42</v>
      </c>
      <c r="AF822">
        <v>141</v>
      </c>
      <c r="AH822">
        <v>2023</v>
      </c>
      <c r="AL822" t="s">
        <v>451</v>
      </c>
    </row>
    <row r="823" spans="1:38" x14ac:dyDescent="0.35">
      <c r="A823" t="s">
        <v>47</v>
      </c>
      <c r="B823" t="s">
        <v>700</v>
      </c>
      <c r="C823" t="s">
        <v>305</v>
      </c>
      <c r="D823" t="s">
        <v>1244</v>
      </c>
      <c r="E823" t="s">
        <v>48</v>
      </c>
      <c r="G823" t="s">
        <v>451</v>
      </c>
      <c r="H823" t="s">
        <v>1091</v>
      </c>
      <c r="I823" t="s">
        <v>42</v>
      </c>
      <c r="J823">
        <v>1</v>
      </c>
      <c r="K823">
        <v>0.5</v>
      </c>
      <c r="L823" t="s">
        <v>66</v>
      </c>
      <c r="M823" t="s">
        <v>50</v>
      </c>
      <c r="N823">
        <v>3</v>
      </c>
      <c r="O823">
        <v>10</v>
      </c>
      <c r="P823">
        <v>7.5</v>
      </c>
      <c r="Q823">
        <v>63.864659999999994</v>
      </c>
      <c r="R823">
        <v>1.25</v>
      </c>
      <c r="S823">
        <v>79.83082499999999</v>
      </c>
      <c r="T823">
        <v>0</v>
      </c>
      <c r="U823">
        <v>79.83082499999999</v>
      </c>
      <c r="V823">
        <v>79830.824999999997</v>
      </c>
      <c r="W823">
        <v>6652.5687499999995</v>
      </c>
      <c r="X823" t="s">
        <v>1253</v>
      </c>
      <c r="Y823" t="s">
        <v>1253</v>
      </c>
      <c r="Z823">
        <v>3093</v>
      </c>
      <c r="AA823">
        <v>3094</v>
      </c>
      <c r="AB823" t="s">
        <v>42</v>
      </c>
      <c r="AC823" t="s">
        <v>42</v>
      </c>
      <c r="AD823" t="s">
        <v>42</v>
      </c>
      <c r="AE823" t="s">
        <v>42</v>
      </c>
      <c r="AF823">
        <v>141</v>
      </c>
      <c r="AH823">
        <v>2023</v>
      </c>
      <c r="AL823" t="s">
        <v>451</v>
      </c>
    </row>
    <row r="824" spans="1:38" x14ac:dyDescent="0.35">
      <c r="A824" t="s">
        <v>47</v>
      </c>
      <c r="B824" t="s">
        <v>700</v>
      </c>
      <c r="C824" t="s">
        <v>305</v>
      </c>
      <c r="D824" t="s">
        <v>1245</v>
      </c>
      <c r="E824" t="s">
        <v>48</v>
      </c>
      <c r="G824" t="s">
        <v>451</v>
      </c>
      <c r="H824" t="s">
        <v>1246</v>
      </c>
      <c r="I824" t="s">
        <v>1247</v>
      </c>
      <c r="J824">
        <v>1</v>
      </c>
      <c r="K824">
        <v>1</v>
      </c>
      <c r="L824" t="s">
        <v>58</v>
      </c>
      <c r="M824" t="s">
        <v>50</v>
      </c>
      <c r="N824">
        <v>1</v>
      </c>
      <c r="O824">
        <v>22</v>
      </c>
      <c r="P824">
        <v>15</v>
      </c>
      <c r="Q824">
        <v>68.864660000000001</v>
      </c>
      <c r="R824">
        <v>5.5</v>
      </c>
      <c r="S824">
        <v>378.75563</v>
      </c>
      <c r="T824">
        <v>0</v>
      </c>
      <c r="U824">
        <v>378.75563</v>
      </c>
      <c r="V824">
        <v>378755.63</v>
      </c>
      <c r="W824">
        <v>31562.969166666666</v>
      </c>
      <c r="X824" t="s">
        <v>1253</v>
      </c>
      <c r="Y824" t="s">
        <v>1253</v>
      </c>
      <c r="Z824">
        <v>3093</v>
      </c>
      <c r="AA824">
        <v>3094</v>
      </c>
      <c r="AB824" t="s">
        <v>42</v>
      </c>
      <c r="AC824" t="s">
        <v>42</v>
      </c>
      <c r="AD824" t="s">
        <v>42</v>
      </c>
      <c r="AE824" t="s">
        <v>42</v>
      </c>
      <c r="AF824">
        <v>141</v>
      </c>
      <c r="AH824">
        <v>2023</v>
      </c>
      <c r="AL824" t="s">
        <v>451</v>
      </c>
    </row>
    <row r="825" spans="1:38" x14ac:dyDescent="0.35">
      <c r="A825" t="s">
        <v>47</v>
      </c>
      <c r="B825" t="s">
        <v>700</v>
      </c>
      <c r="C825" t="s">
        <v>305</v>
      </c>
      <c r="D825" t="s">
        <v>1245</v>
      </c>
      <c r="E825" t="s">
        <v>48</v>
      </c>
      <c r="G825" t="s">
        <v>451</v>
      </c>
      <c r="H825" t="s">
        <v>1246</v>
      </c>
      <c r="I825" t="s">
        <v>1247</v>
      </c>
      <c r="J825">
        <v>1</v>
      </c>
      <c r="K825">
        <v>1</v>
      </c>
      <c r="L825" t="s">
        <v>58</v>
      </c>
      <c r="M825" t="s">
        <v>49</v>
      </c>
      <c r="N825">
        <v>1</v>
      </c>
      <c r="O825">
        <v>22</v>
      </c>
      <c r="P825">
        <v>15</v>
      </c>
      <c r="Q825">
        <v>68.864660000000001</v>
      </c>
      <c r="R825">
        <v>5.5</v>
      </c>
      <c r="S825">
        <v>378.75563</v>
      </c>
      <c r="T825">
        <v>0</v>
      </c>
      <c r="U825">
        <v>378.75563</v>
      </c>
      <c r="V825">
        <v>378755.63</v>
      </c>
      <c r="W825">
        <v>31562.969166666666</v>
      </c>
      <c r="X825" t="s">
        <v>1253</v>
      </c>
      <c r="Y825" t="s">
        <v>1253</v>
      </c>
      <c r="Z825">
        <v>3093</v>
      </c>
      <c r="AA825">
        <v>3094</v>
      </c>
      <c r="AB825" t="s">
        <v>42</v>
      </c>
      <c r="AC825" t="s">
        <v>42</v>
      </c>
      <c r="AD825" t="s">
        <v>42</v>
      </c>
      <c r="AE825" t="s">
        <v>42</v>
      </c>
      <c r="AF825">
        <v>141</v>
      </c>
      <c r="AH825">
        <v>2023</v>
      </c>
      <c r="AL825" t="s">
        <v>451</v>
      </c>
    </row>
    <row r="826" spans="1:38" x14ac:dyDescent="0.35">
      <c r="A826" t="s">
        <v>47</v>
      </c>
      <c r="B826" t="s">
        <v>700</v>
      </c>
      <c r="C826" t="s">
        <v>305</v>
      </c>
      <c r="D826" t="s">
        <v>1245</v>
      </c>
      <c r="E826" t="s">
        <v>48</v>
      </c>
      <c r="G826" t="s">
        <v>451</v>
      </c>
      <c r="H826" t="s">
        <v>1248</v>
      </c>
      <c r="I826" t="s">
        <v>1249</v>
      </c>
      <c r="J826">
        <v>1</v>
      </c>
      <c r="K826">
        <v>1</v>
      </c>
      <c r="L826" t="s">
        <v>58</v>
      </c>
      <c r="M826" t="s">
        <v>50</v>
      </c>
      <c r="N826">
        <v>2</v>
      </c>
      <c r="O826">
        <v>20</v>
      </c>
      <c r="P826">
        <v>7.5</v>
      </c>
      <c r="Q826">
        <v>68.864660000000001</v>
      </c>
      <c r="R826">
        <v>2.5</v>
      </c>
      <c r="S826">
        <v>172.16165000000001</v>
      </c>
      <c r="T826">
        <v>0</v>
      </c>
      <c r="U826">
        <v>172.16165000000001</v>
      </c>
      <c r="V826">
        <v>172161.65000000002</v>
      </c>
      <c r="W826">
        <v>14346.804166666669</v>
      </c>
      <c r="X826" t="s">
        <v>1253</v>
      </c>
      <c r="Y826" t="s">
        <v>1253</v>
      </c>
      <c r="Z826">
        <v>3093</v>
      </c>
      <c r="AA826">
        <v>3094</v>
      </c>
      <c r="AB826" t="s">
        <v>42</v>
      </c>
      <c r="AC826" t="s">
        <v>42</v>
      </c>
      <c r="AD826" t="s">
        <v>42</v>
      </c>
      <c r="AE826" t="s">
        <v>42</v>
      </c>
      <c r="AF826">
        <v>141</v>
      </c>
      <c r="AH826">
        <v>2023</v>
      </c>
      <c r="AL826" t="s">
        <v>451</v>
      </c>
    </row>
    <row r="827" spans="1:38" x14ac:dyDescent="0.35">
      <c r="A827" t="s">
        <v>47</v>
      </c>
      <c r="B827" t="s">
        <v>700</v>
      </c>
      <c r="C827" t="s">
        <v>305</v>
      </c>
      <c r="D827" t="s">
        <v>1245</v>
      </c>
      <c r="E827" t="s">
        <v>48</v>
      </c>
      <c r="G827" t="s">
        <v>451</v>
      </c>
      <c r="H827" t="s">
        <v>1248</v>
      </c>
      <c r="I827" t="s">
        <v>1249</v>
      </c>
      <c r="J827">
        <v>1</v>
      </c>
      <c r="K827">
        <v>1</v>
      </c>
      <c r="L827" t="s">
        <v>58</v>
      </c>
      <c r="M827" t="s">
        <v>49</v>
      </c>
      <c r="N827">
        <v>2</v>
      </c>
      <c r="O827">
        <v>20</v>
      </c>
      <c r="P827">
        <v>7.5</v>
      </c>
      <c r="Q827">
        <v>68.864660000000001</v>
      </c>
      <c r="R827">
        <v>2.5</v>
      </c>
      <c r="S827">
        <v>172.16165000000001</v>
      </c>
      <c r="T827">
        <v>0</v>
      </c>
      <c r="U827">
        <v>172.16165000000001</v>
      </c>
      <c r="V827">
        <v>172161.65000000002</v>
      </c>
      <c r="W827">
        <v>14346.804166666669</v>
      </c>
      <c r="X827" t="s">
        <v>1253</v>
      </c>
      <c r="Y827" t="s">
        <v>1253</v>
      </c>
      <c r="Z827">
        <v>3093</v>
      </c>
      <c r="AA827">
        <v>3094</v>
      </c>
      <c r="AB827" t="s">
        <v>42</v>
      </c>
      <c r="AC827" t="s">
        <v>42</v>
      </c>
      <c r="AD827" t="s">
        <v>42</v>
      </c>
      <c r="AE827" t="s">
        <v>42</v>
      </c>
      <c r="AF827">
        <v>141</v>
      </c>
      <c r="AH827">
        <v>2023</v>
      </c>
      <c r="AL827" t="s">
        <v>451</v>
      </c>
    </row>
    <row r="828" spans="1:38" x14ac:dyDescent="0.35">
      <c r="A828" t="s">
        <v>47</v>
      </c>
      <c r="B828" t="s">
        <v>700</v>
      </c>
      <c r="C828" t="s">
        <v>305</v>
      </c>
      <c r="D828" t="s">
        <v>1241</v>
      </c>
      <c r="E828" t="s">
        <v>48</v>
      </c>
      <c r="G828" t="s">
        <v>1250</v>
      </c>
      <c r="H828" t="s">
        <v>1251</v>
      </c>
      <c r="I828" t="s">
        <v>1252</v>
      </c>
      <c r="J828">
        <v>1</v>
      </c>
      <c r="K828">
        <v>0.5</v>
      </c>
      <c r="L828" t="s">
        <v>58</v>
      </c>
      <c r="M828" t="s">
        <v>49</v>
      </c>
      <c r="N828">
        <v>3</v>
      </c>
      <c r="O828">
        <v>14</v>
      </c>
      <c r="P828">
        <v>7.5</v>
      </c>
      <c r="Q828">
        <v>68.864660000000001</v>
      </c>
      <c r="R828">
        <v>1.75</v>
      </c>
      <c r="S828">
        <v>120.513155</v>
      </c>
      <c r="U828">
        <v>120.513155</v>
      </c>
      <c r="V828">
        <v>120513.155</v>
      </c>
      <c r="W828">
        <v>10042.762916666667</v>
      </c>
      <c r="X828" t="s">
        <v>1253</v>
      </c>
      <c r="Y828" t="s">
        <v>1254</v>
      </c>
      <c r="Z828">
        <v>3093</v>
      </c>
      <c r="AA828">
        <v>3094</v>
      </c>
      <c r="AF828">
        <v>141</v>
      </c>
      <c r="AH828">
        <v>2023</v>
      </c>
      <c r="AL828" t="s">
        <v>451</v>
      </c>
    </row>
    <row r="829" spans="1:38" x14ac:dyDescent="0.35">
      <c r="A829" t="s">
        <v>47</v>
      </c>
      <c r="B829" t="s">
        <v>700</v>
      </c>
      <c r="C829" t="s">
        <v>305</v>
      </c>
      <c r="D829" t="s">
        <v>1242</v>
      </c>
      <c r="E829" t="s">
        <v>48</v>
      </c>
      <c r="G829" t="s">
        <v>451</v>
      </c>
      <c r="H829" t="s">
        <v>1255</v>
      </c>
      <c r="I829" t="s">
        <v>1256</v>
      </c>
      <c r="J829">
        <v>1</v>
      </c>
      <c r="K829">
        <v>0.5</v>
      </c>
      <c r="L829" t="s">
        <v>58</v>
      </c>
      <c r="M829" t="s">
        <v>49</v>
      </c>
      <c r="N829">
        <v>4</v>
      </c>
      <c r="O829">
        <v>1</v>
      </c>
      <c r="P829">
        <v>7.5</v>
      </c>
      <c r="Q829">
        <v>68.864660000000001</v>
      </c>
      <c r="R829">
        <v>0.125</v>
      </c>
      <c r="S829">
        <v>8.6080825000000001</v>
      </c>
      <c r="T829">
        <v>0</v>
      </c>
      <c r="U829">
        <v>8.6080825000000001</v>
      </c>
      <c r="V829">
        <v>8608.0825000000004</v>
      </c>
      <c r="W829">
        <v>717.34020833333341</v>
      </c>
      <c r="X829" t="s">
        <v>1253</v>
      </c>
      <c r="Y829" t="s">
        <v>1253</v>
      </c>
      <c r="Z829">
        <v>3093</v>
      </c>
      <c r="AA829">
        <v>3094</v>
      </c>
      <c r="AB829" t="s">
        <v>42</v>
      </c>
      <c r="AC829" t="s">
        <v>42</v>
      </c>
      <c r="AD829" t="s">
        <v>42</v>
      </c>
      <c r="AE829" t="s">
        <v>42</v>
      </c>
      <c r="AF829">
        <v>141</v>
      </c>
      <c r="AH829">
        <v>2023</v>
      </c>
      <c r="AL829" t="s">
        <v>451</v>
      </c>
    </row>
    <row r="830" spans="1:38" x14ac:dyDescent="0.35">
      <c r="A830" t="s">
        <v>47</v>
      </c>
      <c r="B830" t="s">
        <v>700</v>
      </c>
      <c r="C830" t="s">
        <v>305</v>
      </c>
      <c r="D830" t="s">
        <v>1242</v>
      </c>
      <c r="E830" t="s">
        <v>48</v>
      </c>
      <c r="G830" t="s">
        <v>451</v>
      </c>
      <c r="H830" t="s">
        <v>1257</v>
      </c>
      <c r="I830" t="s">
        <v>1258</v>
      </c>
      <c r="J830">
        <v>1</v>
      </c>
      <c r="K830">
        <v>0.5</v>
      </c>
      <c r="L830" t="s">
        <v>58</v>
      </c>
      <c r="M830" t="s">
        <v>50</v>
      </c>
      <c r="N830">
        <v>1</v>
      </c>
      <c r="O830">
        <v>25</v>
      </c>
      <c r="P830">
        <v>7.5</v>
      </c>
      <c r="Q830">
        <v>68.864660000000001</v>
      </c>
      <c r="R830">
        <v>3.125</v>
      </c>
      <c r="S830">
        <v>215.20206250000001</v>
      </c>
      <c r="T830">
        <v>0</v>
      </c>
      <c r="U830">
        <v>215.20206250000001</v>
      </c>
      <c r="V830">
        <v>215202.0625</v>
      </c>
      <c r="W830">
        <v>17933.505208333332</v>
      </c>
      <c r="X830" t="s">
        <v>1253</v>
      </c>
      <c r="Y830" t="s">
        <v>1253</v>
      </c>
      <c r="Z830">
        <v>3093</v>
      </c>
      <c r="AA830">
        <v>3094</v>
      </c>
      <c r="AB830" t="s">
        <v>42</v>
      </c>
      <c r="AC830" t="s">
        <v>42</v>
      </c>
      <c r="AD830" t="s">
        <v>42</v>
      </c>
      <c r="AE830" t="s">
        <v>42</v>
      </c>
      <c r="AF830">
        <v>141</v>
      </c>
      <c r="AH830">
        <v>2023</v>
      </c>
      <c r="AL830" t="s">
        <v>451</v>
      </c>
    </row>
    <row r="831" spans="1:38" x14ac:dyDescent="0.35">
      <c r="A831" t="s">
        <v>47</v>
      </c>
      <c r="B831" t="s">
        <v>700</v>
      </c>
      <c r="C831" t="s">
        <v>305</v>
      </c>
      <c r="D831" t="s">
        <v>1242</v>
      </c>
      <c r="E831" t="s">
        <v>48</v>
      </c>
      <c r="G831" t="s">
        <v>451</v>
      </c>
      <c r="H831" t="s">
        <v>1259</v>
      </c>
      <c r="I831" t="s">
        <v>1258</v>
      </c>
      <c r="J831">
        <v>1</v>
      </c>
      <c r="K831">
        <v>0.5</v>
      </c>
      <c r="L831" t="s">
        <v>58</v>
      </c>
      <c r="M831" t="s">
        <v>50</v>
      </c>
      <c r="N831">
        <v>1</v>
      </c>
      <c r="O831">
        <v>4</v>
      </c>
      <c r="P831">
        <v>7.5</v>
      </c>
      <c r="Q831">
        <v>68.864660000000001</v>
      </c>
      <c r="R831">
        <v>0.5</v>
      </c>
      <c r="S831">
        <v>34.43233</v>
      </c>
      <c r="T831">
        <v>0</v>
      </c>
      <c r="U831">
        <v>34.43233</v>
      </c>
      <c r="V831">
        <v>34432.33</v>
      </c>
      <c r="W831">
        <v>2869.3608333333336</v>
      </c>
      <c r="X831" t="s">
        <v>1253</v>
      </c>
      <c r="Y831" t="s">
        <v>1253</v>
      </c>
      <c r="Z831">
        <v>3093</v>
      </c>
      <c r="AA831">
        <v>3094</v>
      </c>
      <c r="AB831" t="s">
        <v>42</v>
      </c>
      <c r="AC831" t="s">
        <v>42</v>
      </c>
      <c r="AD831" t="s">
        <v>42</v>
      </c>
      <c r="AE831" t="s">
        <v>42</v>
      </c>
      <c r="AF831">
        <v>141</v>
      </c>
      <c r="AH831">
        <v>2023</v>
      </c>
      <c r="AL831" t="s">
        <v>451</v>
      </c>
    </row>
    <row r="832" spans="1:38" x14ac:dyDescent="0.35">
      <c r="A832" t="s">
        <v>47</v>
      </c>
      <c r="B832" t="s">
        <v>700</v>
      </c>
      <c r="C832" t="s">
        <v>305</v>
      </c>
      <c r="D832" t="s">
        <v>1242</v>
      </c>
      <c r="E832" t="s">
        <v>48</v>
      </c>
      <c r="G832" t="s">
        <v>451</v>
      </c>
      <c r="H832" t="s">
        <v>1257</v>
      </c>
      <c r="I832" t="s">
        <v>1258</v>
      </c>
      <c r="J832">
        <v>1</v>
      </c>
      <c r="K832">
        <v>0.5</v>
      </c>
      <c r="L832" t="s">
        <v>58</v>
      </c>
      <c r="M832" t="s">
        <v>49</v>
      </c>
      <c r="N832">
        <v>2</v>
      </c>
      <c r="O832">
        <v>21</v>
      </c>
      <c r="P832">
        <v>7.5</v>
      </c>
      <c r="Q832">
        <v>68.864660000000001</v>
      </c>
      <c r="R832">
        <v>2.625</v>
      </c>
      <c r="S832">
        <v>180.7697325</v>
      </c>
      <c r="T832">
        <v>0</v>
      </c>
      <c r="U832">
        <v>180.7697325</v>
      </c>
      <c r="V832">
        <v>180769.73250000001</v>
      </c>
      <c r="W832">
        <v>15064.144375000002</v>
      </c>
      <c r="X832" t="s">
        <v>1253</v>
      </c>
      <c r="Y832" t="s">
        <v>1253</v>
      </c>
      <c r="Z832">
        <v>3093</v>
      </c>
      <c r="AA832">
        <v>3094</v>
      </c>
      <c r="AB832" t="s">
        <v>42</v>
      </c>
      <c r="AC832" t="s">
        <v>42</v>
      </c>
      <c r="AD832" t="s">
        <v>42</v>
      </c>
      <c r="AE832" t="s">
        <v>42</v>
      </c>
      <c r="AF832">
        <v>141</v>
      </c>
      <c r="AH832">
        <v>2023</v>
      </c>
      <c r="AL832" t="s">
        <v>451</v>
      </c>
    </row>
    <row r="833" spans="1:38" x14ac:dyDescent="0.35">
      <c r="A833" t="s">
        <v>47</v>
      </c>
      <c r="B833" t="s">
        <v>700</v>
      </c>
      <c r="C833" t="s">
        <v>305</v>
      </c>
      <c r="D833" t="s">
        <v>1242</v>
      </c>
      <c r="E833" t="s">
        <v>48</v>
      </c>
      <c r="G833" t="s">
        <v>451</v>
      </c>
      <c r="H833" t="s">
        <v>1259</v>
      </c>
      <c r="I833" t="s">
        <v>1258</v>
      </c>
      <c r="J833">
        <v>1</v>
      </c>
      <c r="K833">
        <v>0.5</v>
      </c>
      <c r="L833" t="s">
        <v>58</v>
      </c>
      <c r="M833" t="s">
        <v>49</v>
      </c>
      <c r="N833">
        <v>2</v>
      </c>
      <c r="O833">
        <v>2</v>
      </c>
      <c r="P833">
        <v>7.5</v>
      </c>
      <c r="Q833">
        <v>68.864660000000001</v>
      </c>
      <c r="R833">
        <v>0.25</v>
      </c>
      <c r="S833">
        <v>17.216165</v>
      </c>
      <c r="T833">
        <v>0</v>
      </c>
      <c r="U833">
        <v>17.216165</v>
      </c>
      <c r="V833">
        <v>17216.165000000001</v>
      </c>
      <c r="W833">
        <v>1434.6804166666668</v>
      </c>
      <c r="X833" t="s">
        <v>1253</v>
      </c>
      <c r="Y833" t="s">
        <v>1253</v>
      </c>
      <c r="Z833">
        <v>3093</v>
      </c>
      <c r="AA833">
        <v>3094</v>
      </c>
      <c r="AB833" t="s">
        <v>42</v>
      </c>
      <c r="AC833" t="s">
        <v>42</v>
      </c>
      <c r="AD833" t="s">
        <v>42</v>
      </c>
      <c r="AE833" t="s">
        <v>42</v>
      </c>
      <c r="AF833">
        <v>141</v>
      </c>
      <c r="AH833">
        <v>2023</v>
      </c>
      <c r="AL833" t="s">
        <v>451</v>
      </c>
    </row>
    <row r="834" spans="1:38" x14ac:dyDescent="0.35">
      <c r="A834" t="s">
        <v>47</v>
      </c>
      <c r="B834" t="s">
        <v>700</v>
      </c>
      <c r="C834" t="s">
        <v>305</v>
      </c>
      <c r="D834" t="s">
        <v>1244</v>
      </c>
      <c r="E834" t="s">
        <v>48</v>
      </c>
      <c r="G834" t="s">
        <v>451</v>
      </c>
      <c r="H834" t="s">
        <v>1260</v>
      </c>
      <c r="I834" t="s">
        <v>1261</v>
      </c>
      <c r="J834">
        <v>1</v>
      </c>
      <c r="K834">
        <v>0.5</v>
      </c>
      <c r="L834" t="s">
        <v>58</v>
      </c>
      <c r="M834" t="s">
        <v>49</v>
      </c>
      <c r="N834">
        <v>2</v>
      </c>
      <c r="O834">
        <v>12</v>
      </c>
      <c r="P834">
        <v>7.5</v>
      </c>
      <c r="Q834">
        <v>68.864660000000001</v>
      </c>
      <c r="R834">
        <v>1.5</v>
      </c>
      <c r="S834">
        <v>103.29698999999999</v>
      </c>
      <c r="U834">
        <v>103.29698999999999</v>
      </c>
      <c r="V834">
        <v>103296.98999999999</v>
      </c>
      <c r="W834">
        <v>8608.0824999999986</v>
      </c>
      <c r="X834" t="s">
        <v>1253</v>
      </c>
      <c r="Y834" t="s">
        <v>1253</v>
      </c>
      <c r="Z834">
        <v>3093</v>
      </c>
      <c r="AA834">
        <v>3094</v>
      </c>
      <c r="AF834">
        <v>141</v>
      </c>
      <c r="AH834">
        <v>2023</v>
      </c>
      <c r="AL834" t="s">
        <v>451</v>
      </c>
    </row>
    <row r="835" spans="1:38" x14ac:dyDescent="0.35">
      <c r="A835" t="s">
        <v>47</v>
      </c>
      <c r="B835" t="s">
        <v>700</v>
      </c>
      <c r="C835" t="s">
        <v>305</v>
      </c>
      <c r="D835" t="s">
        <v>1244</v>
      </c>
      <c r="E835" t="s">
        <v>48</v>
      </c>
      <c r="G835" t="s">
        <v>451</v>
      </c>
      <c r="H835" t="s">
        <v>1262</v>
      </c>
      <c r="I835" t="s">
        <v>1263</v>
      </c>
      <c r="J835">
        <v>1</v>
      </c>
      <c r="K835">
        <v>0.5</v>
      </c>
      <c r="L835" t="s">
        <v>58</v>
      </c>
      <c r="M835" t="s">
        <v>50</v>
      </c>
      <c r="N835">
        <v>1</v>
      </c>
      <c r="O835">
        <v>16</v>
      </c>
      <c r="P835">
        <v>7.5</v>
      </c>
      <c r="Q835">
        <v>68.864660000000001</v>
      </c>
      <c r="R835">
        <v>2</v>
      </c>
      <c r="S835">
        <v>137.72932</v>
      </c>
      <c r="T835">
        <v>0</v>
      </c>
      <c r="U835">
        <v>137.72932</v>
      </c>
      <c r="V835">
        <v>137729.32</v>
      </c>
      <c r="W835">
        <v>11477.443333333335</v>
      </c>
      <c r="X835" t="s">
        <v>1253</v>
      </c>
      <c r="Y835" t="s">
        <v>1253</v>
      </c>
      <c r="Z835">
        <v>3093</v>
      </c>
      <c r="AA835">
        <v>3094</v>
      </c>
      <c r="AB835" t="s">
        <v>42</v>
      </c>
      <c r="AC835" t="s">
        <v>42</v>
      </c>
      <c r="AD835" t="s">
        <v>42</v>
      </c>
      <c r="AE835" t="s">
        <v>42</v>
      </c>
      <c r="AF835">
        <v>141</v>
      </c>
      <c r="AH835">
        <v>2023</v>
      </c>
      <c r="AL835" t="s">
        <v>451</v>
      </c>
    </row>
    <row r="836" spans="1:38" x14ac:dyDescent="0.35">
      <c r="A836" t="s">
        <v>47</v>
      </c>
      <c r="B836" t="s">
        <v>700</v>
      </c>
      <c r="C836" t="s">
        <v>305</v>
      </c>
      <c r="D836" t="s">
        <v>1244</v>
      </c>
      <c r="E836" t="s">
        <v>48</v>
      </c>
      <c r="G836" t="s">
        <v>451</v>
      </c>
      <c r="H836" t="s">
        <v>1264</v>
      </c>
      <c r="I836" t="s">
        <v>1265</v>
      </c>
      <c r="J836">
        <v>1</v>
      </c>
      <c r="K836">
        <v>0.5</v>
      </c>
      <c r="L836" t="s">
        <v>58</v>
      </c>
      <c r="M836" t="s">
        <v>49</v>
      </c>
      <c r="N836">
        <v>2</v>
      </c>
      <c r="O836">
        <v>12</v>
      </c>
      <c r="P836">
        <v>7.5</v>
      </c>
      <c r="Q836">
        <v>68.864660000000001</v>
      </c>
      <c r="R836">
        <v>1.5</v>
      </c>
      <c r="S836">
        <v>103.29698999999999</v>
      </c>
      <c r="T836">
        <v>0</v>
      </c>
      <c r="U836">
        <v>103.29698999999999</v>
      </c>
      <c r="V836">
        <v>103296.98999999999</v>
      </c>
      <c r="W836">
        <v>8608.0824999999986</v>
      </c>
      <c r="X836" t="s">
        <v>1253</v>
      </c>
      <c r="Y836" t="s">
        <v>1253</v>
      </c>
      <c r="Z836">
        <v>3093</v>
      </c>
      <c r="AA836">
        <v>3094</v>
      </c>
      <c r="AB836" t="s">
        <v>42</v>
      </c>
      <c r="AC836" t="s">
        <v>42</v>
      </c>
      <c r="AD836" t="s">
        <v>42</v>
      </c>
      <c r="AE836" t="s">
        <v>42</v>
      </c>
      <c r="AF836">
        <v>141</v>
      </c>
      <c r="AH836">
        <v>2023</v>
      </c>
      <c r="AL836" t="s">
        <v>451</v>
      </c>
    </row>
    <row r="837" spans="1:38" x14ac:dyDescent="0.35">
      <c r="A837" t="s">
        <v>47</v>
      </c>
      <c r="B837" t="s">
        <v>700</v>
      </c>
      <c r="C837" t="s">
        <v>305</v>
      </c>
      <c r="D837" t="s">
        <v>1245</v>
      </c>
      <c r="E837" t="s">
        <v>48</v>
      </c>
      <c r="G837" t="s">
        <v>451</v>
      </c>
      <c r="H837" t="s">
        <v>1266</v>
      </c>
      <c r="I837" t="s">
        <v>1267</v>
      </c>
      <c r="J837">
        <v>1</v>
      </c>
      <c r="K837">
        <v>1</v>
      </c>
      <c r="L837" t="s">
        <v>58</v>
      </c>
      <c r="M837" t="s">
        <v>50</v>
      </c>
      <c r="N837">
        <v>2</v>
      </c>
      <c r="O837">
        <v>20</v>
      </c>
      <c r="P837">
        <v>7.5</v>
      </c>
      <c r="Q837">
        <v>69.864660000000001</v>
      </c>
      <c r="R837">
        <v>2.5</v>
      </c>
      <c r="S837">
        <v>174.66165000000001</v>
      </c>
      <c r="T837">
        <v>0</v>
      </c>
      <c r="U837">
        <v>174.66165000000001</v>
      </c>
      <c r="V837">
        <v>174661.65000000002</v>
      </c>
      <c r="W837">
        <v>14555.137500000003</v>
      </c>
      <c r="X837" t="s">
        <v>1253</v>
      </c>
      <c r="Y837" t="s">
        <v>1253</v>
      </c>
      <c r="Z837">
        <v>3093</v>
      </c>
      <c r="AA837">
        <v>3094</v>
      </c>
      <c r="AB837" t="s">
        <v>42</v>
      </c>
      <c r="AC837" t="s">
        <v>42</v>
      </c>
      <c r="AD837" t="s">
        <v>42</v>
      </c>
      <c r="AE837" t="s">
        <v>42</v>
      </c>
      <c r="AF837">
        <v>141</v>
      </c>
      <c r="AH837">
        <v>2023</v>
      </c>
      <c r="AL837" t="s">
        <v>451</v>
      </c>
    </row>
    <row r="838" spans="1:38" x14ac:dyDescent="0.35">
      <c r="A838" t="s">
        <v>47</v>
      </c>
      <c r="B838" t="s">
        <v>700</v>
      </c>
      <c r="C838" t="s">
        <v>305</v>
      </c>
      <c r="D838" t="s">
        <v>1245</v>
      </c>
      <c r="E838" t="s">
        <v>48</v>
      </c>
      <c r="G838" t="s">
        <v>451</v>
      </c>
      <c r="H838" t="s">
        <v>1266</v>
      </c>
      <c r="I838" t="s">
        <v>1267</v>
      </c>
      <c r="J838">
        <v>1</v>
      </c>
      <c r="K838">
        <v>1</v>
      </c>
      <c r="L838" t="s">
        <v>58</v>
      </c>
      <c r="M838" t="s">
        <v>49</v>
      </c>
      <c r="N838">
        <v>2</v>
      </c>
      <c r="O838">
        <v>20</v>
      </c>
      <c r="P838">
        <v>7.5</v>
      </c>
      <c r="Q838">
        <v>69.864660000000001</v>
      </c>
      <c r="R838">
        <v>2.5</v>
      </c>
      <c r="S838">
        <v>174.66165000000001</v>
      </c>
      <c r="T838">
        <v>0</v>
      </c>
      <c r="U838">
        <v>174.66165000000001</v>
      </c>
      <c r="V838">
        <v>174661.65000000002</v>
      </c>
      <c r="W838">
        <v>14555.137500000003</v>
      </c>
      <c r="X838" t="s">
        <v>1253</v>
      </c>
      <c r="Y838" t="s">
        <v>1253</v>
      </c>
      <c r="Z838">
        <v>3093</v>
      </c>
      <c r="AA838">
        <v>3094</v>
      </c>
      <c r="AB838" t="s">
        <v>42</v>
      </c>
      <c r="AC838" t="s">
        <v>42</v>
      </c>
      <c r="AD838" t="s">
        <v>42</v>
      </c>
      <c r="AE838" t="s">
        <v>42</v>
      </c>
      <c r="AF838">
        <v>141</v>
      </c>
      <c r="AH838">
        <v>2023</v>
      </c>
      <c r="AL838" t="s">
        <v>451</v>
      </c>
    </row>
    <row r="839" spans="1:38" x14ac:dyDescent="0.35">
      <c r="A839" t="s">
        <v>47</v>
      </c>
      <c r="B839" t="s">
        <v>700</v>
      </c>
      <c r="C839" t="s">
        <v>305</v>
      </c>
      <c r="D839" t="s">
        <v>1268</v>
      </c>
      <c r="E839" t="s">
        <v>48</v>
      </c>
      <c r="G839" t="s">
        <v>451</v>
      </c>
      <c r="H839" t="s">
        <v>1269</v>
      </c>
      <c r="I839" t="s">
        <v>1270</v>
      </c>
      <c r="J839">
        <v>1</v>
      </c>
      <c r="K839">
        <v>1</v>
      </c>
      <c r="L839" t="s">
        <v>58</v>
      </c>
      <c r="M839" t="s">
        <v>362</v>
      </c>
      <c r="N839">
        <v>2</v>
      </c>
      <c r="O839">
        <v>34</v>
      </c>
      <c r="P839">
        <v>7.5</v>
      </c>
      <c r="Q839">
        <v>69.864660000000001</v>
      </c>
      <c r="R839">
        <v>4.25</v>
      </c>
      <c r="S839">
        <v>296.92480499999999</v>
      </c>
      <c r="T839">
        <v>0</v>
      </c>
      <c r="U839">
        <v>296.92480499999999</v>
      </c>
      <c r="V839">
        <v>296924.80499999999</v>
      </c>
      <c r="W839">
        <v>24743.733749999999</v>
      </c>
      <c r="X839" t="s">
        <v>1253</v>
      </c>
      <c r="Y839" t="s">
        <v>1253</v>
      </c>
      <c r="Z839">
        <v>3093</v>
      </c>
      <c r="AA839">
        <v>3094</v>
      </c>
      <c r="AF839">
        <v>141</v>
      </c>
      <c r="AH839">
        <v>2023</v>
      </c>
      <c r="AL839" t="s">
        <v>451</v>
      </c>
    </row>
    <row r="840" spans="1:38" x14ac:dyDescent="0.35">
      <c r="A840" t="s">
        <v>47</v>
      </c>
      <c r="B840" t="s">
        <v>700</v>
      </c>
      <c r="C840" t="s">
        <v>305</v>
      </c>
      <c r="D840" t="s">
        <v>1268</v>
      </c>
      <c r="E840" t="s">
        <v>48</v>
      </c>
      <c r="G840" t="s">
        <v>451</v>
      </c>
      <c r="H840" t="s">
        <v>1269</v>
      </c>
      <c r="I840" t="s">
        <v>1270</v>
      </c>
      <c r="J840">
        <v>1</v>
      </c>
      <c r="K840">
        <v>1</v>
      </c>
      <c r="L840" t="s">
        <v>58</v>
      </c>
      <c r="M840" t="s">
        <v>49</v>
      </c>
      <c r="N840">
        <v>2</v>
      </c>
      <c r="O840">
        <v>34</v>
      </c>
      <c r="P840">
        <v>7.5</v>
      </c>
      <c r="Q840">
        <v>69.864660000000001</v>
      </c>
      <c r="R840">
        <v>4.25</v>
      </c>
      <c r="S840">
        <v>296.92480499999999</v>
      </c>
      <c r="T840">
        <v>0</v>
      </c>
      <c r="U840">
        <v>296.92480499999999</v>
      </c>
      <c r="V840">
        <v>296924.80499999999</v>
      </c>
      <c r="W840">
        <v>24743.733749999999</v>
      </c>
      <c r="X840" t="s">
        <v>1253</v>
      </c>
      <c r="Y840" t="s">
        <v>1253</v>
      </c>
      <c r="Z840">
        <v>3093</v>
      </c>
      <c r="AA840">
        <v>3094</v>
      </c>
      <c r="AF840">
        <v>141</v>
      </c>
      <c r="AH840">
        <v>2023</v>
      </c>
      <c r="AL840" t="s">
        <v>451</v>
      </c>
    </row>
    <row r="841" spans="1:38" x14ac:dyDescent="0.35">
      <c r="A841" t="s">
        <v>47</v>
      </c>
      <c r="B841" t="s">
        <v>700</v>
      </c>
      <c r="C841" t="s">
        <v>305</v>
      </c>
      <c r="D841" t="s">
        <v>1268</v>
      </c>
      <c r="E841" t="s">
        <v>48</v>
      </c>
      <c r="G841" t="s">
        <v>451</v>
      </c>
      <c r="H841" t="s">
        <v>1269</v>
      </c>
      <c r="I841" t="s">
        <v>1270</v>
      </c>
      <c r="J841">
        <v>1</v>
      </c>
      <c r="K841">
        <v>0.5</v>
      </c>
      <c r="L841" t="s">
        <v>58</v>
      </c>
      <c r="M841" t="s">
        <v>362</v>
      </c>
      <c r="N841">
        <v>3</v>
      </c>
      <c r="O841">
        <v>32</v>
      </c>
      <c r="P841">
        <v>7.5</v>
      </c>
      <c r="Q841">
        <v>69.864660000000001</v>
      </c>
      <c r="R841">
        <v>4</v>
      </c>
      <c r="S841">
        <v>279.45864</v>
      </c>
      <c r="U841">
        <v>279.45864</v>
      </c>
      <c r="V841">
        <v>279458.64</v>
      </c>
      <c r="W841">
        <v>23288.22</v>
      </c>
      <c r="X841" t="s">
        <v>1253</v>
      </c>
      <c r="Y841" t="s">
        <v>1253</v>
      </c>
      <c r="Z841">
        <v>3093</v>
      </c>
      <c r="AA841">
        <v>3094</v>
      </c>
      <c r="AF841">
        <v>141</v>
      </c>
      <c r="AH841">
        <v>2023</v>
      </c>
      <c r="AL841" t="s">
        <v>451</v>
      </c>
    </row>
    <row r="842" spans="1:38" x14ac:dyDescent="0.35">
      <c r="A842" t="s">
        <v>47</v>
      </c>
      <c r="B842" t="s">
        <v>700</v>
      </c>
      <c r="C842" t="s">
        <v>305</v>
      </c>
      <c r="D842" t="s">
        <v>1268</v>
      </c>
      <c r="E842" t="s">
        <v>48</v>
      </c>
      <c r="G842" t="s">
        <v>451</v>
      </c>
      <c r="H842" t="s">
        <v>1269</v>
      </c>
      <c r="I842" t="s">
        <v>1270</v>
      </c>
      <c r="J842">
        <v>1</v>
      </c>
      <c r="K842">
        <v>0.5</v>
      </c>
      <c r="L842" t="s">
        <v>58</v>
      </c>
      <c r="M842" t="s">
        <v>310</v>
      </c>
      <c r="N842">
        <v>3</v>
      </c>
      <c r="O842">
        <v>32</v>
      </c>
      <c r="P842">
        <v>7.5</v>
      </c>
      <c r="Q842">
        <v>69.864660000000001</v>
      </c>
      <c r="R842">
        <v>4</v>
      </c>
      <c r="S842">
        <v>279.45864</v>
      </c>
      <c r="T842">
        <v>0</v>
      </c>
      <c r="U842">
        <v>279.45864</v>
      </c>
      <c r="V842">
        <v>279458.64</v>
      </c>
      <c r="W842">
        <v>23288.22</v>
      </c>
      <c r="X842" t="s">
        <v>1253</v>
      </c>
      <c r="Y842" t="s">
        <v>1253</v>
      </c>
      <c r="Z842">
        <v>3093</v>
      </c>
      <c r="AA842">
        <v>3094</v>
      </c>
      <c r="AF842">
        <v>141</v>
      </c>
      <c r="AH842">
        <v>2023</v>
      </c>
      <c r="AL842" t="s">
        <v>451</v>
      </c>
    </row>
    <row r="843" spans="1:38" x14ac:dyDescent="0.35">
      <c r="A843" t="s">
        <v>47</v>
      </c>
      <c r="B843" t="s">
        <v>700</v>
      </c>
      <c r="C843" t="s">
        <v>305</v>
      </c>
      <c r="D843" t="s">
        <v>1268</v>
      </c>
      <c r="E843" t="s">
        <v>48</v>
      </c>
      <c r="G843" t="s">
        <v>451</v>
      </c>
      <c r="H843" t="s">
        <v>1271</v>
      </c>
      <c r="I843" t="s">
        <v>1272</v>
      </c>
      <c r="J843">
        <v>1</v>
      </c>
      <c r="K843">
        <v>1</v>
      </c>
      <c r="L843" t="s">
        <v>58</v>
      </c>
      <c r="M843" t="s">
        <v>50</v>
      </c>
      <c r="N843">
        <v>2</v>
      </c>
      <c r="O843">
        <v>34</v>
      </c>
      <c r="P843">
        <v>7.5</v>
      </c>
      <c r="Q843">
        <v>69.864660000000001</v>
      </c>
      <c r="R843">
        <v>4.25</v>
      </c>
      <c r="S843">
        <v>296.92480499999999</v>
      </c>
      <c r="T843">
        <v>0</v>
      </c>
      <c r="U843">
        <v>296.92480499999999</v>
      </c>
      <c r="V843">
        <v>296924.80499999999</v>
      </c>
      <c r="W843">
        <v>24743.733749999999</v>
      </c>
      <c r="X843" t="s">
        <v>1253</v>
      </c>
      <c r="Y843" t="s">
        <v>1253</v>
      </c>
      <c r="Z843">
        <v>3093</v>
      </c>
      <c r="AA843">
        <v>3094</v>
      </c>
      <c r="AF843">
        <v>141</v>
      </c>
      <c r="AH843">
        <v>2023</v>
      </c>
      <c r="AL843" t="s">
        <v>451</v>
      </c>
    </row>
    <row r="844" spans="1:38" x14ac:dyDescent="0.35">
      <c r="A844" t="s">
        <v>47</v>
      </c>
      <c r="B844" t="s">
        <v>700</v>
      </c>
      <c r="C844" t="s">
        <v>305</v>
      </c>
      <c r="D844" t="s">
        <v>1268</v>
      </c>
      <c r="E844" t="s">
        <v>48</v>
      </c>
      <c r="G844" t="s">
        <v>451</v>
      </c>
      <c r="H844" t="s">
        <v>1271</v>
      </c>
      <c r="I844" t="s">
        <v>1272</v>
      </c>
      <c r="J844">
        <v>1</v>
      </c>
      <c r="K844">
        <v>1</v>
      </c>
      <c r="L844" t="s">
        <v>58</v>
      </c>
      <c r="M844" t="s">
        <v>310</v>
      </c>
      <c r="N844">
        <v>2</v>
      </c>
      <c r="O844">
        <v>34</v>
      </c>
      <c r="P844">
        <v>7.5</v>
      </c>
      <c r="Q844">
        <v>69.864660000000001</v>
      </c>
      <c r="R844">
        <v>4.25</v>
      </c>
      <c r="S844">
        <v>296.92480499999999</v>
      </c>
      <c r="T844">
        <v>0</v>
      </c>
      <c r="U844">
        <v>296.92480499999999</v>
      </c>
      <c r="V844">
        <v>296924.80499999999</v>
      </c>
      <c r="W844">
        <v>24743.733749999999</v>
      </c>
      <c r="X844" t="s">
        <v>1253</v>
      </c>
      <c r="Y844" t="s">
        <v>1253</v>
      </c>
      <c r="Z844">
        <v>3093</v>
      </c>
      <c r="AA844">
        <v>3094</v>
      </c>
      <c r="AF844">
        <v>141</v>
      </c>
      <c r="AH844">
        <v>2023</v>
      </c>
      <c r="AL844" t="s">
        <v>451</v>
      </c>
    </row>
    <row r="845" spans="1:38" x14ac:dyDescent="0.35">
      <c r="A845" t="s">
        <v>47</v>
      </c>
      <c r="B845" t="s">
        <v>700</v>
      </c>
      <c r="C845" t="s">
        <v>305</v>
      </c>
      <c r="D845" t="s">
        <v>1268</v>
      </c>
      <c r="E845" t="s">
        <v>48</v>
      </c>
      <c r="G845" t="s">
        <v>451</v>
      </c>
      <c r="H845" t="s">
        <v>1273</v>
      </c>
      <c r="I845" t="s">
        <v>1272</v>
      </c>
      <c r="J845">
        <v>1</v>
      </c>
      <c r="K845">
        <v>0.5</v>
      </c>
      <c r="L845" t="s">
        <v>58</v>
      </c>
      <c r="M845" t="s">
        <v>362</v>
      </c>
      <c r="N845">
        <v>3</v>
      </c>
      <c r="O845">
        <v>32</v>
      </c>
      <c r="P845">
        <v>7.5</v>
      </c>
      <c r="Q845">
        <v>69.864660000000001</v>
      </c>
      <c r="R845">
        <v>4</v>
      </c>
      <c r="S845">
        <v>279.45864</v>
      </c>
      <c r="U845">
        <v>279.45864</v>
      </c>
      <c r="V845">
        <v>279458.64</v>
      </c>
      <c r="W845">
        <v>23288.22</v>
      </c>
      <c r="X845" t="s">
        <v>1253</v>
      </c>
      <c r="Y845" t="s">
        <v>1253</v>
      </c>
      <c r="Z845">
        <v>3093</v>
      </c>
      <c r="AA845">
        <v>3094</v>
      </c>
      <c r="AF845">
        <v>141</v>
      </c>
      <c r="AH845">
        <v>2023</v>
      </c>
      <c r="AL845" t="s">
        <v>451</v>
      </c>
    </row>
    <row r="846" spans="1:38" x14ac:dyDescent="0.35">
      <c r="A846" t="s">
        <v>47</v>
      </c>
      <c r="B846" t="s">
        <v>700</v>
      </c>
      <c r="C846" t="s">
        <v>305</v>
      </c>
      <c r="D846" t="s">
        <v>1268</v>
      </c>
      <c r="E846" t="s">
        <v>48</v>
      </c>
      <c r="G846" t="s">
        <v>451</v>
      </c>
      <c r="H846" t="s">
        <v>1273</v>
      </c>
      <c r="I846" t="s">
        <v>1272</v>
      </c>
      <c r="J846">
        <v>1</v>
      </c>
      <c r="K846">
        <v>0.5</v>
      </c>
      <c r="L846" t="s">
        <v>58</v>
      </c>
      <c r="M846" t="s">
        <v>310</v>
      </c>
      <c r="N846">
        <v>3</v>
      </c>
      <c r="O846">
        <v>32</v>
      </c>
      <c r="P846">
        <v>7.5</v>
      </c>
      <c r="Q846">
        <v>69.864660000000001</v>
      </c>
      <c r="R846">
        <v>4</v>
      </c>
      <c r="S846">
        <v>279.45864</v>
      </c>
      <c r="T846">
        <v>0</v>
      </c>
      <c r="U846">
        <v>279.45864</v>
      </c>
      <c r="V846">
        <v>279458.64</v>
      </c>
      <c r="W846">
        <v>23288.22</v>
      </c>
      <c r="X846" t="s">
        <v>1253</v>
      </c>
      <c r="Y846" t="s">
        <v>1253</v>
      </c>
      <c r="Z846">
        <v>3093</v>
      </c>
      <c r="AA846">
        <v>3094</v>
      </c>
      <c r="AF846">
        <v>141</v>
      </c>
      <c r="AH846">
        <v>2023</v>
      </c>
      <c r="AL846" t="s">
        <v>451</v>
      </c>
    </row>
    <row r="847" spans="1:38" x14ac:dyDescent="0.35">
      <c r="A847" t="s">
        <v>47</v>
      </c>
      <c r="B847" t="s">
        <v>700</v>
      </c>
      <c r="C847" t="s">
        <v>305</v>
      </c>
      <c r="D847" t="s">
        <v>1274</v>
      </c>
      <c r="E847" t="s">
        <v>48</v>
      </c>
      <c r="G847" t="s">
        <v>451</v>
      </c>
      <c r="H847" t="s">
        <v>1275</v>
      </c>
      <c r="I847" t="s">
        <v>1276</v>
      </c>
      <c r="J847">
        <v>1</v>
      </c>
      <c r="K847">
        <v>1</v>
      </c>
      <c r="L847" t="s">
        <v>58</v>
      </c>
      <c r="M847" t="s">
        <v>50</v>
      </c>
      <c r="N847">
        <v>1</v>
      </c>
      <c r="O847">
        <v>24</v>
      </c>
      <c r="P847">
        <v>15</v>
      </c>
      <c r="Q847">
        <v>69.864660000000001</v>
      </c>
      <c r="R847">
        <v>6</v>
      </c>
      <c r="S847">
        <v>419.18795999999998</v>
      </c>
      <c r="T847">
        <v>0</v>
      </c>
      <c r="U847">
        <v>419.18795999999998</v>
      </c>
      <c r="V847">
        <v>419187.95999999996</v>
      </c>
      <c r="W847">
        <v>34932.329999999994</v>
      </c>
      <c r="X847" t="s">
        <v>1253</v>
      </c>
      <c r="Y847" t="s">
        <v>1253</v>
      </c>
      <c r="Z847">
        <v>3093</v>
      </c>
      <c r="AA847">
        <v>3094</v>
      </c>
      <c r="AB847" t="s">
        <v>42</v>
      </c>
      <c r="AC847" t="s">
        <v>42</v>
      </c>
      <c r="AD847" t="s">
        <v>42</v>
      </c>
      <c r="AE847" t="s">
        <v>42</v>
      </c>
      <c r="AF847">
        <v>141</v>
      </c>
      <c r="AH847">
        <v>2023</v>
      </c>
      <c r="AL847" t="s">
        <v>451</v>
      </c>
    </row>
    <row r="848" spans="1:38" x14ac:dyDescent="0.35">
      <c r="A848" t="s">
        <v>47</v>
      </c>
      <c r="B848" t="s">
        <v>700</v>
      </c>
      <c r="C848" t="s">
        <v>305</v>
      </c>
      <c r="D848" t="s">
        <v>1274</v>
      </c>
      <c r="E848" t="s">
        <v>48</v>
      </c>
      <c r="G848" t="s">
        <v>451</v>
      </c>
      <c r="H848" t="s">
        <v>1275</v>
      </c>
      <c r="I848" t="s">
        <v>1276</v>
      </c>
      <c r="J848">
        <v>1</v>
      </c>
      <c r="K848">
        <v>1</v>
      </c>
      <c r="L848" t="s">
        <v>58</v>
      </c>
      <c r="M848" t="s">
        <v>49</v>
      </c>
      <c r="N848">
        <v>1</v>
      </c>
      <c r="O848">
        <v>24</v>
      </c>
      <c r="P848">
        <v>15</v>
      </c>
      <c r="Q848">
        <v>69.864660000000001</v>
      </c>
      <c r="R848">
        <v>6</v>
      </c>
      <c r="S848">
        <v>419.18795999999998</v>
      </c>
      <c r="T848">
        <v>0</v>
      </c>
      <c r="U848">
        <v>419.18795999999998</v>
      </c>
      <c r="V848">
        <v>419187.95999999996</v>
      </c>
      <c r="W848">
        <v>34932.329999999994</v>
      </c>
      <c r="X848" t="s">
        <v>1253</v>
      </c>
      <c r="Y848" t="s">
        <v>1253</v>
      </c>
      <c r="Z848">
        <v>3093</v>
      </c>
      <c r="AA848">
        <v>3094</v>
      </c>
      <c r="AB848" t="s">
        <v>42</v>
      </c>
      <c r="AC848" t="s">
        <v>42</v>
      </c>
      <c r="AD848" t="s">
        <v>42</v>
      </c>
      <c r="AE848" t="s">
        <v>42</v>
      </c>
      <c r="AF848">
        <v>141</v>
      </c>
      <c r="AH848">
        <v>2023</v>
      </c>
      <c r="AL848" t="s">
        <v>451</v>
      </c>
    </row>
    <row r="849" spans="1:38" x14ac:dyDescent="0.35">
      <c r="A849" t="s">
        <v>47</v>
      </c>
      <c r="B849" t="s">
        <v>700</v>
      </c>
      <c r="C849" t="s">
        <v>305</v>
      </c>
      <c r="D849" t="s">
        <v>1274</v>
      </c>
      <c r="E849" t="s">
        <v>48</v>
      </c>
      <c r="G849" t="s">
        <v>451</v>
      </c>
      <c r="H849" t="s">
        <v>1277</v>
      </c>
      <c r="I849" t="s">
        <v>1278</v>
      </c>
      <c r="J849">
        <v>1</v>
      </c>
      <c r="K849">
        <v>1</v>
      </c>
      <c r="L849" t="s">
        <v>58</v>
      </c>
      <c r="M849" t="s">
        <v>50</v>
      </c>
      <c r="N849">
        <v>2</v>
      </c>
      <c r="O849">
        <v>18</v>
      </c>
      <c r="P849">
        <v>7.5</v>
      </c>
      <c r="Q849">
        <v>69.864660000000001</v>
      </c>
      <c r="R849">
        <v>2.25</v>
      </c>
      <c r="S849">
        <v>157.19548499999999</v>
      </c>
      <c r="T849">
        <v>0</v>
      </c>
      <c r="U849">
        <v>157.19548499999999</v>
      </c>
      <c r="V849">
        <v>157195.48499999999</v>
      </c>
      <c r="W849">
        <v>13099.623749999999</v>
      </c>
      <c r="X849" t="s">
        <v>1253</v>
      </c>
      <c r="Y849" t="s">
        <v>1253</v>
      </c>
      <c r="Z849">
        <v>3093</v>
      </c>
      <c r="AA849">
        <v>3094</v>
      </c>
      <c r="AB849" t="s">
        <v>42</v>
      </c>
      <c r="AC849" t="s">
        <v>42</v>
      </c>
      <c r="AD849" t="s">
        <v>42</v>
      </c>
      <c r="AE849" t="s">
        <v>42</v>
      </c>
      <c r="AF849">
        <v>141</v>
      </c>
      <c r="AH849">
        <v>2023</v>
      </c>
      <c r="AL849" t="s">
        <v>451</v>
      </c>
    </row>
    <row r="850" spans="1:38" x14ac:dyDescent="0.35">
      <c r="A850" t="s">
        <v>47</v>
      </c>
      <c r="B850" t="s">
        <v>700</v>
      </c>
      <c r="C850" t="s">
        <v>305</v>
      </c>
      <c r="D850" t="s">
        <v>1274</v>
      </c>
      <c r="E850" t="s">
        <v>48</v>
      </c>
      <c r="G850" t="s">
        <v>451</v>
      </c>
      <c r="H850" t="s">
        <v>1277</v>
      </c>
      <c r="I850" t="s">
        <v>1278</v>
      </c>
      <c r="J850">
        <v>1</v>
      </c>
      <c r="K850">
        <v>1</v>
      </c>
      <c r="L850" t="s">
        <v>58</v>
      </c>
      <c r="M850" t="s">
        <v>49</v>
      </c>
      <c r="N850">
        <v>2</v>
      </c>
      <c r="O850">
        <v>18</v>
      </c>
      <c r="P850">
        <v>7.5</v>
      </c>
      <c r="Q850">
        <v>69.864660000000001</v>
      </c>
      <c r="R850">
        <v>2.25</v>
      </c>
      <c r="S850">
        <v>157.19548499999999</v>
      </c>
      <c r="T850">
        <v>0</v>
      </c>
      <c r="U850">
        <v>157.19548499999999</v>
      </c>
      <c r="V850">
        <v>157195.48499999999</v>
      </c>
      <c r="W850">
        <v>13099.623749999999</v>
      </c>
      <c r="X850" t="s">
        <v>1253</v>
      </c>
      <c r="Y850" t="s">
        <v>1253</v>
      </c>
      <c r="Z850">
        <v>3093</v>
      </c>
      <c r="AA850">
        <v>3094</v>
      </c>
      <c r="AB850" t="s">
        <v>42</v>
      </c>
      <c r="AC850" t="s">
        <v>42</v>
      </c>
      <c r="AD850" t="s">
        <v>42</v>
      </c>
      <c r="AE850" t="s">
        <v>42</v>
      </c>
      <c r="AF850">
        <v>141</v>
      </c>
      <c r="AH850">
        <v>2023</v>
      </c>
      <c r="AL850" t="s">
        <v>451</v>
      </c>
    </row>
    <row r="851" spans="1:38" x14ac:dyDescent="0.35">
      <c r="A851" t="s">
        <v>47</v>
      </c>
      <c r="B851" t="s">
        <v>700</v>
      </c>
      <c r="C851" t="s">
        <v>305</v>
      </c>
      <c r="D851" t="s">
        <v>1274</v>
      </c>
      <c r="E851" t="s">
        <v>48</v>
      </c>
      <c r="G851" t="s">
        <v>451</v>
      </c>
      <c r="H851" t="s">
        <v>1279</v>
      </c>
      <c r="I851" t="s">
        <v>1280</v>
      </c>
      <c r="J851">
        <v>1</v>
      </c>
      <c r="K851">
        <v>1</v>
      </c>
      <c r="L851" t="s">
        <v>58</v>
      </c>
      <c r="M851" t="s">
        <v>50</v>
      </c>
      <c r="N851">
        <v>2</v>
      </c>
      <c r="O851">
        <v>18</v>
      </c>
      <c r="P851">
        <v>7.5</v>
      </c>
      <c r="Q851">
        <v>69.864660000000001</v>
      </c>
      <c r="R851">
        <v>2.25</v>
      </c>
      <c r="S851">
        <v>157.19548499999999</v>
      </c>
      <c r="T851">
        <v>0</v>
      </c>
      <c r="U851">
        <v>157.19548499999999</v>
      </c>
      <c r="V851">
        <v>157195.48499999999</v>
      </c>
      <c r="W851">
        <v>13099.623749999999</v>
      </c>
      <c r="X851" t="s">
        <v>1253</v>
      </c>
      <c r="Y851" t="s">
        <v>1253</v>
      </c>
      <c r="Z851">
        <v>3093</v>
      </c>
      <c r="AA851">
        <v>3094</v>
      </c>
      <c r="AB851" t="s">
        <v>42</v>
      </c>
      <c r="AC851" t="s">
        <v>42</v>
      </c>
      <c r="AD851" t="s">
        <v>42</v>
      </c>
      <c r="AE851" t="s">
        <v>42</v>
      </c>
      <c r="AF851">
        <v>141</v>
      </c>
      <c r="AH851">
        <v>2023</v>
      </c>
      <c r="AL851" t="s">
        <v>451</v>
      </c>
    </row>
    <row r="852" spans="1:38" x14ac:dyDescent="0.35">
      <c r="A852" t="s">
        <v>47</v>
      </c>
      <c r="B852" t="s">
        <v>700</v>
      </c>
      <c r="C852" t="s">
        <v>305</v>
      </c>
      <c r="D852" t="s">
        <v>1274</v>
      </c>
      <c r="E852" t="s">
        <v>48</v>
      </c>
      <c r="G852" t="s">
        <v>451</v>
      </c>
      <c r="H852" t="s">
        <v>1279</v>
      </c>
      <c r="I852" t="s">
        <v>1280</v>
      </c>
      <c r="J852">
        <v>1</v>
      </c>
      <c r="K852">
        <v>1</v>
      </c>
      <c r="L852" t="s">
        <v>58</v>
      </c>
      <c r="M852" t="s">
        <v>49</v>
      </c>
      <c r="N852">
        <v>2</v>
      </c>
      <c r="O852">
        <v>18</v>
      </c>
      <c r="P852">
        <v>7.5</v>
      </c>
      <c r="Q852">
        <v>69.864660000000001</v>
      </c>
      <c r="R852">
        <v>2.25</v>
      </c>
      <c r="S852">
        <v>157.19548499999999</v>
      </c>
      <c r="T852">
        <v>0</v>
      </c>
      <c r="U852">
        <v>157.19548499999999</v>
      </c>
      <c r="V852">
        <v>157195.48499999999</v>
      </c>
      <c r="W852">
        <v>13099.623749999999</v>
      </c>
      <c r="X852" t="s">
        <v>1253</v>
      </c>
      <c r="Y852" t="s">
        <v>1253</v>
      </c>
      <c r="Z852">
        <v>3093</v>
      </c>
      <c r="AA852">
        <v>3094</v>
      </c>
      <c r="AB852" t="s">
        <v>42</v>
      </c>
      <c r="AC852" t="s">
        <v>42</v>
      </c>
      <c r="AD852" t="s">
        <v>42</v>
      </c>
      <c r="AE852" t="s">
        <v>42</v>
      </c>
      <c r="AF852">
        <v>141</v>
      </c>
      <c r="AH852">
        <v>2023</v>
      </c>
      <c r="AL852" t="s">
        <v>451</v>
      </c>
    </row>
    <row r="853" spans="1:38" x14ac:dyDescent="0.35">
      <c r="A853" t="s">
        <v>47</v>
      </c>
      <c r="B853" t="s">
        <v>700</v>
      </c>
      <c r="C853" t="s">
        <v>305</v>
      </c>
      <c r="D853" t="s">
        <v>1281</v>
      </c>
      <c r="E853" t="s">
        <v>48</v>
      </c>
      <c r="G853" t="s">
        <v>1250</v>
      </c>
      <c r="H853" t="s">
        <v>1282</v>
      </c>
      <c r="I853" t="s">
        <v>1283</v>
      </c>
      <c r="J853">
        <v>1</v>
      </c>
      <c r="K853">
        <v>0.5</v>
      </c>
      <c r="L853" t="s">
        <v>58</v>
      </c>
      <c r="M853" t="s">
        <v>49</v>
      </c>
      <c r="N853">
        <v>3</v>
      </c>
      <c r="O853">
        <v>16</v>
      </c>
      <c r="P853">
        <v>7.5</v>
      </c>
      <c r="Q853">
        <v>69.864660000000001</v>
      </c>
      <c r="R853">
        <v>2</v>
      </c>
      <c r="S853">
        <v>139.72932</v>
      </c>
      <c r="U853">
        <v>139.72932</v>
      </c>
      <c r="V853">
        <v>139729.32</v>
      </c>
      <c r="W853">
        <v>11644.11</v>
      </c>
      <c r="X853" t="s">
        <v>1253</v>
      </c>
      <c r="Y853" t="s">
        <v>1254</v>
      </c>
      <c r="Z853">
        <v>3093</v>
      </c>
      <c r="AA853">
        <v>3094</v>
      </c>
      <c r="AF853">
        <v>141</v>
      </c>
      <c r="AH853">
        <v>2023</v>
      </c>
      <c r="AL853" t="s">
        <v>451</v>
      </c>
    </row>
    <row r="854" spans="1:38" x14ac:dyDescent="0.35">
      <c r="A854" t="s">
        <v>47</v>
      </c>
      <c r="B854" t="s">
        <v>700</v>
      </c>
      <c r="C854" t="s">
        <v>305</v>
      </c>
      <c r="D854" t="s">
        <v>1284</v>
      </c>
      <c r="E854" t="s">
        <v>48</v>
      </c>
      <c r="G854" t="s">
        <v>451</v>
      </c>
      <c r="H854" t="s">
        <v>1285</v>
      </c>
      <c r="I854" t="s">
        <v>1286</v>
      </c>
      <c r="J854">
        <v>1</v>
      </c>
      <c r="K854">
        <v>0.5</v>
      </c>
      <c r="L854" t="s">
        <v>58</v>
      </c>
      <c r="M854" t="s">
        <v>49</v>
      </c>
      <c r="N854">
        <v>2</v>
      </c>
      <c r="O854">
        <v>26</v>
      </c>
      <c r="P854">
        <v>15</v>
      </c>
      <c r="Q854">
        <v>69.864660000000001</v>
      </c>
      <c r="R854">
        <v>6.5</v>
      </c>
      <c r="S854">
        <v>454.12029000000001</v>
      </c>
      <c r="T854">
        <v>0</v>
      </c>
      <c r="U854">
        <v>454.12029000000001</v>
      </c>
      <c r="V854">
        <v>454120.29000000004</v>
      </c>
      <c r="W854">
        <v>37843.357500000006</v>
      </c>
      <c r="X854" t="s">
        <v>1253</v>
      </c>
      <c r="Y854" t="s">
        <v>1253</v>
      </c>
      <c r="Z854">
        <v>3093</v>
      </c>
      <c r="AA854">
        <v>3094</v>
      </c>
      <c r="AB854" t="s">
        <v>42</v>
      </c>
      <c r="AC854" t="s">
        <v>42</v>
      </c>
      <c r="AD854" t="s">
        <v>42</v>
      </c>
      <c r="AE854" t="s">
        <v>42</v>
      </c>
      <c r="AF854">
        <v>141</v>
      </c>
      <c r="AH854">
        <v>2023</v>
      </c>
      <c r="AL854" t="s">
        <v>451</v>
      </c>
    </row>
    <row r="855" spans="1:38" x14ac:dyDescent="0.35">
      <c r="A855" t="s">
        <v>47</v>
      </c>
      <c r="B855" t="s">
        <v>700</v>
      </c>
      <c r="C855" t="s">
        <v>305</v>
      </c>
      <c r="D855" t="s">
        <v>1242</v>
      </c>
      <c r="E855" t="s">
        <v>48</v>
      </c>
      <c r="G855" t="s">
        <v>451</v>
      </c>
      <c r="H855" t="s">
        <v>1287</v>
      </c>
      <c r="I855" t="s">
        <v>1288</v>
      </c>
      <c r="J855">
        <v>1</v>
      </c>
      <c r="K855">
        <v>0.5</v>
      </c>
      <c r="L855" t="s">
        <v>58</v>
      </c>
      <c r="M855" t="s">
        <v>50</v>
      </c>
      <c r="N855">
        <v>3</v>
      </c>
      <c r="O855">
        <v>22</v>
      </c>
      <c r="P855">
        <v>7.5</v>
      </c>
      <c r="Q855">
        <v>70.864660000000001</v>
      </c>
      <c r="R855">
        <v>2.75</v>
      </c>
      <c r="S855">
        <v>194.877815</v>
      </c>
      <c r="T855">
        <v>0</v>
      </c>
      <c r="U855">
        <v>194.877815</v>
      </c>
      <c r="V855">
        <v>194877.815</v>
      </c>
      <c r="W855">
        <v>16239.817916666667</v>
      </c>
      <c r="X855" t="s">
        <v>1253</v>
      </c>
      <c r="Y855" t="s">
        <v>1253</v>
      </c>
      <c r="Z855">
        <v>3093</v>
      </c>
      <c r="AA855">
        <v>3094</v>
      </c>
      <c r="AB855" t="s">
        <v>42</v>
      </c>
      <c r="AC855" t="s">
        <v>42</v>
      </c>
      <c r="AD855" t="s">
        <v>42</v>
      </c>
      <c r="AE855" t="s">
        <v>42</v>
      </c>
      <c r="AF855">
        <v>141</v>
      </c>
      <c r="AH855">
        <v>2023</v>
      </c>
      <c r="AL855" t="s">
        <v>451</v>
      </c>
    </row>
    <row r="856" spans="1:38" x14ac:dyDescent="0.35">
      <c r="A856" t="s">
        <v>47</v>
      </c>
      <c r="B856" t="s">
        <v>700</v>
      </c>
      <c r="C856" t="s">
        <v>305</v>
      </c>
      <c r="D856" t="s">
        <v>1242</v>
      </c>
      <c r="E856" t="s">
        <v>48</v>
      </c>
      <c r="G856" t="s">
        <v>451</v>
      </c>
      <c r="H856" t="s">
        <v>1289</v>
      </c>
      <c r="I856" t="s">
        <v>1290</v>
      </c>
      <c r="J856">
        <v>1</v>
      </c>
      <c r="K856">
        <v>0.5</v>
      </c>
      <c r="L856" t="s">
        <v>58</v>
      </c>
      <c r="M856" t="s">
        <v>49</v>
      </c>
      <c r="N856">
        <v>2</v>
      </c>
      <c r="O856">
        <v>21</v>
      </c>
      <c r="P856">
        <v>7.5</v>
      </c>
      <c r="Q856">
        <v>70.864660000000001</v>
      </c>
      <c r="R856">
        <v>2.625</v>
      </c>
      <c r="S856">
        <v>186.0197325</v>
      </c>
      <c r="T856">
        <v>0</v>
      </c>
      <c r="U856">
        <v>186.0197325</v>
      </c>
      <c r="V856">
        <v>186019.73250000001</v>
      </c>
      <c r="W856">
        <v>15501.644375000002</v>
      </c>
      <c r="X856" t="s">
        <v>1253</v>
      </c>
      <c r="Y856" t="s">
        <v>1253</v>
      </c>
      <c r="Z856">
        <v>3093</v>
      </c>
      <c r="AA856">
        <v>3094</v>
      </c>
      <c r="AB856" t="s">
        <v>42</v>
      </c>
      <c r="AC856" t="s">
        <v>42</v>
      </c>
      <c r="AD856" t="s">
        <v>42</v>
      </c>
      <c r="AE856" t="s">
        <v>42</v>
      </c>
      <c r="AF856">
        <v>141</v>
      </c>
      <c r="AH856">
        <v>2023</v>
      </c>
      <c r="AL856" t="s">
        <v>451</v>
      </c>
    </row>
    <row r="857" spans="1:38" x14ac:dyDescent="0.35">
      <c r="A857" t="s">
        <v>47</v>
      </c>
      <c r="B857" t="s">
        <v>700</v>
      </c>
      <c r="C857" t="s">
        <v>305</v>
      </c>
      <c r="D857" t="s">
        <v>1242</v>
      </c>
      <c r="E857" t="s">
        <v>48</v>
      </c>
      <c r="G857" t="s">
        <v>451</v>
      </c>
      <c r="H857" t="s">
        <v>1291</v>
      </c>
      <c r="I857" t="s">
        <v>1292</v>
      </c>
      <c r="J857">
        <v>1</v>
      </c>
      <c r="K857">
        <v>0.5</v>
      </c>
      <c r="L857" t="s">
        <v>58</v>
      </c>
      <c r="M857" t="s">
        <v>49</v>
      </c>
      <c r="N857">
        <v>2</v>
      </c>
      <c r="O857">
        <v>2</v>
      </c>
      <c r="P857">
        <v>7.5</v>
      </c>
      <c r="Q857">
        <v>70.864660000000001</v>
      </c>
      <c r="R857">
        <v>0.25</v>
      </c>
      <c r="S857">
        <v>17.716165</v>
      </c>
      <c r="T857">
        <v>0</v>
      </c>
      <c r="U857">
        <v>17.716165</v>
      </c>
      <c r="V857">
        <v>17716.165000000001</v>
      </c>
      <c r="W857">
        <v>1476.3470833333333</v>
      </c>
      <c r="X857" t="s">
        <v>1253</v>
      </c>
      <c r="Y857" t="s">
        <v>1253</v>
      </c>
      <c r="Z857">
        <v>3093</v>
      </c>
      <c r="AA857">
        <v>3094</v>
      </c>
      <c r="AB857" t="s">
        <v>42</v>
      </c>
      <c r="AC857" t="s">
        <v>42</v>
      </c>
      <c r="AD857" t="s">
        <v>42</v>
      </c>
      <c r="AE857" t="s">
        <v>42</v>
      </c>
      <c r="AF857">
        <v>141</v>
      </c>
      <c r="AH857">
        <v>2023</v>
      </c>
      <c r="AL857" t="s">
        <v>451</v>
      </c>
    </row>
    <row r="858" spans="1:38" x14ac:dyDescent="0.35">
      <c r="A858" t="s">
        <v>47</v>
      </c>
      <c r="B858" t="s">
        <v>700</v>
      </c>
      <c r="C858" t="s">
        <v>305</v>
      </c>
      <c r="D858" t="s">
        <v>1242</v>
      </c>
      <c r="E858" t="s">
        <v>48</v>
      </c>
      <c r="G858" t="s">
        <v>451</v>
      </c>
      <c r="H858" t="s">
        <v>1291</v>
      </c>
      <c r="I858" t="s">
        <v>1292</v>
      </c>
      <c r="J858">
        <v>1</v>
      </c>
      <c r="K858">
        <v>0.5</v>
      </c>
      <c r="L858" t="s">
        <v>58</v>
      </c>
      <c r="M858" t="s">
        <v>50</v>
      </c>
      <c r="N858">
        <v>3</v>
      </c>
      <c r="O858">
        <v>1</v>
      </c>
      <c r="P858">
        <v>7.5</v>
      </c>
      <c r="Q858">
        <v>70.864660000000001</v>
      </c>
      <c r="R858">
        <v>0.125</v>
      </c>
      <c r="S858">
        <v>8.8580825000000001</v>
      </c>
      <c r="T858">
        <v>0</v>
      </c>
      <c r="U858">
        <v>8.8580825000000001</v>
      </c>
      <c r="V858">
        <v>8858.0825000000004</v>
      </c>
      <c r="W858">
        <v>738.17354166666667</v>
      </c>
      <c r="X858" t="s">
        <v>1253</v>
      </c>
      <c r="Y858" t="s">
        <v>1253</v>
      </c>
      <c r="Z858">
        <v>3093</v>
      </c>
      <c r="AA858">
        <v>3094</v>
      </c>
      <c r="AB858" t="s">
        <v>42</v>
      </c>
      <c r="AC858" t="s">
        <v>42</v>
      </c>
      <c r="AD858" t="s">
        <v>42</v>
      </c>
      <c r="AE858" t="s">
        <v>42</v>
      </c>
      <c r="AF858">
        <v>141</v>
      </c>
      <c r="AH858">
        <v>2023</v>
      </c>
      <c r="AL858" t="s">
        <v>451</v>
      </c>
    </row>
    <row r="859" spans="1:38" x14ac:dyDescent="0.35">
      <c r="A859" t="s">
        <v>47</v>
      </c>
      <c r="B859" t="s">
        <v>700</v>
      </c>
      <c r="C859" t="s">
        <v>305</v>
      </c>
      <c r="D859" t="s">
        <v>1281</v>
      </c>
      <c r="E859" t="s">
        <v>48</v>
      </c>
      <c r="G859" t="s">
        <v>451</v>
      </c>
      <c r="H859" t="s">
        <v>1293</v>
      </c>
      <c r="I859" t="s">
        <v>1294</v>
      </c>
      <c r="J859">
        <v>1</v>
      </c>
      <c r="K859">
        <v>0.5</v>
      </c>
      <c r="L859" t="s">
        <v>58</v>
      </c>
      <c r="M859" t="s">
        <v>49</v>
      </c>
      <c r="N859">
        <v>1</v>
      </c>
      <c r="O859">
        <v>22</v>
      </c>
      <c r="P859">
        <v>7.5</v>
      </c>
      <c r="Q859">
        <v>70.864660000000001</v>
      </c>
      <c r="R859">
        <v>2.75</v>
      </c>
      <c r="S859">
        <v>194.877815</v>
      </c>
      <c r="T859">
        <v>0</v>
      </c>
      <c r="U859">
        <v>194.877815</v>
      </c>
      <c r="V859">
        <v>194877.815</v>
      </c>
      <c r="W859">
        <v>16239.817916666667</v>
      </c>
      <c r="X859" t="s">
        <v>1253</v>
      </c>
      <c r="Y859" t="s">
        <v>1253</v>
      </c>
      <c r="Z859">
        <v>3093</v>
      </c>
      <c r="AA859">
        <v>3094</v>
      </c>
      <c r="AB859" t="s">
        <v>42</v>
      </c>
      <c r="AC859" t="s">
        <v>42</v>
      </c>
      <c r="AD859" t="s">
        <v>42</v>
      </c>
      <c r="AE859" t="s">
        <v>42</v>
      </c>
      <c r="AF859">
        <v>141</v>
      </c>
      <c r="AH859">
        <v>2023</v>
      </c>
      <c r="AL859" t="s">
        <v>451</v>
      </c>
    </row>
    <row r="860" spans="1:38" x14ac:dyDescent="0.35">
      <c r="A860" t="s">
        <v>47</v>
      </c>
      <c r="B860" t="s">
        <v>700</v>
      </c>
      <c r="C860" t="s">
        <v>305</v>
      </c>
      <c r="D860" t="s">
        <v>1241</v>
      </c>
      <c r="E860" t="s">
        <v>48</v>
      </c>
      <c r="G860" t="s">
        <v>451</v>
      </c>
      <c r="H860" t="s">
        <v>1293</v>
      </c>
      <c r="I860" t="s">
        <v>1294</v>
      </c>
      <c r="J860">
        <v>1</v>
      </c>
      <c r="K860">
        <v>0.5</v>
      </c>
      <c r="L860" t="s">
        <v>58</v>
      </c>
      <c r="M860" t="s">
        <v>49</v>
      </c>
      <c r="N860">
        <v>1</v>
      </c>
      <c r="O860">
        <v>22</v>
      </c>
      <c r="P860">
        <v>7.5</v>
      </c>
      <c r="Q860">
        <v>70.864660000000001</v>
      </c>
      <c r="R860">
        <v>2.75</v>
      </c>
      <c r="S860">
        <v>194.877815</v>
      </c>
      <c r="T860">
        <v>0</v>
      </c>
      <c r="U860">
        <v>194.877815</v>
      </c>
      <c r="V860">
        <v>194877.815</v>
      </c>
      <c r="W860">
        <v>16239.817916666667</v>
      </c>
      <c r="X860" t="s">
        <v>1253</v>
      </c>
      <c r="Y860" t="s">
        <v>1253</v>
      </c>
      <c r="Z860">
        <v>3093</v>
      </c>
      <c r="AA860">
        <v>3094</v>
      </c>
      <c r="AB860" t="s">
        <v>42</v>
      </c>
      <c r="AC860" t="s">
        <v>42</v>
      </c>
      <c r="AD860" t="s">
        <v>42</v>
      </c>
      <c r="AE860" t="s">
        <v>42</v>
      </c>
      <c r="AF860">
        <v>141</v>
      </c>
      <c r="AH860">
        <v>2023</v>
      </c>
      <c r="AL860" t="s">
        <v>451</v>
      </c>
    </row>
    <row r="861" spans="1:38" x14ac:dyDescent="0.35">
      <c r="A861" t="s">
        <v>47</v>
      </c>
      <c r="B861" t="s">
        <v>700</v>
      </c>
      <c r="C861" t="s">
        <v>305</v>
      </c>
      <c r="D861" t="s">
        <v>1244</v>
      </c>
      <c r="E861" t="s">
        <v>48</v>
      </c>
      <c r="G861" t="s">
        <v>451</v>
      </c>
      <c r="H861" t="s">
        <v>1295</v>
      </c>
      <c r="I861" t="s">
        <v>1296</v>
      </c>
      <c r="J861">
        <v>1</v>
      </c>
      <c r="K861">
        <v>0.5</v>
      </c>
      <c r="L861" t="s">
        <v>58</v>
      </c>
      <c r="M861" t="s">
        <v>50</v>
      </c>
      <c r="N861">
        <v>1</v>
      </c>
      <c r="O861">
        <v>16</v>
      </c>
      <c r="P861">
        <v>7.5</v>
      </c>
      <c r="Q861">
        <v>70.864660000000001</v>
      </c>
      <c r="R861">
        <v>2</v>
      </c>
      <c r="S861">
        <v>141.72932</v>
      </c>
      <c r="T861">
        <v>0</v>
      </c>
      <c r="U861">
        <v>141.72932</v>
      </c>
      <c r="V861">
        <v>141729.32</v>
      </c>
      <c r="W861">
        <v>11810.776666666667</v>
      </c>
      <c r="X861" t="s">
        <v>1253</v>
      </c>
      <c r="Y861" t="s">
        <v>1253</v>
      </c>
      <c r="Z861">
        <v>3093</v>
      </c>
      <c r="AA861">
        <v>3094</v>
      </c>
      <c r="AB861" t="s">
        <v>42</v>
      </c>
      <c r="AC861" t="s">
        <v>42</v>
      </c>
      <c r="AD861" t="s">
        <v>42</v>
      </c>
      <c r="AE861" t="s">
        <v>42</v>
      </c>
      <c r="AF861">
        <v>141</v>
      </c>
      <c r="AH861">
        <v>2023</v>
      </c>
      <c r="AL861" t="s">
        <v>451</v>
      </c>
    </row>
    <row r="862" spans="1:38" x14ac:dyDescent="0.35">
      <c r="A862" t="s">
        <v>47</v>
      </c>
      <c r="B862" t="s">
        <v>700</v>
      </c>
      <c r="C862" t="s">
        <v>305</v>
      </c>
      <c r="D862" t="s">
        <v>1244</v>
      </c>
      <c r="E862" t="s">
        <v>48</v>
      </c>
      <c r="G862" t="s">
        <v>451</v>
      </c>
      <c r="H862" t="s">
        <v>1297</v>
      </c>
      <c r="I862" t="s">
        <v>1298</v>
      </c>
      <c r="J862">
        <v>1</v>
      </c>
      <c r="K862">
        <v>0.5</v>
      </c>
      <c r="L862" t="s">
        <v>58</v>
      </c>
      <c r="M862" t="s">
        <v>49</v>
      </c>
      <c r="N862">
        <v>4</v>
      </c>
      <c r="O862">
        <v>10</v>
      </c>
      <c r="P862">
        <v>7.5</v>
      </c>
      <c r="Q862">
        <v>70.864660000000001</v>
      </c>
      <c r="R862">
        <v>1.25</v>
      </c>
      <c r="S862">
        <v>88.580825000000004</v>
      </c>
      <c r="T862">
        <v>0</v>
      </c>
      <c r="U862">
        <v>88.580825000000004</v>
      </c>
      <c r="V862">
        <v>88580.825000000012</v>
      </c>
      <c r="W862">
        <v>7381.7354166666673</v>
      </c>
      <c r="X862" t="s">
        <v>1253</v>
      </c>
      <c r="Y862" t="s">
        <v>1253</v>
      </c>
      <c r="Z862">
        <v>3093</v>
      </c>
      <c r="AA862">
        <v>3094</v>
      </c>
      <c r="AB862" t="s">
        <v>42</v>
      </c>
      <c r="AC862" t="s">
        <v>42</v>
      </c>
      <c r="AD862" t="s">
        <v>42</v>
      </c>
      <c r="AE862" t="s">
        <v>42</v>
      </c>
      <c r="AF862">
        <v>141</v>
      </c>
      <c r="AH862">
        <v>2023</v>
      </c>
      <c r="AL862" t="s">
        <v>451</v>
      </c>
    </row>
    <row r="863" spans="1:38" x14ac:dyDescent="0.35">
      <c r="A863" t="s">
        <v>47</v>
      </c>
      <c r="B863" t="s">
        <v>700</v>
      </c>
      <c r="C863" t="s">
        <v>305</v>
      </c>
      <c r="D863" t="s">
        <v>1245</v>
      </c>
      <c r="E863" t="s">
        <v>48</v>
      </c>
      <c r="G863" t="s">
        <v>451</v>
      </c>
      <c r="H863" t="s">
        <v>1299</v>
      </c>
      <c r="I863" t="s">
        <v>1300</v>
      </c>
      <c r="J863">
        <v>1</v>
      </c>
      <c r="K863">
        <v>1</v>
      </c>
      <c r="L863" t="s">
        <v>58</v>
      </c>
      <c r="M863" t="s">
        <v>50</v>
      </c>
      <c r="N863">
        <v>2</v>
      </c>
      <c r="O863">
        <v>20</v>
      </c>
      <c r="P863">
        <v>15</v>
      </c>
      <c r="Q863">
        <v>71.864660000000001</v>
      </c>
      <c r="R863">
        <v>5</v>
      </c>
      <c r="S863">
        <v>359.32330000000002</v>
      </c>
      <c r="T863">
        <v>0</v>
      </c>
      <c r="U863">
        <v>359.32330000000002</v>
      </c>
      <c r="V863">
        <v>359323.30000000005</v>
      </c>
      <c r="W863">
        <v>29943.608333333337</v>
      </c>
      <c r="X863" t="s">
        <v>1253</v>
      </c>
      <c r="Y863" t="s">
        <v>1253</v>
      </c>
      <c r="Z863">
        <v>3093</v>
      </c>
      <c r="AA863">
        <v>3094</v>
      </c>
      <c r="AB863" t="s">
        <v>42</v>
      </c>
      <c r="AC863" t="s">
        <v>42</v>
      </c>
      <c r="AD863" t="s">
        <v>42</v>
      </c>
      <c r="AE863" t="s">
        <v>42</v>
      </c>
      <c r="AF863">
        <v>141</v>
      </c>
      <c r="AH863">
        <v>2023</v>
      </c>
      <c r="AL863" t="s">
        <v>451</v>
      </c>
    </row>
    <row r="864" spans="1:38" x14ac:dyDescent="0.35">
      <c r="A864" t="s">
        <v>47</v>
      </c>
      <c r="B864" t="s">
        <v>700</v>
      </c>
      <c r="C864" t="s">
        <v>305</v>
      </c>
      <c r="D864" t="s">
        <v>1245</v>
      </c>
      <c r="E864" t="s">
        <v>48</v>
      </c>
      <c r="G864" t="s">
        <v>451</v>
      </c>
      <c r="H864" t="s">
        <v>1299</v>
      </c>
      <c r="I864" t="s">
        <v>1300</v>
      </c>
      <c r="J864">
        <v>1</v>
      </c>
      <c r="K864">
        <v>1</v>
      </c>
      <c r="L864" t="s">
        <v>58</v>
      </c>
      <c r="M864" t="s">
        <v>49</v>
      </c>
      <c r="N864">
        <v>2</v>
      </c>
      <c r="O864">
        <v>20</v>
      </c>
      <c r="P864">
        <v>15</v>
      </c>
      <c r="Q864">
        <v>71.864660000000001</v>
      </c>
      <c r="R864">
        <v>5</v>
      </c>
      <c r="S864">
        <v>359.32330000000002</v>
      </c>
      <c r="T864">
        <v>0</v>
      </c>
      <c r="U864">
        <v>359.32330000000002</v>
      </c>
      <c r="V864">
        <v>359323.30000000005</v>
      </c>
      <c r="W864">
        <v>29943.608333333337</v>
      </c>
      <c r="X864" t="s">
        <v>1253</v>
      </c>
      <c r="Y864" t="s">
        <v>1253</v>
      </c>
      <c r="Z864">
        <v>3093</v>
      </c>
      <c r="AA864">
        <v>3094</v>
      </c>
      <c r="AB864" t="s">
        <v>42</v>
      </c>
      <c r="AC864" t="s">
        <v>42</v>
      </c>
      <c r="AD864" t="s">
        <v>42</v>
      </c>
      <c r="AE864" t="s">
        <v>42</v>
      </c>
      <c r="AF864">
        <v>141</v>
      </c>
      <c r="AH864">
        <v>2023</v>
      </c>
      <c r="AL864" t="s">
        <v>451</v>
      </c>
    </row>
    <row r="865" spans="1:38" x14ac:dyDescent="0.35">
      <c r="A865" t="s">
        <v>47</v>
      </c>
      <c r="B865" t="s">
        <v>700</v>
      </c>
      <c r="C865" t="s">
        <v>305</v>
      </c>
      <c r="D865" t="s">
        <v>1301</v>
      </c>
      <c r="E865" t="s">
        <v>48</v>
      </c>
      <c r="G865" t="s">
        <v>451</v>
      </c>
      <c r="H865" t="s">
        <v>1302</v>
      </c>
      <c r="I865" t="s">
        <v>1303</v>
      </c>
      <c r="J865">
        <v>0</v>
      </c>
      <c r="K865">
        <v>0.5</v>
      </c>
      <c r="L865" t="s">
        <v>58</v>
      </c>
      <c r="M865" t="s">
        <v>50</v>
      </c>
      <c r="N865">
        <v>3</v>
      </c>
      <c r="O865">
        <v>36</v>
      </c>
      <c r="P865">
        <v>15</v>
      </c>
      <c r="Q865">
        <v>71.864660000000001</v>
      </c>
      <c r="R865">
        <v>4.5</v>
      </c>
      <c r="S865">
        <v>323.39096999999998</v>
      </c>
      <c r="T865">
        <v>0</v>
      </c>
      <c r="U865">
        <v>323.39096999999998</v>
      </c>
      <c r="V865">
        <v>323390.96999999997</v>
      </c>
      <c r="W865">
        <v>26949.247499999998</v>
      </c>
      <c r="X865" t="s">
        <v>1253</v>
      </c>
      <c r="Y865" t="s">
        <v>1253</v>
      </c>
      <c r="Z865">
        <v>3093</v>
      </c>
      <c r="AA865">
        <v>3094</v>
      </c>
      <c r="AB865" t="s">
        <v>42</v>
      </c>
      <c r="AC865" t="s">
        <v>42</v>
      </c>
      <c r="AD865" t="s">
        <v>42</v>
      </c>
      <c r="AE865" t="s">
        <v>42</v>
      </c>
      <c r="AF865">
        <v>141</v>
      </c>
      <c r="AH865">
        <v>2023</v>
      </c>
      <c r="AL865" t="s">
        <v>451</v>
      </c>
    </row>
    <row r="866" spans="1:38" x14ac:dyDescent="0.35">
      <c r="A866" t="s">
        <v>47</v>
      </c>
      <c r="B866" t="s">
        <v>700</v>
      </c>
      <c r="C866" t="s">
        <v>305</v>
      </c>
      <c r="D866" t="s">
        <v>1301</v>
      </c>
      <c r="E866" t="s">
        <v>48</v>
      </c>
      <c r="G866" t="s">
        <v>451</v>
      </c>
      <c r="H866" t="s">
        <v>1302</v>
      </c>
      <c r="I866" t="s">
        <v>1303</v>
      </c>
      <c r="J866">
        <v>0</v>
      </c>
      <c r="K866">
        <v>0.5</v>
      </c>
      <c r="L866" t="s">
        <v>58</v>
      </c>
      <c r="M866" t="s">
        <v>49</v>
      </c>
      <c r="N866">
        <v>3</v>
      </c>
      <c r="O866">
        <v>42</v>
      </c>
      <c r="P866">
        <v>15</v>
      </c>
      <c r="Q866">
        <v>71.864660000000001</v>
      </c>
      <c r="R866">
        <v>5.25</v>
      </c>
      <c r="S866">
        <v>377.28946500000001</v>
      </c>
      <c r="T866">
        <v>0</v>
      </c>
      <c r="U866">
        <v>377.28946500000001</v>
      </c>
      <c r="V866">
        <v>377289.46500000003</v>
      </c>
      <c r="W866">
        <v>31440.788750000003</v>
      </c>
      <c r="X866" t="s">
        <v>1253</v>
      </c>
      <c r="Y866" t="s">
        <v>1253</v>
      </c>
      <c r="Z866">
        <v>3093</v>
      </c>
      <c r="AA866">
        <v>3094</v>
      </c>
      <c r="AB866" t="s">
        <v>42</v>
      </c>
      <c r="AC866" t="s">
        <v>42</v>
      </c>
      <c r="AD866" t="s">
        <v>42</v>
      </c>
      <c r="AE866" t="s">
        <v>42</v>
      </c>
      <c r="AF866">
        <v>141</v>
      </c>
      <c r="AH866">
        <v>2023</v>
      </c>
      <c r="AL866" t="s">
        <v>451</v>
      </c>
    </row>
    <row r="867" spans="1:38" x14ac:dyDescent="0.35">
      <c r="A867" t="s">
        <v>47</v>
      </c>
      <c r="B867" t="s">
        <v>700</v>
      </c>
      <c r="C867" t="s">
        <v>305</v>
      </c>
      <c r="D867" t="s">
        <v>1301</v>
      </c>
      <c r="E867" t="s">
        <v>48</v>
      </c>
      <c r="G867" t="s">
        <v>451</v>
      </c>
      <c r="H867" t="s">
        <v>1304</v>
      </c>
      <c r="I867" t="s">
        <v>1305</v>
      </c>
      <c r="J867">
        <v>1</v>
      </c>
      <c r="K867">
        <v>0.5</v>
      </c>
      <c r="L867" t="s">
        <v>58</v>
      </c>
      <c r="M867" t="s">
        <v>362</v>
      </c>
      <c r="N867">
        <v>1</v>
      </c>
      <c r="O867">
        <v>58</v>
      </c>
      <c r="P867">
        <v>7.5</v>
      </c>
      <c r="Q867">
        <v>71.864660000000001</v>
      </c>
      <c r="R867">
        <v>7.25</v>
      </c>
      <c r="S867">
        <v>521.01878499999998</v>
      </c>
      <c r="U867">
        <v>521.01878499999998</v>
      </c>
      <c r="V867">
        <v>521018.78499999997</v>
      </c>
      <c r="W867">
        <v>43418.232083333329</v>
      </c>
      <c r="X867" t="s">
        <v>1253</v>
      </c>
      <c r="Y867" t="s">
        <v>1253</v>
      </c>
      <c r="Z867">
        <v>3093</v>
      </c>
      <c r="AA867">
        <v>3094</v>
      </c>
      <c r="AF867">
        <v>141</v>
      </c>
      <c r="AH867">
        <v>2023</v>
      </c>
      <c r="AL867" t="s">
        <v>451</v>
      </c>
    </row>
    <row r="868" spans="1:38" x14ac:dyDescent="0.35">
      <c r="A868" t="s">
        <v>47</v>
      </c>
      <c r="B868" t="s">
        <v>700</v>
      </c>
      <c r="C868" t="s">
        <v>305</v>
      </c>
      <c r="D868" t="s">
        <v>1301</v>
      </c>
      <c r="E868" t="s">
        <v>48</v>
      </c>
      <c r="G868" t="s">
        <v>451</v>
      </c>
      <c r="H868" t="s">
        <v>1304</v>
      </c>
      <c r="I868" t="s">
        <v>1305</v>
      </c>
      <c r="J868">
        <v>1</v>
      </c>
      <c r="K868">
        <v>0.5</v>
      </c>
      <c r="L868" t="s">
        <v>58</v>
      </c>
      <c r="M868" t="s">
        <v>310</v>
      </c>
      <c r="N868">
        <v>1</v>
      </c>
      <c r="O868">
        <v>58</v>
      </c>
      <c r="P868">
        <v>7.5</v>
      </c>
      <c r="Q868">
        <v>71.864660000000001</v>
      </c>
      <c r="R868">
        <v>7.25</v>
      </c>
      <c r="S868">
        <v>521.01878499999998</v>
      </c>
      <c r="U868">
        <v>521.01878499999998</v>
      </c>
      <c r="V868">
        <v>521018.78499999997</v>
      </c>
      <c r="W868">
        <v>43418.232083333329</v>
      </c>
      <c r="X868" t="s">
        <v>1253</v>
      </c>
      <c r="Y868" t="s">
        <v>1253</v>
      </c>
      <c r="Z868">
        <v>3093</v>
      </c>
      <c r="AA868">
        <v>3094</v>
      </c>
      <c r="AF868">
        <v>141</v>
      </c>
      <c r="AH868">
        <v>2023</v>
      </c>
      <c r="AL868" t="s">
        <v>451</v>
      </c>
    </row>
    <row r="869" spans="1:38" x14ac:dyDescent="0.35">
      <c r="A869" t="s">
        <v>47</v>
      </c>
      <c r="B869" t="s">
        <v>700</v>
      </c>
      <c r="C869" t="s">
        <v>305</v>
      </c>
      <c r="D869" t="s">
        <v>1301</v>
      </c>
      <c r="E869" t="s">
        <v>48</v>
      </c>
      <c r="G869" t="s">
        <v>451</v>
      </c>
      <c r="H869" t="s">
        <v>1306</v>
      </c>
      <c r="I869" t="s">
        <v>1307</v>
      </c>
      <c r="J869">
        <v>1</v>
      </c>
      <c r="K869">
        <v>0.5</v>
      </c>
      <c r="L869" t="s">
        <v>58</v>
      </c>
      <c r="M869" t="s">
        <v>362</v>
      </c>
      <c r="N869">
        <v>1</v>
      </c>
      <c r="O869">
        <v>58</v>
      </c>
      <c r="P869">
        <v>7.5</v>
      </c>
      <c r="Q869">
        <v>71.864660000000001</v>
      </c>
      <c r="R869">
        <v>7.25</v>
      </c>
      <c r="S869">
        <v>521.01878499999998</v>
      </c>
      <c r="U869">
        <v>521.01878499999998</v>
      </c>
      <c r="V869">
        <v>521018.78499999997</v>
      </c>
      <c r="W869">
        <v>43418.232083333329</v>
      </c>
      <c r="X869" t="s">
        <v>1253</v>
      </c>
      <c r="Y869" t="s">
        <v>1253</v>
      </c>
      <c r="Z869">
        <v>3093</v>
      </c>
      <c r="AA869">
        <v>3094</v>
      </c>
      <c r="AF869">
        <v>141</v>
      </c>
      <c r="AH869">
        <v>2023</v>
      </c>
      <c r="AL869" t="s">
        <v>451</v>
      </c>
    </row>
    <row r="870" spans="1:38" x14ac:dyDescent="0.35">
      <c r="A870" t="s">
        <v>47</v>
      </c>
      <c r="B870" t="s">
        <v>700</v>
      </c>
      <c r="C870" t="s">
        <v>305</v>
      </c>
      <c r="D870" t="s">
        <v>1301</v>
      </c>
      <c r="E870" t="s">
        <v>48</v>
      </c>
      <c r="G870" t="s">
        <v>451</v>
      </c>
      <c r="H870" t="s">
        <v>1306</v>
      </c>
      <c r="I870" t="s">
        <v>1307</v>
      </c>
      <c r="J870">
        <v>1</v>
      </c>
      <c r="K870">
        <v>0.5</v>
      </c>
      <c r="L870" t="s">
        <v>58</v>
      </c>
      <c r="M870" t="s">
        <v>310</v>
      </c>
      <c r="N870">
        <v>1</v>
      </c>
      <c r="O870">
        <v>58</v>
      </c>
      <c r="P870">
        <v>7.5</v>
      </c>
      <c r="Q870">
        <v>71.864660000000001</v>
      </c>
      <c r="R870">
        <v>7.25</v>
      </c>
      <c r="S870">
        <v>521.01878499999998</v>
      </c>
      <c r="U870">
        <v>521.01878499999998</v>
      </c>
      <c r="V870">
        <v>521018.78499999997</v>
      </c>
      <c r="W870">
        <v>43418.232083333329</v>
      </c>
      <c r="X870" t="s">
        <v>1253</v>
      </c>
      <c r="Y870" t="s">
        <v>1253</v>
      </c>
      <c r="Z870">
        <v>3093</v>
      </c>
      <c r="AA870">
        <v>3094</v>
      </c>
      <c r="AF870">
        <v>141</v>
      </c>
      <c r="AH870">
        <v>2023</v>
      </c>
      <c r="AL870" t="s">
        <v>451</v>
      </c>
    </row>
    <row r="871" spans="1:38" x14ac:dyDescent="0.35">
      <c r="A871" t="s">
        <v>47</v>
      </c>
      <c r="B871" t="s">
        <v>700</v>
      </c>
      <c r="C871" t="s">
        <v>305</v>
      </c>
      <c r="D871" t="s">
        <v>1301</v>
      </c>
      <c r="E871" t="s">
        <v>48</v>
      </c>
      <c r="G871" t="s">
        <v>451</v>
      </c>
      <c r="H871" t="s">
        <v>1308</v>
      </c>
      <c r="I871" t="s">
        <v>1309</v>
      </c>
      <c r="J871">
        <v>0</v>
      </c>
      <c r="K871">
        <v>0.5</v>
      </c>
      <c r="L871" t="s">
        <v>58</v>
      </c>
      <c r="M871" t="s">
        <v>50</v>
      </c>
      <c r="N871">
        <v>4</v>
      </c>
      <c r="O871">
        <v>58</v>
      </c>
      <c r="P871">
        <v>7.5</v>
      </c>
      <c r="Q871">
        <v>71.864660000000001</v>
      </c>
      <c r="R871">
        <v>2.4166666666666665</v>
      </c>
      <c r="S871">
        <v>173.67292833333332</v>
      </c>
      <c r="U871">
        <v>173.67292833333332</v>
      </c>
      <c r="V871">
        <v>173672.92833333332</v>
      </c>
      <c r="W871">
        <v>14472.744027777777</v>
      </c>
      <c r="X871" t="s">
        <v>1253</v>
      </c>
      <c r="Y871" t="s">
        <v>1253</v>
      </c>
      <c r="Z871">
        <v>3093</v>
      </c>
      <c r="AA871">
        <v>3094</v>
      </c>
      <c r="AF871">
        <v>141</v>
      </c>
      <c r="AH871">
        <v>2023</v>
      </c>
      <c r="AL871" t="s">
        <v>451</v>
      </c>
    </row>
    <row r="872" spans="1:38" x14ac:dyDescent="0.35">
      <c r="A872" t="s">
        <v>47</v>
      </c>
      <c r="B872" t="s">
        <v>700</v>
      </c>
      <c r="C872" t="s">
        <v>305</v>
      </c>
      <c r="D872" t="s">
        <v>1301</v>
      </c>
      <c r="E872" t="s">
        <v>48</v>
      </c>
      <c r="G872" t="s">
        <v>451</v>
      </c>
      <c r="H872" t="s">
        <v>1308</v>
      </c>
      <c r="I872" t="s">
        <v>1309</v>
      </c>
      <c r="J872">
        <v>0</v>
      </c>
      <c r="K872">
        <v>0.5</v>
      </c>
      <c r="L872" t="s">
        <v>58</v>
      </c>
      <c r="M872" t="s">
        <v>49</v>
      </c>
      <c r="N872">
        <v>4</v>
      </c>
      <c r="O872">
        <v>30</v>
      </c>
      <c r="P872">
        <v>7.5</v>
      </c>
      <c r="Q872">
        <v>71.864660000000001</v>
      </c>
      <c r="R872">
        <v>1.25</v>
      </c>
      <c r="S872">
        <v>89.830825000000004</v>
      </c>
      <c r="U872">
        <v>89.830825000000004</v>
      </c>
      <c r="V872">
        <v>89830.825000000012</v>
      </c>
      <c r="W872">
        <v>7485.9020833333343</v>
      </c>
      <c r="X872" t="s">
        <v>1253</v>
      </c>
      <c r="Y872" t="s">
        <v>1253</v>
      </c>
      <c r="Z872">
        <v>3093</v>
      </c>
      <c r="AA872">
        <v>3094</v>
      </c>
      <c r="AF872">
        <v>141</v>
      </c>
      <c r="AH872">
        <v>2023</v>
      </c>
      <c r="AL872" t="s">
        <v>451</v>
      </c>
    </row>
    <row r="873" spans="1:38" x14ac:dyDescent="0.35">
      <c r="A873" t="s">
        <v>47</v>
      </c>
      <c r="B873" t="s">
        <v>700</v>
      </c>
      <c r="C873" t="s">
        <v>305</v>
      </c>
      <c r="D873" t="s">
        <v>1301</v>
      </c>
      <c r="E873" t="s">
        <v>48</v>
      </c>
      <c r="G873" t="s">
        <v>451</v>
      </c>
      <c r="H873" t="s">
        <v>1310</v>
      </c>
      <c r="I873" t="s">
        <v>1311</v>
      </c>
      <c r="J873">
        <v>1</v>
      </c>
      <c r="K873">
        <v>0.5</v>
      </c>
      <c r="L873" t="s">
        <v>58</v>
      </c>
      <c r="M873" t="s">
        <v>362</v>
      </c>
      <c r="N873">
        <v>1</v>
      </c>
      <c r="O873">
        <v>58</v>
      </c>
      <c r="P873">
        <v>4</v>
      </c>
      <c r="Q873">
        <v>71.864660000000001</v>
      </c>
      <c r="R873">
        <v>3.8666666666666667</v>
      </c>
      <c r="S873">
        <v>277.87668533333334</v>
      </c>
      <c r="U873">
        <v>277.87668533333334</v>
      </c>
      <c r="V873">
        <v>277876.68533333333</v>
      </c>
      <c r="W873">
        <v>23156.390444444445</v>
      </c>
      <c r="X873" t="s">
        <v>1253</v>
      </c>
      <c r="Y873" t="s">
        <v>1253</v>
      </c>
      <c r="Z873">
        <v>3093</v>
      </c>
      <c r="AA873">
        <v>3094</v>
      </c>
      <c r="AF873">
        <v>141</v>
      </c>
      <c r="AH873">
        <v>2023</v>
      </c>
      <c r="AL873" t="s">
        <v>451</v>
      </c>
    </row>
    <row r="874" spans="1:38" x14ac:dyDescent="0.35">
      <c r="A874" t="s">
        <v>47</v>
      </c>
      <c r="B874" t="s">
        <v>700</v>
      </c>
      <c r="C874" t="s">
        <v>305</v>
      </c>
      <c r="D874" t="s">
        <v>1301</v>
      </c>
      <c r="E874" t="s">
        <v>48</v>
      </c>
      <c r="G874" t="s">
        <v>451</v>
      </c>
      <c r="H874" t="s">
        <v>1310</v>
      </c>
      <c r="I874" t="s">
        <v>1311</v>
      </c>
      <c r="J874">
        <v>1</v>
      </c>
      <c r="K874">
        <v>0.5</v>
      </c>
      <c r="L874" t="s">
        <v>58</v>
      </c>
      <c r="M874" t="s">
        <v>310</v>
      </c>
      <c r="N874">
        <v>1</v>
      </c>
      <c r="O874">
        <v>58</v>
      </c>
      <c r="P874">
        <v>4</v>
      </c>
      <c r="Q874">
        <v>71.864660000000001</v>
      </c>
      <c r="R874">
        <v>3.8666666666666667</v>
      </c>
      <c r="S874">
        <v>277.87668533333334</v>
      </c>
      <c r="U874">
        <v>277.87668533333334</v>
      </c>
      <c r="V874">
        <v>277876.68533333333</v>
      </c>
      <c r="W874">
        <v>23156.390444444445</v>
      </c>
      <c r="X874" t="s">
        <v>1253</v>
      </c>
      <c r="Y874" t="s">
        <v>1253</v>
      </c>
      <c r="Z874">
        <v>3093</v>
      </c>
      <c r="AA874">
        <v>3094</v>
      </c>
      <c r="AF874">
        <v>141</v>
      </c>
      <c r="AH874">
        <v>2023</v>
      </c>
      <c r="AL874" t="s">
        <v>451</v>
      </c>
    </row>
    <row r="875" spans="1:38" x14ac:dyDescent="0.35">
      <c r="A875" t="s">
        <v>47</v>
      </c>
      <c r="B875" t="s">
        <v>700</v>
      </c>
      <c r="C875" t="s">
        <v>305</v>
      </c>
      <c r="D875" t="s">
        <v>1301</v>
      </c>
      <c r="E875" t="s">
        <v>48</v>
      </c>
      <c r="G875" t="s">
        <v>451</v>
      </c>
      <c r="H875" t="s">
        <v>1310</v>
      </c>
      <c r="I875" t="s">
        <v>1311</v>
      </c>
      <c r="J875">
        <v>1</v>
      </c>
      <c r="K875">
        <v>0.5</v>
      </c>
      <c r="L875" t="s">
        <v>58</v>
      </c>
      <c r="M875" t="s">
        <v>362</v>
      </c>
      <c r="N875">
        <v>2</v>
      </c>
      <c r="O875">
        <v>50</v>
      </c>
      <c r="P875">
        <v>3.5</v>
      </c>
      <c r="Q875">
        <v>71.864660000000001</v>
      </c>
      <c r="R875">
        <v>2.9166666666666665</v>
      </c>
      <c r="S875">
        <v>209.60525833333332</v>
      </c>
      <c r="U875">
        <v>209.60525833333332</v>
      </c>
      <c r="V875">
        <v>209605.25833333333</v>
      </c>
      <c r="W875">
        <v>17467.104861111111</v>
      </c>
      <c r="X875" t="s">
        <v>1253</v>
      </c>
      <c r="Y875" t="s">
        <v>1253</v>
      </c>
      <c r="Z875">
        <v>3093</v>
      </c>
      <c r="AA875">
        <v>3094</v>
      </c>
      <c r="AF875">
        <v>141</v>
      </c>
      <c r="AH875">
        <v>2023</v>
      </c>
      <c r="AL875" t="s">
        <v>451</v>
      </c>
    </row>
    <row r="876" spans="1:38" x14ac:dyDescent="0.35">
      <c r="A876" t="s">
        <v>47</v>
      </c>
      <c r="B876" t="s">
        <v>700</v>
      </c>
      <c r="C876" t="s">
        <v>305</v>
      </c>
      <c r="D876" t="s">
        <v>1301</v>
      </c>
      <c r="E876" t="s">
        <v>48</v>
      </c>
      <c r="G876" t="s">
        <v>451</v>
      </c>
      <c r="H876" t="s">
        <v>1310</v>
      </c>
      <c r="I876" t="s">
        <v>1311</v>
      </c>
      <c r="J876">
        <v>1</v>
      </c>
      <c r="K876">
        <v>0.5</v>
      </c>
      <c r="L876" t="s">
        <v>58</v>
      </c>
      <c r="M876" t="s">
        <v>310</v>
      </c>
      <c r="N876">
        <v>2</v>
      </c>
      <c r="O876">
        <v>50</v>
      </c>
      <c r="P876">
        <v>3.5</v>
      </c>
      <c r="Q876">
        <v>71.864660000000001</v>
      </c>
      <c r="R876">
        <v>2.9166666666666665</v>
      </c>
      <c r="S876">
        <v>209.60525833333332</v>
      </c>
      <c r="U876">
        <v>209.60525833333332</v>
      </c>
      <c r="V876">
        <v>209605.25833333333</v>
      </c>
      <c r="W876">
        <v>17467.104861111111</v>
      </c>
      <c r="X876" t="s">
        <v>1253</v>
      </c>
      <c r="Y876" t="s">
        <v>1253</v>
      </c>
      <c r="Z876">
        <v>3093</v>
      </c>
      <c r="AA876">
        <v>3094</v>
      </c>
      <c r="AF876">
        <v>141</v>
      </c>
      <c r="AH876">
        <v>2023</v>
      </c>
      <c r="AL876" t="s">
        <v>451</v>
      </c>
    </row>
    <row r="877" spans="1:38" x14ac:dyDescent="0.35">
      <c r="A877" t="s">
        <v>47</v>
      </c>
      <c r="B877" t="s">
        <v>700</v>
      </c>
      <c r="C877" t="s">
        <v>305</v>
      </c>
      <c r="D877" t="s">
        <v>1268</v>
      </c>
      <c r="E877" t="s">
        <v>48</v>
      </c>
      <c r="G877" t="s">
        <v>451</v>
      </c>
      <c r="H877" t="s">
        <v>1312</v>
      </c>
      <c r="I877" t="s">
        <v>1313</v>
      </c>
      <c r="J877">
        <v>1</v>
      </c>
      <c r="K877">
        <v>1</v>
      </c>
      <c r="L877" t="s">
        <v>58</v>
      </c>
      <c r="M877" t="s">
        <v>50</v>
      </c>
      <c r="N877">
        <v>1</v>
      </c>
      <c r="O877">
        <v>36</v>
      </c>
      <c r="P877">
        <v>7.5</v>
      </c>
      <c r="Q877">
        <v>71.864660000000001</v>
      </c>
      <c r="R877">
        <v>4.5</v>
      </c>
      <c r="S877">
        <v>323.39096999999998</v>
      </c>
      <c r="T877">
        <v>0</v>
      </c>
      <c r="U877">
        <v>323.39096999999998</v>
      </c>
      <c r="V877">
        <v>323390.96999999997</v>
      </c>
      <c r="W877">
        <v>26949.247499999998</v>
      </c>
      <c r="X877" t="s">
        <v>1253</v>
      </c>
      <c r="Y877" t="s">
        <v>1253</v>
      </c>
      <c r="Z877">
        <v>3093</v>
      </c>
      <c r="AA877">
        <v>3094</v>
      </c>
      <c r="AB877" t="s">
        <v>42</v>
      </c>
      <c r="AC877" t="s">
        <v>42</v>
      </c>
      <c r="AD877" t="s">
        <v>42</v>
      </c>
      <c r="AE877" t="s">
        <v>42</v>
      </c>
      <c r="AF877">
        <v>141</v>
      </c>
      <c r="AH877">
        <v>2023</v>
      </c>
      <c r="AL877" t="s">
        <v>451</v>
      </c>
    </row>
    <row r="878" spans="1:38" x14ac:dyDescent="0.35">
      <c r="A878" t="s">
        <v>47</v>
      </c>
      <c r="B878" t="s">
        <v>700</v>
      </c>
      <c r="C878" t="s">
        <v>305</v>
      </c>
      <c r="D878" t="s">
        <v>1268</v>
      </c>
      <c r="E878" t="s">
        <v>48</v>
      </c>
      <c r="G878" t="s">
        <v>451</v>
      </c>
      <c r="H878" t="s">
        <v>1312</v>
      </c>
      <c r="I878" t="s">
        <v>1313</v>
      </c>
      <c r="J878">
        <v>1</v>
      </c>
      <c r="K878">
        <v>1</v>
      </c>
      <c r="L878" t="s">
        <v>58</v>
      </c>
      <c r="M878" t="s">
        <v>49</v>
      </c>
      <c r="N878">
        <v>1</v>
      </c>
      <c r="O878">
        <v>36</v>
      </c>
      <c r="P878">
        <v>7.5</v>
      </c>
      <c r="Q878">
        <v>71.864660000000001</v>
      </c>
      <c r="R878">
        <v>4.5</v>
      </c>
      <c r="S878">
        <v>323.39096999999998</v>
      </c>
      <c r="T878">
        <v>0</v>
      </c>
      <c r="U878">
        <v>323.39096999999998</v>
      </c>
      <c r="V878">
        <v>323390.96999999997</v>
      </c>
      <c r="W878">
        <v>26949.247499999998</v>
      </c>
      <c r="X878" t="s">
        <v>1253</v>
      </c>
      <c r="Y878" t="s">
        <v>1253</v>
      </c>
      <c r="Z878">
        <v>3093</v>
      </c>
      <c r="AA878">
        <v>3094</v>
      </c>
      <c r="AB878" t="s">
        <v>42</v>
      </c>
      <c r="AC878" t="s">
        <v>42</v>
      </c>
      <c r="AD878" t="s">
        <v>42</v>
      </c>
      <c r="AE878" t="s">
        <v>42</v>
      </c>
      <c r="AF878">
        <v>141</v>
      </c>
      <c r="AH878">
        <v>2023</v>
      </c>
      <c r="AL878" t="s">
        <v>451</v>
      </c>
    </row>
    <row r="879" spans="1:38" x14ac:dyDescent="0.35">
      <c r="A879" t="s">
        <v>47</v>
      </c>
      <c r="B879" t="s">
        <v>700</v>
      </c>
      <c r="C879" t="s">
        <v>305</v>
      </c>
      <c r="D879" t="s">
        <v>1268</v>
      </c>
      <c r="E879" t="s">
        <v>48</v>
      </c>
      <c r="G879" t="s">
        <v>451</v>
      </c>
      <c r="H879" t="s">
        <v>1312</v>
      </c>
      <c r="I879" t="s">
        <v>1313</v>
      </c>
      <c r="J879">
        <v>1</v>
      </c>
      <c r="K879">
        <v>0.5</v>
      </c>
      <c r="L879" t="s">
        <v>58</v>
      </c>
      <c r="M879" t="s">
        <v>50</v>
      </c>
      <c r="N879">
        <v>2</v>
      </c>
      <c r="O879">
        <v>34</v>
      </c>
      <c r="P879">
        <v>7.5</v>
      </c>
      <c r="Q879">
        <v>71.864660000000001</v>
      </c>
      <c r="R879">
        <v>4.25</v>
      </c>
      <c r="S879">
        <v>305.42480499999999</v>
      </c>
      <c r="T879">
        <v>0</v>
      </c>
      <c r="U879">
        <v>305.42480499999999</v>
      </c>
      <c r="V879">
        <v>305424.80499999999</v>
      </c>
      <c r="W879">
        <v>25452.067083333332</v>
      </c>
      <c r="X879" t="s">
        <v>1253</v>
      </c>
      <c r="Y879" t="s">
        <v>1253</v>
      </c>
      <c r="Z879">
        <v>3093</v>
      </c>
      <c r="AA879">
        <v>3094</v>
      </c>
      <c r="AB879" t="s">
        <v>42</v>
      </c>
      <c r="AC879" t="s">
        <v>42</v>
      </c>
      <c r="AD879" t="s">
        <v>42</v>
      </c>
      <c r="AE879" t="s">
        <v>42</v>
      </c>
      <c r="AF879">
        <v>141</v>
      </c>
      <c r="AH879">
        <v>2023</v>
      </c>
      <c r="AL879" t="s">
        <v>451</v>
      </c>
    </row>
    <row r="880" spans="1:38" x14ac:dyDescent="0.35">
      <c r="A880" t="s">
        <v>47</v>
      </c>
      <c r="B880" t="s">
        <v>700</v>
      </c>
      <c r="C880" t="s">
        <v>305</v>
      </c>
      <c r="D880" t="s">
        <v>1268</v>
      </c>
      <c r="E880" t="s">
        <v>48</v>
      </c>
      <c r="G880" t="s">
        <v>451</v>
      </c>
      <c r="H880" t="s">
        <v>1312</v>
      </c>
      <c r="I880" t="s">
        <v>1313</v>
      </c>
      <c r="J880">
        <v>1</v>
      </c>
      <c r="K880">
        <v>0.5</v>
      </c>
      <c r="L880" t="s">
        <v>58</v>
      </c>
      <c r="M880" t="s">
        <v>49</v>
      </c>
      <c r="N880">
        <v>2</v>
      </c>
      <c r="O880">
        <v>34</v>
      </c>
      <c r="P880">
        <v>7.5</v>
      </c>
      <c r="Q880">
        <v>71.864660000000001</v>
      </c>
      <c r="R880">
        <v>4.25</v>
      </c>
      <c r="S880">
        <v>305.42480499999999</v>
      </c>
      <c r="T880">
        <v>0</v>
      </c>
      <c r="U880">
        <v>305.42480499999999</v>
      </c>
      <c r="V880">
        <v>305424.80499999999</v>
      </c>
      <c r="W880">
        <v>25452.067083333332</v>
      </c>
      <c r="X880" t="s">
        <v>1253</v>
      </c>
      <c r="Y880" t="s">
        <v>1253</v>
      </c>
      <c r="Z880">
        <v>3093</v>
      </c>
      <c r="AA880">
        <v>3094</v>
      </c>
      <c r="AB880" t="s">
        <v>42</v>
      </c>
      <c r="AC880" t="s">
        <v>42</v>
      </c>
      <c r="AD880" t="s">
        <v>42</v>
      </c>
      <c r="AE880" t="s">
        <v>42</v>
      </c>
      <c r="AF880">
        <v>141</v>
      </c>
      <c r="AH880">
        <v>2023</v>
      </c>
      <c r="AL880" t="s">
        <v>451</v>
      </c>
    </row>
    <row r="881" spans="1:38" x14ac:dyDescent="0.35">
      <c r="A881" t="s">
        <v>47</v>
      </c>
      <c r="B881" t="s">
        <v>700</v>
      </c>
      <c r="C881" t="s">
        <v>305</v>
      </c>
      <c r="D881" t="s">
        <v>1268</v>
      </c>
      <c r="E881" t="s">
        <v>48</v>
      </c>
      <c r="G881" t="s">
        <v>451</v>
      </c>
      <c r="H881" t="s">
        <v>1314</v>
      </c>
      <c r="I881" t="s">
        <v>1315</v>
      </c>
      <c r="J881">
        <v>1</v>
      </c>
      <c r="K881">
        <v>1</v>
      </c>
      <c r="L881" t="s">
        <v>58</v>
      </c>
      <c r="M881" t="s">
        <v>50</v>
      </c>
      <c r="N881">
        <v>2</v>
      </c>
      <c r="O881">
        <v>34</v>
      </c>
      <c r="P881">
        <v>15</v>
      </c>
      <c r="Q881">
        <v>71.864660000000001</v>
      </c>
      <c r="R881">
        <v>8.5</v>
      </c>
      <c r="S881">
        <v>610.84960999999998</v>
      </c>
      <c r="U881">
        <v>610.84960999999998</v>
      </c>
      <c r="V881">
        <v>610849.61</v>
      </c>
      <c r="W881">
        <v>50904.134166666663</v>
      </c>
      <c r="X881" t="s">
        <v>1253</v>
      </c>
      <c r="Y881" t="s">
        <v>1253</v>
      </c>
      <c r="Z881">
        <v>3093</v>
      </c>
      <c r="AA881">
        <v>3094</v>
      </c>
      <c r="AF881">
        <v>141</v>
      </c>
      <c r="AH881">
        <v>2023</v>
      </c>
      <c r="AL881" t="s">
        <v>451</v>
      </c>
    </row>
    <row r="882" spans="1:38" x14ac:dyDescent="0.35">
      <c r="A882" t="s">
        <v>47</v>
      </c>
      <c r="B882" t="s">
        <v>700</v>
      </c>
      <c r="C882" t="s">
        <v>305</v>
      </c>
      <c r="D882" t="s">
        <v>1268</v>
      </c>
      <c r="E882" t="s">
        <v>48</v>
      </c>
      <c r="G882" t="s">
        <v>451</v>
      </c>
      <c r="H882" t="s">
        <v>1314</v>
      </c>
      <c r="I882" t="s">
        <v>1315</v>
      </c>
      <c r="J882">
        <v>1</v>
      </c>
      <c r="K882">
        <v>1</v>
      </c>
      <c r="L882" t="s">
        <v>58</v>
      </c>
      <c r="M882" t="s">
        <v>49</v>
      </c>
      <c r="N882">
        <v>2</v>
      </c>
      <c r="O882">
        <v>34</v>
      </c>
      <c r="P882">
        <v>15</v>
      </c>
      <c r="Q882">
        <v>71.864660000000001</v>
      </c>
      <c r="R882">
        <v>8.5</v>
      </c>
      <c r="S882">
        <v>610.84960999999998</v>
      </c>
      <c r="T882">
        <v>0</v>
      </c>
      <c r="U882">
        <v>610.84960999999998</v>
      </c>
      <c r="V882">
        <v>610849.61</v>
      </c>
      <c r="W882">
        <v>50904.134166666663</v>
      </c>
      <c r="X882" t="s">
        <v>1253</v>
      </c>
      <c r="Y882" t="s">
        <v>1253</v>
      </c>
      <c r="Z882">
        <v>3093</v>
      </c>
      <c r="AA882">
        <v>3094</v>
      </c>
      <c r="AB882" t="s">
        <v>42</v>
      </c>
      <c r="AC882" t="s">
        <v>42</v>
      </c>
      <c r="AD882" t="s">
        <v>42</v>
      </c>
      <c r="AE882" t="s">
        <v>42</v>
      </c>
      <c r="AF882">
        <v>141</v>
      </c>
      <c r="AH882">
        <v>2023</v>
      </c>
      <c r="AL882" t="s">
        <v>451</v>
      </c>
    </row>
    <row r="883" spans="1:38" x14ac:dyDescent="0.35">
      <c r="A883" t="s">
        <v>47</v>
      </c>
      <c r="B883" t="s">
        <v>700</v>
      </c>
      <c r="C883" t="s">
        <v>305</v>
      </c>
      <c r="D883" t="s">
        <v>1268</v>
      </c>
      <c r="E883" t="s">
        <v>48</v>
      </c>
      <c r="G883" t="s">
        <v>451</v>
      </c>
      <c r="H883" t="s">
        <v>1314</v>
      </c>
      <c r="I883" t="s">
        <v>1315</v>
      </c>
      <c r="J883">
        <v>1</v>
      </c>
      <c r="K883">
        <v>0.5</v>
      </c>
      <c r="L883" t="s">
        <v>58</v>
      </c>
      <c r="M883" t="s">
        <v>50</v>
      </c>
      <c r="N883">
        <v>4</v>
      </c>
      <c r="O883">
        <v>30</v>
      </c>
      <c r="P883">
        <v>15</v>
      </c>
      <c r="Q883">
        <v>71.864660000000001</v>
      </c>
      <c r="R883">
        <v>7.5</v>
      </c>
      <c r="S883">
        <v>538.98495000000003</v>
      </c>
      <c r="T883">
        <v>0</v>
      </c>
      <c r="U883">
        <v>538.98495000000003</v>
      </c>
      <c r="V883">
        <v>538984.95000000007</v>
      </c>
      <c r="W883">
        <v>44915.412500000006</v>
      </c>
      <c r="X883" t="s">
        <v>1253</v>
      </c>
      <c r="Y883" t="s">
        <v>1253</v>
      </c>
      <c r="Z883">
        <v>3093</v>
      </c>
      <c r="AA883">
        <v>3094</v>
      </c>
      <c r="AB883" t="s">
        <v>42</v>
      </c>
      <c r="AC883" t="s">
        <v>42</v>
      </c>
      <c r="AD883" t="s">
        <v>42</v>
      </c>
      <c r="AE883" t="s">
        <v>42</v>
      </c>
      <c r="AF883">
        <v>141</v>
      </c>
      <c r="AH883">
        <v>2023</v>
      </c>
      <c r="AL883" t="s">
        <v>451</v>
      </c>
    </row>
    <row r="884" spans="1:38" x14ac:dyDescent="0.35">
      <c r="A884" t="s">
        <v>47</v>
      </c>
      <c r="B884" t="s">
        <v>700</v>
      </c>
      <c r="C884" t="s">
        <v>305</v>
      </c>
      <c r="D884" t="s">
        <v>1268</v>
      </c>
      <c r="E884" t="s">
        <v>48</v>
      </c>
      <c r="G884" t="s">
        <v>451</v>
      </c>
      <c r="H884" t="s">
        <v>1314</v>
      </c>
      <c r="I884" t="s">
        <v>1315</v>
      </c>
      <c r="J884">
        <v>1</v>
      </c>
      <c r="K884">
        <v>0.5</v>
      </c>
      <c r="L884" t="s">
        <v>58</v>
      </c>
      <c r="M884" t="s">
        <v>319</v>
      </c>
      <c r="N884">
        <v>4</v>
      </c>
      <c r="O884">
        <v>30</v>
      </c>
      <c r="P884">
        <v>15</v>
      </c>
      <c r="Q884">
        <v>71.864660000000001</v>
      </c>
      <c r="R884">
        <v>7.5</v>
      </c>
      <c r="S884">
        <v>538.98495000000003</v>
      </c>
      <c r="U884">
        <v>538.98495000000003</v>
      </c>
      <c r="V884">
        <v>538984.95000000007</v>
      </c>
      <c r="W884">
        <v>44915.412500000006</v>
      </c>
      <c r="X884" t="s">
        <v>1253</v>
      </c>
      <c r="Y884" t="s">
        <v>1253</v>
      </c>
      <c r="Z884">
        <v>3093</v>
      </c>
      <c r="AA884">
        <v>3094</v>
      </c>
      <c r="AF884">
        <v>141</v>
      </c>
      <c r="AH884">
        <v>2023</v>
      </c>
      <c r="AL884" t="s">
        <v>451</v>
      </c>
    </row>
    <row r="885" spans="1:38" x14ac:dyDescent="0.35">
      <c r="A885" t="s">
        <v>47</v>
      </c>
      <c r="B885" t="s">
        <v>700</v>
      </c>
      <c r="C885" t="s">
        <v>305</v>
      </c>
      <c r="D885" t="s">
        <v>1268</v>
      </c>
      <c r="E885" t="s">
        <v>48</v>
      </c>
      <c r="G885" t="s">
        <v>451</v>
      </c>
      <c r="H885" t="s">
        <v>1316</v>
      </c>
      <c r="I885" t="s">
        <v>1317</v>
      </c>
      <c r="J885">
        <v>1</v>
      </c>
      <c r="K885">
        <v>1</v>
      </c>
      <c r="L885" t="s">
        <v>58</v>
      </c>
      <c r="M885" t="s">
        <v>50</v>
      </c>
      <c r="N885">
        <v>1</v>
      </c>
      <c r="O885">
        <v>36</v>
      </c>
      <c r="P885">
        <v>7.5</v>
      </c>
      <c r="Q885">
        <v>71.864660000000001</v>
      </c>
      <c r="R885">
        <v>4.5</v>
      </c>
      <c r="S885">
        <v>323.39096999999998</v>
      </c>
      <c r="T885">
        <v>0</v>
      </c>
      <c r="U885">
        <v>323.39096999999998</v>
      </c>
      <c r="V885">
        <v>323390.96999999997</v>
      </c>
      <c r="W885">
        <v>26949.247499999998</v>
      </c>
      <c r="X885" t="s">
        <v>1253</v>
      </c>
      <c r="Y885" t="s">
        <v>1253</v>
      </c>
      <c r="Z885">
        <v>3093</v>
      </c>
      <c r="AA885">
        <v>3094</v>
      </c>
      <c r="AF885">
        <v>141</v>
      </c>
      <c r="AH885">
        <v>2023</v>
      </c>
      <c r="AL885" t="s">
        <v>451</v>
      </c>
    </row>
    <row r="886" spans="1:38" x14ac:dyDescent="0.35">
      <c r="A886" t="s">
        <v>47</v>
      </c>
      <c r="B886" t="s">
        <v>700</v>
      </c>
      <c r="C886" t="s">
        <v>305</v>
      </c>
      <c r="D886" t="s">
        <v>1268</v>
      </c>
      <c r="E886" t="s">
        <v>48</v>
      </c>
      <c r="G886" t="s">
        <v>451</v>
      </c>
      <c r="H886" t="s">
        <v>1316</v>
      </c>
      <c r="I886" t="s">
        <v>1317</v>
      </c>
      <c r="J886">
        <v>1</v>
      </c>
      <c r="K886">
        <v>1</v>
      </c>
      <c r="L886" t="s">
        <v>58</v>
      </c>
      <c r="M886" t="s">
        <v>310</v>
      </c>
      <c r="N886">
        <v>1</v>
      </c>
      <c r="O886">
        <v>36</v>
      </c>
      <c r="P886">
        <v>7.5</v>
      </c>
      <c r="Q886">
        <v>71.864660000000001</v>
      </c>
      <c r="R886">
        <v>4.5</v>
      </c>
      <c r="S886">
        <v>323.39096999999998</v>
      </c>
      <c r="T886">
        <v>0</v>
      </c>
      <c r="U886">
        <v>323.39096999999998</v>
      </c>
      <c r="V886">
        <v>323390.96999999997</v>
      </c>
      <c r="W886">
        <v>26949.247499999998</v>
      </c>
      <c r="X886" t="s">
        <v>1253</v>
      </c>
      <c r="Y886" t="s">
        <v>1253</v>
      </c>
      <c r="Z886">
        <v>3093</v>
      </c>
      <c r="AA886">
        <v>3094</v>
      </c>
      <c r="AF886">
        <v>141</v>
      </c>
      <c r="AH886">
        <v>2023</v>
      </c>
      <c r="AL886" t="s">
        <v>451</v>
      </c>
    </row>
    <row r="887" spans="1:38" x14ac:dyDescent="0.35">
      <c r="A887" t="s">
        <v>47</v>
      </c>
      <c r="B887" t="s">
        <v>700</v>
      </c>
      <c r="C887" t="s">
        <v>305</v>
      </c>
      <c r="D887" t="s">
        <v>1268</v>
      </c>
      <c r="E887" t="s">
        <v>48</v>
      </c>
      <c r="G887" t="s">
        <v>451</v>
      </c>
      <c r="H887" t="s">
        <v>1318</v>
      </c>
      <c r="I887" t="s">
        <v>1317</v>
      </c>
      <c r="J887">
        <v>1</v>
      </c>
      <c r="K887">
        <v>0.5</v>
      </c>
      <c r="L887" t="s">
        <v>58</v>
      </c>
      <c r="M887" t="s">
        <v>362</v>
      </c>
      <c r="N887">
        <v>2</v>
      </c>
      <c r="O887">
        <v>34</v>
      </c>
      <c r="P887">
        <v>7.5</v>
      </c>
      <c r="Q887">
        <v>71.864660000000001</v>
      </c>
      <c r="R887">
        <v>4.25</v>
      </c>
      <c r="S887">
        <v>305.42480499999999</v>
      </c>
      <c r="T887">
        <v>0</v>
      </c>
      <c r="U887">
        <v>305.42480499999999</v>
      </c>
      <c r="V887">
        <v>305424.80499999999</v>
      </c>
      <c r="W887">
        <v>25452.067083333332</v>
      </c>
      <c r="X887" t="s">
        <v>1253</v>
      </c>
      <c r="Y887" t="s">
        <v>1253</v>
      </c>
      <c r="Z887">
        <v>3093</v>
      </c>
      <c r="AA887">
        <v>3094</v>
      </c>
      <c r="AF887">
        <v>141</v>
      </c>
      <c r="AH887">
        <v>2023</v>
      </c>
      <c r="AL887" t="s">
        <v>451</v>
      </c>
    </row>
    <row r="888" spans="1:38" x14ac:dyDescent="0.35">
      <c r="A888" t="s">
        <v>47</v>
      </c>
      <c r="B888" t="s">
        <v>700</v>
      </c>
      <c r="C888" t="s">
        <v>305</v>
      </c>
      <c r="D888" t="s">
        <v>1268</v>
      </c>
      <c r="E888" t="s">
        <v>48</v>
      </c>
      <c r="G888" t="s">
        <v>451</v>
      </c>
      <c r="H888" t="s">
        <v>1318</v>
      </c>
      <c r="I888" t="s">
        <v>1317</v>
      </c>
      <c r="J888">
        <v>1</v>
      </c>
      <c r="K888">
        <v>0.5</v>
      </c>
      <c r="L888" t="s">
        <v>58</v>
      </c>
      <c r="M888" t="s">
        <v>310</v>
      </c>
      <c r="N888">
        <v>2</v>
      </c>
      <c r="O888">
        <v>34</v>
      </c>
      <c r="P888">
        <v>7.5</v>
      </c>
      <c r="Q888">
        <v>71.864660000000001</v>
      </c>
      <c r="R888">
        <v>4.25</v>
      </c>
      <c r="S888">
        <v>305.42480499999999</v>
      </c>
      <c r="T888">
        <v>0</v>
      </c>
      <c r="U888">
        <v>305.42480499999999</v>
      </c>
      <c r="V888">
        <v>305424.80499999999</v>
      </c>
      <c r="W888">
        <v>25452.067083333332</v>
      </c>
      <c r="X888" t="s">
        <v>1253</v>
      </c>
      <c r="Y888" t="s">
        <v>1253</v>
      </c>
      <c r="Z888">
        <v>3093</v>
      </c>
      <c r="AA888">
        <v>3094</v>
      </c>
      <c r="AF888">
        <v>141</v>
      </c>
      <c r="AH888">
        <v>2023</v>
      </c>
      <c r="AL888" t="s">
        <v>451</v>
      </c>
    </row>
    <row r="889" spans="1:38" x14ac:dyDescent="0.35">
      <c r="A889" t="s">
        <v>47</v>
      </c>
      <c r="B889" t="s">
        <v>700</v>
      </c>
      <c r="C889" t="s">
        <v>305</v>
      </c>
      <c r="D889" t="s">
        <v>1268</v>
      </c>
      <c r="E889" t="s">
        <v>48</v>
      </c>
      <c r="G889" t="s">
        <v>451</v>
      </c>
      <c r="H889" t="s">
        <v>1319</v>
      </c>
      <c r="I889" t="s">
        <v>1320</v>
      </c>
      <c r="J889">
        <v>1</v>
      </c>
      <c r="K889">
        <v>1</v>
      </c>
      <c r="L889" t="s">
        <v>58</v>
      </c>
      <c r="M889" t="s">
        <v>362</v>
      </c>
      <c r="N889">
        <v>3</v>
      </c>
      <c r="O889">
        <v>32</v>
      </c>
      <c r="P889">
        <v>4.5</v>
      </c>
      <c r="Q889">
        <v>71.864660000000001</v>
      </c>
      <c r="R889">
        <v>2.4</v>
      </c>
      <c r="S889">
        <v>172.47518399999998</v>
      </c>
      <c r="U889">
        <v>172.47518399999998</v>
      </c>
      <c r="V889">
        <v>172475.18399999998</v>
      </c>
      <c r="W889">
        <v>14372.931999999999</v>
      </c>
      <c r="X889" t="s">
        <v>1253</v>
      </c>
      <c r="Y889" t="s">
        <v>1253</v>
      </c>
      <c r="Z889">
        <v>3093</v>
      </c>
      <c r="AA889">
        <v>3094</v>
      </c>
      <c r="AF889">
        <v>141</v>
      </c>
      <c r="AH889">
        <v>2023</v>
      </c>
      <c r="AL889" t="s">
        <v>451</v>
      </c>
    </row>
    <row r="890" spans="1:38" x14ac:dyDescent="0.35">
      <c r="A890" t="s">
        <v>47</v>
      </c>
      <c r="B890" t="s">
        <v>700</v>
      </c>
      <c r="C890" t="s">
        <v>305</v>
      </c>
      <c r="D890" t="s">
        <v>1268</v>
      </c>
      <c r="E890" t="s">
        <v>48</v>
      </c>
      <c r="G890" t="s">
        <v>451</v>
      </c>
      <c r="H890" t="s">
        <v>1319</v>
      </c>
      <c r="I890" t="s">
        <v>1320</v>
      </c>
      <c r="J890">
        <v>1</v>
      </c>
      <c r="K890">
        <v>1</v>
      </c>
      <c r="L890" t="s">
        <v>58</v>
      </c>
      <c r="M890" t="s">
        <v>49</v>
      </c>
      <c r="N890">
        <v>3</v>
      </c>
      <c r="O890">
        <v>32</v>
      </c>
      <c r="P890">
        <v>4.5</v>
      </c>
      <c r="Q890">
        <v>71.864660000000001</v>
      </c>
      <c r="R890">
        <v>2.4</v>
      </c>
      <c r="S890">
        <v>172.47518399999998</v>
      </c>
      <c r="U890">
        <v>172.47518399999998</v>
      </c>
      <c r="V890">
        <v>172475.18399999998</v>
      </c>
      <c r="W890">
        <v>14372.931999999999</v>
      </c>
      <c r="X890" t="s">
        <v>1253</v>
      </c>
      <c r="Y890" t="s">
        <v>1253</v>
      </c>
      <c r="Z890">
        <v>3093</v>
      </c>
      <c r="AA890">
        <v>3094</v>
      </c>
      <c r="AF890">
        <v>141</v>
      </c>
      <c r="AH890">
        <v>2023</v>
      </c>
      <c r="AL890" t="s">
        <v>451</v>
      </c>
    </row>
    <row r="891" spans="1:38" x14ac:dyDescent="0.35">
      <c r="A891" t="s">
        <v>47</v>
      </c>
      <c r="B891" t="s">
        <v>700</v>
      </c>
      <c r="C891" t="s">
        <v>305</v>
      </c>
      <c r="D891" t="s">
        <v>1268</v>
      </c>
      <c r="E891" t="s">
        <v>48</v>
      </c>
      <c r="G891" t="s">
        <v>451</v>
      </c>
      <c r="H891" t="s">
        <v>1319</v>
      </c>
      <c r="I891" t="s">
        <v>1320</v>
      </c>
      <c r="J891">
        <v>1</v>
      </c>
      <c r="K891">
        <v>0.5</v>
      </c>
      <c r="L891" t="s">
        <v>58</v>
      </c>
      <c r="M891" t="s">
        <v>362</v>
      </c>
      <c r="N891">
        <v>5</v>
      </c>
      <c r="O891">
        <v>30</v>
      </c>
      <c r="P891">
        <v>4.5</v>
      </c>
      <c r="Q891">
        <v>71.864660000000001</v>
      </c>
      <c r="R891">
        <v>2.25</v>
      </c>
      <c r="S891">
        <v>161.69548499999999</v>
      </c>
      <c r="U891">
        <v>161.69548499999999</v>
      </c>
      <c r="V891">
        <v>161695.48499999999</v>
      </c>
      <c r="W891">
        <v>13474.623749999999</v>
      </c>
      <c r="X891" t="s">
        <v>1253</v>
      </c>
      <c r="Y891" t="s">
        <v>1253</v>
      </c>
      <c r="Z891">
        <v>3093</v>
      </c>
      <c r="AA891">
        <v>3094</v>
      </c>
      <c r="AF891">
        <v>141</v>
      </c>
      <c r="AH891">
        <v>2023</v>
      </c>
      <c r="AL891" t="s">
        <v>451</v>
      </c>
    </row>
    <row r="892" spans="1:38" x14ac:dyDescent="0.35">
      <c r="A892" t="s">
        <v>47</v>
      </c>
      <c r="B892" t="s">
        <v>700</v>
      </c>
      <c r="C892" t="s">
        <v>305</v>
      </c>
      <c r="D892" t="s">
        <v>1268</v>
      </c>
      <c r="E892" t="s">
        <v>48</v>
      </c>
      <c r="G892" t="s">
        <v>451</v>
      </c>
      <c r="H892" t="s">
        <v>1319</v>
      </c>
      <c r="I892" t="s">
        <v>1320</v>
      </c>
      <c r="J892">
        <v>1</v>
      </c>
      <c r="K892">
        <v>0.5</v>
      </c>
      <c r="L892" t="s">
        <v>58</v>
      </c>
      <c r="M892" t="s">
        <v>49</v>
      </c>
      <c r="N892">
        <v>5</v>
      </c>
      <c r="O892">
        <v>30</v>
      </c>
      <c r="P892">
        <v>4.5</v>
      </c>
      <c r="Q892">
        <v>71.864660000000001</v>
      </c>
      <c r="R892">
        <v>2.25</v>
      </c>
      <c r="S892">
        <v>161.69548499999999</v>
      </c>
      <c r="U892">
        <v>161.69548499999999</v>
      </c>
      <c r="V892">
        <v>161695.48499999999</v>
      </c>
      <c r="W892">
        <v>13474.623749999999</v>
      </c>
      <c r="X892" t="s">
        <v>1253</v>
      </c>
      <c r="Y892" t="s">
        <v>1253</v>
      </c>
      <c r="Z892">
        <v>3093</v>
      </c>
      <c r="AA892">
        <v>3094</v>
      </c>
      <c r="AF892">
        <v>141</v>
      </c>
      <c r="AH892">
        <v>2023</v>
      </c>
      <c r="AL892" t="s">
        <v>451</v>
      </c>
    </row>
    <row r="893" spans="1:38" x14ac:dyDescent="0.35">
      <c r="A893" t="s">
        <v>47</v>
      </c>
      <c r="B893" t="s">
        <v>700</v>
      </c>
      <c r="C893" t="s">
        <v>305</v>
      </c>
      <c r="D893" t="s">
        <v>1274</v>
      </c>
      <c r="E893" t="s">
        <v>48</v>
      </c>
      <c r="G893" t="s">
        <v>451</v>
      </c>
      <c r="H893" t="s">
        <v>1321</v>
      </c>
      <c r="I893" t="s">
        <v>1322</v>
      </c>
      <c r="J893">
        <v>1</v>
      </c>
      <c r="K893">
        <v>1</v>
      </c>
      <c r="L893" t="s">
        <v>58</v>
      </c>
      <c r="M893" t="s">
        <v>50</v>
      </c>
      <c r="N893">
        <v>2</v>
      </c>
      <c r="O893">
        <v>18</v>
      </c>
      <c r="P893">
        <v>15</v>
      </c>
      <c r="Q893">
        <v>71.864660000000001</v>
      </c>
      <c r="R893">
        <v>4.5</v>
      </c>
      <c r="S893">
        <v>323.39096999999998</v>
      </c>
      <c r="T893">
        <v>0</v>
      </c>
      <c r="U893">
        <v>323.39096999999998</v>
      </c>
      <c r="V893">
        <v>323390.96999999997</v>
      </c>
      <c r="W893">
        <v>26949.247499999998</v>
      </c>
      <c r="X893" t="s">
        <v>1253</v>
      </c>
      <c r="Y893" t="s">
        <v>1253</v>
      </c>
      <c r="Z893">
        <v>3093</v>
      </c>
      <c r="AA893">
        <v>3094</v>
      </c>
      <c r="AB893" t="s">
        <v>42</v>
      </c>
      <c r="AC893" t="s">
        <v>42</v>
      </c>
      <c r="AD893" t="s">
        <v>42</v>
      </c>
      <c r="AE893" t="s">
        <v>42</v>
      </c>
      <c r="AF893">
        <v>141</v>
      </c>
      <c r="AH893">
        <v>2023</v>
      </c>
      <c r="AL893" t="s">
        <v>451</v>
      </c>
    </row>
    <row r="894" spans="1:38" x14ac:dyDescent="0.35">
      <c r="A894" t="s">
        <v>47</v>
      </c>
      <c r="B894" t="s">
        <v>700</v>
      </c>
      <c r="C894" t="s">
        <v>305</v>
      </c>
      <c r="D894" t="s">
        <v>1274</v>
      </c>
      <c r="E894" t="s">
        <v>48</v>
      </c>
      <c r="G894" t="s">
        <v>451</v>
      </c>
      <c r="H894" t="s">
        <v>1321</v>
      </c>
      <c r="I894" t="s">
        <v>1322</v>
      </c>
      <c r="J894">
        <v>1</v>
      </c>
      <c r="K894">
        <v>1</v>
      </c>
      <c r="L894" t="s">
        <v>58</v>
      </c>
      <c r="M894" t="s">
        <v>49</v>
      </c>
      <c r="N894">
        <v>2</v>
      </c>
      <c r="O894">
        <v>18</v>
      </c>
      <c r="P894">
        <v>15</v>
      </c>
      <c r="Q894">
        <v>71.864660000000001</v>
      </c>
      <c r="R894">
        <v>4.5</v>
      </c>
      <c r="S894">
        <v>323.39096999999998</v>
      </c>
      <c r="T894">
        <v>0</v>
      </c>
      <c r="U894">
        <v>323.39096999999998</v>
      </c>
      <c r="V894">
        <v>323390.96999999997</v>
      </c>
      <c r="W894">
        <v>26949.247499999998</v>
      </c>
      <c r="X894" t="s">
        <v>1253</v>
      </c>
      <c r="Y894" t="s">
        <v>1253</v>
      </c>
      <c r="Z894">
        <v>3093</v>
      </c>
      <c r="AA894">
        <v>3094</v>
      </c>
      <c r="AB894" t="s">
        <v>42</v>
      </c>
      <c r="AC894" t="s">
        <v>42</v>
      </c>
      <c r="AD894" t="s">
        <v>42</v>
      </c>
      <c r="AE894" t="s">
        <v>42</v>
      </c>
      <c r="AF894">
        <v>141</v>
      </c>
      <c r="AH894">
        <v>2023</v>
      </c>
      <c r="AL894" t="s">
        <v>451</v>
      </c>
    </row>
    <row r="895" spans="1:38" x14ac:dyDescent="0.35">
      <c r="A895" t="s">
        <v>47</v>
      </c>
      <c r="B895" t="s">
        <v>700</v>
      </c>
      <c r="C895" t="s">
        <v>305</v>
      </c>
      <c r="D895" t="s">
        <v>1281</v>
      </c>
      <c r="E895" t="s">
        <v>48</v>
      </c>
      <c r="G895" t="s">
        <v>451</v>
      </c>
      <c r="H895" t="s">
        <v>1323</v>
      </c>
      <c r="I895" t="s">
        <v>1324</v>
      </c>
      <c r="J895">
        <v>1</v>
      </c>
      <c r="K895">
        <v>0.5</v>
      </c>
      <c r="L895" t="s">
        <v>58</v>
      </c>
      <c r="M895" t="s">
        <v>50</v>
      </c>
      <c r="N895">
        <v>4</v>
      </c>
      <c r="O895">
        <v>16</v>
      </c>
      <c r="P895">
        <v>15</v>
      </c>
      <c r="Q895">
        <v>71.864660000000001</v>
      </c>
      <c r="R895">
        <v>4</v>
      </c>
      <c r="S895">
        <v>287.45864</v>
      </c>
      <c r="T895">
        <v>0</v>
      </c>
      <c r="U895">
        <v>287.45864</v>
      </c>
      <c r="V895">
        <v>287458.64</v>
      </c>
      <c r="W895">
        <v>23954.886666666669</v>
      </c>
      <c r="X895" t="s">
        <v>1253</v>
      </c>
      <c r="Y895" t="s">
        <v>1253</v>
      </c>
      <c r="Z895">
        <v>3093</v>
      </c>
      <c r="AA895">
        <v>3094</v>
      </c>
      <c r="AB895" t="s">
        <v>42</v>
      </c>
      <c r="AC895" t="s">
        <v>42</v>
      </c>
      <c r="AD895" t="s">
        <v>42</v>
      </c>
      <c r="AE895" t="s">
        <v>42</v>
      </c>
      <c r="AF895">
        <v>141</v>
      </c>
      <c r="AH895">
        <v>2023</v>
      </c>
      <c r="AL895" t="s">
        <v>451</v>
      </c>
    </row>
    <row r="896" spans="1:38" x14ac:dyDescent="0.35">
      <c r="A896" t="s">
        <v>47</v>
      </c>
      <c r="B896" t="s">
        <v>700</v>
      </c>
      <c r="C896" t="s">
        <v>305</v>
      </c>
      <c r="D896" t="s">
        <v>1281</v>
      </c>
      <c r="E896" t="s">
        <v>48</v>
      </c>
      <c r="G896" t="s">
        <v>1250</v>
      </c>
      <c r="H896" t="s">
        <v>1325</v>
      </c>
      <c r="I896" t="s">
        <v>1326</v>
      </c>
      <c r="J896">
        <v>1</v>
      </c>
      <c r="K896">
        <v>0.5</v>
      </c>
      <c r="L896" t="s">
        <v>58</v>
      </c>
      <c r="M896" t="s">
        <v>49</v>
      </c>
      <c r="N896">
        <v>3</v>
      </c>
      <c r="O896">
        <v>16</v>
      </c>
      <c r="P896">
        <v>7.5</v>
      </c>
      <c r="Q896">
        <v>71.864660000000001</v>
      </c>
      <c r="R896">
        <v>2</v>
      </c>
      <c r="S896">
        <v>143.72932</v>
      </c>
      <c r="U896">
        <v>143.72932</v>
      </c>
      <c r="V896">
        <v>143729.32</v>
      </c>
      <c r="W896">
        <v>11977.443333333335</v>
      </c>
      <c r="X896" t="s">
        <v>1253</v>
      </c>
      <c r="Y896" t="s">
        <v>1254</v>
      </c>
      <c r="Z896">
        <v>3093</v>
      </c>
      <c r="AA896">
        <v>3094</v>
      </c>
      <c r="AF896">
        <v>141</v>
      </c>
      <c r="AH896">
        <v>2023</v>
      </c>
      <c r="AL896" t="s">
        <v>451</v>
      </c>
    </row>
    <row r="897" spans="1:38" x14ac:dyDescent="0.35">
      <c r="A897" t="s">
        <v>47</v>
      </c>
      <c r="B897" t="s">
        <v>700</v>
      </c>
      <c r="C897" t="s">
        <v>305</v>
      </c>
      <c r="D897" t="s">
        <v>1241</v>
      </c>
      <c r="E897" t="s">
        <v>48</v>
      </c>
      <c r="G897" t="s">
        <v>451</v>
      </c>
      <c r="H897" t="s">
        <v>1327</v>
      </c>
      <c r="I897" t="s">
        <v>1328</v>
      </c>
      <c r="J897">
        <v>1</v>
      </c>
      <c r="K897">
        <v>0.5</v>
      </c>
      <c r="L897" t="s">
        <v>58</v>
      </c>
      <c r="M897" t="s">
        <v>50</v>
      </c>
      <c r="N897">
        <v>4</v>
      </c>
      <c r="O897">
        <v>12</v>
      </c>
      <c r="P897">
        <v>7.5</v>
      </c>
      <c r="Q897">
        <v>71.864660000000001</v>
      </c>
      <c r="R897">
        <v>1.5</v>
      </c>
      <c r="S897">
        <v>107.79698999999999</v>
      </c>
      <c r="T897">
        <v>0</v>
      </c>
      <c r="U897">
        <v>107.79698999999999</v>
      </c>
      <c r="V897">
        <v>107796.98999999999</v>
      </c>
      <c r="W897">
        <v>8983.0824999999986</v>
      </c>
      <c r="X897" t="s">
        <v>1253</v>
      </c>
      <c r="Y897" t="s">
        <v>1253</v>
      </c>
      <c r="Z897">
        <v>3093</v>
      </c>
      <c r="AA897">
        <v>3094</v>
      </c>
      <c r="AB897" t="s">
        <v>42</v>
      </c>
      <c r="AC897" t="s">
        <v>42</v>
      </c>
      <c r="AD897" t="s">
        <v>42</v>
      </c>
      <c r="AE897" t="s">
        <v>42</v>
      </c>
      <c r="AF897">
        <v>141</v>
      </c>
      <c r="AH897">
        <v>2023</v>
      </c>
      <c r="AL897" t="s">
        <v>451</v>
      </c>
    </row>
    <row r="898" spans="1:38" x14ac:dyDescent="0.35">
      <c r="A898" t="s">
        <v>47</v>
      </c>
      <c r="B898" t="s">
        <v>700</v>
      </c>
      <c r="C898" t="s">
        <v>305</v>
      </c>
      <c r="D898" t="s">
        <v>1241</v>
      </c>
      <c r="E898" t="s">
        <v>48</v>
      </c>
      <c r="G898" t="s">
        <v>1250</v>
      </c>
      <c r="H898" t="s">
        <v>1327</v>
      </c>
      <c r="I898" t="s">
        <v>1329</v>
      </c>
      <c r="J898">
        <v>1</v>
      </c>
      <c r="K898">
        <v>0.5</v>
      </c>
      <c r="L898" t="s">
        <v>58</v>
      </c>
      <c r="M898" t="s">
        <v>49</v>
      </c>
      <c r="N898">
        <v>3</v>
      </c>
      <c r="O898">
        <v>14</v>
      </c>
      <c r="P898">
        <v>7.5</v>
      </c>
      <c r="Q898">
        <v>71.864660000000001</v>
      </c>
      <c r="R898">
        <v>1.75</v>
      </c>
      <c r="S898">
        <v>125.763155</v>
      </c>
      <c r="T898">
        <v>0</v>
      </c>
      <c r="U898">
        <v>125.763155</v>
      </c>
      <c r="V898">
        <v>125763.155</v>
      </c>
      <c r="W898">
        <v>10480.262916666667</v>
      </c>
      <c r="X898" t="s">
        <v>1253</v>
      </c>
      <c r="Y898" t="s">
        <v>1254</v>
      </c>
      <c r="Z898">
        <v>3093</v>
      </c>
      <c r="AA898">
        <v>3094</v>
      </c>
      <c r="AB898" t="s">
        <v>42</v>
      </c>
      <c r="AC898" t="s">
        <v>42</v>
      </c>
      <c r="AD898" t="s">
        <v>42</v>
      </c>
      <c r="AE898" t="s">
        <v>42</v>
      </c>
      <c r="AF898">
        <v>141</v>
      </c>
      <c r="AH898">
        <v>2023</v>
      </c>
      <c r="AL898" t="s">
        <v>451</v>
      </c>
    </row>
    <row r="899" spans="1:38" x14ac:dyDescent="0.35">
      <c r="A899" t="s">
        <v>47</v>
      </c>
      <c r="B899" t="s">
        <v>700</v>
      </c>
      <c r="C899" t="s">
        <v>305</v>
      </c>
      <c r="D899" t="s">
        <v>1242</v>
      </c>
      <c r="E899" t="s">
        <v>48</v>
      </c>
      <c r="G899" t="s">
        <v>451</v>
      </c>
      <c r="H899" t="s">
        <v>1330</v>
      </c>
      <c r="I899" t="s">
        <v>1331</v>
      </c>
      <c r="J899">
        <v>1</v>
      </c>
      <c r="K899">
        <v>0.5</v>
      </c>
      <c r="L899" t="s">
        <v>58</v>
      </c>
      <c r="M899" t="s">
        <v>50</v>
      </c>
      <c r="N899">
        <v>3</v>
      </c>
      <c r="O899">
        <v>1</v>
      </c>
      <c r="P899">
        <v>7.5</v>
      </c>
      <c r="Q899">
        <v>71.864660000000001</v>
      </c>
      <c r="R899">
        <v>0.125</v>
      </c>
      <c r="S899">
        <v>8.9830825000000001</v>
      </c>
      <c r="T899">
        <v>0</v>
      </c>
      <c r="U899">
        <v>8.9830825000000001</v>
      </c>
      <c r="V899">
        <v>8983.0825000000004</v>
      </c>
      <c r="W899">
        <v>748.59020833333341</v>
      </c>
      <c r="X899" t="s">
        <v>1253</v>
      </c>
      <c r="Y899" t="s">
        <v>1253</v>
      </c>
      <c r="Z899">
        <v>3093</v>
      </c>
      <c r="AA899">
        <v>3094</v>
      </c>
      <c r="AB899" t="s">
        <v>42</v>
      </c>
      <c r="AC899" t="s">
        <v>42</v>
      </c>
      <c r="AD899" t="s">
        <v>42</v>
      </c>
      <c r="AE899" t="s">
        <v>42</v>
      </c>
      <c r="AF899">
        <v>141</v>
      </c>
      <c r="AH899">
        <v>2023</v>
      </c>
      <c r="AL899" t="s">
        <v>451</v>
      </c>
    </row>
    <row r="900" spans="1:38" x14ac:dyDescent="0.35">
      <c r="A900" t="s">
        <v>47</v>
      </c>
      <c r="B900" t="s">
        <v>700</v>
      </c>
      <c r="C900" t="s">
        <v>305</v>
      </c>
      <c r="D900" t="s">
        <v>1242</v>
      </c>
      <c r="E900" t="s">
        <v>48</v>
      </c>
      <c r="G900" t="s">
        <v>451</v>
      </c>
      <c r="H900" t="s">
        <v>1332</v>
      </c>
      <c r="I900" t="s">
        <v>1331</v>
      </c>
      <c r="J900">
        <v>1</v>
      </c>
      <c r="K900">
        <v>0.5</v>
      </c>
      <c r="L900" t="s">
        <v>58</v>
      </c>
      <c r="M900" t="s">
        <v>50</v>
      </c>
      <c r="N900">
        <v>3</v>
      </c>
      <c r="O900">
        <v>22</v>
      </c>
      <c r="P900">
        <v>7.5</v>
      </c>
      <c r="Q900">
        <v>71.864660000000001</v>
      </c>
      <c r="R900">
        <v>2.75</v>
      </c>
      <c r="S900">
        <v>197.627815</v>
      </c>
      <c r="T900">
        <v>0</v>
      </c>
      <c r="U900">
        <v>197.627815</v>
      </c>
      <c r="V900">
        <v>197627.815</v>
      </c>
      <c r="W900">
        <v>16468.984583333335</v>
      </c>
      <c r="X900" t="s">
        <v>1253</v>
      </c>
      <c r="Y900" t="s">
        <v>1253</v>
      </c>
      <c r="Z900">
        <v>3093</v>
      </c>
      <c r="AA900">
        <v>3094</v>
      </c>
      <c r="AB900" t="s">
        <v>42</v>
      </c>
      <c r="AC900" t="s">
        <v>42</v>
      </c>
      <c r="AD900" t="s">
        <v>42</v>
      </c>
      <c r="AE900" t="s">
        <v>42</v>
      </c>
      <c r="AF900">
        <v>141</v>
      </c>
      <c r="AH900">
        <v>2023</v>
      </c>
      <c r="AL900" t="s">
        <v>451</v>
      </c>
    </row>
    <row r="901" spans="1:38" x14ac:dyDescent="0.35">
      <c r="A901" t="s">
        <v>47</v>
      </c>
      <c r="B901" t="s">
        <v>700</v>
      </c>
      <c r="C901" t="s">
        <v>305</v>
      </c>
      <c r="D901" t="s">
        <v>1242</v>
      </c>
      <c r="E901" t="s">
        <v>48</v>
      </c>
      <c r="G901" t="s">
        <v>451</v>
      </c>
      <c r="H901" t="s">
        <v>1332</v>
      </c>
      <c r="I901" t="s">
        <v>1331</v>
      </c>
      <c r="J901">
        <v>1</v>
      </c>
      <c r="K901">
        <v>0.5</v>
      </c>
      <c r="L901" t="s">
        <v>58</v>
      </c>
      <c r="M901" t="s">
        <v>49</v>
      </c>
      <c r="N901">
        <v>4</v>
      </c>
      <c r="O901">
        <v>20</v>
      </c>
      <c r="P901">
        <v>7.5</v>
      </c>
      <c r="Q901">
        <v>71.864660000000001</v>
      </c>
      <c r="R901">
        <v>2.5</v>
      </c>
      <c r="S901">
        <v>179.66165000000001</v>
      </c>
      <c r="T901">
        <v>0</v>
      </c>
      <c r="U901">
        <v>179.66165000000001</v>
      </c>
      <c r="V901">
        <v>179661.65000000002</v>
      </c>
      <c r="W901">
        <v>14971.804166666669</v>
      </c>
      <c r="X901" t="s">
        <v>1253</v>
      </c>
      <c r="Y901" t="s">
        <v>1253</v>
      </c>
      <c r="Z901">
        <v>3093</v>
      </c>
      <c r="AA901">
        <v>3094</v>
      </c>
      <c r="AB901" t="s">
        <v>42</v>
      </c>
      <c r="AC901" t="s">
        <v>42</v>
      </c>
      <c r="AD901" t="s">
        <v>42</v>
      </c>
      <c r="AE901" t="s">
        <v>42</v>
      </c>
      <c r="AF901">
        <v>141</v>
      </c>
      <c r="AH901">
        <v>2023</v>
      </c>
      <c r="AL901" t="s">
        <v>451</v>
      </c>
    </row>
    <row r="902" spans="1:38" x14ac:dyDescent="0.35">
      <c r="A902" t="s">
        <v>47</v>
      </c>
      <c r="B902" t="s">
        <v>700</v>
      </c>
      <c r="C902" t="s">
        <v>305</v>
      </c>
      <c r="D902" t="s">
        <v>1242</v>
      </c>
      <c r="E902" t="s">
        <v>48</v>
      </c>
      <c r="G902" t="s">
        <v>451</v>
      </c>
      <c r="H902" t="s">
        <v>1333</v>
      </c>
      <c r="I902" t="s">
        <v>1331</v>
      </c>
      <c r="J902">
        <v>1</v>
      </c>
      <c r="K902">
        <v>0.5</v>
      </c>
      <c r="L902" t="s">
        <v>58</v>
      </c>
      <c r="M902" t="s">
        <v>49</v>
      </c>
      <c r="N902">
        <v>4</v>
      </c>
      <c r="O902">
        <v>1</v>
      </c>
      <c r="P902">
        <v>7.5</v>
      </c>
      <c r="Q902">
        <v>71.864660000000001</v>
      </c>
      <c r="R902">
        <v>0.125</v>
      </c>
      <c r="S902">
        <v>8.9830825000000001</v>
      </c>
      <c r="T902">
        <v>0</v>
      </c>
      <c r="U902">
        <v>8.9830825000000001</v>
      </c>
      <c r="V902">
        <v>8983.0825000000004</v>
      </c>
      <c r="W902">
        <v>748.59020833333341</v>
      </c>
      <c r="X902" t="s">
        <v>1253</v>
      </c>
      <c r="Y902" t="s">
        <v>1253</v>
      </c>
      <c r="Z902">
        <v>3093</v>
      </c>
      <c r="AA902">
        <v>3094</v>
      </c>
      <c r="AB902" t="s">
        <v>42</v>
      </c>
      <c r="AC902" t="s">
        <v>42</v>
      </c>
      <c r="AD902" t="s">
        <v>42</v>
      </c>
      <c r="AE902" t="s">
        <v>42</v>
      </c>
      <c r="AF902">
        <v>141</v>
      </c>
      <c r="AH902">
        <v>2023</v>
      </c>
      <c r="AL902" t="s">
        <v>451</v>
      </c>
    </row>
    <row r="903" spans="1:38" x14ac:dyDescent="0.35">
      <c r="A903" t="s">
        <v>47</v>
      </c>
      <c r="B903" t="s">
        <v>700</v>
      </c>
      <c r="C903" t="s">
        <v>305</v>
      </c>
      <c r="D903" t="s">
        <v>1284</v>
      </c>
      <c r="E903" t="s">
        <v>48</v>
      </c>
      <c r="G903" t="s">
        <v>451</v>
      </c>
      <c r="H903" t="s">
        <v>1334</v>
      </c>
      <c r="I903" t="s">
        <v>1335</v>
      </c>
      <c r="J903">
        <v>1</v>
      </c>
      <c r="K903">
        <v>0.5</v>
      </c>
      <c r="L903" t="s">
        <v>58</v>
      </c>
      <c r="M903" t="s">
        <v>50</v>
      </c>
      <c r="N903">
        <v>3</v>
      </c>
      <c r="O903">
        <v>22</v>
      </c>
      <c r="P903">
        <v>4.5</v>
      </c>
      <c r="Q903">
        <v>71.864660000000001</v>
      </c>
      <c r="R903">
        <v>1.65</v>
      </c>
      <c r="S903">
        <v>118.576689</v>
      </c>
      <c r="U903">
        <v>118.576689</v>
      </c>
      <c r="V903">
        <v>118576.689</v>
      </c>
      <c r="W903">
        <v>9881.3907500000005</v>
      </c>
      <c r="X903" t="s">
        <v>1253</v>
      </c>
      <c r="Y903" t="s">
        <v>1253</v>
      </c>
      <c r="Z903">
        <v>3093</v>
      </c>
      <c r="AA903">
        <v>3094</v>
      </c>
      <c r="AF903">
        <v>141</v>
      </c>
      <c r="AH903">
        <v>2023</v>
      </c>
      <c r="AL903" t="s">
        <v>451</v>
      </c>
    </row>
    <row r="904" spans="1:38" x14ac:dyDescent="0.35">
      <c r="A904" t="s">
        <v>47</v>
      </c>
      <c r="B904" t="s">
        <v>700</v>
      </c>
      <c r="C904" t="s">
        <v>305</v>
      </c>
      <c r="D904" t="s">
        <v>1284</v>
      </c>
      <c r="E904" t="s">
        <v>48</v>
      </c>
      <c r="G904" t="s">
        <v>451</v>
      </c>
      <c r="H904" t="s">
        <v>1336</v>
      </c>
      <c r="I904" t="s">
        <v>1337</v>
      </c>
      <c r="J904">
        <v>1</v>
      </c>
      <c r="K904">
        <v>0.5</v>
      </c>
      <c r="L904" t="s">
        <v>58</v>
      </c>
      <c r="M904" t="s">
        <v>50</v>
      </c>
      <c r="N904">
        <v>1</v>
      </c>
      <c r="O904">
        <v>26</v>
      </c>
      <c r="P904">
        <v>7.5</v>
      </c>
      <c r="Q904">
        <v>71.864660000000001</v>
      </c>
      <c r="R904">
        <v>3.25</v>
      </c>
      <c r="S904">
        <v>233.56014500000001</v>
      </c>
      <c r="T904">
        <v>0</v>
      </c>
      <c r="U904">
        <v>233.56014500000001</v>
      </c>
      <c r="V904">
        <v>233560.14500000002</v>
      </c>
      <c r="W904">
        <v>19463.345416666667</v>
      </c>
      <c r="X904" t="s">
        <v>1253</v>
      </c>
      <c r="Y904" t="s">
        <v>1253</v>
      </c>
      <c r="Z904">
        <v>3093</v>
      </c>
      <c r="AA904">
        <v>3094</v>
      </c>
      <c r="AB904" t="s">
        <v>42</v>
      </c>
      <c r="AC904" t="s">
        <v>42</v>
      </c>
      <c r="AD904" t="s">
        <v>42</v>
      </c>
      <c r="AE904" t="s">
        <v>42</v>
      </c>
      <c r="AF904">
        <v>141</v>
      </c>
      <c r="AH904">
        <v>2023</v>
      </c>
      <c r="AL904" t="s">
        <v>451</v>
      </c>
    </row>
    <row r="905" spans="1:38" x14ac:dyDescent="0.35">
      <c r="A905" t="s">
        <v>47</v>
      </c>
      <c r="B905" t="s">
        <v>700</v>
      </c>
      <c r="C905" t="s">
        <v>305</v>
      </c>
      <c r="D905" t="s">
        <v>1284</v>
      </c>
      <c r="E905" t="s">
        <v>48</v>
      </c>
      <c r="G905" t="s">
        <v>451</v>
      </c>
      <c r="H905" t="s">
        <v>1338</v>
      </c>
      <c r="I905" t="s">
        <v>1339</v>
      </c>
      <c r="J905">
        <v>1</v>
      </c>
      <c r="K905">
        <v>0.5</v>
      </c>
      <c r="L905" t="s">
        <v>58</v>
      </c>
      <c r="M905" t="s">
        <v>50</v>
      </c>
      <c r="N905">
        <v>3</v>
      </c>
      <c r="O905">
        <v>22</v>
      </c>
      <c r="P905">
        <v>7.5</v>
      </c>
      <c r="Q905">
        <v>71.864660000000001</v>
      </c>
      <c r="R905">
        <v>2.75</v>
      </c>
      <c r="S905">
        <v>197.627815</v>
      </c>
      <c r="T905">
        <v>0</v>
      </c>
      <c r="U905">
        <v>197.627815</v>
      </c>
      <c r="V905">
        <v>197627.815</v>
      </c>
      <c r="W905">
        <v>16468.984583333335</v>
      </c>
      <c r="X905" t="s">
        <v>1253</v>
      </c>
      <c r="Y905" t="s">
        <v>1253</v>
      </c>
      <c r="Z905">
        <v>3093</v>
      </c>
      <c r="AA905">
        <v>3094</v>
      </c>
      <c r="AB905" t="s">
        <v>42</v>
      </c>
      <c r="AC905" t="s">
        <v>42</v>
      </c>
      <c r="AD905" t="s">
        <v>42</v>
      </c>
      <c r="AE905" t="s">
        <v>42</v>
      </c>
      <c r="AF905">
        <v>141</v>
      </c>
      <c r="AH905">
        <v>2023</v>
      </c>
      <c r="AL905" t="s">
        <v>451</v>
      </c>
    </row>
    <row r="906" spans="1:38" x14ac:dyDescent="0.35">
      <c r="A906" t="s">
        <v>47</v>
      </c>
      <c r="B906" t="s">
        <v>700</v>
      </c>
      <c r="C906" t="s">
        <v>305</v>
      </c>
      <c r="D906" t="s">
        <v>1284</v>
      </c>
      <c r="E906" t="s">
        <v>48</v>
      </c>
      <c r="G906" t="s">
        <v>451</v>
      </c>
      <c r="H906" t="s">
        <v>1338</v>
      </c>
      <c r="I906" t="s">
        <v>1339</v>
      </c>
      <c r="J906">
        <v>1</v>
      </c>
      <c r="K906">
        <v>0.5</v>
      </c>
      <c r="L906" t="s">
        <v>58</v>
      </c>
      <c r="M906" t="s">
        <v>49</v>
      </c>
      <c r="N906">
        <v>4</v>
      </c>
      <c r="O906">
        <v>22</v>
      </c>
      <c r="P906">
        <v>7.5</v>
      </c>
      <c r="Q906">
        <v>71.864660000000001</v>
      </c>
      <c r="R906">
        <v>2.75</v>
      </c>
      <c r="S906">
        <v>197.627815</v>
      </c>
      <c r="T906">
        <v>0</v>
      </c>
      <c r="U906">
        <v>197.627815</v>
      </c>
      <c r="V906">
        <v>197627.815</v>
      </c>
      <c r="W906">
        <v>16468.984583333335</v>
      </c>
      <c r="X906" t="s">
        <v>1253</v>
      </c>
      <c r="Y906" t="s">
        <v>1253</v>
      </c>
      <c r="Z906">
        <v>3093</v>
      </c>
      <c r="AA906">
        <v>3094</v>
      </c>
      <c r="AB906" t="s">
        <v>42</v>
      </c>
      <c r="AC906" t="s">
        <v>42</v>
      </c>
      <c r="AD906" t="s">
        <v>42</v>
      </c>
      <c r="AE906" t="s">
        <v>42</v>
      </c>
      <c r="AF906">
        <v>141</v>
      </c>
      <c r="AH906">
        <v>2023</v>
      </c>
      <c r="AL906" t="s">
        <v>451</v>
      </c>
    </row>
    <row r="907" spans="1:38" x14ac:dyDescent="0.35">
      <c r="A907" t="s">
        <v>47</v>
      </c>
      <c r="B907" t="s">
        <v>700</v>
      </c>
      <c r="C907" t="s">
        <v>305</v>
      </c>
      <c r="D907" t="s">
        <v>1284</v>
      </c>
      <c r="E907" t="s">
        <v>48</v>
      </c>
      <c r="G907" t="s">
        <v>451</v>
      </c>
      <c r="H907" t="s">
        <v>1340</v>
      </c>
      <c r="I907" t="s">
        <v>1341</v>
      </c>
      <c r="J907">
        <v>1</v>
      </c>
      <c r="K907">
        <v>0.5</v>
      </c>
      <c r="L907" t="s">
        <v>58</v>
      </c>
      <c r="M907" t="s">
        <v>49</v>
      </c>
      <c r="N907">
        <v>4</v>
      </c>
      <c r="O907">
        <v>22</v>
      </c>
      <c r="P907">
        <v>7.5</v>
      </c>
      <c r="Q907">
        <v>71.864660000000001</v>
      </c>
      <c r="R907">
        <v>2.75</v>
      </c>
      <c r="S907">
        <v>197.627815</v>
      </c>
      <c r="T907">
        <v>0</v>
      </c>
      <c r="U907">
        <v>197.627815</v>
      </c>
      <c r="V907">
        <v>197627.815</v>
      </c>
      <c r="W907">
        <v>16468.984583333335</v>
      </c>
      <c r="X907" t="s">
        <v>1253</v>
      </c>
      <c r="Y907" t="s">
        <v>1253</v>
      </c>
      <c r="Z907">
        <v>3093</v>
      </c>
      <c r="AA907">
        <v>3094</v>
      </c>
      <c r="AB907" t="s">
        <v>42</v>
      </c>
      <c r="AC907" t="s">
        <v>42</v>
      </c>
      <c r="AD907" t="s">
        <v>42</v>
      </c>
      <c r="AE907" t="s">
        <v>42</v>
      </c>
      <c r="AF907">
        <v>141</v>
      </c>
      <c r="AH907">
        <v>2023</v>
      </c>
      <c r="AL907" t="s">
        <v>451</v>
      </c>
    </row>
    <row r="908" spans="1:38" x14ac:dyDescent="0.35">
      <c r="A908" t="s">
        <v>47</v>
      </c>
      <c r="B908" t="s">
        <v>700</v>
      </c>
      <c r="C908" t="s">
        <v>305</v>
      </c>
      <c r="D908" t="s">
        <v>1245</v>
      </c>
      <c r="E908" t="s">
        <v>48</v>
      </c>
      <c r="G908" t="s">
        <v>451</v>
      </c>
      <c r="H908" t="s">
        <v>1310</v>
      </c>
      <c r="I908" t="s">
        <v>1342</v>
      </c>
      <c r="J908">
        <v>1</v>
      </c>
      <c r="K908">
        <v>1</v>
      </c>
      <c r="L908" t="s">
        <v>58</v>
      </c>
      <c r="M908" t="s">
        <v>50</v>
      </c>
      <c r="N908">
        <v>1</v>
      </c>
      <c r="O908">
        <v>22</v>
      </c>
      <c r="P908">
        <v>7.5</v>
      </c>
      <c r="Q908">
        <v>71.864660000000001</v>
      </c>
      <c r="R908">
        <v>2.75</v>
      </c>
      <c r="S908">
        <v>197.627815</v>
      </c>
      <c r="T908">
        <v>0</v>
      </c>
      <c r="U908">
        <v>197.627815</v>
      </c>
      <c r="V908">
        <v>197627.815</v>
      </c>
      <c r="W908">
        <v>16468.984583333335</v>
      </c>
      <c r="X908" t="s">
        <v>1253</v>
      </c>
      <c r="Y908" t="s">
        <v>1253</v>
      </c>
      <c r="Z908">
        <v>3093</v>
      </c>
      <c r="AA908">
        <v>3094</v>
      </c>
      <c r="AB908" t="s">
        <v>42</v>
      </c>
      <c r="AC908" t="s">
        <v>42</v>
      </c>
      <c r="AD908" t="s">
        <v>42</v>
      </c>
      <c r="AE908" t="s">
        <v>42</v>
      </c>
      <c r="AF908">
        <v>141</v>
      </c>
      <c r="AH908">
        <v>2023</v>
      </c>
      <c r="AL908" t="s">
        <v>451</v>
      </c>
    </row>
    <row r="909" spans="1:38" x14ac:dyDescent="0.35">
      <c r="A909" t="s">
        <v>47</v>
      </c>
      <c r="B909" t="s">
        <v>700</v>
      </c>
      <c r="C909" t="s">
        <v>305</v>
      </c>
      <c r="D909" t="s">
        <v>1245</v>
      </c>
      <c r="E909" t="s">
        <v>48</v>
      </c>
      <c r="G909" t="s">
        <v>451</v>
      </c>
      <c r="H909" t="s">
        <v>1310</v>
      </c>
      <c r="I909" t="s">
        <v>1342</v>
      </c>
      <c r="J909">
        <v>1</v>
      </c>
      <c r="K909">
        <v>1</v>
      </c>
      <c r="L909" t="s">
        <v>58</v>
      </c>
      <c r="M909" t="s">
        <v>49</v>
      </c>
      <c r="N909">
        <v>1</v>
      </c>
      <c r="O909">
        <v>22</v>
      </c>
      <c r="P909">
        <v>7.5</v>
      </c>
      <c r="Q909">
        <v>71.864660000000001</v>
      </c>
      <c r="R909">
        <v>2.75</v>
      </c>
      <c r="S909">
        <v>197.627815</v>
      </c>
      <c r="T909">
        <v>0</v>
      </c>
      <c r="U909">
        <v>197.627815</v>
      </c>
      <c r="V909">
        <v>197627.815</v>
      </c>
      <c r="W909">
        <v>16468.984583333335</v>
      </c>
      <c r="X909" t="s">
        <v>1253</v>
      </c>
      <c r="Y909" t="s">
        <v>1253</v>
      </c>
      <c r="Z909">
        <v>3093</v>
      </c>
      <c r="AA909">
        <v>3094</v>
      </c>
      <c r="AB909" t="s">
        <v>42</v>
      </c>
      <c r="AC909" t="s">
        <v>42</v>
      </c>
      <c r="AD909" t="s">
        <v>42</v>
      </c>
      <c r="AE909" t="s">
        <v>42</v>
      </c>
      <c r="AF909">
        <v>141</v>
      </c>
      <c r="AH909">
        <v>2023</v>
      </c>
      <c r="AL909" t="s">
        <v>451</v>
      </c>
    </row>
    <row r="910" spans="1:38" x14ac:dyDescent="0.35">
      <c r="A910" t="s">
        <v>47</v>
      </c>
      <c r="B910" t="s">
        <v>700</v>
      </c>
      <c r="C910" t="s">
        <v>305</v>
      </c>
      <c r="D910" t="s">
        <v>1268</v>
      </c>
      <c r="E910" t="s">
        <v>48</v>
      </c>
      <c r="G910" t="s">
        <v>451</v>
      </c>
      <c r="H910" t="s">
        <v>1310</v>
      </c>
      <c r="I910" t="s">
        <v>1342</v>
      </c>
      <c r="J910">
        <v>1</v>
      </c>
      <c r="K910">
        <v>0.5</v>
      </c>
      <c r="L910" t="s">
        <v>58</v>
      </c>
      <c r="M910" t="s">
        <v>50</v>
      </c>
      <c r="N910">
        <v>1</v>
      </c>
      <c r="O910">
        <v>36</v>
      </c>
      <c r="P910">
        <v>7.5</v>
      </c>
      <c r="Q910">
        <v>71.864660000000001</v>
      </c>
      <c r="R910">
        <v>4.5</v>
      </c>
      <c r="S910">
        <v>323.39096999999998</v>
      </c>
      <c r="T910">
        <v>0</v>
      </c>
      <c r="U910">
        <v>323.39096999999998</v>
      </c>
      <c r="V910">
        <v>323390.96999999997</v>
      </c>
      <c r="W910">
        <v>26949.247499999998</v>
      </c>
      <c r="X910" t="s">
        <v>1253</v>
      </c>
      <c r="Y910" t="s">
        <v>1253</v>
      </c>
      <c r="Z910">
        <v>3093</v>
      </c>
      <c r="AA910">
        <v>3094</v>
      </c>
      <c r="AB910" t="s">
        <v>42</v>
      </c>
      <c r="AC910" t="s">
        <v>42</v>
      </c>
      <c r="AD910" t="s">
        <v>42</v>
      </c>
      <c r="AE910" t="s">
        <v>42</v>
      </c>
      <c r="AF910">
        <v>141</v>
      </c>
      <c r="AH910">
        <v>2023</v>
      </c>
      <c r="AL910" t="s">
        <v>451</v>
      </c>
    </row>
    <row r="911" spans="1:38" x14ac:dyDescent="0.35">
      <c r="A911" t="s">
        <v>47</v>
      </c>
      <c r="B911" t="s">
        <v>700</v>
      </c>
      <c r="C911" t="s">
        <v>305</v>
      </c>
      <c r="D911" t="s">
        <v>1268</v>
      </c>
      <c r="E911" t="s">
        <v>48</v>
      </c>
      <c r="G911" t="s">
        <v>451</v>
      </c>
      <c r="H911" t="s">
        <v>1310</v>
      </c>
      <c r="I911" t="s">
        <v>1342</v>
      </c>
      <c r="J911">
        <v>1</v>
      </c>
      <c r="K911">
        <v>1</v>
      </c>
      <c r="L911" t="s">
        <v>58</v>
      </c>
      <c r="M911" t="s">
        <v>50</v>
      </c>
      <c r="N911">
        <v>1</v>
      </c>
      <c r="O911">
        <v>36</v>
      </c>
      <c r="P911">
        <v>7.5</v>
      </c>
      <c r="Q911">
        <v>71.864660000000001</v>
      </c>
      <c r="R911">
        <v>4.5</v>
      </c>
      <c r="S911">
        <v>323.39096999999998</v>
      </c>
      <c r="T911">
        <v>0</v>
      </c>
      <c r="U911">
        <v>323.39096999999998</v>
      </c>
      <c r="V911">
        <v>323390.96999999997</v>
      </c>
      <c r="W911">
        <v>26949.247499999998</v>
      </c>
      <c r="X911" t="s">
        <v>1253</v>
      </c>
      <c r="Y911" t="s">
        <v>1253</v>
      </c>
      <c r="Z911">
        <v>3093</v>
      </c>
      <c r="AA911">
        <v>3094</v>
      </c>
      <c r="AB911" t="s">
        <v>42</v>
      </c>
      <c r="AC911" t="s">
        <v>42</v>
      </c>
      <c r="AD911" t="s">
        <v>42</v>
      </c>
      <c r="AE911" t="s">
        <v>42</v>
      </c>
      <c r="AF911">
        <v>141</v>
      </c>
      <c r="AH911">
        <v>2023</v>
      </c>
      <c r="AL911" t="s">
        <v>451</v>
      </c>
    </row>
    <row r="912" spans="1:38" x14ac:dyDescent="0.35">
      <c r="A912" t="s">
        <v>47</v>
      </c>
      <c r="B912" t="s">
        <v>700</v>
      </c>
      <c r="C912" t="s">
        <v>305</v>
      </c>
      <c r="D912" t="s">
        <v>1268</v>
      </c>
      <c r="E912" t="s">
        <v>48</v>
      </c>
      <c r="G912" t="s">
        <v>451</v>
      </c>
      <c r="H912" t="s">
        <v>1310</v>
      </c>
      <c r="I912" t="s">
        <v>1342</v>
      </c>
      <c r="J912">
        <v>1</v>
      </c>
      <c r="K912">
        <v>0.5</v>
      </c>
      <c r="L912" t="s">
        <v>58</v>
      </c>
      <c r="M912" t="s">
        <v>49</v>
      </c>
      <c r="N912">
        <v>1</v>
      </c>
      <c r="O912">
        <v>36</v>
      </c>
      <c r="P912">
        <v>7.5</v>
      </c>
      <c r="Q912">
        <v>71.864660000000001</v>
      </c>
      <c r="R912">
        <v>4.5</v>
      </c>
      <c r="S912">
        <v>323.39096999999998</v>
      </c>
      <c r="T912">
        <v>0</v>
      </c>
      <c r="U912">
        <v>323.39096999999998</v>
      </c>
      <c r="V912">
        <v>323390.96999999997</v>
      </c>
      <c r="W912">
        <v>26949.247499999998</v>
      </c>
      <c r="X912" t="s">
        <v>1253</v>
      </c>
      <c r="Y912" t="s">
        <v>1253</v>
      </c>
      <c r="Z912">
        <v>3093</v>
      </c>
      <c r="AA912">
        <v>3094</v>
      </c>
      <c r="AB912" t="s">
        <v>42</v>
      </c>
      <c r="AC912" t="s">
        <v>42</v>
      </c>
      <c r="AD912" t="s">
        <v>42</v>
      </c>
      <c r="AE912" t="s">
        <v>42</v>
      </c>
      <c r="AF912">
        <v>141</v>
      </c>
      <c r="AH912">
        <v>2023</v>
      </c>
      <c r="AL912" t="s">
        <v>451</v>
      </c>
    </row>
    <row r="913" spans="1:38" x14ac:dyDescent="0.35">
      <c r="A913" t="s">
        <v>47</v>
      </c>
      <c r="B913" t="s">
        <v>700</v>
      </c>
      <c r="C913" t="s">
        <v>305</v>
      </c>
      <c r="D913" t="s">
        <v>1268</v>
      </c>
      <c r="E913" t="s">
        <v>48</v>
      </c>
      <c r="G913" t="s">
        <v>451</v>
      </c>
      <c r="H913" t="s">
        <v>1310</v>
      </c>
      <c r="I913" t="s">
        <v>1342</v>
      </c>
      <c r="J913">
        <v>1</v>
      </c>
      <c r="K913">
        <v>1</v>
      </c>
      <c r="L913" t="s">
        <v>58</v>
      </c>
      <c r="M913" t="s">
        <v>49</v>
      </c>
      <c r="N913">
        <v>1</v>
      </c>
      <c r="O913">
        <v>36</v>
      </c>
      <c r="P913">
        <v>7.5</v>
      </c>
      <c r="Q913">
        <v>71.864660000000001</v>
      </c>
      <c r="R913">
        <v>4.5</v>
      </c>
      <c r="S913">
        <v>323.39096999999998</v>
      </c>
      <c r="T913">
        <v>0</v>
      </c>
      <c r="U913">
        <v>323.39096999999998</v>
      </c>
      <c r="V913">
        <v>323390.96999999997</v>
      </c>
      <c r="W913">
        <v>26949.247499999998</v>
      </c>
      <c r="X913" t="s">
        <v>1253</v>
      </c>
      <c r="Y913" t="s">
        <v>1253</v>
      </c>
      <c r="Z913">
        <v>3093</v>
      </c>
      <c r="AA913">
        <v>3094</v>
      </c>
      <c r="AB913" t="s">
        <v>42</v>
      </c>
      <c r="AC913" t="s">
        <v>42</v>
      </c>
      <c r="AD913" t="s">
        <v>42</v>
      </c>
      <c r="AE913" t="s">
        <v>42</v>
      </c>
      <c r="AF913">
        <v>141</v>
      </c>
      <c r="AH913">
        <v>2023</v>
      </c>
      <c r="AL913" t="s">
        <v>451</v>
      </c>
    </row>
    <row r="914" spans="1:38" x14ac:dyDescent="0.35">
      <c r="A914" t="s">
        <v>47</v>
      </c>
      <c r="B914" t="s">
        <v>700</v>
      </c>
      <c r="C914" t="s">
        <v>305</v>
      </c>
      <c r="D914" t="s">
        <v>1274</v>
      </c>
      <c r="E914" t="s">
        <v>48</v>
      </c>
      <c r="G914" t="s">
        <v>451</v>
      </c>
      <c r="H914" t="s">
        <v>1310</v>
      </c>
      <c r="I914" t="s">
        <v>1342</v>
      </c>
      <c r="J914">
        <v>1</v>
      </c>
      <c r="K914">
        <v>1</v>
      </c>
      <c r="L914" t="s">
        <v>58</v>
      </c>
      <c r="M914" t="s">
        <v>50</v>
      </c>
      <c r="N914">
        <v>1</v>
      </c>
      <c r="O914">
        <v>24</v>
      </c>
      <c r="P914">
        <v>7.5</v>
      </c>
      <c r="Q914">
        <v>71.864660000000001</v>
      </c>
      <c r="R914">
        <v>3</v>
      </c>
      <c r="S914">
        <v>215.59397999999999</v>
      </c>
      <c r="T914">
        <v>0</v>
      </c>
      <c r="U914">
        <v>215.59397999999999</v>
      </c>
      <c r="V914">
        <v>215593.97999999998</v>
      </c>
      <c r="W914">
        <v>17966.164999999997</v>
      </c>
      <c r="X914" t="s">
        <v>1253</v>
      </c>
      <c r="Y914" t="s">
        <v>1253</v>
      </c>
      <c r="Z914">
        <v>3093</v>
      </c>
      <c r="AA914">
        <v>3094</v>
      </c>
      <c r="AB914" t="s">
        <v>42</v>
      </c>
      <c r="AC914" t="s">
        <v>42</v>
      </c>
      <c r="AD914" t="s">
        <v>42</v>
      </c>
      <c r="AE914" t="s">
        <v>42</v>
      </c>
      <c r="AF914">
        <v>141</v>
      </c>
      <c r="AH914">
        <v>2023</v>
      </c>
      <c r="AL914" t="s">
        <v>451</v>
      </c>
    </row>
    <row r="915" spans="1:38" x14ac:dyDescent="0.35">
      <c r="A915" t="s">
        <v>47</v>
      </c>
      <c r="B915" t="s">
        <v>700</v>
      </c>
      <c r="C915" t="s">
        <v>305</v>
      </c>
      <c r="D915" t="s">
        <v>1274</v>
      </c>
      <c r="E915" t="s">
        <v>48</v>
      </c>
      <c r="G915" t="s">
        <v>451</v>
      </c>
      <c r="H915" t="s">
        <v>1310</v>
      </c>
      <c r="I915" t="s">
        <v>1342</v>
      </c>
      <c r="J915">
        <v>1</v>
      </c>
      <c r="K915">
        <v>1</v>
      </c>
      <c r="L915" t="s">
        <v>58</v>
      </c>
      <c r="M915" t="s">
        <v>49</v>
      </c>
      <c r="N915">
        <v>1</v>
      </c>
      <c r="O915">
        <v>24</v>
      </c>
      <c r="P915">
        <v>7.5</v>
      </c>
      <c r="Q915">
        <v>71.864660000000001</v>
      </c>
      <c r="R915">
        <v>3</v>
      </c>
      <c r="S915">
        <v>215.59397999999999</v>
      </c>
      <c r="T915">
        <v>0</v>
      </c>
      <c r="U915">
        <v>215.59397999999999</v>
      </c>
      <c r="V915">
        <v>215593.97999999998</v>
      </c>
      <c r="W915">
        <v>17966.164999999997</v>
      </c>
      <c r="X915" t="s">
        <v>1253</v>
      </c>
      <c r="Y915" t="s">
        <v>1253</v>
      </c>
      <c r="Z915">
        <v>3093</v>
      </c>
      <c r="AA915">
        <v>3094</v>
      </c>
      <c r="AB915" t="s">
        <v>42</v>
      </c>
      <c r="AC915" t="s">
        <v>42</v>
      </c>
      <c r="AD915" t="s">
        <v>42</v>
      </c>
      <c r="AE915" t="s">
        <v>42</v>
      </c>
      <c r="AF915">
        <v>141</v>
      </c>
      <c r="AH915">
        <v>2023</v>
      </c>
      <c r="AL915" t="s">
        <v>451</v>
      </c>
    </row>
    <row r="916" spans="1:38" x14ac:dyDescent="0.35">
      <c r="A916" t="s">
        <v>47</v>
      </c>
      <c r="B916" t="s">
        <v>700</v>
      </c>
      <c r="C916" t="s">
        <v>305</v>
      </c>
      <c r="D916" t="s">
        <v>1281</v>
      </c>
      <c r="E916" t="s">
        <v>48</v>
      </c>
      <c r="G916" t="s">
        <v>451</v>
      </c>
      <c r="H916" t="s">
        <v>1310</v>
      </c>
      <c r="I916" t="s">
        <v>1342</v>
      </c>
      <c r="J916">
        <v>1</v>
      </c>
      <c r="K916">
        <v>0.5</v>
      </c>
      <c r="L916" t="s">
        <v>58</v>
      </c>
      <c r="M916" t="s">
        <v>49</v>
      </c>
      <c r="N916">
        <v>1</v>
      </c>
      <c r="O916">
        <v>22</v>
      </c>
      <c r="P916">
        <v>7.5</v>
      </c>
      <c r="Q916">
        <v>71.864660000000001</v>
      </c>
      <c r="R916">
        <v>2.75</v>
      </c>
      <c r="S916">
        <v>197.627815</v>
      </c>
      <c r="T916">
        <v>0</v>
      </c>
      <c r="U916">
        <v>197.627815</v>
      </c>
      <c r="V916">
        <v>197627.815</v>
      </c>
      <c r="W916">
        <v>16468.984583333335</v>
      </c>
      <c r="X916" t="s">
        <v>1253</v>
      </c>
      <c r="Y916" t="s">
        <v>1253</v>
      </c>
      <c r="Z916">
        <v>3093</v>
      </c>
      <c r="AA916">
        <v>3094</v>
      </c>
      <c r="AB916" t="s">
        <v>42</v>
      </c>
      <c r="AC916" t="s">
        <v>42</v>
      </c>
      <c r="AD916" t="s">
        <v>42</v>
      </c>
      <c r="AE916" t="s">
        <v>42</v>
      </c>
      <c r="AF916">
        <v>141</v>
      </c>
      <c r="AH916">
        <v>2023</v>
      </c>
      <c r="AL916" t="s">
        <v>451</v>
      </c>
    </row>
    <row r="917" spans="1:38" x14ac:dyDescent="0.35">
      <c r="A917" t="s">
        <v>47</v>
      </c>
      <c r="B917" t="s">
        <v>700</v>
      </c>
      <c r="C917" t="s">
        <v>305</v>
      </c>
      <c r="D917" t="s">
        <v>1241</v>
      </c>
      <c r="E917" t="s">
        <v>48</v>
      </c>
      <c r="G917" t="s">
        <v>451</v>
      </c>
      <c r="H917" t="s">
        <v>1310</v>
      </c>
      <c r="I917" t="s">
        <v>1342</v>
      </c>
      <c r="J917">
        <v>1</v>
      </c>
      <c r="K917">
        <v>0.5</v>
      </c>
      <c r="L917" t="s">
        <v>58</v>
      </c>
      <c r="M917" t="s">
        <v>49</v>
      </c>
      <c r="N917">
        <v>1</v>
      </c>
      <c r="O917">
        <v>22</v>
      </c>
      <c r="P917">
        <v>7.5</v>
      </c>
      <c r="Q917">
        <v>71.864660000000001</v>
      </c>
      <c r="R917">
        <v>2.75</v>
      </c>
      <c r="S917">
        <v>197.627815</v>
      </c>
      <c r="T917">
        <v>0</v>
      </c>
      <c r="U917">
        <v>197.627815</v>
      </c>
      <c r="V917">
        <v>197627.815</v>
      </c>
      <c r="W917">
        <v>16468.984583333335</v>
      </c>
      <c r="X917" t="s">
        <v>1253</v>
      </c>
      <c r="Y917" t="s">
        <v>1253</v>
      </c>
      <c r="Z917">
        <v>3093</v>
      </c>
      <c r="AA917">
        <v>3094</v>
      </c>
      <c r="AB917" t="s">
        <v>42</v>
      </c>
      <c r="AC917" t="s">
        <v>42</v>
      </c>
      <c r="AD917" t="s">
        <v>42</v>
      </c>
      <c r="AE917" t="s">
        <v>42</v>
      </c>
      <c r="AF917">
        <v>141</v>
      </c>
      <c r="AH917">
        <v>2023</v>
      </c>
      <c r="AL917" t="s">
        <v>451</v>
      </c>
    </row>
    <row r="918" spans="1:38" x14ac:dyDescent="0.35">
      <c r="A918" t="s">
        <v>47</v>
      </c>
      <c r="B918" t="s">
        <v>700</v>
      </c>
      <c r="C918" t="s">
        <v>305</v>
      </c>
      <c r="D918" t="s">
        <v>1242</v>
      </c>
      <c r="E918" t="s">
        <v>48</v>
      </c>
      <c r="G918" t="s">
        <v>451</v>
      </c>
      <c r="H918" t="s">
        <v>1343</v>
      </c>
      <c r="I918" t="s">
        <v>1342</v>
      </c>
      <c r="J918">
        <v>1</v>
      </c>
      <c r="K918">
        <v>0.5</v>
      </c>
      <c r="L918" t="s">
        <v>58</v>
      </c>
      <c r="M918" t="s">
        <v>50</v>
      </c>
      <c r="N918">
        <v>1</v>
      </c>
      <c r="O918">
        <v>25</v>
      </c>
      <c r="P918">
        <v>7.5</v>
      </c>
      <c r="Q918">
        <v>71.864660000000001</v>
      </c>
      <c r="R918">
        <v>3.125</v>
      </c>
      <c r="S918">
        <v>224.57706250000001</v>
      </c>
      <c r="T918">
        <v>0</v>
      </c>
      <c r="U918">
        <v>224.57706250000001</v>
      </c>
      <c r="V918">
        <v>224577.0625</v>
      </c>
      <c r="W918">
        <v>18714.755208333332</v>
      </c>
      <c r="X918" t="s">
        <v>1253</v>
      </c>
      <c r="Y918" t="s">
        <v>1253</v>
      </c>
      <c r="Z918">
        <v>3093</v>
      </c>
      <c r="AA918">
        <v>3094</v>
      </c>
      <c r="AB918" t="s">
        <v>42</v>
      </c>
      <c r="AC918" t="s">
        <v>42</v>
      </c>
      <c r="AD918" t="s">
        <v>42</v>
      </c>
      <c r="AE918" t="s">
        <v>42</v>
      </c>
      <c r="AF918">
        <v>141</v>
      </c>
      <c r="AH918">
        <v>2023</v>
      </c>
      <c r="AL918" t="s">
        <v>451</v>
      </c>
    </row>
    <row r="919" spans="1:38" x14ac:dyDescent="0.35">
      <c r="A919" t="s">
        <v>47</v>
      </c>
      <c r="B919" t="s">
        <v>700</v>
      </c>
      <c r="C919" t="s">
        <v>305</v>
      </c>
      <c r="D919" t="s">
        <v>1242</v>
      </c>
      <c r="E919" t="s">
        <v>48</v>
      </c>
      <c r="G919" t="s">
        <v>451</v>
      </c>
      <c r="H919" t="s">
        <v>1344</v>
      </c>
      <c r="I919" t="s">
        <v>1342</v>
      </c>
      <c r="J919">
        <v>1</v>
      </c>
      <c r="K919">
        <v>0.5</v>
      </c>
      <c r="L919" t="s">
        <v>58</v>
      </c>
      <c r="M919" t="s">
        <v>50</v>
      </c>
      <c r="N919">
        <v>1</v>
      </c>
      <c r="O919">
        <v>4</v>
      </c>
      <c r="P919">
        <v>7.5</v>
      </c>
      <c r="Q919">
        <v>71.864660000000001</v>
      </c>
      <c r="R919">
        <v>0.5</v>
      </c>
      <c r="S919">
        <v>35.93233</v>
      </c>
      <c r="T919">
        <v>0</v>
      </c>
      <c r="U919">
        <v>35.93233</v>
      </c>
      <c r="V919">
        <v>35932.33</v>
      </c>
      <c r="W919">
        <v>2994.3608333333336</v>
      </c>
      <c r="X919" t="s">
        <v>1253</v>
      </c>
      <c r="Y919" t="s">
        <v>1253</v>
      </c>
      <c r="Z919">
        <v>3093</v>
      </c>
      <c r="AA919">
        <v>3094</v>
      </c>
      <c r="AB919" t="s">
        <v>42</v>
      </c>
      <c r="AC919" t="s">
        <v>42</v>
      </c>
      <c r="AD919" t="s">
        <v>42</v>
      </c>
      <c r="AE919" t="s">
        <v>42</v>
      </c>
      <c r="AF919">
        <v>141</v>
      </c>
      <c r="AH919">
        <v>2023</v>
      </c>
      <c r="AL919" t="s">
        <v>451</v>
      </c>
    </row>
    <row r="920" spans="1:38" x14ac:dyDescent="0.35">
      <c r="A920" t="s">
        <v>47</v>
      </c>
      <c r="B920" t="s">
        <v>700</v>
      </c>
      <c r="C920" t="s">
        <v>305</v>
      </c>
      <c r="D920" t="s">
        <v>1284</v>
      </c>
      <c r="E920" t="s">
        <v>48</v>
      </c>
      <c r="G920" t="s">
        <v>451</v>
      </c>
      <c r="H920" t="s">
        <v>1310</v>
      </c>
      <c r="I920" t="s">
        <v>1342</v>
      </c>
      <c r="J920">
        <v>1</v>
      </c>
      <c r="K920">
        <v>0.5</v>
      </c>
      <c r="L920" t="s">
        <v>58</v>
      </c>
      <c r="M920" t="s">
        <v>50</v>
      </c>
      <c r="N920">
        <v>1</v>
      </c>
      <c r="O920">
        <v>26</v>
      </c>
      <c r="P920">
        <v>7.5</v>
      </c>
      <c r="Q920">
        <v>71.864660000000001</v>
      </c>
      <c r="R920">
        <v>3.25</v>
      </c>
      <c r="S920">
        <v>233.56014500000001</v>
      </c>
      <c r="T920">
        <v>0</v>
      </c>
      <c r="U920">
        <v>233.56014500000001</v>
      </c>
      <c r="V920">
        <v>233560.14500000002</v>
      </c>
      <c r="W920">
        <v>19463.345416666667</v>
      </c>
      <c r="X920" t="s">
        <v>1253</v>
      </c>
      <c r="Y920" t="s">
        <v>1253</v>
      </c>
      <c r="Z920">
        <v>3093</v>
      </c>
      <c r="AA920">
        <v>3094</v>
      </c>
      <c r="AB920" t="s">
        <v>42</v>
      </c>
      <c r="AC920" t="s">
        <v>42</v>
      </c>
      <c r="AD920" t="s">
        <v>42</v>
      </c>
      <c r="AE920" t="s">
        <v>42</v>
      </c>
      <c r="AF920">
        <v>141</v>
      </c>
      <c r="AH920">
        <v>2023</v>
      </c>
      <c r="AL920" t="s">
        <v>451</v>
      </c>
    </row>
    <row r="921" spans="1:38" x14ac:dyDescent="0.35">
      <c r="A921" t="s">
        <v>47</v>
      </c>
      <c r="B921" t="s">
        <v>700</v>
      </c>
      <c r="C921" t="s">
        <v>305</v>
      </c>
      <c r="D921" t="s">
        <v>1268</v>
      </c>
      <c r="E921" t="s">
        <v>48</v>
      </c>
      <c r="G921" t="s">
        <v>451</v>
      </c>
      <c r="H921" t="s">
        <v>1345</v>
      </c>
      <c r="I921" t="s">
        <v>1346</v>
      </c>
      <c r="J921">
        <v>1</v>
      </c>
      <c r="K921">
        <v>1</v>
      </c>
      <c r="L921" t="s">
        <v>58</v>
      </c>
      <c r="M921" t="s">
        <v>50</v>
      </c>
      <c r="N921">
        <v>3</v>
      </c>
      <c r="O921">
        <v>32</v>
      </c>
      <c r="P921">
        <v>3</v>
      </c>
      <c r="Q921">
        <v>71.864660000000001</v>
      </c>
      <c r="R921">
        <v>1.6</v>
      </c>
      <c r="S921">
        <v>114.983456</v>
      </c>
      <c r="U921">
        <v>114.983456</v>
      </c>
      <c r="V921">
        <v>114983.45600000001</v>
      </c>
      <c r="W921">
        <v>9581.9546666666665</v>
      </c>
      <c r="X921" t="s">
        <v>1253</v>
      </c>
      <c r="Y921" t="s">
        <v>1253</v>
      </c>
      <c r="Z921">
        <v>3093</v>
      </c>
      <c r="AA921">
        <v>3094</v>
      </c>
      <c r="AF921">
        <v>141</v>
      </c>
      <c r="AH921">
        <v>2023</v>
      </c>
      <c r="AL921" t="s">
        <v>451</v>
      </c>
    </row>
    <row r="922" spans="1:38" x14ac:dyDescent="0.35">
      <c r="A922" t="s">
        <v>47</v>
      </c>
      <c r="B922" t="s">
        <v>700</v>
      </c>
      <c r="C922" t="s">
        <v>305</v>
      </c>
      <c r="D922" t="s">
        <v>1268</v>
      </c>
      <c r="E922" t="s">
        <v>48</v>
      </c>
      <c r="G922" t="s">
        <v>451</v>
      </c>
      <c r="H922" t="s">
        <v>1345</v>
      </c>
      <c r="I922" t="s">
        <v>1346</v>
      </c>
      <c r="J922">
        <v>1</v>
      </c>
      <c r="K922">
        <v>1</v>
      </c>
      <c r="L922" t="s">
        <v>58</v>
      </c>
      <c r="M922" t="s">
        <v>49</v>
      </c>
      <c r="N922">
        <v>3</v>
      </c>
      <c r="O922">
        <v>32</v>
      </c>
      <c r="P922">
        <v>3</v>
      </c>
      <c r="Q922">
        <v>71.864660000000001</v>
      </c>
      <c r="R922">
        <v>1.6</v>
      </c>
      <c r="S922">
        <v>114.983456</v>
      </c>
      <c r="U922">
        <v>114.983456</v>
      </c>
      <c r="V922">
        <v>114983.45600000001</v>
      </c>
      <c r="W922">
        <v>9581.9546666666665</v>
      </c>
      <c r="X922" t="s">
        <v>1253</v>
      </c>
      <c r="Y922" t="s">
        <v>1253</v>
      </c>
      <c r="Z922">
        <v>3093</v>
      </c>
      <c r="AA922">
        <v>3094</v>
      </c>
      <c r="AF922">
        <v>141</v>
      </c>
      <c r="AH922">
        <v>2023</v>
      </c>
      <c r="AL922" t="s">
        <v>451</v>
      </c>
    </row>
    <row r="923" spans="1:38" x14ac:dyDescent="0.35">
      <c r="A923" t="s">
        <v>47</v>
      </c>
      <c r="B923" t="s">
        <v>700</v>
      </c>
      <c r="C923" t="s">
        <v>305</v>
      </c>
      <c r="D923" t="s">
        <v>1268</v>
      </c>
      <c r="E923" t="s">
        <v>48</v>
      </c>
      <c r="G923" t="s">
        <v>451</v>
      </c>
      <c r="H923" t="s">
        <v>1345</v>
      </c>
      <c r="I923" t="s">
        <v>1346</v>
      </c>
      <c r="J923">
        <v>1</v>
      </c>
      <c r="K923">
        <v>0.5</v>
      </c>
      <c r="L923" t="s">
        <v>58</v>
      </c>
      <c r="M923" t="s">
        <v>50</v>
      </c>
      <c r="N923">
        <v>5</v>
      </c>
      <c r="O923">
        <v>30</v>
      </c>
      <c r="P923">
        <v>3</v>
      </c>
      <c r="Q923">
        <v>71.864660000000001</v>
      </c>
      <c r="R923">
        <v>1.5</v>
      </c>
      <c r="S923">
        <v>107.79698999999999</v>
      </c>
      <c r="U923">
        <v>107.79698999999999</v>
      </c>
      <c r="V923">
        <v>107796.98999999999</v>
      </c>
      <c r="W923">
        <v>8983.0824999999986</v>
      </c>
      <c r="X923" t="s">
        <v>1253</v>
      </c>
      <c r="Y923" t="s">
        <v>1253</v>
      </c>
      <c r="Z923">
        <v>3093</v>
      </c>
      <c r="AA923">
        <v>3094</v>
      </c>
      <c r="AF923">
        <v>141</v>
      </c>
      <c r="AH923">
        <v>2023</v>
      </c>
      <c r="AL923" t="s">
        <v>451</v>
      </c>
    </row>
    <row r="924" spans="1:38" x14ac:dyDescent="0.35">
      <c r="A924" t="s">
        <v>47</v>
      </c>
      <c r="B924" t="s">
        <v>700</v>
      </c>
      <c r="C924" t="s">
        <v>305</v>
      </c>
      <c r="D924" t="s">
        <v>1268</v>
      </c>
      <c r="E924" t="s">
        <v>48</v>
      </c>
      <c r="G924" t="s">
        <v>451</v>
      </c>
      <c r="H924" t="s">
        <v>1345</v>
      </c>
      <c r="I924" t="s">
        <v>1346</v>
      </c>
      <c r="J924">
        <v>1</v>
      </c>
      <c r="K924">
        <v>0.5</v>
      </c>
      <c r="L924" t="s">
        <v>58</v>
      </c>
      <c r="M924" t="s">
        <v>49</v>
      </c>
      <c r="N924">
        <v>5</v>
      </c>
      <c r="O924">
        <v>30</v>
      </c>
      <c r="P924">
        <v>3</v>
      </c>
      <c r="Q924">
        <v>71.864660000000001</v>
      </c>
      <c r="R924">
        <v>1.5</v>
      </c>
      <c r="S924">
        <v>107.79698999999999</v>
      </c>
      <c r="U924">
        <v>107.79698999999999</v>
      </c>
      <c r="V924">
        <v>107796.98999999999</v>
      </c>
      <c r="W924">
        <v>8983.0824999999986</v>
      </c>
      <c r="X924" t="s">
        <v>1253</v>
      </c>
      <c r="Y924" t="s">
        <v>1253</v>
      </c>
      <c r="Z924">
        <v>3093</v>
      </c>
      <c r="AA924">
        <v>3094</v>
      </c>
      <c r="AF924">
        <v>141</v>
      </c>
      <c r="AH924">
        <v>2023</v>
      </c>
      <c r="AL924" t="s">
        <v>451</v>
      </c>
    </row>
    <row r="925" spans="1:38" x14ac:dyDescent="0.35">
      <c r="A925" t="s">
        <v>47</v>
      </c>
      <c r="B925" t="s">
        <v>700</v>
      </c>
      <c r="C925" t="s">
        <v>305</v>
      </c>
      <c r="D925" t="s">
        <v>1284</v>
      </c>
      <c r="E925" t="s">
        <v>48</v>
      </c>
      <c r="G925" t="s">
        <v>451</v>
      </c>
      <c r="H925" t="s">
        <v>1345</v>
      </c>
      <c r="I925" t="s">
        <v>1346</v>
      </c>
      <c r="J925">
        <v>1</v>
      </c>
      <c r="K925">
        <v>0.5</v>
      </c>
      <c r="L925" t="s">
        <v>58</v>
      </c>
      <c r="M925" t="s">
        <v>50</v>
      </c>
      <c r="N925">
        <v>3</v>
      </c>
      <c r="O925">
        <v>22</v>
      </c>
      <c r="P925">
        <v>3</v>
      </c>
      <c r="Q925">
        <v>71.864660000000001</v>
      </c>
      <c r="R925">
        <v>1.1000000000000001</v>
      </c>
      <c r="S925">
        <v>79.051126000000011</v>
      </c>
      <c r="U925">
        <v>79.051126000000011</v>
      </c>
      <c r="V925">
        <v>79051.126000000004</v>
      </c>
      <c r="W925">
        <v>6587.5938333333334</v>
      </c>
      <c r="X925" t="s">
        <v>1253</v>
      </c>
      <c r="Y925" t="s">
        <v>1253</v>
      </c>
      <c r="Z925">
        <v>3093</v>
      </c>
      <c r="AA925">
        <v>3094</v>
      </c>
      <c r="AF925">
        <v>141</v>
      </c>
      <c r="AH925">
        <v>2023</v>
      </c>
      <c r="AL925" t="s">
        <v>451</v>
      </c>
    </row>
    <row r="926" spans="1:38" x14ac:dyDescent="0.35">
      <c r="A926" t="s">
        <v>47</v>
      </c>
      <c r="B926" t="s">
        <v>700</v>
      </c>
      <c r="C926" t="s">
        <v>305</v>
      </c>
      <c r="D926" t="s">
        <v>1244</v>
      </c>
      <c r="E926" t="s">
        <v>48</v>
      </c>
      <c r="G926" t="s">
        <v>451</v>
      </c>
      <c r="H926" t="s">
        <v>1347</v>
      </c>
      <c r="I926" t="s">
        <v>1348</v>
      </c>
      <c r="J926">
        <v>1</v>
      </c>
      <c r="K926">
        <v>0.5</v>
      </c>
      <c r="L926" t="s">
        <v>58</v>
      </c>
      <c r="M926" t="s">
        <v>50</v>
      </c>
      <c r="N926">
        <v>3</v>
      </c>
      <c r="O926">
        <v>10</v>
      </c>
      <c r="P926">
        <v>7.5</v>
      </c>
      <c r="Q926">
        <v>71.864660000000001</v>
      </c>
      <c r="R926">
        <v>1.25</v>
      </c>
      <c r="S926">
        <v>89.830825000000004</v>
      </c>
      <c r="T926">
        <v>0</v>
      </c>
      <c r="U926">
        <v>89.830825000000004</v>
      </c>
      <c r="V926">
        <v>89830.825000000012</v>
      </c>
      <c r="W926">
        <v>7485.9020833333343</v>
      </c>
      <c r="X926" t="s">
        <v>1253</v>
      </c>
      <c r="Y926" t="s">
        <v>1253</v>
      </c>
      <c r="Z926">
        <v>3093</v>
      </c>
      <c r="AA926">
        <v>3094</v>
      </c>
      <c r="AB926" t="s">
        <v>42</v>
      </c>
      <c r="AC926" t="s">
        <v>42</v>
      </c>
      <c r="AD926" t="s">
        <v>42</v>
      </c>
      <c r="AE926" t="s">
        <v>42</v>
      </c>
      <c r="AF926">
        <v>141</v>
      </c>
      <c r="AH926">
        <v>2023</v>
      </c>
      <c r="AL926" t="s">
        <v>451</v>
      </c>
    </row>
    <row r="927" spans="1:38" x14ac:dyDescent="0.35">
      <c r="A927" t="s">
        <v>47</v>
      </c>
      <c r="B927" t="s">
        <v>700</v>
      </c>
      <c r="C927" t="s">
        <v>305</v>
      </c>
      <c r="D927" t="s">
        <v>1244</v>
      </c>
      <c r="E927" t="s">
        <v>48</v>
      </c>
      <c r="G927" t="s">
        <v>451</v>
      </c>
      <c r="H927" t="s">
        <v>1347</v>
      </c>
      <c r="I927" t="s">
        <v>1348</v>
      </c>
      <c r="J927">
        <v>1</v>
      </c>
      <c r="K927">
        <v>0.5</v>
      </c>
      <c r="L927" t="s">
        <v>58</v>
      </c>
      <c r="M927" t="s">
        <v>49</v>
      </c>
      <c r="N927">
        <v>4</v>
      </c>
      <c r="O927">
        <v>10</v>
      </c>
      <c r="P927">
        <v>7.5</v>
      </c>
      <c r="Q927">
        <v>71.864660000000001</v>
      </c>
      <c r="R927">
        <v>1.25</v>
      </c>
      <c r="S927">
        <v>89.830825000000004</v>
      </c>
      <c r="T927">
        <v>0</v>
      </c>
      <c r="U927">
        <v>89.830825000000004</v>
      </c>
      <c r="V927">
        <v>89830.825000000012</v>
      </c>
      <c r="W927">
        <v>7485.9020833333343</v>
      </c>
      <c r="X927" t="s">
        <v>1253</v>
      </c>
      <c r="Y927" t="s">
        <v>1253</v>
      </c>
      <c r="Z927">
        <v>3093</v>
      </c>
      <c r="AA927">
        <v>3094</v>
      </c>
      <c r="AB927" t="s">
        <v>42</v>
      </c>
      <c r="AC927" t="s">
        <v>42</v>
      </c>
      <c r="AD927" t="s">
        <v>42</v>
      </c>
      <c r="AE927" t="s">
        <v>42</v>
      </c>
      <c r="AF927">
        <v>141</v>
      </c>
      <c r="AH927">
        <v>2023</v>
      </c>
      <c r="AL927" t="s">
        <v>451</v>
      </c>
    </row>
    <row r="928" spans="1:38" x14ac:dyDescent="0.35">
      <c r="A928" t="s">
        <v>47</v>
      </c>
      <c r="B928" t="s">
        <v>700</v>
      </c>
      <c r="C928" t="s">
        <v>305</v>
      </c>
      <c r="D928" t="s">
        <v>1349</v>
      </c>
      <c r="E928" t="s">
        <v>48</v>
      </c>
      <c r="G928" t="s">
        <v>1250</v>
      </c>
      <c r="H928" t="s">
        <v>1350</v>
      </c>
      <c r="I928" t="s">
        <v>1351</v>
      </c>
      <c r="J928">
        <v>1</v>
      </c>
      <c r="K928">
        <v>0.75</v>
      </c>
      <c r="L928" t="s">
        <v>58</v>
      </c>
      <c r="M928" t="s">
        <v>50</v>
      </c>
      <c r="N928">
        <v>1</v>
      </c>
      <c r="O928">
        <v>25</v>
      </c>
      <c r="P928">
        <v>7.5</v>
      </c>
      <c r="Q928">
        <v>78.314660000000003</v>
      </c>
      <c r="R928">
        <v>3.125</v>
      </c>
      <c r="S928">
        <v>244.73331250000001</v>
      </c>
      <c r="T928">
        <v>0</v>
      </c>
      <c r="U928">
        <v>244.73331250000001</v>
      </c>
      <c r="V928">
        <v>244733.3125</v>
      </c>
      <c r="W928">
        <v>20394.442708333332</v>
      </c>
      <c r="X928" t="s">
        <v>1253</v>
      </c>
      <c r="Y928" t="s">
        <v>1254</v>
      </c>
      <c r="Z928">
        <v>3093</v>
      </c>
      <c r="AA928">
        <v>3094</v>
      </c>
      <c r="AB928" t="s">
        <v>42</v>
      </c>
      <c r="AC928" t="s">
        <v>42</v>
      </c>
      <c r="AD928" t="s">
        <v>42</v>
      </c>
      <c r="AE928" t="s">
        <v>42</v>
      </c>
      <c r="AF928">
        <v>141</v>
      </c>
      <c r="AH928">
        <v>2023</v>
      </c>
      <c r="AL928" t="s">
        <v>451</v>
      </c>
    </row>
    <row r="929" spans="1:38" x14ac:dyDescent="0.35">
      <c r="A929" t="s">
        <v>47</v>
      </c>
      <c r="B929" t="s">
        <v>700</v>
      </c>
      <c r="C929" t="s">
        <v>305</v>
      </c>
      <c r="D929" t="s">
        <v>1349</v>
      </c>
      <c r="E929" t="s">
        <v>48</v>
      </c>
      <c r="G929" t="s">
        <v>1250</v>
      </c>
      <c r="H929" t="s">
        <v>1350</v>
      </c>
      <c r="I929" t="s">
        <v>1351</v>
      </c>
      <c r="J929">
        <v>1</v>
      </c>
      <c r="K929">
        <v>0.75</v>
      </c>
      <c r="L929" t="s">
        <v>58</v>
      </c>
      <c r="M929" t="s">
        <v>50</v>
      </c>
      <c r="N929">
        <v>2</v>
      </c>
      <c r="O929">
        <v>25</v>
      </c>
      <c r="P929">
        <v>7.5</v>
      </c>
      <c r="Q929">
        <v>78.314660000000003</v>
      </c>
      <c r="R929">
        <v>3.125</v>
      </c>
      <c r="S929">
        <v>244.73331250000001</v>
      </c>
      <c r="T929">
        <v>0</v>
      </c>
      <c r="U929">
        <v>244.73331250000001</v>
      </c>
      <c r="V929">
        <v>244733.3125</v>
      </c>
      <c r="W929">
        <v>20394.442708333332</v>
      </c>
      <c r="X929" t="s">
        <v>1253</v>
      </c>
      <c r="Y929" t="s">
        <v>1254</v>
      </c>
      <c r="Z929">
        <v>3093</v>
      </c>
      <c r="AA929">
        <v>3094</v>
      </c>
      <c r="AB929" t="s">
        <v>42</v>
      </c>
      <c r="AC929" t="s">
        <v>42</v>
      </c>
      <c r="AD929" t="s">
        <v>42</v>
      </c>
      <c r="AE929" t="s">
        <v>42</v>
      </c>
      <c r="AF929">
        <v>141</v>
      </c>
      <c r="AH929">
        <v>2023</v>
      </c>
      <c r="AL929" t="s">
        <v>451</v>
      </c>
    </row>
    <row r="930" spans="1:38" x14ac:dyDescent="0.35">
      <c r="A930" t="s">
        <v>47</v>
      </c>
      <c r="B930" t="s">
        <v>700</v>
      </c>
      <c r="C930" t="s">
        <v>305</v>
      </c>
      <c r="D930" t="s">
        <v>1349</v>
      </c>
      <c r="E930" t="s">
        <v>48</v>
      </c>
      <c r="G930" t="s">
        <v>1250</v>
      </c>
      <c r="H930" t="s">
        <v>1350</v>
      </c>
      <c r="I930" t="s">
        <v>1351</v>
      </c>
      <c r="J930">
        <v>1</v>
      </c>
      <c r="K930">
        <v>0.75</v>
      </c>
      <c r="L930" t="s">
        <v>58</v>
      </c>
      <c r="M930" t="s">
        <v>49</v>
      </c>
      <c r="N930">
        <v>2</v>
      </c>
      <c r="O930">
        <v>23</v>
      </c>
      <c r="P930">
        <v>7.5</v>
      </c>
      <c r="Q930">
        <v>78.314660000000003</v>
      </c>
      <c r="R930">
        <v>2.875</v>
      </c>
      <c r="S930">
        <v>225.15464750000001</v>
      </c>
      <c r="T930">
        <v>0</v>
      </c>
      <c r="U930">
        <v>225.15464750000001</v>
      </c>
      <c r="V930">
        <v>225154.64750000002</v>
      </c>
      <c r="W930">
        <v>18762.88729166667</v>
      </c>
      <c r="X930" t="s">
        <v>1253</v>
      </c>
      <c r="Y930" t="s">
        <v>1254</v>
      </c>
      <c r="Z930">
        <v>3093</v>
      </c>
      <c r="AA930">
        <v>3094</v>
      </c>
      <c r="AB930" t="s">
        <v>42</v>
      </c>
      <c r="AC930" t="s">
        <v>42</v>
      </c>
      <c r="AD930" t="s">
        <v>42</v>
      </c>
      <c r="AE930" t="s">
        <v>42</v>
      </c>
      <c r="AF930">
        <v>141</v>
      </c>
      <c r="AH930">
        <v>2023</v>
      </c>
      <c r="AL930" t="s">
        <v>451</v>
      </c>
    </row>
    <row r="931" spans="1:38" x14ac:dyDescent="0.35">
      <c r="A931" t="s">
        <v>47</v>
      </c>
      <c r="B931" t="s">
        <v>700</v>
      </c>
      <c r="C931" t="s">
        <v>305</v>
      </c>
      <c r="D931" t="s">
        <v>1349</v>
      </c>
      <c r="E931" t="s">
        <v>48</v>
      </c>
      <c r="G931" t="s">
        <v>1250</v>
      </c>
      <c r="H931" t="s">
        <v>1352</v>
      </c>
      <c r="I931" t="s">
        <v>1353</v>
      </c>
      <c r="J931">
        <v>1</v>
      </c>
      <c r="K931">
        <v>0.75</v>
      </c>
      <c r="L931" t="s">
        <v>58</v>
      </c>
      <c r="M931" t="s">
        <v>50</v>
      </c>
      <c r="N931">
        <v>2</v>
      </c>
      <c r="O931">
        <v>25</v>
      </c>
      <c r="P931">
        <v>15</v>
      </c>
      <c r="Q931">
        <v>78.314660000000003</v>
      </c>
      <c r="R931">
        <v>6.25</v>
      </c>
      <c r="S931">
        <v>489.46662500000002</v>
      </c>
      <c r="T931">
        <v>0</v>
      </c>
      <c r="U931">
        <v>489.46662500000002</v>
      </c>
      <c r="V931">
        <v>489466.625</v>
      </c>
      <c r="W931">
        <v>40788.885416666664</v>
      </c>
      <c r="X931" t="s">
        <v>1253</v>
      </c>
      <c r="Y931" t="s">
        <v>1254</v>
      </c>
      <c r="Z931">
        <v>3093</v>
      </c>
      <c r="AA931">
        <v>3094</v>
      </c>
      <c r="AB931" t="s">
        <v>42</v>
      </c>
      <c r="AC931" t="s">
        <v>42</v>
      </c>
      <c r="AD931" t="s">
        <v>42</v>
      </c>
      <c r="AE931" t="s">
        <v>42</v>
      </c>
      <c r="AF931">
        <v>141</v>
      </c>
      <c r="AH931">
        <v>2023</v>
      </c>
      <c r="AL931" t="s">
        <v>451</v>
      </c>
    </row>
    <row r="932" spans="1:38" x14ac:dyDescent="0.35">
      <c r="A932" t="s">
        <v>47</v>
      </c>
      <c r="B932" t="s">
        <v>700</v>
      </c>
      <c r="C932" t="s">
        <v>305</v>
      </c>
      <c r="D932" t="s">
        <v>1349</v>
      </c>
      <c r="E932" t="s">
        <v>48</v>
      </c>
      <c r="G932" t="s">
        <v>1250</v>
      </c>
      <c r="H932" t="s">
        <v>1352</v>
      </c>
      <c r="I932" t="s">
        <v>1353</v>
      </c>
      <c r="J932">
        <v>1</v>
      </c>
      <c r="K932">
        <v>0.75</v>
      </c>
      <c r="L932" t="s">
        <v>58</v>
      </c>
      <c r="M932" t="s">
        <v>49</v>
      </c>
      <c r="N932">
        <v>2</v>
      </c>
      <c r="O932">
        <v>23</v>
      </c>
      <c r="P932">
        <v>15</v>
      </c>
      <c r="Q932">
        <v>78.314660000000003</v>
      </c>
      <c r="R932">
        <v>5.75</v>
      </c>
      <c r="S932">
        <v>450.30929500000002</v>
      </c>
      <c r="T932">
        <v>0</v>
      </c>
      <c r="U932">
        <v>450.30929500000002</v>
      </c>
      <c r="V932">
        <v>450309.29500000004</v>
      </c>
      <c r="W932">
        <v>37525.774583333339</v>
      </c>
      <c r="X932" t="s">
        <v>1253</v>
      </c>
      <c r="Y932" t="s">
        <v>1254</v>
      </c>
      <c r="Z932">
        <v>3093</v>
      </c>
      <c r="AA932">
        <v>3094</v>
      </c>
      <c r="AB932" t="s">
        <v>42</v>
      </c>
      <c r="AC932" t="s">
        <v>42</v>
      </c>
      <c r="AD932" t="s">
        <v>42</v>
      </c>
      <c r="AE932" t="s">
        <v>42</v>
      </c>
      <c r="AF932">
        <v>141</v>
      </c>
      <c r="AH932">
        <v>2023</v>
      </c>
      <c r="AL932" t="s">
        <v>451</v>
      </c>
    </row>
    <row r="933" spans="1:38" x14ac:dyDescent="0.35">
      <c r="A933" t="s">
        <v>47</v>
      </c>
      <c r="B933" t="s">
        <v>700</v>
      </c>
      <c r="C933" t="s">
        <v>305</v>
      </c>
      <c r="D933" t="s">
        <v>1241</v>
      </c>
      <c r="E933" t="s">
        <v>48</v>
      </c>
      <c r="G933" t="s">
        <v>1250</v>
      </c>
      <c r="H933" t="s">
        <v>1354</v>
      </c>
      <c r="I933" t="s">
        <v>1355</v>
      </c>
      <c r="J933">
        <v>1</v>
      </c>
      <c r="K933">
        <v>0.5</v>
      </c>
      <c r="L933" t="s">
        <v>58</v>
      </c>
      <c r="M933" t="s">
        <v>50</v>
      </c>
      <c r="N933">
        <v>2</v>
      </c>
      <c r="O933">
        <v>16</v>
      </c>
      <c r="P933">
        <v>15</v>
      </c>
      <c r="Q933">
        <v>78.314660000000003</v>
      </c>
      <c r="R933">
        <v>4</v>
      </c>
      <c r="S933">
        <v>313.25864000000001</v>
      </c>
      <c r="T933">
        <v>0</v>
      </c>
      <c r="U933">
        <v>313.25864000000001</v>
      </c>
      <c r="V933">
        <v>313258.64</v>
      </c>
      <c r="W933">
        <v>26104.886666666669</v>
      </c>
      <c r="X933" t="s">
        <v>1253</v>
      </c>
      <c r="Y933" t="s">
        <v>1254</v>
      </c>
      <c r="Z933">
        <v>3093</v>
      </c>
      <c r="AA933">
        <v>3094</v>
      </c>
      <c r="AB933" t="s">
        <v>42</v>
      </c>
      <c r="AC933" t="s">
        <v>42</v>
      </c>
      <c r="AD933" t="s">
        <v>42</v>
      </c>
      <c r="AE933" t="s">
        <v>42</v>
      </c>
      <c r="AF933">
        <v>141</v>
      </c>
      <c r="AH933">
        <v>2023</v>
      </c>
      <c r="AL933" t="s">
        <v>451</v>
      </c>
    </row>
    <row r="934" spans="1:38" x14ac:dyDescent="0.35">
      <c r="A934" t="s">
        <v>47</v>
      </c>
      <c r="B934" t="s">
        <v>700</v>
      </c>
      <c r="C934" t="s">
        <v>305</v>
      </c>
      <c r="D934" t="s">
        <v>1349</v>
      </c>
      <c r="E934" t="s">
        <v>48</v>
      </c>
      <c r="G934" t="s">
        <v>1250</v>
      </c>
      <c r="H934" t="s">
        <v>1350</v>
      </c>
      <c r="I934" t="s">
        <v>1351</v>
      </c>
      <c r="J934">
        <v>1</v>
      </c>
      <c r="K934">
        <v>0.75</v>
      </c>
      <c r="L934" t="s">
        <v>58</v>
      </c>
      <c r="M934" t="s">
        <v>49</v>
      </c>
      <c r="N934">
        <v>1</v>
      </c>
      <c r="O934">
        <v>25</v>
      </c>
      <c r="P934">
        <v>7.5</v>
      </c>
      <c r="Q934">
        <v>78.538430000000005</v>
      </c>
      <c r="R934">
        <v>3.125</v>
      </c>
      <c r="S934">
        <v>245.43259375000002</v>
      </c>
      <c r="T934">
        <v>0</v>
      </c>
      <c r="U934">
        <v>245.43259375000002</v>
      </c>
      <c r="V934">
        <v>245432.59375000003</v>
      </c>
      <c r="W934">
        <v>20452.716145833336</v>
      </c>
      <c r="X934" t="s">
        <v>1253</v>
      </c>
      <c r="Y934" t="s">
        <v>1254</v>
      </c>
      <c r="Z934">
        <v>3093</v>
      </c>
      <c r="AA934">
        <v>3094</v>
      </c>
      <c r="AB934" t="s">
        <v>42</v>
      </c>
      <c r="AC934" t="s">
        <v>42</v>
      </c>
      <c r="AD934" t="s">
        <v>42</v>
      </c>
      <c r="AE934" t="s">
        <v>42</v>
      </c>
      <c r="AF934">
        <v>141</v>
      </c>
      <c r="AH934">
        <v>2023</v>
      </c>
      <c r="AL934" t="s">
        <v>451</v>
      </c>
    </row>
    <row r="935" spans="1:38" x14ac:dyDescent="0.35">
      <c r="A935" t="s">
        <v>47</v>
      </c>
      <c r="B935" t="s">
        <v>700</v>
      </c>
      <c r="C935" t="s">
        <v>305</v>
      </c>
      <c r="D935" t="s">
        <v>1281</v>
      </c>
      <c r="E935" t="s">
        <v>48</v>
      </c>
      <c r="G935" t="s">
        <v>1250</v>
      </c>
      <c r="H935" t="s">
        <v>1356</v>
      </c>
      <c r="I935" t="s">
        <v>1357</v>
      </c>
      <c r="J935">
        <v>1</v>
      </c>
      <c r="K935">
        <v>0.5</v>
      </c>
      <c r="L935" t="s">
        <v>58</v>
      </c>
      <c r="M935" t="s">
        <v>50</v>
      </c>
      <c r="N935">
        <v>2</v>
      </c>
      <c r="O935">
        <v>18</v>
      </c>
      <c r="P935">
        <v>15</v>
      </c>
      <c r="Q935">
        <v>79.314660000000003</v>
      </c>
      <c r="R935">
        <v>4.5</v>
      </c>
      <c r="S935">
        <v>356.91597000000002</v>
      </c>
      <c r="T935">
        <v>0</v>
      </c>
      <c r="U935">
        <v>356.91597000000002</v>
      </c>
      <c r="V935">
        <v>356915.97000000003</v>
      </c>
      <c r="W935">
        <v>29742.997500000001</v>
      </c>
      <c r="X935" t="s">
        <v>1253</v>
      </c>
      <c r="Y935" t="s">
        <v>1254</v>
      </c>
      <c r="Z935">
        <v>3093</v>
      </c>
      <c r="AA935">
        <v>3094</v>
      </c>
      <c r="AB935" t="s">
        <v>42</v>
      </c>
      <c r="AC935" t="s">
        <v>42</v>
      </c>
      <c r="AD935" t="s">
        <v>42</v>
      </c>
      <c r="AE935" t="s">
        <v>42</v>
      </c>
      <c r="AF935">
        <v>141</v>
      </c>
      <c r="AH935">
        <v>2023</v>
      </c>
      <c r="AL935" t="s">
        <v>451</v>
      </c>
    </row>
    <row r="936" spans="1:38" x14ac:dyDescent="0.35">
      <c r="A936" t="s">
        <v>47</v>
      </c>
      <c r="B936" t="s">
        <v>700</v>
      </c>
      <c r="C936" t="s">
        <v>305</v>
      </c>
      <c r="D936" t="s">
        <v>1349</v>
      </c>
      <c r="E936" t="s">
        <v>48</v>
      </c>
      <c r="G936" t="s">
        <v>122</v>
      </c>
      <c r="H936" t="s">
        <v>1358</v>
      </c>
      <c r="I936" t="s">
        <v>1359</v>
      </c>
      <c r="J936">
        <v>1</v>
      </c>
      <c r="K936">
        <v>0.75</v>
      </c>
      <c r="L936" t="s">
        <v>58</v>
      </c>
      <c r="M936" t="s">
        <v>50</v>
      </c>
      <c r="N936">
        <v>1</v>
      </c>
      <c r="O936">
        <v>25</v>
      </c>
      <c r="P936">
        <v>7.5</v>
      </c>
      <c r="Q936">
        <v>80.214759999999998</v>
      </c>
      <c r="R936">
        <v>3.125</v>
      </c>
      <c r="S936">
        <v>250.67112499999999</v>
      </c>
      <c r="T936">
        <v>0</v>
      </c>
      <c r="U936">
        <v>250.67112499999999</v>
      </c>
      <c r="V936">
        <v>250671.125</v>
      </c>
      <c r="W936">
        <v>20889.260416666668</v>
      </c>
      <c r="X936" t="s">
        <v>1253</v>
      </c>
      <c r="Y936" t="s">
        <v>1360</v>
      </c>
      <c r="Z936">
        <v>3093</v>
      </c>
      <c r="AA936">
        <v>3094</v>
      </c>
      <c r="AB936" t="s">
        <v>42</v>
      </c>
      <c r="AC936" t="s">
        <v>42</v>
      </c>
      <c r="AD936" t="s">
        <v>42</v>
      </c>
      <c r="AE936" t="s">
        <v>42</v>
      </c>
      <c r="AF936">
        <v>141</v>
      </c>
      <c r="AH936">
        <v>2023</v>
      </c>
      <c r="AL936" t="s">
        <v>451</v>
      </c>
    </row>
    <row r="937" spans="1:38" x14ac:dyDescent="0.35">
      <c r="A937" t="s">
        <v>47</v>
      </c>
      <c r="B937" t="s">
        <v>700</v>
      </c>
      <c r="C937" t="s">
        <v>305</v>
      </c>
      <c r="D937" t="s">
        <v>1349</v>
      </c>
      <c r="E937" t="s">
        <v>48</v>
      </c>
      <c r="G937" t="s">
        <v>122</v>
      </c>
      <c r="H937" t="s">
        <v>1358</v>
      </c>
      <c r="I937" t="s">
        <v>1359</v>
      </c>
      <c r="J937">
        <v>1</v>
      </c>
      <c r="K937">
        <v>0.75</v>
      </c>
      <c r="L937" t="s">
        <v>58</v>
      </c>
      <c r="M937" t="s">
        <v>49</v>
      </c>
      <c r="N937">
        <v>1</v>
      </c>
      <c r="O937">
        <v>25</v>
      </c>
      <c r="P937">
        <v>7.5</v>
      </c>
      <c r="Q937">
        <v>80.214759999999998</v>
      </c>
      <c r="R937">
        <v>3.125</v>
      </c>
      <c r="S937">
        <v>250.67112499999999</v>
      </c>
      <c r="T937">
        <v>0</v>
      </c>
      <c r="U937">
        <v>250.67112499999999</v>
      </c>
      <c r="V937">
        <v>250671.125</v>
      </c>
      <c r="W937">
        <v>20889.260416666668</v>
      </c>
      <c r="X937" t="s">
        <v>1253</v>
      </c>
      <c r="Y937" t="s">
        <v>1360</v>
      </c>
      <c r="Z937">
        <v>3093</v>
      </c>
      <c r="AA937">
        <v>3094</v>
      </c>
      <c r="AB937" t="s">
        <v>42</v>
      </c>
      <c r="AC937" t="s">
        <v>42</v>
      </c>
      <c r="AD937" t="s">
        <v>42</v>
      </c>
      <c r="AE937" t="s">
        <v>42</v>
      </c>
      <c r="AF937">
        <v>141</v>
      </c>
      <c r="AH937">
        <v>2023</v>
      </c>
      <c r="AL937" t="s">
        <v>451</v>
      </c>
    </row>
    <row r="938" spans="1:38" x14ac:dyDescent="0.35">
      <c r="A938" t="s">
        <v>47</v>
      </c>
      <c r="B938" t="s">
        <v>700</v>
      </c>
      <c r="C938" t="s">
        <v>305</v>
      </c>
      <c r="D938" t="s">
        <v>1301</v>
      </c>
      <c r="E938" t="s">
        <v>48</v>
      </c>
      <c r="G938" t="s">
        <v>533</v>
      </c>
      <c r="H938" t="s">
        <v>1361</v>
      </c>
      <c r="I938" t="s">
        <v>1362</v>
      </c>
      <c r="J938">
        <v>1</v>
      </c>
      <c r="K938">
        <v>0.5</v>
      </c>
      <c r="L938" t="s">
        <v>58</v>
      </c>
      <c r="M938" t="s">
        <v>362</v>
      </c>
      <c r="N938">
        <v>2</v>
      </c>
      <c r="O938">
        <v>50</v>
      </c>
      <c r="P938">
        <v>7.5</v>
      </c>
      <c r="Q938">
        <v>80.314660000000003</v>
      </c>
      <c r="R938">
        <v>6.25</v>
      </c>
      <c r="S938">
        <v>501.96662500000002</v>
      </c>
      <c r="U938">
        <v>501.96662500000002</v>
      </c>
      <c r="V938">
        <v>501966.625</v>
      </c>
      <c r="W938">
        <v>41830.552083333336</v>
      </c>
      <c r="X938" t="s">
        <v>1253</v>
      </c>
      <c r="Y938" t="s">
        <v>1363</v>
      </c>
      <c r="Z938">
        <v>3093</v>
      </c>
      <c r="AA938">
        <v>3094</v>
      </c>
      <c r="AF938">
        <v>141</v>
      </c>
      <c r="AH938">
        <v>2023</v>
      </c>
      <c r="AL938" t="s">
        <v>451</v>
      </c>
    </row>
    <row r="939" spans="1:38" x14ac:dyDescent="0.35">
      <c r="A939" t="s">
        <v>47</v>
      </c>
      <c r="B939" t="s">
        <v>700</v>
      </c>
      <c r="C939" t="s">
        <v>305</v>
      </c>
      <c r="D939" t="s">
        <v>1301</v>
      </c>
      <c r="E939" t="s">
        <v>48</v>
      </c>
      <c r="G939" t="s">
        <v>533</v>
      </c>
      <c r="H939" t="s">
        <v>1361</v>
      </c>
      <c r="I939" t="s">
        <v>1362</v>
      </c>
      <c r="J939">
        <v>1</v>
      </c>
      <c r="K939">
        <v>0.5</v>
      </c>
      <c r="L939" t="s">
        <v>58</v>
      </c>
      <c r="M939" t="s">
        <v>310</v>
      </c>
      <c r="N939">
        <v>2</v>
      </c>
      <c r="O939">
        <v>50</v>
      </c>
      <c r="P939">
        <v>7.5</v>
      </c>
      <c r="Q939">
        <v>80.314660000000003</v>
      </c>
      <c r="R939">
        <v>6.25</v>
      </c>
      <c r="S939">
        <v>501.96662500000002</v>
      </c>
      <c r="U939">
        <v>501.96662500000002</v>
      </c>
      <c r="V939">
        <v>501966.625</v>
      </c>
      <c r="W939">
        <v>41830.552083333336</v>
      </c>
      <c r="X939" t="s">
        <v>1253</v>
      </c>
      <c r="Y939" t="s">
        <v>1363</v>
      </c>
      <c r="Z939">
        <v>3093</v>
      </c>
      <c r="AA939">
        <v>3094</v>
      </c>
      <c r="AF939">
        <v>141</v>
      </c>
      <c r="AH939">
        <v>2023</v>
      </c>
      <c r="AL939" t="s">
        <v>451</v>
      </c>
    </row>
    <row r="940" spans="1:38" x14ac:dyDescent="0.35">
      <c r="A940" t="s">
        <v>47</v>
      </c>
      <c r="B940" t="s">
        <v>700</v>
      </c>
      <c r="C940" t="s">
        <v>305</v>
      </c>
      <c r="D940" t="s">
        <v>1301</v>
      </c>
      <c r="E940" t="s">
        <v>48</v>
      </c>
      <c r="G940" t="s">
        <v>533</v>
      </c>
      <c r="H940" t="s">
        <v>1364</v>
      </c>
      <c r="I940" t="s">
        <v>1365</v>
      </c>
      <c r="J940">
        <v>0</v>
      </c>
      <c r="K940">
        <v>0.5</v>
      </c>
      <c r="L940" t="s">
        <v>58</v>
      </c>
      <c r="M940" t="s">
        <v>50</v>
      </c>
      <c r="N940">
        <v>4</v>
      </c>
      <c r="O940">
        <v>58</v>
      </c>
      <c r="P940">
        <v>7.5</v>
      </c>
      <c r="Q940">
        <v>80.314660000000003</v>
      </c>
      <c r="R940">
        <v>2.4166666666666665</v>
      </c>
      <c r="S940">
        <v>194.09376166666667</v>
      </c>
      <c r="U940">
        <v>194.09376166666667</v>
      </c>
      <c r="V940">
        <v>194093.76166666666</v>
      </c>
      <c r="W940">
        <v>16174.480138888888</v>
      </c>
      <c r="X940" t="s">
        <v>1253</v>
      </c>
      <c r="Y940" t="s">
        <v>1363</v>
      </c>
      <c r="Z940">
        <v>3093</v>
      </c>
      <c r="AA940">
        <v>3094</v>
      </c>
      <c r="AF940">
        <v>141</v>
      </c>
      <c r="AH940">
        <v>2023</v>
      </c>
      <c r="AL940" t="s">
        <v>451</v>
      </c>
    </row>
    <row r="941" spans="1:38" x14ac:dyDescent="0.35">
      <c r="A941" t="s">
        <v>47</v>
      </c>
      <c r="B941" t="s">
        <v>700</v>
      </c>
      <c r="C941" t="s">
        <v>305</v>
      </c>
      <c r="D941" t="s">
        <v>1301</v>
      </c>
      <c r="E941" t="s">
        <v>48</v>
      </c>
      <c r="G941" t="s">
        <v>533</v>
      </c>
      <c r="H941" t="s">
        <v>1364</v>
      </c>
      <c r="I941" t="s">
        <v>1365</v>
      </c>
      <c r="J941">
        <v>0</v>
      </c>
      <c r="K941">
        <v>0.5</v>
      </c>
      <c r="L941" t="s">
        <v>58</v>
      </c>
      <c r="M941" t="s">
        <v>49</v>
      </c>
      <c r="N941">
        <v>4</v>
      </c>
      <c r="O941">
        <v>30</v>
      </c>
      <c r="P941">
        <v>7.5</v>
      </c>
      <c r="Q941">
        <v>80.314660000000003</v>
      </c>
      <c r="R941">
        <v>1.25</v>
      </c>
      <c r="S941">
        <v>100.393325</v>
      </c>
      <c r="U941">
        <v>100.393325</v>
      </c>
      <c r="V941">
        <v>100393.32500000001</v>
      </c>
      <c r="W941">
        <v>8366.1104166666682</v>
      </c>
      <c r="X941" t="s">
        <v>1253</v>
      </c>
      <c r="Y941" t="s">
        <v>1363</v>
      </c>
      <c r="Z941">
        <v>3093</v>
      </c>
      <c r="AA941">
        <v>3094</v>
      </c>
      <c r="AF941">
        <v>141</v>
      </c>
      <c r="AH941">
        <v>2023</v>
      </c>
      <c r="AL941" t="s">
        <v>451</v>
      </c>
    </row>
    <row r="942" spans="1:38" x14ac:dyDescent="0.35">
      <c r="A942" t="s">
        <v>47</v>
      </c>
      <c r="B942" t="s">
        <v>700</v>
      </c>
      <c r="C942" t="s">
        <v>305</v>
      </c>
      <c r="D942" t="s">
        <v>1301</v>
      </c>
      <c r="E942" t="s">
        <v>48</v>
      </c>
      <c r="G942" t="s">
        <v>533</v>
      </c>
      <c r="H942" t="s">
        <v>1366</v>
      </c>
      <c r="I942" t="s">
        <v>1367</v>
      </c>
      <c r="J942">
        <v>0</v>
      </c>
      <c r="K942">
        <v>0.5</v>
      </c>
      <c r="L942" t="s">
        <v>58</v>
      </c>
      <c r="M942" t="s">
        <v>50</v>
      </c>
      <c r="N942">
        <v>4</v>
      </c>
      <c r="O942">
        <v>58</v>
      </c>
      <c r="P942">
        <v>7.5</v>
      </c>
      <c r="Q942">
        <v>80.314660000000003</v>
      </c>
      <c r="R942">
        <v>2.4166666666666665</v>
      </c>
      <c r="S942">
        <v>194.09376166666667</v>
      </c>
      <c r="U942">
        <v>194.09376166666667</v>
      </c>
      <c r="V942">
        <v>194093.76166666666</v>
      </c>
      <c r="W942">
        <v>16174.480138888888</v>
      </c>
      <c r="X942" t="s">
        <v>1253</v>
      </c>
      <c r="Y942" t="s">
        <v>1363</v>
      </c>
      <c r="Z942">
        <v>3093</v>
      </c>
      <c r="AA942">
        <v>3094</v>
      </c>
      <c r="AF942">
        <v>141</v>
      </c>
      <c r="AH942">
        <v>2023</v>
      </c>
      <c r="AL942" t="s">
        <v>451</v>
      </c>
    </row>
    <row r="943" spans="1:38" x14ac:dyDescent="0.35">
      <c r="A943" t="s">
        <v>47</v>
      </c>
      <c r="B943" t="s">
        <v>700</v>
      </c>
      <c r="C943" t="s">
        <v>305</v>
      </c>
      <c r="D943" t="s">
        <v>1301</v>
      </c>
      <c r="E943" t="s">
        <v>48</v>
      </c>
      <c r="G943" t="s">
        <v>533</v>
      </c>
      <c r="H943" t="s">
        <v>1366</v>
      </c>
      <c r="I943" t="s">
        <v>1367</v>
      </c>
      <c r="J943">
        <v>0</v>
      </c>
      <c r="K943">
        <v>0.5</v>
      </c>
      <c r="L943" t="s">
        <v>58</v>
      </c>
      <c r="M943" t="s">
        <v>49</v>
      </c>
      <c r="N943">
        <v>4</v>
      </c>
      <c r="O943">
        <v>30</v>
      </c>
      <c r="P943">
        <v>7.5</v>
      </c>
      <c r="Q943">
        <v>80.314660000000003</v>
      </c>
      <c r="R943">
        <v>1.25</v>
      </c>
      <c r="S943">
        <v>100.393325</v>
      </c>
      <c r="U943">
        <v>100.393325</v>
      </c>
      <c r="V943">
        <v>100393.32500000001</v>
      </c>
      <c r="W943">
        <v>8366.1104166666682</v>
      </c>
      <c r="X943" t="s">
        <v>1253</v>
      </c>
      <c r="Y943" t="s">
        <v>1363</v>
      </c>
      <c r="Z943">
        <v>3093</v>
      </c>
      <c r="AA943">
        <v>3094</v>
      </c>
      <c r="AF943">
        <v>141</v>
      </c>
      <c r="AH943">
        <v>2023</v>
      </c>
      <c r="AL943" t="s">
        <v>451</v>
      </c>
    </row>
    <row r="944" spans="1:38" x14ac:dyDescent="0.35">
      <c r="A944" t="s">
        <v>47</v>
      </c>
      <c r="B944" t="s">
        <v>700</v>
      </c>
      <c r="C944" t="s">
        <v>305</v>
      </c>
      <c r="D944" t="s">
        <v>1368</v>
      </c>
      <c r="E944" t="s">
        <v>48</v>
      </c>
      <c r="G944" t="s">
        <v>1250</v>
      </c>
      <c r="H944" t="s">
        <v>1369</v>
      </c>
      <c r="I944" t="s">
        <v>1370</v>
      </c>
      <c r="J944">
        <v>1</v>
      </c>
      <c r="K944">
        <v>1</v>
      </c>
      <c r="L944" t="s">
        <v>58</v>
      </c>
      <c r="M944" t="s">
        <v>50</v>
      </c>
      <c r="N944">
        <v>1</v>
      </c>
      <c r="O944">
        <v>25</v>
      </c>
      <c r="P944">
        <v>15</v>
      </c>
      <c r="Q944">
        <v>80.314660000000003</v>
      </c>
      <c r="R944">
        <v>6.25</v>
      </c>
      <c r="S944">
        <v>501.96662500000002</v>
      </c>
      <c r="U944">
        <v>501.96662500000002</v>
      </c>
      <c r="V944">
        <v>501966.625</v>
      </c>
      <c r="W944">
        <v>41830.552083333336</v>
      </c>
      <c r="X944" t="s">
        <v>1253</v>
      </c>
      <c r="Y944" t="s">
        <v>1254</v>
      </c>
      <c r="Z944">
        <v>3093</v>
      </c>
      <c r="AA944">
        <v>3094</v>
      </c>
      <c r="AF944">
        <v>141</v>
      </c>
      <c r="AH944">
        <v>2023</v>
      </c>
      <c r="AL944" t="s">
        <v>451</v>
      </c>
    </row>
    <row r="945" spans="1:38" x14ac:dyDescent="0.35">
      <c r="A945" t="s">
        <v>47</v>
      </c>
      <c r="B945" t="s">
        <v>700</v>
      </c>
      <c r="C945" t="s">
        <v>305</v>
      </c>
      <c r="D945" t="s">
        <v>1368</v>
      </c>
      <c r="E945" t="s">
        <v>48</v>
      </c>
      <c r="G945" t="s">
        <v>1250</v>
      </c>
      <c r="H945" t="s">
        <v>1369</v>
      </c>
      <c r="I945" t="s">
        <v>1370</v>
      </c>
      <c r="J945">
        <v>1</v>
      </c>
      <c r="K945">
        <v>1</v>
      </c>
      <c r="L945" t="s">
        <v>58</v>
      </c>
      <c r="M945" t="s">
        <v>49</v>
      </c>
      <c r="N945">
        <v>1</v>
      </c>
      <c r="O945">
        <v>25</v>
      </c>
      <c r="P945">
        <v>15</v>
      </c>
      <c r="Q945">
        <v>80.314660000000003</v>
      </c>
      <c r="R945">
        <v>6.25</v>
      </c>
      <c r="S945">
        <v>501.96662500000002</v>
      </c>
      <c r="U945">
        <v>501.96662500000002</v>
      </c>
      <c r="V945">
        <v>501966.625</v>
      </c>
      <c r="W945">
        <v>41830.552083333336</v>
      </c>
      <c r="X945" t="s">
        <v>1253</v>
      </c>
      <c r="Y945" t="s">
        <v>1254</v>
      </c>
      <c r="Z945">
        <v>3093</v>
      </c>
      <c r="AA945">
        <v>3094</v>
      </c>
      <c r="AF945">
        <v>141</v>
      </c>
      <c r="AH945">
        <v>2023</v>
      </c>
      <c r="AL945" t="s">
        <v>451</v>
      </c>
    </row>
    <row r="946" spans="1:38" x14ac:dyDescent="0.35">
      <c r="A946" t="s">
        <v>47</v>
      </c>
      <c r="B946" t="s">
        <v>700</v>
      </c>
      <c r="C946" t="s">
        <v>305</v>
      </c>
      <c r="D946" t="s">
        <v>1368</v>
      </c>
      <c r="E946" t="s">
        <v>48</v>
      </c>
      <c r="G946" t="s">
        <v>1250</v>
      </c>
      <c r="H946" t="s">
        <v>1371</v>
      </c>
      <c r="I946" t="s">
        <v>1372</v>
      </c>
      <c r="J946">
        <v>1</v>
      </c>
      <c r="K946">
        <v>1</v>
      </c>
      <c r="L946" t="s">
        <v>58</v>
      </c>
      <c r="M946" t="s">
        <v>362</v>
      </c>
      <c r="N946">
        <v>2</v>
      </c>
      <c r="O946">
        <v>21</v>
      </c>
      <c r="P946">
        <v>7.5</v>
      </c>
      <c r="Q946">
        <v>80.314660000000003</v>
      </c>
      <c r="R946">
        <v>2.625</v>
      </c>
      <c r="S946">
        <v>210.82598250000001</v>
      </c>
      <c r="U946">
        <v>210.82598250000001</v>
      </c>
      <c r="V946">
        <v>210825.98250000001</v>
      </c>
      <c r="W946">
        <v>17568.831875</v>
      </c>
      <c r="X946" t="s">
        <v>1253</v>
      </c>
      <c r="Y946" t="s">
        <v>1254</v>
      </c>
      <c r="Z946">
        <v>3093</v>
      </c>
      <c r="AA946">
        <v>3094</v>
      </c>
      <c r="AF946">
        <v>141</v>
      </c>
      <c r="AH946">
        <v>2023</v>
      </c>
      <c r="AL946" t="s">
        <v>451</v>
      </c>
    </row>
    <row r="947" spans="1:38" x14ac:dyDescent="0.35">
      <c r="A947" t="s">
        <v>47</v>
      </c>
      <c r="B947" t="s">
        <v>700</v>
      </c>
      <c r="C947" t="s">
        <v>305</v>
      </c>
      <c r="D947" t="s">
        <v>1368</v>
      </c>
      <c r="E947" t="s">
        <v>48</v>
      </c>
      <c r="G947" t="s">
        <v>1250</v>
      </c>
      <c r="H947" t="s">
        <v>1371</v>
      </c>
      <c r="I947" t="s">
        <v>1372</v>
      </c>
      <c r="J947">
        <v>1</v>
      </c>
      <c r="K947">
        <v>1</v>
      </c>
      <c r="L947" t="s">
        <v>58</v>
      </c>
      <c r="M947" t="s">
        <v>49</v>
      </c>
      <c r="N947">
        <v>2</v>
      </c>
      <c r="O947">
        <v>21</v>
      </c>
      <c r="P947">
        <v>7.5</v>
      </c>
      <c r="Q947">
        <v>80.314660000000003</v>
      </c>
      <c r="R947">
        <v>2.625</v>
      </c>
      <c r="S947">
        <v>210.82598250000001</v>
      </c>
      <c r="U947">
        <v>210.82598250000001</v>
      </c>
      <c r="V947">
        <v>210825.98250000001</v>
      </c>
      <c r="W947">
        <v>17568.831875</v>
      </c>
      <c r="X947" t="s">
        <v>1253</v>
      </c>
      <c r="Y947" t="s">
        <v>1254</v>
      </c>
      <c r="Z947">
        <v>3093</v>
      </c>
      <c r="AA947">
        <v>3094</v>
      </c>
      <c r="AF947">
        <v>141</v>
      </c>
      <c r="AH947">
        <v>2023</v>
      </c>
      <c r="AL947" t="s">
        <v>451</v>
      </c>
    </row>
    <row r="948" spans="1:38" x14ac:dyDescent="0.35">
      <c r="A948" t="s">
        <v>47</v>
      </c>
      <c r="B948" t="s">
        <v>700</v>
      </c>
      <c r="C948" t="s">
        <v>305</v>
      </c>
      <c r="D948" t="s">
        <v>1368</v>
      </c>
      <c r="E948" t="s">
        <v>48</v>
      </c>
      <c r="G948" t="s">
        <v>1250</v>
      </c>
      <c r="H948" t="s">
        <v>1373</v>
      </c>
      <c r="I948" t="s">
        <v>1374</v>
      </c>
      <c r="J948">
        <v>1</v>
      </c>
      <c r="K948">
        <v>1</v>
      </c>
      <c r="L948" t="s">
        <v>58</v>
      </c>
      <c r="M948" t="s">
        <v>362</v>
      </c>
      <c r="N948">
        <v>2</v>
      </c>
      <c r="O948">
        <v>21</v>
      </c>
      <c r="P948">
        <v>7.5</v>
      </c>
      <c r="Q948">
        <v>80.314660000000003</v>
      </c>
      <c r="R948">
        <v>2.625</v>
      </c>
      <c r="S948">
        <v>210.82598250000001</v>
      </c>
      <c r="U948">
        <v>210.82598250000001</v>
      </c>
      <c r="V948">
        <v>210825.98250000001</v>
      </c>
      <c r="W948">
        <v>17568.831875</v>
      </c>
      <c r="X948" t="s">
        <v>1253</v>
      </c>
      <c r="Y948" t="s">
        <v>1254</v>
      </c>
      <c r="Z948">
        <v>3093</v>
      </c>
      <c r="AA948">
        <v>3094</v>
      </c>
      <c r="AF948">
        <v>141</v>
      </c>
      <c r="AH948">
        <v>2023</v>
      </c>
      <c r="AL948" t="s">
        <v>451</v>
      </c>
    </row>
    <row r="949" spans="1:38" x14ac:dyDescent="0.35">
      <c r="A949" t="s">
        <v>47</v>
      </c>
      <c r="B949" t="s">
        <v>700</v>
      </c>
      <c r="C949" t="s">
        <v>305</v>
      </c>
      <c r="D949" t="s">
        <v>1368</v>
      </c>
      <c r="E949" t="s">
        <v>48</v>
      </c>
      <c r="G949" t="s">
        <v>1250</v>
      </c>
      <c r="H949" t="s">
        <v>1373</v>
      </c>
      <c r="I949" t="s">
        <v>1374</v>
      </c>
      <c r="J949">
        <v>1</v>
      </c>
      <c r="K949">
        <v>1</v>
      </c>
      <c r="L949" t="s">
        <v>58</v>
      </c>
      <c r="M949" t="s">
        <v>49</v>
      </c>
      <c r="N949">
        <v>2</v>
      </c>
      <c r="O949">
        <v>21</v>
      </c>
      <c r="P949">
        <v>7.5</v>
      </c>
      <c r="Q949">
        <v>80.314660000000003</v>
      </c>
      <c r="R949">
        <v>2.625</v>
      </c>
      <c r="S949">
        <v>210.82598250000001</v>
      </c>
      <c r="U949">
        <v>210.82598250000001</v>
      </c>
      <c r="V949">
        <v>210825.98250000001</v>
      </c>
      <c r="W949">
        <v>17568.831875</v>
      </c>
      <c r="X949" t="s">
        <v>1253</v>
      </c>
      <c r="Y949" t="s">
        <v>1254</v>
      </c>
      <c r="Z949">
        <v>3093</v>
      </c>
      <c r="AA949">
        <v>3094</v>
      </c>
      <c r="AF949">
        <v>141</v>
      </c>
      <c r="AH949">
        <v>2023</v>
      </c>
      <c r="AL949" t="s">
        <v>451</v>
      </c>
    </row>
    <row r="950" spans="1:38" x14ac:dyDescent="0.35">
      <c r="A950" t="s">
        <v>47</v>
      </c>
      <c r="B950" t="s">
        <v>700</v>
      </c>
      <c r="C950" t="s">
        <v>305</v>
      </c>
      <c r="D950" t="s">
        <v>1245</v>
      </c>
      <c r="E950" t="s">
        <v>48</v>
      </c>
      <c r="G950" t="s">
        <v>122</v>
      </c>
      <c r="H950" t="s">
        <v>1358</v>
      </c>
      <c r="I950" t="s">
        <v>1359</v>
      </c>
      <c r="J950">
        <v>1</v>
      </c>
      <c r="K950">
        <v>1</v>
      </c>
      <c r="L950" t="s">
        <v>58</v>
      </c>
      <c r="M950" t="s">
        <v>50</v>
      </c>
      <c r="N950">
        <v>1</v>
      </c>
      <c r="O950">
        <v>22</v>
      </c>
      <c r="P950">
        <v>7.5</v>
      </c>
      <c r="Q950">
        <v>80.314660000000003</v>
      </c>
      <c r="R950">
        <v>2.75</v>
      </c>
      <c r="S950">
        <v>220.86531500000001</v>
      </c>
      <c r="T950">
        <v>0</v>
      </c>
      <c r="U950">
        <v>220.86531500000001</v>
      </c>
      <c r="V950">
        <v>220865.315</v>
      </c>
      <c r="W950">
        <v>18405.442916666667</v>
      </c>
      <c r="X950" t="s">
        <v>1253</v>
      </c>
      <c r="Y950" t="s">
        <v>1360</v>
      </c>
      <c r="Z950">
        <v>3093</v>
      </c>
      <c r="AA950">
        <v>3094</v>
      </c>
      <c r="AB950" t="s">
        <v>42</v>
      </c>
      <c r="AC950" t="s">
        <v>42</v>
      </c>
      <c r="AD950" t="s">
        <v>42</v>
      </c>
      <c r="AE950" t="s">
        <v>42</v>
      </c>
      <c r="AF950">
        <v>141</v>
      </c>
      <c r="AH950">
        <v>2023</v>
      </c>
      <c r="AL950" t="s">
        <v>451</v>
      </c>
    </row>
    <row r="951" spans="1:38" x14ac:dyDescent="0.35">
      <c r="A951" t="s">
        <v>47</v>
      </c>
      <c r="B951" t="s">
        <v>700</v>
      </c>
      <c r="C951" t="s">
        <v>305</v>
      </c>
      <c r="D951" t="s">
        <v>1245</v>
      </c>
      <c r="E951" t="s">
        <v>48</v>
      </c>
      <c r="G951" t="s">
        <v>122</v>
      </c>
      <c r="H951" t="s">
        <v>1358</v>
      </c>
      <c r="I951" t="s">
        <v>1359</v>
      </c>
      <c r="J951">
        <v>1</v>
      </c>
      <c r="K951">
        <v>1</v>
      </c>
      <c r="L951" t="s">
        <v>58</v>
      </c>
      <c r="M951" t="s">
        <v>49</v>
      </c>
      <c r="N951">
        <v>1</v>
      </c>
      <c r="O951">
        <v>22</v>
      </c>
      <c r="P951">
        <v>7.5</v>
      </c>
      <c r="Q951">
        <v>80.314660000000003</v>
      </c>
      <c r="R951">
        <v>2.75</v>
      </c>
      <c r="S951">
        <v>220.86531500000001</v>
      </c>
      <c r="T951">
        <v>0</v>
      </c>
      <c r="U951">
        <v>220.86531500000001</v>
      </c>
      <c r="V951">
        <v>220865.315</v>
      </c>
      <c r="W951">
        <v>18405.442916666667</v>
      </c>
      <c r="X951" t="s">
        <v>1253</v>
      </c>
      <c r="Y951" t="s">
        <v>1360</v>
      </c>
      <c r="Z951">
        <v>3093</v>
      </c>
      <c r="AA951">
        <v>3094</v>
      </c>
      <c r="AB951" t="s">
        <v>42</v>
      </c>
      <c r="AC951" t="s">
        <v>42</v>
      </c>
      <c r="AD951" t="s">
        <v>42</v>
      </c>
      <c r="AE951" t="s">
        <v>42</v>
      </c>
      <c r="AF951">
        <v>141</v>
      </c>
      <c r="AH951">
        <v>2023</v>
      </c>
      <c r="AL951" t="s">
        <v>451</v>
      </c>
    </row>
    <row r="952" spans="1:38" x14ac:dyDescent="0.35">
      <c r="A952" t="s">
        <v>47</v>
      </c>
      <c r="B952" t="s">
        <v>700</v>
      </c>
      <c r="C952" t="s">
        <v>305</v>
      </c>
      <c r="D952" t="s">
        <v>1274</v>
      </c>
      <c r="E952" t="s">
        <v>48</v>
      </c>
      <c r="G952" t="s">
        <v>122</v>
      </c>
      <c r="H952" t="s">
        <v>1358</v>
      </c>
      <c r="I952" t="s">
        <v>1359</v>
      </c>
      <c r="J952">
        <v>1</v>
      </c>
      <c r="K952">
        <v>1</v>
      </c>
      <c r="L952" t="s">
        <v>58</v>
      </c>
      <c r="M952" t="s">
        <v>50</v>
      </c>
      <c r="N952">
        <v>1</v>
      </c>
      <c r="O952">
        <v>24</v>
      </c>
      <c r="P952">
        <v>7.5</v>
      </c>
      <c r="Q952">
        <v>80.314660000000003</v>
      </c>
      <c r="R952">
        <v>3</v>
      </c>
      <c r="S952">
        <v>240.94398000000001</v>
      </c>
      <c r="T952">
        <v>0</v>
      </c>
      <c r="U952">
        <v>240.94398000000001</v>
      </c>
      <c r="V952">
        <v>240943.98</v>
      </c>
      <c r="W952">
        <v>20078.665000000001</v>
      </c>
      <c r="X952" t="s">
        <v>1253</v>
      </c>
      <c r="Y952" t="s">
        <v>1360</v>
      </c>
      <c r="Z952">
        <v>3093</v>
      </c>
      <c r="AA952">
        <v>3094</v>
      </c>
      <c r="AB952" t="s">
        <v>42</v>
      </c>
      <c r="AC952" t="s">
        <v>42</v>
      </c>
      <c r="AD952" t="s">
        <v>42</v>
      </c>
      <c r="AE952" t="s">
        <v>42</v>
      </c>
      <c r="AF952">
        <v>141</v>
      </c>
      <c r="AH952">
        <v>2023</v>
      </c>
      <c r="AL952" t="s">
        <v>451</v>
      </c>
    </row>
    <row r="953" spans="1:38" x14ac:dyDescent="0.35">
      <c r="A953" t="s">
        <v>47</v>
      </c>
      <c r="B953" t="s">
        <v>700</v>
      </c>
      <c r="C953" t="s">
        <v>305</v>
      </c>
      <c r="D953" t="s">
        <v>1274</v>
      </c>
      <c r="E953" t="s">
        <v>48</v>
      </c>
      <c r="G953" t="s">
        <v>122</v>
      </c>
      <c r="H953" t="s">
        <v>1358</v>
      </c>
      <c r="I953" t="s">
        <v>1359</v>
      </c>
      <c r="J953">
        <v>1</v>
      </c>
      <c r="K953">
        <v>1</v>
      </c>
      <c r="L953" t="s">
        <v>58</v>
      </c>
      <c r="M953" t="s">
        <v>49</v>
      </c>
      <c r="N953">
        <v>1</v>
      </c>
      <c r="O953">
        <v>24</v>
      </c>
      <c r="P953">
        <v>7.5</v>
      </c>
      <c r="Q953">
        <v>80.314660000000003</v>
      </c>
      <c r="R953">
        <v>3</v>
      </c>
      <c r="S953">
        <v>240.94398000000001</v>
      </c>
      <c r="T953">
        <v>0</v>
      </c>
      <c r="U953">
        <v>240.94398000000001</v>
      </c>
      <c r="V953">
        <v>240943.98</v>
      </c>
      <c r="W953">
        <v>20078.665000000001</v>
      </c>
      <c r="X953" t="s">
        <v>1253</v>
      </c>
      <c r="Y953" t="s">
        <v>1360</v>
      </c>
      <c r="Z953">
        <v>3093</v>
      </c>
      <c r="AA953">
        <v>3094</v>
      </c>
      <c r="AB953" t="s">
        <v>42</v>
      </c>
      <c r="AC953" t="s">
        <v>42</v>
      </c>
      <c r="AD953" t="s">
        <v>42</v>
      </c>
      <c r="AE953" t="s">
        <v>42</v>
      </c>
      <c r="AF953">
        <v>141</v>
      </c>
      <c r="AH953">
        <v>2023</v>
      </c>
      <c r="AL953" t="s">
        <v>451</v>
      </c>
    </row>
    <row r="954" spans="1:38" x14ac:dyDescent="0.35">
      <c r="A954" t="s">
        <v>47</v>
      </c>
      <c r="B954" t="s">
        <v>700</v>
      </c>
      <c r="C954" t="s">
        <v>305</v>
      </c>
      <c r="D954" t="s">
        <v>1349</v>
      </c>
      <c r="E954" t="s">
        <v>48</v>
      </c>
      <c r="G954" t="s">
        <v>1250</v>
      </c>
      <c r="H954" t="s">
        <v>1310</v>
      </c>
      <c r="I954" t="s">
        <v>1375</v>
      </c>
      <c r="J954">
        <v>1</v>
      </c>
      <c r="K954">
        <v>0.75</v>
      </c>
      <c r="L954" t="s">
        <v>58</v>
      </c>
      <c r="M954" t="s">
        <v>50</v>
      </c>
      <c r="N954">
        <v>1</v>
      </c>
      <c r="O954">
        <v>25</v>
      </c>
      <c r="P954">
        <v>3.5</v>
      </c>
      <c r="Q954">
        <v>81.314660000000003</v>
      </c>
      <c r="R954">
        <v>1.4583333333333333</v>
      </c>
      <c r="S954">
        <v>118.58387916666666</v>
      </c>
      <c r="T954">
        <v>0</v>
      </c>
      <c r="U954">
        <v>118.58387916666666</v>
      </c>
      <c r="V954">
        <v>118583.87916666667</v>
      </c>
      <c r="W954">
        <v>9881.9899305555555</v>
      </c>
      <c r="X954" t="s">
        <v>1253</v>
      </c>
      <c r="Y954" t="s">
        <v>1254</v>
      </c>
      <c r="Z954">
        <v>3093</v>
      </c>
      <c r="AA954">
        <v>3094</v>
      </c>
      <c r="AB954" t="s">
        <v>42</v>
      </c>
      <c r="AC954" t="s">
        <v>42</v>
      </c>
      <c r="AD954" t="s">
        <v>42</v>
      </c>
      <c r="AE954" t="s">
        <v>42</v>
      </c>
      <c r="AF954">
        <v>141</v>
      </c>
      <c r="AH954">
        <v>2023</v>
      </c>
      <c r="AL954" t="s">
        <v>451</v>
      </c>
    </row>
    <row r="955" spans="1:38" x14ac:dyDescent="0.35">
      <c r="A955" t="s">
        <v>47</v>
      </c>
      <c r="B955" t="s">
        <v>700</v>
      </c>
      <c r="C955" t="s">
        <v>305</v>
      </c>
      <c r="D955" t="s">
        <v>1349</v>
      </c>
      <c r="E955" t="s">
        <v>48</v>
      </c>
      <c r="G955" t="s">
        <v>1250</v>
      </c>
      <c r="H955" t="s">
        <v>1310</v>
      </c>
      <c r="I955" t="s">
        <v>1375</v>
      </c>
      <c r="J955">
        <v>1</v>
      </c>
      <c r="K955">
        <v>0.75</v>
      </c>
      <c r="L955" t="s">
        <v>58</v>
      </c>
      <c r="M955" t="s">
        <v>49</v>
      </c>
      <c r="N955">
        <v>1</v>
      </c>
      <c r="O955">
        <v>25</v>
      </c>
      <c r="P955">
        <v>3.5</v>
      </c>
      <c r="Q955">
        <v>81.314660000000003</v>
      </c>
      <c r="R955">
        <v>1.4583333333333333</v>
      </c>
      <c r="S955">
        <v>118.58387916666666</v>
      </c>
      <c r="T955">
        <v>0</v>
      </c>
      <c r="U955">
        <v>118.58387916666666</v>
      </c>
      <c r="V955">
        <v>118583.87916666667</v>
      </c>
      <c r="W955">
        <v>9881.9899305555555</v>
      </c>
      <c r="X955" t="s">
        <v>1253</v>
      </c>
      <c r="Y955" t="s">
        <v>1254</v>
      </c>
      <c r="Z955">
        <v>3093</v>
      </c>
      <c r="AA955">
        <v>3094</v>
      </c>
      <c r="AB955" t="s">
        <v>42</v>
      </c>
      <c r="AC955" t="s">
        <v>42</v>
      </c>
      <c r="AD955" t="s">
        <v>42</v>
      </c>
      <c r="AE955" t="s">
        <v>42</v>
      </c>
      <c r="AF955">
        <v>141</v>
      </c>
      <c r="AH955">
        <v>2023</v>
      </c>
      <c r="AL955" t="s">
        <v>451</v>
      </c>
    </row>
    <row r="956" spans="1:38" x14ac:dyDescent="0.35">
      <c r="A956" t="s">
        <v>47</v>
      </c>
      <c r="B956" t="s">
        <v>700</v>
      </c>
      <c r="C956" t="s">
        <v>305</v>
      </c>
      <c r="D956" t="s">
        <v>1349</v>
      </c>
      <c r="E956" t="s">
        <v>48</v>
      </c>
      <c r="G956" t="s">
        <v>1250</v>
      </c>
      <c r="H956" t="s">
        <v>1310</v>
      </c>
      <c r="I956" t="s">
        <v>1375</v>
      </c>
      <c r="J956">
        <v>1</v>
      </c>
      <c r="K956">
        <v>0.75</v>
      </c>
      <c r="L956" t="s">
        <v>58</v>
      </c>
      <c r="M956" t="s">
        <v>50</v>
      </c>
      <c r="N956">
        <v>3</v>
      </c>
      <c r="O956">
        <v>20</v>
      </c>
      <c r="P956">
        <v>4</v>
      </c>
      <c r="Q956">
        <v>81.314660000000003</v>
      </c>
      <c r="R956">
        <v>1.3333333333333333</v>
      </c>
      <c r="S956">
        <v>108.41954666666666</v>
      </c>
      <c r="T956">
        <v>0</v>
      </c>
      <c r="U956">
        <v>108.41954666666666</v>
      </c>
      <c r="V956">
        <v>108419.54666666666</v>
      </c>
      <c r="W956">
        <v>9034.9622222222224</v>
      </c>
      <c r="X956" t="s">
        <v>1253</v>
      </c>
      <c r="Y956" t="s">
        <v>1254</v>
      </c>
      <c r="Z956">
        <v>3093</v>
      </c>
      <c r="AA956">
        <v>3094</v>
      </c>
      <c r="AB956" t="s">
        <v>42</v>
      </c>
      <c r="AC956" t="s">
        <v>42</v>
      </c>
      <c r="AD956" t="s">
        <v>42</v>
      </c>
      <c r="AE956" t="s">
        <v>42</v>
      </c>
      <c r="AF956">
        <v>141</v>
      </c>
      <c r="AH956">
        <v>2023</v>
      </c>
      <c r="AL956" t="s">
        <v>451</v>
      </c>
    </row>
    <row r="957" spans="1:38" x14ac:dyDescent="0.35">
      <c r="A957" t="s">
        <v>47</v>
      </c>
      <c r="B957" t="s">
        <v>700</v>
      </c>
      <c r="C957" t="s">
        <v>305</v>
      </c>
      <c r="D957" t="s">
        <v>1349</v>
      </c>
      <c r="E957" t="s">
        <v>48</v>
      </c>
      <c r="G957" t="s">
        <v>1250</v>
      </c>
      <c r="H957" t="s">
        <v>1310</v>
      </c>
      <c r="I957" t="s">
        <v>1375</v>
      </c>
      <c r="J957">
        <v>1</v>
      </c>
      <c r="K957">
        <v>0.75</v>
      </c>
      <c r="L957" t="s">
        <v>58</v>
      </c>
      <c r="M957" t="s">
        <v>49</v>
      </c>
      <c r="N957">
        <v>3</v>
      </c>
      <c r="O957">
        <v>20</v>
      </c>
      <c r="P957">
        <v>4</v>
      </c>
      <c r="Q957">
        <v>81.314660000000003</v>
      </c>
      <c r="R957">
        <v>1.3333333333333333</v>
      </c>
      <c r="S957">
        <v>108.41954666666666</v>
      </c>
      <c r="T957">
        <v>0</v>
      </c>
      <c r="U957">
        <v>108.41954666666666</v>
      </c>
      <c r="V957">
        <v>108419.54666666666</v>
      </c>
      <c r="W957">
        <v>9034.9622222222224</v>
      </c>
      <c r="X957" t="s">
        <v>1253</v>
      </c>
      <c r="Y957" t="s">
        <v>1254</v>
      </c>
      <c r="Z957">
        <v>3093</v>
      </c>
      <c r="AA957">
        <v>3094</v>
      </c>
      <c r="AB957" t="s">
        <v>42</v>
      </c>
      <c r="AC957" t="s">
        <v>42</v>
      </c>
      <c r="AD957" t="s">
        <v>42</v>
      </c>
      <c r="AE957" t="s">
        <v>42</v>
      </c>
      <c r="AF957">
        <v>141</v>
      </c>
      <c r="AH957">
        <v>2023</v>
      </c>
      <c r="AL957" t="s">
        <v>451</v>
      </c>
    </row>
    <row r="958" spans="1:38" x14ac:dyDescent="0.35">
      <c r="A958" t="s">
        <v>47</v>
      </c>
      <c r="B958" t="s">
        <v>700</v>
      </c>
      <c r="C958" t="s">
        <v>305</v>
      </c>
      <c r="D958" t="s">
        <v>1349</v>
      </c>
      <c r="E958" t="s">
        <v>48</v>
      </c>
      <c r="G958" t="s">
        <v>1250</v>
      </c>
      <c r="H958" t="s">
        <v>1376</v>
      </c>
      <c r="I958" t="s">
        <v>1377</v>
      </c>
      <c r="J958">
        <v>1</v>
      </c>
      <c r="K958">
        <v>0.75</v>
      </c>
      <c r="L958" t="s">
        <v>58</v>
      </c>
      <c r="M958" t="s">
        <v>50</v>
      </c>
      <c r="N958">
        <v>3</v>
      </c>
      <c r="O958">
        <v>20</v>
      </c>
      <c r="P958">
        <v>15</v>
      </c>
      <c r="Q958">
        <v>81.314660000000003</v>
      </c>
      <c r="R958">
        <v>5</v>
      </c>
      <c r="S958">
        <v>406.57330000000002</v>
      </c>
      <c r="T958">
        <v>0</v>
      </c>
      <c r="U958">
        <v>406.57330000000002</v>
      </c>
      <c r="V958">
        <v>406573.30000000005</v>
      </c>
      <c r="W958">
        <v>33881.108333333337</v>
      </c>
      <c r="X958" t="s">
        <v>1253</v>
      </c>
      <c r="Y958" t="s">
        <v>1254</v>
      </c>
      <c r="Z958">
        <v>3093</v>
      </c>
      <c r="AA958">
        <v>3094</v>
      </c>
      <c r="AB958" t="s">
        <v>42</v>
      </c>
      <c r="AC958" t="s">
        <v>42</v>
      </c>
      <c r="AD958" t="s">
        <v>42</v>
      </c>
      <c r="AE958" t="s">
        <v>42</v>
      </c>
      <c r="AF958">
        <v>141</v>
      </c>
      <c r="AH958">
        <v>2023</v>
      </c>
      <c r="AL958" t="s">
        <v>451</v>
      </c>
    </row>
    <row r="959" spans="1:38" x14ac:dyDescent="0.35">
      <c r="A959" t="s">
        <v>47</v>
      </c>
      <c r="B959" t="s">
        <v>700</v>
      </c>
      <c r="C959" t="s">
        <v>305</v>
      </c>
      <c r="D959" t="s">
        <v>1349</v>
      </c>
      <c r="E959" t="s">
        <v>48</v>
      </c>
      <c r="G959" t="s">
        <v>1250</v>
      </c>
      <c r="H959" t="s">
        <v>1376</v>
      </c>
      <c r="I959" t="s">
        <v>1377</v>
      </c>
      <c r="J959">
        <v>1</v>
      </c>
      <c r="K959">
        <v>0.75</v>
      </c>
      <c r="L959" t="s">
        <v>58</v>
      </c>
      <c r="M959" t="s">
        <v>49</v>
      </c>
      <c r="N959">
        <v>3</v>
      </c>
      <c r="O959">
        <v>20</v>
      </c>
      <c r="P959">
        <v>15</v>
      </c>
      <c r="Q959">
        <v>81.314660000000003</v>
      </c>
      <c r="R959">
        <v>5</v>
      </c>
      <c r="S959">
        <v>406.57330000000002</v>
      </c>
      <c r="T959">
        <v>0</v>
      </c>
      <c r="U959">
        <v>406.57330000000002</v>
      </c>
      <c r="V959">
        <v>406573.30000000005</v>
      </c>
      <c r="W959">
        <v>33881.108333333337</v>
      </c>
      <c r="X959" t="s">
        <v>1253</v>
      </c>
      <c r="Y959" t="s">
        <v>1254</v>
      </c>
      <c r="Z959">
        <v>3093</v>
      </c>
      <c r="AA959">
        <v>3094</v>
      </c>
      <c r="AB959" t="s">
        <v>42</v>
      </c>
      <c r="AC959" t="s">
        <v>42</v>
      </c>
      <c r="AD959" t="s">
        <v>42</v>
      </c>
      <c r="AE959" t="s">
        <v>42</v>
      </c>
      <c r="AF959">
        <v>141</v>
      </c>
      <c r="AH959">
        <v>2023</v>
      </c>
      <c r="AL959" t="s">
        <v>451</v>
      </c>
    </row>
    <row r="960" spans="1:38" x14ac:dyDescent="0.35">
      <c r="A960" t="s">
        <v>47</v>
      </c>
      <c r="B960" t="s">
        <v>700</v>
      </c>
      <c r="C960" t="s">
        <v>305</v>
      </c>
      <c r="D960" t="s">
        <v>1301</v>
      </c>
      <c r="E960" t="s">
        <v>48</v>
      </c>
      <c r="G960" t="s">
        <v>533</v>
      </c>
      <c r="H960" t="s">
        <v>1302</v>
      </c>
      <c r="I960" t="s">
        <v>1378</v>
      </c>
      <c r="J960">
        <v>0</v>
      </c>
      <c r="K960">
        <v>0.5</v>
      </c>
      <c r="L960" t="s">
        <v>58</v>
      </c>
      <c r="M960" t="s">
        <v>50</v>
      </c>
      <c r="N960">
        <v>3</v>
      </c>
      <c r="O960">
        <v>36</v>
      </c>
      <c r="P960">
        <v>15</v>
      </c>
      <c r="Q960">
        <v>81.314660000000003</v>
      </c>
      <c r="R960">
        <v>4.5</v>
      </c>
      <c r="S960">
        <v>365.91597000000002</v>
      </c>
      <c r="T960">
        <v>0</v>
      </c>
      <c r="U960">
        <v>365.91597000000002</v>
      </c>
      <c r="V960">
        <v>365915.97000000003</v>
      </c>
      <c r="W960">
        <v>30492.997500000001</v>
      </c>
      <c r="X960" t="s">
        <v>1253</v>
      </c>
      <c r="Y960" t="s">
        <v>1363</v>
      </c>
      <c r="Z960">
        <v>3093</v>
      </c>
      <c r="AA960">
        <v>3094</v>
      </c>
      <c r="AB960" t="s">
        <v>42</v>
      </c>
      <c r="AC960" t="s">
        <v>42</v>
      </c>
      <c r="AD960" t="s">
        <v>42</v>
      </c>
      <c r="AE960" t="s">
        <v>42</v>
      </c>
      <c r="AF960">
        <v>141</v>
      </c>
      <c r="AH960">
        <v>2023</v>
      </c>
      <c r="AL960" t="s">
        <v>451</v>
      </c>
    </row>
    <row r="961" spans="1:38" x14ac:dyDescent="0.35">
      <c r="A961" t="s">
        <v>47</v>
      </c>
      <c r="B961" t="s">
        <v>700</v>
      </c>
      <c r="C961" t="s">
        <v>305</v>
      </c>
      <c r="D961" t="s">
        <v>1301</v>
      </c>
      <c r="E961" t="s">
        <v>48</v>
      </c>
      <c r="G961" t="s">
        <v>533</v>
      </c>
      <c r="H961" t="s">
        <v>1302</v>
      </c>
      <c r="I961" t="s">
        <v>1378</v>
      </c>
      <c r="J961">
        <v>0</v>
      </c>
      <c r="K961">
        <v>0.5</v>
      </c>
      <c r="L961" t="s">
        <v>58</v>
      </c>
      <c r="M961" t="s">
        <v>49</v>
      </c>
      <c r="N961">
        <v>3</v>
      </c>
      <c r="O961">
        <v>42</v>
      </c>
      <c r="P961">
        <v>15</v>
      </c>
      <c r="Q961">
        <v>81.314660000000003</v>
      </c>
      <c r="R961">
        <v>5.25</v>
      </c>
      <c r="S961">
        <v>426.90196500000002</v>
      </c>
      <c r="T961">
        <v>0</v>
      </c>
      <c r="U961">
        <v>426.90196500000002</v>
      </c>
      <c r="V961">
        <v>426901.96500000003</v>
      </c>
      <c r="W961">
        <v>35575.16375</v>
      </c>
      <c r="X961" t="s">
        <v>1253</v>
      </c>
      <c r="Y961" t="s">
        <v>1363</v>
      </c>
      <c r="Z961">
        <v>3093</v>
      </c>
      <c r="AA961">
        <v>3094</v>
      </c>
      <c r="AB961" t="s">
        <v>42</v>
      </c>
      <c r="AC961" t="s">
        <v>42</v>
      </c>
      <c r="AD961" t="s">
        <v>42</v>
      </c>
      <c r="AE961" t="s">
        <v>42</v>
      </c>
      <c r="AF961">
        <v>141</v>
      </c>
      <c r="AH961">
        <v>2023</v>
      </c>
      <c r="AL961" t="s">
        <v>451</v>
      </c>
    </row>
    <row r="962" spans="1:38" x14ac:dyDescent="0.35">
      <c r="A962" t="s">
        <v>47</v>
      </c>
      <c r="B962" t="s">
        <v>700</v>
      </c>
      <c r="C962" t="s">
        <v>305</v>
      </c>
      <c r="D962" t="s">
        <v>1301</v>
      </c>
      <c r="E962" t="s">
        <v>48</v>
      </c>
      <c r="G962" t="s">
        <v>533</v>
      </c>
      <c r="H962" t="s">
        <v>1379</v>
      </c>
      <c r="I962" t="s">
        <v>1380</v>
      </c>
      <c r="J962">
        <v>1</v>
      </c>
      <c r="K962">
        <v>0.5</v>
      </c>
      <c r="L962" t="s">
        <v>58</v>
      </c>
      <c r="M962" t="s">
        <v>362</v>
      </c>
      <c r="N962">
        <v>2</v>
      </c>
      <c r="O962">
        <v>50</v>
      </c>
      <c r="P962">
        <v>7.5</v>
      </c>
      <c r="Q962">
        <v>81.314660000000003</v>
      </c>
      <c r="R962">
        <v>6.25</v>
      </c>
      <c r="S962">
        <v>508.21662500000002</v>
      </c>
      <c r="U962">
        <v>508.21662500000002</v>
      </c>
      <c r="V962">
        <v>508216.625</v>
      </c>
      <c r="W962">
        <v>42351.385416666664</v>
      </c>
      <c r="X962" t="s">
        <v>1253</v>
      </c>
      <c r="Y962" t="s">
        <v>1363</v>
      </c>
      <c r="Z962">
        <v>3093</v>
      </c>
      <c r="AA962">
        <v>3094</v>
      </c>
      <c r="AF962">
        <v>141</v>
      </c>
      <c r="AH962">
        <v>2023</v>
      </c>
      <c r="AL962" t="s">
        <v>451</v>
      </c>
    </row>
    <row r="963" spans="1:38" x14ac:dyDescent="0.35">
      <c r="A963" t="s">
        <v>47</v>
      </c>
      <c r="B963" t="s">
        <v>700</v>
      </c>
      <c r="C963" t="s">
        <v>305</v>
      </c>
      <c r="D963" t="s">
        <v>1301</v>
      </c>
      <c r="E963" t="s">
        <v>48</v>
      </c>
      <c r="G963" t="s">
        <v>533</v>
      </c>
      <c r="H963" t="s">
        <v>1379</v>
      </c>
      <c r="I963" t="s">
        <v>1380</v>
      </c>
      <c r="J963">
        <v>1</v>
      </c>
      <c r="K963">
        <v>0.5</v>
      </c>
      <c r="L963" t="s">
        <v>58</v>
      </c>
      <c r="M963" t="s">
        <v>310</v>
      </c>
      <c r="N963">
        <v>2</v>
      </c>
      <c r="O963">
        <v>50</v>
      </c>
      <c r="P963">
        <v>7.5</v>
      </c>
      <c r="Q963">
        <v>81.314660000000003</v>
      </c>
      <c r="R963">
        <v>6.25</v>
      </c>
      <c r="S963">
        <v>508.21662500000002</v>
      </c>
      <c r="U963">
        <v>508.21662500000002</v>
      </c>
      <c r="V963">
        <v>508216.625</v>
      </c>
      <c r="W963">
        <v>42351.385416666664</v>
      </c>
      <c r="X963" t="s">
        <v>1253</v>
      </c>
      <c r="Y963" t="s">
        <v>1363</v>
      </c>
      <c r="Z963">
        <v>3093</v>
      </c>
      <c r="AA963">
        <v>3094</v>
      </c>
      <c r="AF963">
        <v>141</v>
      </c>
      <c r="AH963">
        <v>2023</v>
      </c>
      <c r="AL963" t="s">
        <v>451</v>
      </c>
    </row>
    <row r="964" spans="1:38" x14ac:dyDescent="0.35">
      <c r="A964" t="s">
        <v>47</v>
      </c>
      <c r="B964" t="s">
        <v>700</v>
      </c>
      <c r="C964" t="s">
        <v>305</v>
      </c>
      <c r="D964" t="s">
        <v>1268</v>
      </c>
      <c r="E964" t="s">
        <v>48</v>
      </c>
      <c r="G964" t="s">
        <v>122</v>
      </c>
      <c r="H964" t="s">
        <v>1381</v>
      </c>
      <c r="I964" t="s">
        <v>1382</v>
      </c>
      <c r="J964">
        <v>1</v>
      </c>
      <c r="K964">
        <v>1</v>
      </c>
      <c r="L964" t="s">
        <v>58</v>
      </c>
      <c r="M964" t="s">
        <v>50</v>
      </c>
      <c r="N964">
        <v>3</v>
      </c>
      <c r="O964">
        <v>32</v>
      </c>
      <c r="P964">
        <v>7.5</v>
      </c>
      <c r="Q964">
        <v>81.314660000000003</v>
      </c>
      <c r="R964">
        <v>4</v>
      </c>
      <c r="S964">
        <v>325.25864000000001</v>
      </c>
      <c r="U964">
        <v>325.25864000000001</v>
      </c>
      <c r="V964">
        <v>325258.64</v>
      </c>
      <c r="W964">
        <v>27104.886666666669</v>
      </c>
      <c r="X964" t="s">
        <v>1253</v>
      </c>
      <c r="Y964" t="s">
        <v>1360</v>
      </c>
      <c r="Z964">
        <v>3093</v>
      </c>
      <c r="AA964">
        <v>3094</v>
      </c>
      <c r="AF964">
        <v>141</v>
      </c>
      <c r="AH964">
        <v>2023</v>
      </c>
      <c r="AL964" t="s">
        <v>451</v>
      </c>
    </row>
    <row r="965" spans="1:38" x14ac:dyDescent="0.35">
      <c r="A965" t="s">
        <v>47</v>
      </c>
      <c r="B965" t="s">
        <v>700</v>
      </c>
      <c r="C965" t="s">
        <v>305</v>
      </c>
      <c r="D965" t="s">
        <v>1268</v>
      </c>
      <c r="E965" t="s">
        <v>48</v>
      </c>
      <c r="G965" t="s">
        <v>122</v>
      </c>
      <c r="H965" t="s">
        <v>1381</v>
      </c>
      <c r="I965" t="s">
        <v>1382</v>
      </c>
      <c r="J965">
        <v>1</v>
      </c>
      <c r="K965">
        <v>1</v>
      </c>
      <c r="L965" t="s">
        <v>58</v>
      </c>
      <c r="M965" t="s">
        <v>49</v>
      </c>
      <c r="N965">
        <v>3</v>
      </c>
      <c r="O965">
        <v>32</v>
      </c>
      <c r="P965">
        <v>7.5</v>
      </c>
      <c r="Q965">
        <v>81.314660000000003</v>
      </c>
      <c r="R965">
        <v>4</v>
      </c>
      <c r="S965">
        <v>325.25864000000001</v>
      </c>
      <c r="U965">
        <v>325.25864000000001</v>
      </c>
      <c r="V965">
        <v>325258.64</v>
      </c>
      <c r="W965">
        <v>27104.886666666669</v>
      </c>
      <c r="X965" t="s">
        <v>1253</v>
      </c>
      <c r="Y965" t="s">
        <v>1360</v>
      </c>
      <c r="Z965">
        <v>3093</v>
      </c>
      <c r="AA965">
        <v>3094</v>
      </c>
      <c r="AF965">
        <v>141</v>
      </c>
      <c r="AH965">
        <v>2023</v>
      </c>
      <c r="AL965" t="s">
        <v>451</v>
      </c>
    </row>
    <row r="966" spans="1:38" x14ac:dyDescent="0.35">
      <c r="A966" t="s">
        <v>47</v>
      </c>
      <c r="B966" t="s">
        <v>700</v>
      </c>
      <c r="C966" t="s">
        <v>305</v>
      </c>
      <c r="D966" t="s">
        <v>1268</v>
      </c>
      <c r="E966" t="s">
        <v>48</v>
      </c>
      <c r="G966" t="s">
        <v>122</v>
      </c>
      <c r="H966" t="s">
        <v>1381</v>
      </c>
      <c r="I966" t="s">
        <v>1382</v>
      </c>
      <c r="J966">
        <v>1</v>
      </c>
      <c r="K966">
        <v>0.5</v>
      </c>
      <c r="L966" t="s">
        <v>58</v>
      </c>
      <c r="M966" t="s">
        <v>50</v>
      </c>
      <c r="N966">
        <v>5</v>
      </c>
      <c r="O966">
        <v>30</v>
      </c>
      <c r="P966">
        <v>7.5</v>
      </c>
      <c r="Q966">
        <v>81.314660000000003</v>
      </c>
      <c r="R966">
        <v>3.75</v>
      </c>
      <c r="S966">
        <v>304.92997500000001</v>
      </c>
      <c r="U966">
        <v>304.92997500000001</v>
      </c>
      <c r="V966">
        <v>304929.97500000003</v>
      </c>
      <c r="W966">
        <v>25410.831250000003</v>
      </c>
      <c r="X966" t="s">
        <v>1253</v>
      </c>
      <c r="Y966" t="s">
        <v>1360</v>
      </c>
      <c r="Z966">
        <v>3093</v>
      </c>
      <c r="AA966">
        <v>3094</v>
      </c>
      <c r="AF966">
        <v>141</v>
      </c>
      <c r="AH966">
        <v>2023</v>
      </c>
      <c r="AL966" t="s">
        <v>451</v>
      </c>
    </row>
    <row r="967" spans="1:38" x14ac:dyDescent="0.35">
      <c r="A967" t="s">
        <v>47</v>
      </c>
      <c r="B967" t="s">
        <v>700</v>
      </c>
      <c r="C967" t="s">
        <v>305</v>
      </c>
      <c r="D967" t="s">
        <v>1268</v>
      </c>
      <c r="E967" t="s">
        <v>48</v>
      </c>
      <c r="G967" t="s">
        <v>122</v>
      </c>
      <c r="H967" t="s">
        <v>1381</v>
      </c>
      <c r="I967" t="s">
        <v>1382</v>
      </c>
      <c r="J967">
        <v>1</v>
      </c>
      <c r="K967">
        <v>0.5</v>
      </c>
      <c r="L967" t="s">
        <v>58</v>
      </c>
      <c r="M967" t="s">
        <v>49</v>
      </c>
      <c r="N967">
        <v>5</v>
      </c>
      <c r="O967">
        <v>30</v>
      </c>
      <c r="P967">
        <v>7.5</v>
      </c>
      <c r="Q967">
        <v>81.314660000000003</v>
      </c>
      <c r="R967">
        <v>3.75</v>
      </c>
      <c r="S967">
        <v>304.92997500000001</v>
      </c>
      <c r="U967">
        <v>304.92997500000001</v>
      </c>
      <c r="V967">
        <v>304929.97500000003</v>
      </c>
      <c r="W967">
        <v>25410.831250000003</v>
      </c>
      <c r="X967" t="s">
        <v>1253</v>
      </c>
      <c r="Y967" t="s">
        <v>1360</v>
      </c>
      <c r="Z967">
        <v>3093</v>
      </c>
      <c r="AA967">
        <v>3094</v>
      </c>
      <c r="AF967">
        <v>141</v>
      </c>
      <c r="AH967">
        <v>2023</v>
      </c>
      <c r="AL967" t="s">
        <v>451</v>
      </c>
    </row>
    <row r="968" spans="1:38" x14ac:dyDescent="0.35">
      <c r="A968" t="s">
        <v>47</v>
      </c>
      <c r="B968" t="s">
        <v>700</v>
      </c>
      <c r="C968" t="s">
        <v>305</v>
      </c>
      <c r="D968" t="s">
        <v>1268</v>
      </c>
      <c r="E968" t="s">
        <v>48</v>
      </c>
      <c r="G968" t="s">
        <v>122</v>
      </c>
      <c r="H968" t="s">
        <v>1383</v>
      </c>
      <c r="I968" t="s">
        <v>1384</v>
      </c>
      <c r="J968">
        <v>1</v>
      </c>
      <c r="K968">
        <v>0.5</v>
      </c>
      <c r="L968" t="s">
        <v>58</v>
      </c>
      <c r="M968" t="s">
        <v>50</v>
      </c>
      <c r="N968">
        <v>1</v>
      </c>
      <c r="O968">
        <v>36</v>
      </c>
      <c r="P968">
        <v>7.5</v>
      </c>
      <c r="Q968">
        <v>81.314660000000003</v>
      </c>
      <c r="R968">
        <v>4.5</v>
      </c>
      <c r="S968">
        <v>365.91597000000002</v>
      </c>
      <c r="T968">
        <v>0</v>
      </c>
      <c r="U968">
        <v>365.91597000000002</v>
      </c>
      <c r="V968">
        <v>365915.97000000003</v>
      </c>
      <c r="W968">
        <v>30492.997500000001</v>
      </c>
      <c r="X968" t="s">
        <v>1253</v>
      </c>
      <c r="Y968" t="s">
        <v>1360</v>
      </c>
      <c r="Z968">
        <v>3093</v>
      </c>
      <c r="AA968">
        <v>3094</v>
      </c>
      <c r="AB968" t="s">
        <v>42</v>
      </c>
      <c r="AC968" t="s">
        <v>42</v>
      </c>
      <c r="AD968" t="s">
        <v>42</v>
      </c>
      <c r="AE968" t="s">
        <v>42</v>
      </c>
      <c r="AF968">
        <v>141</v>
      </c>
      <c r="AH968">
        <v>2023</v>
      </c>
      <c r="AL968" t="s">
        <v>451</v>
      </c>
    </row>
    <row r="969" spans="1:38" x14ac:dyDescent="0.35">
      <c r="A969" t="s">
        <v>47</v>
      </c>
      <c r="B969" t="s">
        <v>700</v>
      </c>
      <c r="C969" t="s">
        <v>305</v>
      </c>
      <c r="D969" t="s">
        <v>1268</v>
      </c>
      <c r="E969" t="s">
        <v>48</v>
      </c>
      <c r="G969" t="s">
        <v>122</v>
      </c>
      <c r="H969" t="s">
        <v>1383</v>
      </c>
      <c r="I969" t="s">
        <v>1384</v>
      </c>
      <c r="J969">
        <v>1</v>
      </c>
      <c r="K969">
        <v>1</v>
      </c>
      <c r="L969" t="s">
        <v>58</v>
      </c>
      <c r="M969" t="s">
        <v>50</v>
      </c>
      <c r="N969">
        <v>1</v>
      </c>
      <c r="O969">
        <v>36</v>
      </c>
      <c r="P969">
        <v>7.5</v>
      </c>
      <c r="Q969">
        <v>81.314660000000003</v>
      </c>
      <c r="R969">
        <v>4.5</v>
      </c>
      <c r="S969">
        <v>365.91597000000002</v>
      </c>
      <c r="T969">
        <v>0</v>
      </c>
      <c r="U969">
        <v>365.91597000000002</v>
      </c>
      <c r="V969">
        <v>365915.97000000003</v>
      </c>
      <c r="W969">
        <v>30492.997500000001</v>
      </c>
      <c r="X969" t="s">
        <v>1253</v>
      </c>
      <c r="Y969" t="s">
        <v>1360</v>
      </c>
      <c r="Z969">
        <v>3093</v>
      </c>
      <c r="AA969">
        <v>3094</v>
      </c>
      <c r="AB969" t="s">
        <v>42</v>
      </c>
      <c r="AC969" t="s">
        <v>42</v>
      </c>
      <c r="AD969" t="s">
        <v>42</v>
      </c>
      <c r="AE969" t="s">
        <v>42</v>
      </c>
      <c r="AF969">
        <v>141</v>
      </c>
      <c r="AH969">
        <v>2023</v>
      </c>
      <c r="AL969" t="s">
        <v>451</v>
      </c>
    </row>
    <row r="970" spans="1:38" x14ac:dyDescent="0.35">
      <c r="A970" t="s">
        <v>47</v>
      </c>
      <c r="B970" t="s">
        <v>700</v>
      </c>
      <c r="C970" t="s">
        <v>305</v>
      </c>
      <c r="D970" t="s">
        <v>1268</v>
      </c>
      <c r="E970" t="s">
        <v>48</v>
      </c>
      <c r="G970" t="s">
        <v>122</v>
      </c>
      <c r="H970" t="s">
        <v>1383</v>
      </c>
      <c r="I970" t="s">
        <v>1384</v>
      </c>
      <c r="J970">
        <v>1</v>
      </c>
      <c r="K970">
        <v>0.5</v>
      </c>
      <c r="L970" t="s">
        <v>58</v>
      </c>
      <c r="M970" t="s">
        <v>49</v>
      </c>
      <c r="N970">
        <v>1</v>
      </c>
      <c r="O970">
        <v>36</v>
      </c>
      <c r="P970">
        <v>7.5</v>
      </c>
      <c r="Q970">
        <v>81.314660000000003</v>
      </c>
      <c r="R970">
        <v>4.5</v>
      </c>
      <c r="S970">
        <v>365.91597000000002</v>
      </c>
      <c r="T970">
        <v>0</v>
      </c>
      <c r="U970">
        <v>365.91597000000002</v>
      </c>
      <c r="V970">
        <v>365915.97000000003</v>
      </c>
      <c r="W970">
        <v>30492.997500000001</v>
      </c>
      <c r="X970" t="s">
        <v>1253</v>
      </c>
      <c r="Y970" t="s">
        <v>1360</v>
      </c>
      <c r="Z970">
        <v>3093</v>
      </c>
      <c r="AA970">
        <v>3094</v>
      </c>
      <c r="AB970" t="s">
        <v>42</v>
      </c>
      <c r="AC970" t="s">
        <v>42</v>
      </c>
      <c r="AD970" t="s">
        <v>42</v>
      </c>
      <c r="AE970" t="s">
        <v>42</v>
      </c>
      <c r="AF970">
        <v>141</v>
      </c>
      <c r="AH970">
        <v>2023</v>
      </c>
      <c r="AL970" t="s">
        <v>451</v>
      </c>
    </row>
    <row r="971" spans="1:38" x14ac:dyDescent="0.35">
      <c r="A971" t="s">
        <v>47</v>
      </c>
      <c r="B971" t="s">
        <v>700</v>
      </c>
      <c r="C971" t="s">
        <v>305</v>
      </c>
      <c r="D971" t="s">
        <v>1268</v>
      </c>
      <c r="E971" t="s">
        <v>48</v>
      </c>
      <c r="G971" t="s">
        <v>122</v>
      </c>
      <c r="H971" t="s">
        <v>1383</v>
      </c>
      <c r="I971" t="s">
        <v>1384</v>
      </c>
      <c r="J971">
        <v>1</v>
      </c>
      <c r="K971">
        <v>1</v>
      </c>
      <c r="L971" t="s">
        <v>58</v>
      </c>
      <c r="M971" t="s">
        <v>49</v>
      </c>
      <c r="N971">
        <v>1</v>
      </c>
      <c r="O971">
        <v>36</v>
      </c>
      <c r="P971">
        <v>7.5</v>
      </c>
      <c r="Q971">
        <v>81.314660000000003</v>
      </c>
      <c r="R971">
        <v>4.5</v>
      </c>
      <c r="S971">
        <v>365.91597000000002</v>
      </c>
      <c r="T971">
        <v>0</v>
      </c>
      <c r="U971">
        <v>365.91597000000002</v>
      </c>
      <c r="V971">
        <v>365915.97000000003</v>
      </c>
      <c r="W971">
        <v>30492.997500000001</v>
      </c>
      <c r="X971" t="s">
        <v>1253</v>
      </c>
      <c r="Y971" t="s">
        <v>1360</v>
      </c>
      <c r="Z971">
        <v>3093</v>
      </c>
      <c r="AA971">
        <v>3094</v>
      </c>
      <c r="AB971" t="s">
        <v>42</v>
      </c>
      <c r="AC971" t="s">
        <v>42</v>
      </c>
      <c r="AD971" t="s">
        <v>42</v>
      </c>
      <c r="AE971" t="s">
        <v>42</v>
      </c>
      <c r="AF971">
        <v>141</v>
      </c>
      <c r="AH971">
        <v>2023</v>
      </c>
      <c r="AL971" t="s">
        <v>451</v>
      </c>
    </row>
    <row r="972" spans="1:38" x14ac:dyDescent="0.35">
      <c r="A972" t="s">
        <v>47</v>
      </c>
      <c r="B972" t="s">
        <v>700</v>
      </c>
      <c r="C972" t="s">
        <v>305</v>
      </c>
      <c r="D972" t="s">
        <v>1368</v>
      </c>
      <c r="E972" t="s">
        <v>48</v>
      </c>
      <c r="G972" t="s">
        <v>122</v>
      </c>
      <c r="H972" t="s">
        <v>1385</v>
      </c>
      <c r="I972" t="s">
        <v>1386</v>
      </c>
      <c r="J972">
        <v>1</v>
      </c>
      <c r="K972">
        <v>1</v>
      </c>
      <c r="L972" t="s">
        <v>58</v>
      </c>
      <c r="M972" t="s">
        <v>50</v>
      </c>
      <c r="N972">
        <v>1</v>
      </c>
      <c r="O972">
        <v>25</v>
      </c>
      <c r="P972">
        <v>7.5</v>
      </c>
      <c r="Q972">
        <v>81.314660000000003</v>
      </c>
      <c r="R972">
        <v>3.125</v>
      </c>
      <c r="S972">
        <v>254.10831250000001</v>
      </c>
      <c r="U972">
        <v>254.10831250000001</v>
      </c>
      <c r="V972">
        <v>254108.3125</v>
      </c>
      <c r="W972">
        <v>21175.692708333332</v>
      </c>
      <c r="X972" t="s">
        <v>1253</v>
      </c>
      <c r="Y972" t="s">
        <v>1360</v>
      </c>
      <c r="Z972">
        <v>3093</v>
      </c>
      <c r="AA972">
        <v>3094</v>
      </c>
      <c r="AF972">
        <v>141</v>
      </c>
      <c r="AH972">
        <v>2023</v>
      </c>
      <c r="AL972" t="s">
        <v>451</v>
      </c>
    </row>
    <row r="973" spans="1:38" x14ac:dyDescent="0.35">
      <c r="A973" t="s">
        <v>47</v>
      </c>
      <c r="B973" t="s">
        <v>700</v>
      </c>
      <c r="C973" t="s">
        <v>305</v>
      </c>
      <c r="D973" t="s">
        <v>1368</v>
      </c>
      <c r="E973" t="s">
        <v>48</v>
      </c>
      <c r="G973" t="s">
        <v>122</v>
      </c>
      <c r="H973" t="s">
        <v>1385</v>
      </c>
      <c r="I973" t="s">
        <v>1386</v>
      </c>
      <c r="J973">
        <v>1</v>
      </c>
      <c r="K973">
        <v>1</v>
      </c>
      <c r="L973" t="s">
        <v>58</v>
      </c>
      <c r="M973" t="s">
        <v>49</v>
      </c>
      <c r="N973">
        <v>1</v>
      </c>
      <c r="O973">
        <v>25</v>
      </c>
      <c r="P973">
        <v>7.5</v>
      </c>
      <c r="Q973">
        <v>81.314660000000003</v>
      </c>
      <c r="R973">
        <v>3.125</v>
      </c>
      <c r="S973">
        <v>254.10831250000001</v>
      </c>
      <c r="U973">
        <v>254.10831250000001</v>
      </c>
      <c r="V973">
        <v>254108.3125</v>
      </c>
      <c r="W973">
        <v>21175.692708333332</v>
      </c>
      <c r="X973" t="s">
        <v>1253</v>
      </c>
      <c r="Y973" t="s">
        <v>1360</v>
      </c>
      <c r="Z973">
        <v>3093</v>
      </c>
      <c r="AA973">
        <v>3094</v>
      </c>
      <c r="AF973">
        <v>141</v>
      </c>
      <c r="AH973">
        <v>2023</v>
      </c>
      <c r="AL973" t="s">
        <v>451</v>
      </c>
    </row>
    <row r="974" spans="1:38" x14ac:dyDescent="0.35">
      <c r="A974" t="s">
        <v>47</v>
      </c>
      <c r="B974" t="s">
        <v>700</v>
      </c>
      <c r="C974" t="s">
        <v>305</v>
      </c>
      <c r="D974" t="s">
        <v>1368</v>
      </c>
      <c r="E974" t="s">
        <v>48</v>
      </c>
      <c r="G974" t="s">
        <v>1250</v>
      </c>
      <c r="H974" t="s">
        <v>1387</v>
      </c>
      <c r="I974" t="s">
        <v>1388</v>
      </c>
      <c r="J974">
        <v>1</v>
      </c>
      <c r="K974">
        <v>1</v>
      </c>
      <c r="L974" t="s">
        <v>58</v>
      </c>
      <c r="M974" t="s">
        <v>362</v>
      </c>
      <c r="N974">
        <v>2</v>
      </c>
      <c r="O974">
        <v>21</v>
      </c>
      <c r="P974">
        <v>15</v>
      </c>
      <c r="Q974">
        <v>81.314660000000003</v>
      </c>
      <c r="R974">
        <v>5.25</v>
      </c>
      <c r="S974">
        <v>426.90196500000002</v>
      </c>
      <c r="U974">
        <v>426.90196500000002</v>
      </c>
      <c r="V974">
        <v>426901.96500000003</v>
      </c>
      <c r="W974">
        <v>35575.16375</v>
      </c>
      <c r="X974" t="s">
        <v>1253</v>
      </c>
      <c r="Y974" t="s">
        <v>1254</v>
      </c>
      <c r="Z974">
        <v>3093</v>
      </c>
      <c r="AA974">
        <v>3094</v>
      </c>
      <c r="AF974">
        <v>141</v>
      </c>
      <c r="AH974">
        <v>2023</v>
      </c>
      <c r="AL974" t="s">
        <v>451</v>
      </c>
    </row>
    <row r="975" spans="1:38" x14ac:dyDescent="0.35">
      <c r="A975" t="s">
        <v>47</v>
      </c>
      <c r="B975" t="s">
        <v>700</v>
      </c>
      <c r="C975" t="s">
        <v>305</v>
      </c>
      <c r="D975" t="s">
        <v>1368</v>
      </c>
      <c r="E975" t="s">
        <v>48</v>
      </c>
      <c r="G975" t="s">
        <v>1250</v>
      </c>
      <c r="H975" t="s">
        <v>1387</v>
      </c>
      <c r="I975" t="s">
        <v>1388</v>
      </c>
      <c r="J975">
        <v>1</v>
      </c>
      <c r="K975">
        <v>1</v>
      </c>
      <c r="L975" t="s">
        <v>58</v>
      </c>
      <c r="M975" t="s">
        <v>49</v>
      </c>
      <c r="N975">
        <v>2</v>
      </c>
      <c r="O975">
        <v>21</v>
      </c>
      <c r="P975">
        <v>15</v>
      </c>
      <c r="Q975">
        <v>81.314660000000003</v>
      </c>
      <c r="R975">
        <v>5.25</v>
      </c>
      <c r="S975">
        <v>426.90196500000002</v>
      </c>
      <c r="U975">
        <v>426.90196500000002</v>
      </c>
      <c r="V975">
        <v>426901.96500000003</v>
      </c>
      <c r="W975">
        <v>35575.16375</v>
      </c>
      <c r="X975" t="s">
        <v>1253</v>
      </c>
      <c r="Y975" t="s">
        <v>1254</v>
      </c>
      <c r="Z975">
        <v>3093</v>
      </c>
      <c r="AA975">
        <v>3094</v>
      </c>
      <c r="AF975">
        <v>141</v>
      </c>
      <c r="AH975">
        <v>2023</v>
      </c>
      <c r="AL975" t="s">
        <v>451</v>
      </c>
    </row>
    <row r="976" spans="1:38" x14ac:dyDescent="0.35">
      <c r="A976" t="s">
        <v>47</v>
      </c>
      <c r="B976" t="s">
        <v>700</v>
      </c>
      <c r="C976" t="s">
        <v>305</v>
      </c>
      <c r="D976" t="s">
        <v>1368</v>
      </c>
      <c r="E976" t="s">
        <v>48</v>
      </c>
      <c r="G976" t="s">
        <v>1250</v>
      </c>
      <c r="H976" t="s">
        <v>1389</v>
      </c>
      <c r="I976" t="s">
        <v>1390</v>
      </c>
      <c r="J976">
        <v>1</v>
      </c>
      <c r="K976">
        <v>1</v>
      </c>
      <c r="L976" t="s">
        <v>58</v>
      </c>
      <c r="M976" t="s">
        <v>50</v>
      </c>
      <c r="N976">
        <v>1</v>
      </c>
      <c r="O976">
        <v>25</v>
      </c>
      <c r="P976">
        <v>7.5</v>
      </c>
      <c r="Q976">
        <v>81.314660000000003</v>
      </c>
      <c r="R976">
        <v>3.125</v>
      </c>
      <c r="S976">
        <v>254.10831250000001</v>
      </c>
      <c r="U976">
        <v>254.10831250000001</v>
      </c>
      <c r="V976">
        <v>254108.3125</v>
      </c>
      <c r="W976">
        <v>21175.692708333332</v>
      </c>
      <c r="X976" t="s">
        <v>1253</v>
      </c>
      <c r="Y976" t="s">
        <v>1254</v>
      </c>
      <c r="Z976">
        <v>3093</v>
      </c>
      <c r="AA976">
        <v>3094</v>
      </c>
      <c r="AF976">
        <v>141</v>
      </c>
      <c r="AH976">
        <v>2023</v>
      </c>
      <c r="AL976" t="s">
        <v>451</v>
      </c>
    </row>
    <row r="977" spans="1:38" x14ac:dyDescent="0.35">
      <c r="A977" t="s">
        <v>47</v>
      </c>
      <c r="B977" t="s">
        <v>700</v>
      </c>
      <c r="C977" t="s">
        <v>305</v>
      </c>
      <c r="D977" t="s">
        <v>1368</v>
      </c>
      <c r="E977" t="s">
        <v>48</v>
      </c>
      <c r="G977" t="s">
        <v>1250</v>
      </c>
      <c r="H977" t="s">
        <v>1389</v>
      </c>
      <c r="I977" t="s">
        <v>1390</v>
      </c>
      <c r="J977">
        <v>1</v>
      </c>
      <c r="K977">
        <v>1</v>
      </c>
      <c r="L977" t="s">
        <v>58</v>
      </c>
      <c r="M977" t="s">
        <v>49</v>
      </c>
      <c r="N977">
        <v>1</v>
      </c>
      <c r="O977">
        <v>25</v>
      </c>
      <c r="P977">
        <v>7.5</v>
      </c>
      <c r="Q977">
        <v>81.314660000000003</v>
      </c>
      <c r="R977">
        <v>3.125</v>
      </c>
      <c r="S977">
        <v>254.10831250000001</v>
      </c>
      <c r="U977">
        <v>254.10831250000001</v>
      </c>
      <c r="V977">
        <v>254108.3125</v>
      </c>
      <c r="W977">
        <v>21175.692708333332</v>
      </c>
      <c r="X977" t="s">
        <v>1253</v>
      </c>
      <c r="Y977" t="s">
        <v>1254</v>
      </c>
      <c r="Z977">
        <v>3093</v>
      </c>
      <c r="AA977">
        <v>3094</v>
      </c>
      <c r="AF977">
        <v>141</v>
      </c>
      <c r="AH977">
        <v>2023</v>
      </c>
      <c r="AL977" t="s">
        <v>451</v>
      </c>
    </row>
    <row r="978" spans="1:38" x14ac:dyDescent="0.35">
      <c r="A978" t="s">
        <v>38</v>
      </c>
      <c r="B978" t="s">
        <v>306</v>
      </c>
      <c r="C978" t="s">
        <v>277</v>
      </c>
      <c r="D978" t="s">
        <v>277</v>
      </c>
      <c r="E978" t="s">
        <v>42</v>
      </c>
      <c r="G978" t="s">
        <v>239</v>
      </c>
      <c r="H978" t="s">
        <v>307</v>
      </c>
      <c r="I978" t="s">
        <v>42</v>
      </c>
      <c r="J978">
        <v>1</v>
      </c>
      <c r="L978" t="s">
        <v>53</v>
      </c>
      <c r="M978" t="s">
        <v>42</v>
      </c>
      <c r="R978">
        <v>0</v>
      </c>
      <c r="S978">
        <v>0</v>
      </c>
      <c r="T978">
        <v>36</v>
      </c>
      <c r="U978">
        <v>36</v>
      </c>
      <c r="V978">
        <v>36000</v>
      </c>
      <c r="W978">
        <v>3000</v>
      </c>
      <c r="X978" t="s">
        <v>38</v>
      </c>
      <c r="Y978" t="s">
        <v>38</v>
      </c>
      <c r="Z978" t="s">
        <v>38</v>
      </c>
      <c r="AF978" t="s">
        <v>38</v>
      </c>
      <c r="AH978">
        <v>2023</v>
      </c>
      <c r="AL978" t="s">
        <v>239</v>
      </c>
    </row>
    <row r="979" spans="1:38" x14ac:dyDescent="0.35">
      <c r="A979" t="s">
        <v>38</v>
      </c>
      <c r="B979" t="s">
        <v>306</v>
      </c>
      <c r="C979" t="s">
        <v>277</v>
      </c>
      <c r="D979" t="s">
        <v>277</v>
      </c>
      <c r="E979" t="s">
        <v>42</v>
      </c>
      <c r="G979" t="s">
        <v>239</v>
      </c>
      <c r="H979" t="s">
        <v>54</v>
      </c>
      <c r="I979" t="s">
        <v>42</v>
      </c>
      <c r="J979">
        <v>1</v>
      </c>
      <c r="L979" t="s">
        <v>53</v>
      </c>
      <c r="M979" t="s">
        <v>42</v>
      </c>
      <c r="R979">
        <v>0</v>
      </c>
      <c r="S979">
        <v>0</v>
      </c>
      <c r="T979">
        <v>325</v>
      </c>
      <c r="U979">
        <v>325</v>
      </c>
      <c r="V979">
        <v>325000</v>
      </c>
      <c r="W979">
        <v>27083.333333333332</v>
      </c>
      <c r="X979" t="s">
        <v>38</v>
      </c>
      <c r="Y979" t="s">
        <v>38</v>
      </c>
      <c r="Z979" t="s">
        <v>38</v>
      </c>
      <c r="AF979" t="s">
        <v>38</v>
      </c>
      <c r="AH979">
        <v>2023</v>
      </c>
      <c r="AL979" t="s">
        <v>239</v>
      </c>
    </row>
    <row r="980" spans="1:38" x14ac:dyDescent="0.35">
      <c r="A980" t="s">
        <v>38</v>
      </c>
      <c r="B980" t="s">
        <v>306</v>
      </c>
      <c r="C980" t="s">
        <v>277</v>
      </c>
      <c r="D980" t="s">
        <v>277</v>
      </c>
      <c r="E980" t="s">
        <v>42</v>
      </c>
      <c r="G980" t="s">
        <v>239</v>
      </c>
      <c r="H980" t="s">
        <v>55</v>
      </c>
      <c r="I980" t="s">
        <v>42</v>
      </c>
      <c r="J980">
        <v>1</v>
      </c>
      <c r="L980" t="s">
        <v>53</v>
      </c>
      <c r="R980">
        <v>0</v>
      </c>
      <c r="S980">
        <v>0</v>
      </c>
      <c r="T980">
        <v>45</v>
      </c>
      <c r="U980">
        <v>45</v>
      </c>
      <c r="V980">
        <v>45000</v>
      </c>
      <c r="W980">
        <v>3750</v>
      </c>
      <c r="X980" t="s">
        <v>38</v>
      </c>
      <c r="Y980" t="s">
        <v>38</v>
      </c>
      <c r="Z980" t="s">
        <v>38</v>
      </c>
      <c r="AF980" t="s">
        <v>38</v>
      </c>
      <c r="AH980">
        <v>2023</v>
      </c>
      <c r="AL980" t="s">
        <v>239</v>
      </c>
    </row>
    <row r="981" spans="1:38" x14ac:dyDescent="0.35">
      <c r="A981" t="s">
        <v>38</v>
      </c>
      <c r="B981" t="s">
        <v>306</v>
      </c>
      <c r="C981" t="s">
        <v>277</v>
      </c>
      <c r="D981" t="s">
        <v>277</v>
      </c>
      <c r="E981" t="s">
        <v>42</v>
      </c>
      <c r="G981" t="s">
        <v>239</v>
      </c>
      <c r="H981" t="s">
        <v>52</v>
      </c>
      <c r="I981" t="s">
        <v>42</v>
      </c>
      <c r="J981">
        <v>1</v>
      </c>
      <c r="L981" t="s">
        <v>53</v>
      </c>
      <c r="R981">
        <v>0</v>
      </c>
      <c r="S981">
        <v>0</v>
      </c>
      <c r="T981">
        <v>958.49099999999999</v>
      </c>
      <c r="U981">
        <v>958.49099999999999</v>
      </c>
      <c r="V981">
        <v>958491</v>
      </c>
      <c r="W981">
        <v>79874.25</v>
      </c>
      <c r="X981" t="s">
        <v>38</v>
      </c>
      <c r="Y981" t="s">
        <v>38</v>
      </c>
      <c r="Z981" t="s">
        <v>38</v>
      </c>
      <c r="AF981" t="s">
        <v>38</v>
      </c>
      <c r="AH981">
        <v>2023</v>
      </c>
      <c r="AL981" t="s">
        <v>239</v>
      </c>
    </row>
    <row r="982" spans="1:38" x14ac:dyDescent="0.35">
      <c r="A982" t="s">
        <v>38</v>
      </c>
      <c r="B982" t="s">
        <v>306</v>
      </c>
      <c r="C982" t="s">
        <v>277</v>
      </c>
      <c r="D982" t="s">
        <v>277</v>
      </c>
      <c r="E982" t="s">
        <v>42</v>
      </c>
      <c r="G982" t="s">
        <v>239</v>
      </c>
      <c r="H982" t="s">
        <v>44</v>
      </c>
      <c r="I982" t="s">
        <v>42</v>
      </c>
      <c r="J982">
        <v>1</v>
      </c>
      <c r="L982" t="s">
        <v>53</v>
      </c>
      <c r="R982">
        <v>0</v>
      </c>
      <c r="S982">
        <v>0</v>
      </c>
      <c r="T982">
        <v>750</v>
      </c>
      <c r="U982">
        <v>750</v>
      </c>
      <c r="V982">
        <v>750000</v>
      </c>
      <c r="W982">
        <v>62500</v>
      </c>
      <c r="X982" t="s">
        <v>38</v>
      </c>
      <c r="Y982" t="s">
        <v>38</v>
      </c>
      <c r="Z982" t="s">
        <v>38</v>
      </c>
      <c r="AF982" t="s">
        <v>38</v>
      </c>
      <c r="AH982">
        <v>2023</v>
      </c>
      <c r="AL982" t="s">
        <v>239</v>
      </c>
    </row>
    <row r="983" spans="1:38" x14ac:dyDescent="0.35">
      <c r="A983" t="s">
        <v>47</v>
      </c>
      <c r="B983" t="s">
        <v>306</v>
      </c>
      <c r="C983" t="s">
        <v>277</v>
      </c>
      <c r="D983" t="s">
        <v>277</v>
      </c>
      <c r="E983" t="s">
        <v>48</v>
      </c>
      <c r="G983" t="s">
        <v>239</v>
      </c>
      <c r="H983" t="s">
        <v>308</v>
      </c>
      <c r="I983" t="s">
        <v>309</v>
      </c>
      <c r="J983">
        <v>1</v>
      </c>
      <c r="L983" t="s">
        <v>58</v>
      </c>
      <c r="M983" t="s">
        <v>310</v>
      </c>
      <c r="N983">
        <v>1</v>
      </c>
      <c r="O983">
        <v>30</v>
      </c>
      <c r="P983">
        <v>1.5</v>
      </c>
      <c r="Q983">
        <v>95</v>
      </c>
      <c r="R983">
        <v>0.75</v>
      </c>
      <c r="S983">
        <v>71.25</v>
      </c>
      <c r="U983">
        <v>71.25</v>
      </c>
      <c r="V983">
        <v>71250</v>
      </c>
      <c r="W983">
        <v>5937.5</v>
      </c>
      <c r="X983" t="s">
        <v>1733</v>
      </c>
      <c r="Y983" t="s">
        <v>1733</v>
      </c>
      <c r="Z983">
        <v>3093</v>
      </c>
      <c r="AA983">
        <v>3094</v>
      </c>
      <c r="AF983">
        <v>132</v>
      </c>
      <c r="AH983">
        <v>2023</v>
      </c>
      <c r="AL983" t="s">
        <v>239</v>
      </c>
    </row>
    <row r="984" spans="1:38" x14ac:dyDescent="0.35">
      <c r="A984" t="s">
        <v>47</v>
      </c>
      <c r="B984" t="s">
        <v>306</v>
      </c>
      <c r="C984" t="s">
        <v>277</v>
      </c>
      <c r="D984" t="s">
        <v>277</v>
      </c>
      <c r="E984" t="s">
        <v>48</v>
      </c>
      <c r="G984" t="s">
        <v>239</v>
      </c>
      <c r="H984" t="s">
        <v>311</v>
      </c>
      <c r="I984" t="s">
        <v>312</v>
      </c>
      <c r="J984">
        <v>1</v>
      </c>
      <c r="L984" t="s">
        <v>58</v>
      </c>
      <c r="M984" t="s">
        <v>310</v>
      </c>
      <c r="N984">
        <v>1</v>
      </c>
      <c r="O984">
        <v>30</v>
      </c>
      <c r="P984">
        <v>7.5</v>
      </c>
      <c r="Q984">
        <v>100</v>
      </c>
      <c r="R984">
        <v>3.75</v>
      </c>
      <c r="S984">
        <v>375</v>
      </c>
      <c r="U984">
        <v>375</v>
      </c>
      <c r="V984">
        <v>375000</v>
      </c>
      <c r="W984">
        <v>31250</v>
      </c>
      <c r="X984" t="s">
        <v>1733</v>
      </c>
      <c r="Y984" t="s">
        <v>1733</v>
      </c>
      <c r="Z984">
        <v>3093</v>
      </c>
      <c r="AA984">
        <v>3094</v>
      </c>
      <c r="AF984">
        <v>132</v>
      </c>
      <c r="AH984">
        <v>2023</v>
      </c>
      <c r="AL984" t="s">
        <v>239</v>
      </c>
    </row>
    <row r="985" spans="1:38" x14ac:dyDescent="0.35">
      <c r="A985" t="s">
        <v>47</v>
      </c>
      <c r="B985" t="s">
        <v>306</v>
      </c>
      <c r="C985" t="s">
        <v>277</v>
      </c>
      <c r="D985" t="s">
        <v>277</v>
      </c>
      <c r="E985" t="s">
        <v>48</v>
      </c>
      <c r="G985" t="s">
        <v>239</v>
      </c>
      <c r="H985" t="s">
        <v>313</v>
      </c>
      <c r="I985" t="s">
        <v>314</v>
      </c>
      <c r="J985">
        <v>1</v>
      </c>
      <c r="L985" t="s">
        <v>58</v>
      </c>
      <c r="M985" t="s">
        <v>310</v>
      </c>
      <c r="N985">
        <v>1</v>
      </c>
      <c r="O985">
        <v>30</v>
      </c>
      <c r="P985">
        <v>7.5</v>
      </c>
      <c r="Q985">
        <v>100</v>
      </c>
      <c r="R985">
        <v>3.75</v>
      </c>
      <c r="S985">
        <v>375</v>
      </c>
      <c r="U985">
        <v>375</v>
      </c>
      <c r="V985">
        <v>375000</v>
      </c>
      <c r="W985">
        <v>31250</v>
      </c>
      <c r="X985" t="s">
        <v>1733</v>
      </c>
      <c r="Y985" t="s">
        <v>1733</v>
      </c>
      <c r="Z985">
        <v>3093</v>
      </c>
      <c r="AA985">
        <v>3094</v>
      </c>
      <c r="AF985">
        <v>132</v>
      </c>
      <c r="AH985">
        <v>2023</v>
      </c>
      <c r="AL985" t="s">
        <v>239</v>
      </c>
    </row>
    <row r="986" spans="1:38" x14ac:dyDescent="0.35">
      <c r="A986" t="s">
        <v>47</v>
      </c>
      <c r="B986" t="s">
        <v>306</v>
      </c>
      <c r="C986" t="s">
        <v>277</v>
      </c>
      <c r="D986" t="s">
        <v>277</v>
      </c>
      <c r="E986" t="s">
        <v>48</v>
      </c>
      <c r="G986" t="s">
        <v>239</v>
      </c>
      <c r="H986" t="s">
        <v>315</v>
      </c>
      <c r="I986" t="s">
        <v>316</v>
      </c>
      <c r="J986">
        <v>1</v>
      </c>
      <c r="L986" t="s">
        <v>58</v>
      </c>
      <c r="M986" t="s">
        <v>310</v>
      </c>
      <c r="N986">
        <v>1</v>
      </c>
      <c r="O986">
        <v>30</v>
      </c>
      <c r="P986">
        <v>7.5</v>
      </c>
      <c r="Q986">
        <v>95</v>
      </c>
      <c r="R986">
        <v>3.75</v>
      </c>
      <c r="S986">
        <v>356.25</v>
      </c>
      <c r="U986">
        <v>356.25</v>
      </c>
      <c r="V986">
        <v>356250</v>
      </c>
      <c r="W986">
        <v>29687.5</v>
      </c>
      <c r="X986" t="s">
        <v>1733</v>
      </c>
      <c r="Y986" t="s">
        <v>1733</v>
      </c>
      <c r="Z986">
        <v>3093</v>
      </c>
      <c r="AA986">
        <v>3094</v>
      </c>
      <c r="AF986">
        <v>132</v>
      </c>
      <c r="AH986">
        <v>2023</v>
      </c>
      <c r="AL986" t="s">
        <v>239</v>
      </c>
    </row>
    <row r="987" spans="1:38" x14ac:dyDescent="0.35">
      <c r="A987" t="s">
        <v>47</v>
      </c>
      <c r="B987" t="s">
        <v>306</v>
      </c>
      <c r="C987" t="s">
        <v>277</v>
      </c>
      <c r="D987" t="s">
        <v>277</v>
      </c>
      <c r="E987" t="s">
        <v>48</v>
      </c>
      <c r="G987" t="s">
        <v>239</v>
      </c>
      <c r="H987" t="s">
        <v>317</v>
      </c>
      <c r="I987" t="s">
        <v>318</v>
      </c>
      <c r="J987">
        <v>1</v>
      </c>
      <c r="L987" t="s">
        <v>58</v>
      </c>
      <c r="M987" t="s">
        <v>319</v>
      </c>
      <c r="N987">
        <v>1</v>
      </c>
      <c r="O987">
        <v>30</v>
      </c>
      <c r="P987">
        <v>6</v>
      </c>
      <c r="Q987">
        <v>100</v>
      </c>
      <c r="R987">
        <v>3</v>
      </c>
      <c r="S987">
        <v>300</v>
      </c>
      <c r="U987">
        <v>300</v>
      </c>
      <c r="V987">
        <v>300000</v>
      </c>
      <c r="W987">
        <v>25000</v>
      </c>
      <c r="X987" t="s">
        <v>1733</v>
      </c>
      <c r="Y987" t="s">
        <v>1733</v>
      </c>
      <c r="Z987">
        <v>3093</v>
      </c>
      <c r="AA987">
        <v>3094</v>
      </c>
      <c r="AF987">
        <v>132</v>
      </c>
      <c r="AH987">
        <v>2023</v>
      </c>
      <c r="AL987" t="s">
        <v>239</v>
      </c>
    </row>
    <row r="988" spans="1:38" x14ac:dyDescent="0.35">
      <c r="A988" t="s">
        <v>47</v>
      </c>
      <c r="B988" t="s">
        <v>306</v>
      </c>
      <c r="C988" t="s">
        <v>277</v>
      </c>
      <c r="D988" t="s">
        <v>277</v>
      </c>
      <c r="E988" t="s">
        <v>48</v>
      </c>
      <c r="G988" t="s">
        <v>239</v>
      </c>
      <c r="H988" t="s">
        <v>320</v>
      </c>
      <c r="I988" t="s">
        <v>321</v>
      </c>
      <c r="J988">
        <v>1</v>
      </c>
      <c r="L988" t="s">
        <v>58</v>
      </c>
      <c r="M988" t="s">
        <v>50</v>
      </c>
      <c r="N988">
        <v>2</v>
      </c>
      <c r="O988">
        <v>26</v>
      </c>
      <c r="P988">
        <v>1.5</v>
      </c>
      <c r="Q988">
        <v>95</v>
      </c>
      <c r="R988">
        <v>0.65</v>
      </c>
      <c r="S988">
        <v>61.75</v>
      </c>
      <c r="T988">
        <v>0</v>
      </c>
      <c r="U988">
        <v>61.75</v>
      </c>
      <c r="V988">
        <v>61750</v>
      </c>
      <c r="W988">
        <v>5145.833333333333</v>
      </c>
      <c r="X988" t="s">
        <v>1733</v>
      </c>
      <c r="Y988" t="s">
        <v>1733</v>
      </c>
      <c r="Z988">
        <v>3093</v>
      </c>
      <c r="AA988">
        <v>3094</v>
      </c>
      <c r="AF988">
        <v>132</v>
      </c>
      <c r="AH988">
        <v>2023</v>
      </c>
      <c r="AL988" t="s">
        <v>239</v>
      </c>
    </row>
    <row r="989" spans="1:38" x14ac:dyDescent="0.35">
      <c r="A989" t="s">
        <v>47</v>
      </c>
      <c r="B989" t="s">
        <v>306</v>
      </c>
      <c r="C989" t="s">
        <v>277</v>
      </c>
      <c r="D989" t="s">
        <v>277</v>
      </c>
      <c r="E989" t="s">
        <v>48</v>
      </c>
      <c r="G989" t="s">
        <v>239</v>
      </c>
      <c r="H989" t="s">
        <v>311</v>
      </c>
      <c r="I989" t="s">
        <v>312</v>
      </c>
      <c r="J989">
        <v>1</v>
      </c>
      <c r="L989" t="s">
        <v>58</v>
      </c>
      <c r="M989" t="s">
        <v>50</v>
      </c>
      <c r="N989">
        <v>2</v>
      </c>
      <c r="O989">
        <v>26</v>
      </c>
      <c r="P989">
        <v>1.5</v>
      </c>
      <c r="Q989">
        <v>100</v>
      </c>
      <c r="R989">
        <v>0.65</v>
      </c>
      <c r="S989">
        <v>65</v>
      </c>
      <c r="U989">
        <v>65</v>
      </c>
      <c r="V989">
        <v>65000</v>
      </c>
      <c r="W989">
        <v>5416.666666666667</v>
      </c>
      <c r="X989" t="s">
        <v>1733</v>
      </c>
      <c r="Y989" t="s">
        <v>1733</v>
      </c>
      <c r="Z989">
        <v>3093</v>
      </c>
      <c r="AA989">
        <v>3094</v>
      </c>
      <c r="AF989">
        <v>132</v>
      </c>
      <c r="AH989">
        <v>2023</v>
      </c>
      <c r="AL989" t="s">
        <v>239</v>
      </c>
    </row>
    <row r="990" spans="1:38" x14ac:dyDescent="0.35">
      <c r="A990" t="s">
        <v>47</v>
      </c>
      <c r="B990" t="s">
        <v>306</v>
      </c>
      <c r="C990" t="s">
        <v>277</v>
      </c>
      <c r="D990" t="s">
        <v>277</v>
      </c>
      <c r="E990" t="s">
        <v>48</v>
      </c>
      <c r="G990" t="s">
        <v>239</v>
      </c>
      <c r="H990" t="s">
        <v>322</v>
      </c>
      <c r="I990" t="s">
        <v>323</v>
      </c>
      <c r="J990">
        <v>1</v>
      </c>
      <c r="L990" t="s">
        <v>58</v>
      </c>
      <c r="M990" t="s">
        <v>50</v>
      </c>
      <c r="N990">
        <v>2</v>
      </c>
      <c r="O990">
        <v>26</v>
      </c>
      <c r="P990">
        <v>7.5</v>
      </c>
      <c r="Q990">
        <v>100</v>
      </c>
      <c r="R990">
        <v>3.25</v>
      </c>
      <c r="S990">
        <v>325</v>
      </c>
      <c r="U990">
        <v>325</v>
      </c>
      <c r="V990">
        <v>325000</v>
      </c>
      <c r="W990">
        <v>27083.333333333332</v>
      </c>
      <c r="X990" t="s">
        <v>1733</v>
      </c>
      <c r="Y990" t="s">
        <v>1733</v>
      </c>
      <c r="Z990">
        <v>3093</v>
      </c>
      <c r="AA990">
        <v>3094</v>
      </c>
      <c r="AF990">
        <v>132</v>
      </c>
      <c r="AH990">
        <v>2023</v>
      </c>
      <c r="AL990" t="s">
        <v>239</v>
      </c>
    </row>
    <row r="991" spans="1:38" x14ac:dyDescent="0.35">
      <c r="A991" t="s">
        <v>47</v>
      </c>
      <c r="B991" t="s">
        <v>306</v>
      </c>
      <c r="C991" t="s">
        <v>277</v>
      </c>
      <c r="D991" t="s">
        <v>277</v>
      </c>
      <c r="E991" t="s">
        <v>48</v>
      </c>
      <c r="G991" t="s">
        <v>239</v>
      </c>
      <c r="H991" t="s">
        <v>324</v>
      </c>
      <c r="I991" t="s">
        <v>325</v>
      </c>
      <c r="J991">
        <v>1</v>
      </c>
      <c r="L991" t="s">
        <v>58</v>
      </c>
      <c r="M991" t="s">
        <v>50</v>
      </c>
      <c r="N991">
        <v>2</v>
      </c>
      <c r="O991">
        <v>26</v>
      </c>
      <c r="P991">
        <v>12</v>
      </c>
      <c r="Q991">
        <v>110</v>
      </c>
      <c r="R991">
        <v>5.2</v>
      </c>
      <c r="S991">
        <v>572</v>
      </c>
      <c r="U991">
        <v>572</v>
      </c>
      <c r="V991">
        <v>572000</v>
      </c>
      <c r="W991">
        <v>47666.666666666664</v>
      </c>
      <c r="X991" t="s">
        <v>1733</v>
      </c>
      <c r="Y991" t="s">
        <v>1733</v>
      </c>
      <c r="Z991">
        <v>3093</v>
      </c>
      <c r="AA991">
        <v>3094</v>
      </c>
      <c r="AF991">
        <v>132</v>
      </c>
      <c r="AH991">
        <v>2023</v>
      </c>
      <c r="AL991" t="s">
        <v>239</v>
      </c>
    </row>
    <row r="992" spans="1:38" x14ac:dyDescent="0.35">
      <c r="A992" t="s">
        <v>47</v>
      </c>
      <c r="B992" t="s">
        <v>306</v>
      </c>
      <c r="C992" t="s">
        <v>277</v>
      </c>
      <c r="D992" t="s">
        <v>277</v>
      </c>
      <c r="E992" t="s">
        <v>48</v>
      </c>
      <c r="G992" t="s">
        <v>239</v>
      </c>
      <c r="H992" t="s">
        <v>326</v>
      </c>
      <c r="I992" t="s">
        <v>327</v>
      </c>
      <c r="J992">
        <v>1</v>
      </c>
      <c r="L992" t="s">
        <v>58</v>
      </c>
      <c r="M992" t="s">
        <v>328</v>
      </c>
      <c r="N992">
        <v>2</v>
      </c>
      <c r="O992">
        <v>26</v>
      </c>
      <c r="P992">
        <v>7.5</v>
      </c>
      <c r="Q992">
        <v>100</v>
      </c>
      <c r="R992">
        <v>3.25</v>
      </c>
      <c r="S992">
        <v>325</v>
      </c>
      <c r="U992">
        <v>325</v>
      </c>
      <c r="V992">
        <v>325000</v>
      </c>
      <c r="W992">
        <v>27083.333333333332</v>
      </c>
      <c r="X992" t="s">
        <v>1733</v>
      </c>
      <c r="Y992" t="s">
        <v>1733</v>
      </c>
      <c r="Z992">
        <v>3093</v>
      </c>
      <c r="AA992">
        <v>3094</v>
      </c>
      <c r="AF992">
        <v>132</v>
      </c>
      <c r="AH992">
        <v>2023</v>
      </c>
      <c r="AL992" t="s">
        <v>239</v>
      </c>
    </row>
    <row r="993" spans="1:38" x14ac:dyDescent="0.35">
      <c r="A993" t="s">
        <v>47</v>
      </c>
      <c r="B993" t="s">
        <v>306</v>
      </c>
      <c r="C993" t="s">
        <v>277</v>
      </c>
      <c r="D993" t="s">
        <v>277</v>
      </c>
      <c r="E993" t="s">
        <v>48</v>
      </c>
      <c r="G993" t="s">
        <v>239</v>
      </c>
      <c r="H993" t="s">
        <v>329</v>
      </c>
      <c r="I993" t="s">
        <v>330</v>
      </c>
      <c r="J993">
        <v>1</v>
      </c>
      <c r="L993" t="s">
        <v>58</v>
      </c>
      <c r="M993" t="s">
        <v>49</v>
      </c>
      <c r="N993">
        <v>3</v>
      </c>
      <c r="O993">
        <v>24</v>
      </c>
      <c r="P993">
        <v>1.5</v>
      </c>
      <c r="Q993">
        <v>95</v>
      </c>
      <c r="R993">
        <v>0.6</v>
      </c>
      <c r="S993">
        <v>57</v>
      </c>
      <c r="T993">
        <v>0</v>
      </c>
      <c r="U993">
        <v>57</v>
      </c>
      <c r="V993">
        <v>57000</v>
      </c>
      <c r="W993">
        <v>4750</v>
      </c>
      <c r="X993" t="s">
        <v>1733</v>
      </c>
      <c r="Y993" t="s">
        <v>1733</v>
      </c>
      <c r="Z993">
        <v>3093</v>
      </c>
      <c r="AA993">
        <v>3094</v>
      </c>
      <c r="AF993">
        <v>132</v>
      </c>
      <c r="AH993">
        <v>2023</v>
      </c>
      <c r="AL993" t="s">
        <v>239</v>
      </c>
    </row>
    <row r="994" spans="1:38" x14ac:dyDescent="0.35">
      <c r="A994" t="s">
        <v>47</v>
      </c>
      <c r="B994" t="s">
        <v>306</v>
      </c>
      <c r="C994" t="s">
        <v>277</v>
      </c>
      <c r="D994" t="s">
        <v>277</v>
      </c>
      <c r="E994" t="s">
        <v>48</v>
      </c>
      <c r="G994" t="s">
        <v>239</v>
      </c>
      <c r="H994" t="s">
        <v>331</v>
      </c>
      <c r="I994" t="s">
        <v>332</v>
      </c>
      <c r="J994">
        <v>1</v>
      </c>
      <c r="L994" t="s">
        <v>58</v>
      </c>
      <c r="M994" t="s">
        <v>49</v>
      </c>
      <c r="N994">
        <v>3</v>
      </c>
      <c r="O994">
        <v>24</v>
      </c>
      <c r="P994">
        <v>10.5</v>
      </c>
      <c r="Q994">
        <v>100</v>
      </c>
      <c r="R994">
        <v>4.2</v>
      </c>
      <c r="S994">
        <v>420</v>
      </c>
      <c r="T994">
        <v>0</v>
      </c>
      <c r="U994">
        <v>420</v>
      </c>
      <c r="V994">
        <v>420000</v>
      </c>
      <c r="W994">
        <v>35000</v>
      </c>
      <c r="X994" t="s">
        <v>1733</v>
      </c>
      <c r="Y994" t="s">
        <v>1733</v>
      </c>
      <c r="Z994">
        <v>3093</v>
      </c>
      <c r="AA994">
        <v>3094</v>
      </c>
      <c r="AF994">
        <v>132</v>
      </c>
      <c r="AH994">
        <v>2023</v>
      </c>
      <c r="AL994" t="s">
        <v>239</v>
      </c>
    </row>
    <row r="995" spans="1:38" x14ac:dyDescent="0.35">
      <c r="A995" t="s">
        <v>47</v>
      </c>
      <c r="B995" t="s">
        <v>306</v>
      </c>
      <c r="C995" t="s">
        <v>277</v>
      </c>
      <c r="D995" t="s">
        <v>277</v>
      </c>
      <c r="E995" t="s">
        <v>48</v>
      </c>
      <c r="G995" t="s">
        <v>239</v>
      </c>
      <c r="H995" t="s">
        <v>333</v>
      </c>
      <c r="I995" t="s">
        <v>334</v>
      </c>
      <c r="J995">
        <v>1</v>
      </c>
      <c r="L995" t="s">
        <v>58</v>
      </c>
      <c r="M995" t="s">
        <v>49</v>
      </c>
      <c r="N995">
        <v>3</v>
      </c>
      <c r="O995">
        <v>24</v>
      </c>
      <c r="P995">
        <v>3</v>
      </c>
      <c r="Q995">
        <v>100</v>
      </c>
      <c r="R995">
        <v>1.2</v>
      </c>
      <c r="S995">
        <v>120</v>
      </c>
      <c r="U995">
        <v>120</v>
      </c>
      <c r="V995">
        <v>120000</v>
      </c>
      <c r="W995">
        <v>10000</v>
      </c>
      <c r="X995" t="s">
        <v>1733</v>
      </c>
      <c r="Y995" t="s">
        <v>1733</v>
      </c>
      <c r="Z995">
        <v>3093</v>
      </c>
      <c r="AA995">
        <v>3094</v>
      </c>
      <c r="AF995">
        <v>132</v>
      </c>
      <c r="AH995">
        <v>2023</v>
      </c>
      <c r="AL995" t="s">
        <v>239</v>
      </c>
    </row>
    <row r="996" spans="1:38" x14ac:dyDescent="0.35">
      <c r="A996" t="s">
        <v>47</v>
      </c>
      <c r="B996" t="s">
        <v>306</v>
      </c>
      <c r="C996" t="s">
        <v>277</v>
      </c>
      <c r="D996" t="s">
        <v>277</v>
      </c>
      <c r="E996" t="s">
        <v>48</v>
      </c>
      <c r="G996" t="s">
        <v>239</v>
      </c>
      <c r="H996" t="s">
        <v>335</v>
      </c>
      <c r="I996" t="s">
        <v>336</v>
      </c>
      <c r="J996">
        <v>1</v>
      </c>
      <c r="L996" t="s">
        <v>58</v>
      </c>
      <c r="M996" t="s">
        <v>310</v>
      </c>
      <c r="N996">
        <v>3</v>
      </c>
      <c r="O996">
        <v>24</v>
      </c>
      <c r="P996">
        <v>6</v>
      </c>
      <c r="Q996">
        <v>80</v>
      </c>
      <c r="R996">
        <v>2.4</v>
      </c>
      <c r="S996">
        <v>192</v>
      </c>
      <c r="U996">
        <v>192</v>
      </c>
      <c r="V996">
        <v>192000</v>
      </c>
      <c r="W996">
        <v>16000</v>
      </c>
      <c r="X996" t="s">
        <v>1733</v>
      </c>
      <c r="Y996" t="s">
        <v>1733</v>
      </c>
      <c r="Z996">
        <v>3093</v>
      </c>
      <c r="AA996">
        <v>3094</v>
      </c>
      <c r="AF996">
        <v>132</v>
      </c>
      <c r="AH996">
        <v>2023</v>
      </c>
      <c r="AL996" t="s">
        <v>239</v>
      </c>
    </row>
    <row r="997" spans="1:38" x14ac:dyDescent="0.35">
      <c r="A997" t="s">
        <v>47</v>
      </c>
      <c r="B997" t="s">
        <v>306</v>
      </c>
      <c r="C997" t="s">
        <v>277</v>
      </c>
      <c r="D997" t="s">
        <v>277</v>
      </c>
      <c r="E997" t="s">
        <v>48</v>
      </c>
      <c r="G997" t="s">
        <v>239</v>
      </c>
      <c r="H997" t="s">
        <v>337</v>
      </c>
      <c r="I997" t="s">
        <v>338</v>
      </c>
      <c r="J997">
        <v>1</v>
      </c>
      <c r="L997" t="s">
        <v>58</v>
      </c>
      <c r="M997" t="s">
        <v>319</v>
      </c>
      <c r="N997">
        <v>3</v>
      </c>
      <c r="O997">
        <v>24</v>
      </c>
      <c r="P997">
        <v>9</v>
      </c>
      <c r="Q997">
        <v>100</v>
      </c>
      <c r="R997">
        <v>3.6</v>
      </c>
      <c r="S997">
        <v>360</v>
      </c>
      <c r="U997">
        <v>360</v>
      </c>
      <c r="V997">
        <v>360000</v>
      </c>
      <c r="W997">
        <v>30000</v>
      </c>
      <c r="X997" t="s">
        <v>1733</v>
      </c>
      <c r="Y997" t="s">
        <v>1733</v>
      </c>
      <c r="Z997">
        <v>3093</v>
      </c>
      <c r="AA997">
        <v>3094</v>
      </c>
      <c r="AF997">
        <v>132</v>
      </c>
      <c r="AH997">
        <v>2023</v>
      </c>
      <c r="AL997" t="s">
        <v>239</v>
      </c>
    </row>
    <row r="998" spans="1:38" x14ac:dyDescent="0.35">
      <c r="A998" t="s">
        <v>47</v>
      </c>
      <c r="B998" t="s">
        <v>306</v>
      </c>
      <c r="C998" t="s">
        <v>277</v>
      </c>
      <c r="D998" t="s">
        <v>277</v>
      </c>
      <c r="E998" t="s">
        <v>48</v>
      </c>
      <c r="G998" t="s">
        <v>239</v>
      </c>
      <c r="H998" t="s">
        <v>339</v>
      </c>
      <c r="I998" t="s">
        <v>340</v>
      </c>
      <c r="J998">
        <v>1</v>
      </c>
      <c r="L998" t="s">
        <v>58</v>
      </c>
      <c r="M998" t="s">
        <v>50</v>
      </c>
      <c r="N998">
        <v>4</v>
      </c>
      <c r="O998">
        <v>22</v>
      </c>
      <c r="P998">
        <v>7.5</v>
      </c>
      <c r="Q998">
        <v>100</v>
      </c>
      <c r="R998">
        <v>2.75</v>
      </c>
      <c r="S998">
        <v>275</v>
      </c>
      <c r="T998">
        <v>0</v>
      </c>
      <c r="U998">
        <v>275</v>
      </c>
      <c r="V998">
        <v>275000</v>
      </c>
      <c r="W998">
        <v>22916.666666666668</v>
      </c>
      <c r="X998" t="s">
        <v>1733</v>
      </c>
      <c r="Y998" t="s">
        <v>1733</v>
      </c>
      <c r="Z998">
        <v>3093</v>
      </c>
      <c r="AA998">
        <v>3094</v>
      </c>
      <c r="AF998">
        <v>132</v>
      </c>
      <c r="AH998">
        <v>2023</v>
      </c>
      <c r="AL998" t="s">
        <v>239</v>
      </c>
    </row>
    <row r="999" spans="1:38" x14ac:dyDescent="0.35">
      <c r="A999" t="s">
        <v>47</v>
      </c>
      <c r="B999" t="s">
        <v>306</v>
      </c>
      <c r="C999" t="s">
        <v>277</v>
      </c>
      <c r="D999" t="s">
        <v>277</v>
      </c>
      <c r="E999" t="s">
        <v>48</v>
      </c>
      <c r="G999" t="s">
        <v>239</v>
      </c>
      <c r="H999" t="s">
        <v>341</v>
      </c>
      <c r="I999" t="s">
        <v>342</v>
      </c>
      <c r="J999">
        <v>1</v>
      </c>
      <c r="L999" t="s">
        <v>58</v>
      </c>
      <c r="M999" t="s">
        <v>50</v>
      </c>
      <c r="N999">
        <v>4</v>
      </c>
      <c r="O999">
        <v>22</v>
      </c>
      <c r="P999">
        <v>1.5</v>
      </c>
      <c r="Q999">
        <v>98</v>
      </c>
      <c r="R999">
        <v>0.55000000000000004</v>
      </c>
      <c r="S999">
        <v>53.900000000000006</v>
      </c>
      <c r="T999">
        <v>0</v>
      </c>
      <c r="U999">
        <v>53.900000000000006</v>
      </c>
      <c r="V999">
        <v>53900.000000000007</v>
      </c>
      <c r="W999">
        <v>4491.666666666667</v>
      </c>
      <c r="X999" t="s">
        <v>1733</v>
      </c>
      <c r="Y999" t="s">
        <v>1733</v>
      </c>
      <c r="Z999">
        <v>3093</v>
      </c>
      <c r="AA999">
        <v>3094</v>
      </c>
      <c r="AF999">
        <v>132</v>
      </c>
      <c r="AH999">
        <v>2023</v>
      </c>
      <c r="AL999" t="s">
        <v>239</v>
      </c>
    </row>
    <row r="1000" spans="1:38" x14ac:dyDescent="0.35">
      <c r="A1000" t="s">
        <v>47</v>
      </c>
      <c r="B1000" t="s">
        <v>306</v>
      </c>
      <c r="C1000" t="s">
        <v>277</v>
      </c>
      <c r="D1000" t="s">
        <v>277</v>
      </c>
      <c r="E1000" t="s">
        <v>48</v>
      </c>
      <c r="G1000" t="s">
        <v>239</v>
      </c>
      <c r="H1000" t="s">
        <v>343</v>
      </c>
      <c r="I1000" t="s">
        <v>344</v>
      </c>
      <c r="J1000">
        <v>1</v>
      </c>
      <c r="L1000" t="s">
        <v>58</v>
      </c>
      <c r="M1000" t="s">
        <v>328</v>
      </c>
      <c r="N1000">
        <v>4</v>
      </c>
      <c r="O1000">
        <v>22</v>
      </c>
      <c r="P1000">
        <v>6</v>
      </c>
      <c r="Q1000">
        <v>100</v>
      </c>
      <c r="R1000">
        <v>2.2000000000000002</v>
      </c>
      <c r="S1000">
        <v>220.00000000000003</v>
      </c>
      <c r="U1000">
        <v>220.00000000000003</v>
      </c>
      <c r="V1000">
        <v>220000.00000000003</v>
      </c>
      <c r="W1000">
        <v>18333.333333333336</v>
      </c>
      <c r="X1000" t="s">
        <v>1733</v>
      </c>
      <c r="Y1000" t="s">
        <v>1733</v>
      </c>
      <c r="Z1000">
        <v>3093</v>
      </c>
      <c r="AA1000">
        <v>3094</v>
      </c>
      <c r="AF1000">
        <v>132</v>
      </c>
      <c r="AH1000">
        <v>2023</v>
      </c>
      <c r="AL1000" t="s">
        <v>239</v>
      </c>
    </row>
    <row r="1001" spans="1:38" x14ac:dyDescent="0.35">
      <c r="A1001" t="s">
        <v>47</v>
      </c>
      <c r="B1001" t="s">
        <v>306</v>
      </c>
      <c r="C1001" t="s">
        <v>277</v>
      </c>
      <c r="D1001" t="s">
        <v>277</v>
      </c>
      <c r="E1001" t="s">
        <v>48</v>
      </c>
      <c r="G1001" t="s">
        <v>239</v>
      </c>
      <c r="H1001" t="s">
        <v>345</v>
      </c>
      <c r="I1001" t="s">
        <v>346</v>
      </c>
      <c r="J1001">
        <v>1</v>
      </c>
      <c r="L1001" t="s">
        <v>58</v>
      </c>
      <c r="M1001" t="s">
        <v>328</v>
      </c>
      <c r="N1001">
        <v>4</v>
      </c>
      <c r="O1001">
        <v>22</v>
      </c>
      <c r="P1001">
        <v>7.5</v>
      </c>
      <c r="Q1001">
        <v>100</v>
      </c>
      <c r="R1001">
        <v>2.75</v>
      </c>
      <c r="S1001">
        <v>275</v>
      </c>
      <c r="U1001">
        <v>275</v>
      </c>
      <c r="V1001">
        <v>275000</v>
      </c>
      <c r="W1001">
        <v>22916.666666666668</v>
      </c>
      <c r="X1001" t="s">
        <v>1733</v>
      </c>
      <c r="Y1001" t="s">
        <v>1733</v>
      </c>
      <c r="Z1001">
        <v>3093</v>
      </c>
      <c r="AA1001">
        <v>3094</v>
      </c>
      <c r="AF1001">
        <v>132</v>
      </c>
      <c r="AH1001">
        <v>2023</v>
      </c>
      <c r="AL1001" t="s">
        <v>239</v>
      </c>
    </row>
    <row r="1002" spans="1:38" x14ac:dyDescent="0.35">
      <c r="A1002" t="s">
        <v>47</v>
      </c>
      <c r="B1002" t="s">
        <v>306</v>
      </c>
      <c r="C1002" t="s">
        <v>277</v>
      </c>
      <c r="D1002" t="s">
        <v>277</v>
      </c>
      <c r="E1002" t="s">
        <v>48</v>
      </c>
      <c r="G1002" t="s">
        <v>239</v>
      </c>
      <c r="H1002" t="s">
        <v>347</v>
      </c>
      <c r="I1002" t="s">
        <v>348</v>
      </c>
      <c r="J1002">
        <v>1</v>
      </c>
      <c r="L1002" t="s">
        <v>58</v>
      </c>
      <c r="M1002" t="s">
        <v>328</v>
      </c>
      <c r="N1002">
        <v>4</v>
      </c>
      <c r="O1002">
        <v>22</v>
      </c>
      <c r="P1002">
        <v>7.5</v>
      </c>
      <c r="Q1002">
        <v>100</v>
      </c>
      <c r="R1002">
        <v>2.75</v>
      </c>
      <c r="S1002">
        <v>275</v>
      </c>
      <c r="U1002">
        <v>275</v>
      </c>
      <c r="V1002">
        <v>275000</v>
      </c>
      <c r="W1002">
        <v>22916.666666666668</v>
      </c>
      <c r="X1002" t="s">
        <v>1733</v>
      </c>
      <c r="Y1002" t="s">
        <v>1733</v>
      </c>
      <c r="Z1002">
        <v>3093</v>
      </c>
      <c r="AA1002">
        <v>3094</v>
      </c>
      <c r="AF1002">
        <v>132</v>
      </c>
      <c r="AH1002">
        <v>2023</v>
      </c>
      <c r="AL1002" t="s">
        <v>239</v>
      </c>
    </row>
    <row r="1003" spans="1:38" x14ac:dyDescent="0.35">
      <c r="A1003" t="s">
        <v>47</v>
      </c>
      <c r="B1003" t="s">
        <v>306</v>
      </c>
      <c r="C1003" t="s">
        <v>277</v>
      </c>
      <c r="D1003" t="s">
        <v>277</v>
      </c>
      <c r="E1003" t="s">
        <v>48</v>
      </c>
      <c r="G1003" t="s">
        <v>239</v>
      </c>
      <c r="H1003" t="s">
        <v>349</v>
      </c>
      <c r="I1003" t="s">
        <v>42</v>
      </c>
      <c r="J1003">
        <v>1</v>
      </c>
      <c r="L1003" t="s">
        <v>66</v>
      </c>
      <c r="M1003" t="s">
        <v>49</v>
      </c>
      <c r="N1003">
        <v>5</v>
      </c>
      <c r="O1003">
        <v>20</v>
      </c>
      <c r="P1003">
        <v>7.5</v>
      </c>
      <c r="Q1003">
        <v>98</v>
      </c>
      <c r="R1003">
        <v>2.5</v>
      </c>
      <c r="S1003">
        <v>245</v>
      </c>
      <c r="T1003">
        <v>0</v>
      </c>
      <c r="U1003">
        <v>245</v>
      </c>
      <c r="V1003">
        <v>245000</v>
      </c>
      <c r="W1003">
        <v>20416.666666666668</v>
      </c>
      <c r="X1003" t="s">
        <v>1733</v>
      </c>
      <c r="Y1003" t="s">
        <v>1733</v>
      </c>
      <c r="Z1003">
        <v>3093</v>
      </c>
      <c r="AA1003">
        <v>3094</v>
      </c>
      <c r="AF1003">
        <v>132</v>
      </c>
      <c r="AH1003">
        <v>2023</v>
      </c>
      <c r="AL1003" t="s">
        <v>239</v>
      </c>
    </row>
    <row r="1004" spans="1:38" x14ac:dyDescent="0.35">
      <c r="A1004" t="s">
        <v>47</v>
      </c>
      <c r="B1004" t="s">
        <v>306</v>
      </c>
      <c r="C1004" t="s">
        <v>277</v>
      </c>
      <c r="D1004" t="s">
        <v>277</v>
      </c>
      <c r="E1004" t="s">
        <v>48</v>
      </c>
      <c r="G1004" t="s">
        <v>239</v>
      </c>
      <c r="H1004" t="s">
        <v>350</v>
      </c>
      <c r="I1004" t="s">
        <v>351</v>
      </c>
      <c r="J1004">
        <v>1</v>
      </c>
      <c r="L1004" t="s">
        <v>58</v>
      </c>
      <c r="M1004" t="s">
        <v>310</v>
      </c>
      <c r="N1004">
        <v>5</v>
      </c>
      <c r="O1004">
        <v>20</v>
      </c>
      <c r="P1004">
        <v>7.5</v>
      </c>
      <c r="Q1004">
        <v>100</v>
      </c>
      <c r="R1004">
        <v>2.5</v>
      </c>
      <c r="S1004">
        <v>250</v>
      </c>
      <c r="U1004">
        <v>250</v>
      </c>
      <c r="V1004">
        <v>250000</v>
      </c>
      <c r="W1004">
        <v>20833.333333333332</v>
      </c>
      <c r="X1004" t="s">
        <v>1733</v>
      </c>
      <c r="Y1004" t="s">
        <v>1733</v>
      </c>
      <c r="Z1004">
        <v>3093</v>
      </c>
      <c r="AA1004">
        <v>3094</v>
      </c>
      <c r="AF1004">
        <v>132</v>
      </c>
      <c r="AH1004">
        <v>2023</v>
      </c>
      <c r="AL1004" t="s">
        <v>239</v>
      </c>
    </row>
    <row r="1005" spans="1:38" x14ac:dyDescent="0.35">
      <c r="A1005" t="s">
        <v>47</v>
      </c>
      <c r="B1005" t="s">
        <v>306</v>
      </c>
      <c r="C1005" t="s">
        <v>277</v>
      </c>
      <c r="D1005" t="s">
        <v>277</v>
      </c>
      <c r="E1005" t="s">
        <v>48</v>
      </c>
      <c r="G1005" t="s">
        <v>239</v>
      </c>
      <c r="H1005" t="s">
        <v>352</v>
      </c>
      <c r="I1005" t="s">
        <v>353</v>
      </c>
      <c r="J1005">
        <v>1</v>
      </c>
      <c r="L1005" t="s">
        <v>58</v>
      </c>
      <c r="M1005" t="s">
        <v>49</v>
      </c>
      <c r="N1005">
        <v>5</v>
      </c>
      <c r="O1005">
        <v>20</v>
      </c>
      <c r="P1005">
        <v>6</v>
      </c>
      <c r="Q1005">
        <v>98</v>
      </c>
      <c r="R1005">
        <v>2</v>
      </c>
      <c r="S1005">
        <v>196</v>
      </c>
      <c r="U1005">
        <v>196</v>
      </c>
      <c r="V1005">
        <v>196000</v>
      </c>
      <c r="W1005">
        <v>16333.333333333334</v>
      </c>
      <c r="X1005" t="s">
        <v>1733</v>
      </c>
      <c r="Y1005" t="s">
        <v>1733</v>
      </c>
      <c r="Z1005">
        <v>3093</v>
      </c>
      <c r="AA1005">
        <v>3094</v>
      </c>
      <c r="AF1005">
        <v>132</v>
      </c>
      <c r="AH1005">
        <v>2023</v>
      </c>
      <c r="AL1005" t="s">
        <v>239</v>
      </c>
    </row>
    <row r="1006" spans="1:38" x14ac:dyDescent="0.35">
      <c r="A1006" t="s">
        <v>47</v>
      </c>
      <c r="B1006" t="s">
        <v>306</v>
      </c>
      <c r="C1006" t="s">
        <v>277</v>
      </c>
      <c r="D1006" t="s">
        <v>277</v>
      </c>
      <c r="E1006" t="s">
        <v>48</v>
      </c>
      <c r="G1006" t="s">
        <v>239</v>
      </c>
      <c r="H1006" t="s">
        <v>354</v>
      </c>
      <c r="I1006" t="s">
        <v>355</v>
      </c>
      <c r="J1006">
        <v>1</v>
      </c>
      <c r="L1006" t="s">
        <v>58</v>
      </c>
      <c r="M1006" t="s">
        <v>310</v>
      </c>
      <c r="N1006">
        <v>5</v>
      </c>
      <c r="O1006">
        <v>20</v>
      </c>
      <c r="P1006">
        <v>9</v>
      </c>
      <c r="Q1006">
        <v>98</v>
      </c>
      <c r="R1006">
        <v>3</v>
      </c>
      <c r="S1006">
        <v>294</v>
      </c>
      <c r="U1006">
        <v>294</v>
      </c>
      <c r="V1006">
        <v>294000</v>
      </c>
      <c r="W1006">
        <v>24500</v>
      </c>
      <c r="X1006" t="s">
        <v>1733</v>
      </c>
      <c r="Y1006" t="s">
        <v>1733</v>
      </c>
      <c r="Z1006">
        <v>3093</v>
      </c>
      <c r="AA1006">
        <v>3094</v>
      </c>
      <c r="AF1006">
        <v>132</v>
      </c>
      <c r="AH1006">
        <v>2023</v>
      </c>
      <c r="AL1006" t="s">
        <v>239</v>
      </c>
    </row>
    <row r="1007" spans="1:38" x14ac:dyDescent="0.35">
      <c r="A1007" t="s">
        <v>47</v>
      </c>
      <c r="B1007" t="s">
        <v>306</v>
      </c>
      <c r="C1007" t="s">
        <v>277</v>
      </c>
      <c r="D1007" t="s">
        <v>277</v>
      </c>
      <c r="E1007" t="s">
        <v>48</v>
      </c>
      <c r="G1007" t="s">
        <v>239</v>
      </c>
      <c r="H1007" t="s">
        <v>356</v>
      </c>
      <c r="I1007" t="s">
        <v>357</v>
      </c>
      <c r="J1007">
        <v>1</v>
      </c>
      <c r="L1007" t="s">
        <v>58</v>
      </c>
      <c r="M1007" t="s">
        <v>50</v>
      </c>
      <c r="N1007">
        <v>6</v>
      </c>
      <c r="O1007">
        <v>16</v>
      </c>
      <c r="P1007">
        <v>15</v>
      </c>
      <c r="Q1007">
        <v>100</v>
      </c>
      <c r="R1007">
        <v>4</v>
      </c>
      <c r="S1007">
        <v>400</v>
      </c>
      <c r="T1007">
        <v>0</v>
      </c>
      <c r="U1007">
        <v>400</v>
      </c>
      <c r="V1007">
        <v>400000</v>
      </c>
      <c r="W1007">
        <v>33333.333333333336</v>
      </c>
      <c r="X1007" t="s">
        <v>1733</v>
      </c>
      <c r="Y1007" t="s">
        <v>1733</v>
      </c>
      <c r="Z1007">
        <v>3093</v>
      </c>
      <c r="AA1007">
        <v>3094</v>
      </c>
      <c r="AF1007">
        <v>132</v>
      </c>
      <c r="AH1007">
        <v>2023</v>
      </c>
      <c r="AL1007" t="s">
        <v>239</v>
      </c>
    </row>
    <row r="1008" spans="1:38" x14ac:dyDescent="0.35">
      <c r="A1008" t="s">
        <v>47</v>
      </c>
      <c r="B1008" t="s">
        <v>306</v>
      </c>
      <c r="C1008" t="s">
        <v>277</v>
      </c>
      <c r="D1008" t="s">
        <v>277</v>
      </c>
      <c r="E1008" t="s">
        <v>48</v>
      </c>
      <c r="G1008" t="s">
        <v>239</v>
      </c>
      <c r="H1008" t="s">
        <v>358</v>
      </c>
      <c r="I1008" t="s">
        <v>359</v>
      </c>
      <c r="J1008">
        <v>1</v>
      </c>
      <c r="L1008" t="s">
        <v>58</v>
      </c>
      <c r="M1008" t="s">
        <v>50</v>
      </c>
      <c r="N1008">
        <v>6</v>
      </c>
      <c r="O1008">
        <v>16</v>
      </c>
      <c r="P1008">
        <v>1.5</v>
      </c>
      <c r="Q1008">
        <v>98</v>
      </c>
      <c r="R1008">
        <v>0.4</v>
      </c>
      <c r="S1008">
        <v>39.200000000000003</v>
      </c>
      <c r="T1008">
        <v>0</v>
      </c>
      <c r="U1008">
        <v>39.200000000000003</v>
      </c>
      <c r="V1008">
        <v>39200</v>
      </c>
      <c r="W1008">
        <v>3266.6666666666665</v>
      </c>
      <c r="X1008" t="s">
        <v>1733</v>
      </c>
      <c r="Y1008" t="s">
        <v>1733</v>
      </c>
      <c r="Z1008">
        <v>3093</v>
      </c>
      <c r="AA1008">
        <v>3094</v>
      </c>
      <c r="AF1008">
        <v>132</v>
      </c>
      <c r="AH1008">
        <v>2023</v>
      </c>
      <c r="AL1008" t="s">
        <v>239</v>
      </c>
    </row>
    <row r="1009" spans="1:38" x14ac:dyDescent="0.35">
      <c r="A1009" t="s">
        <v>47</v>
      </c>
      <c r="B1009" t="s">
        <v>306</v>
      </c>
      <c r="C1009" t="s">
        <v>277</v>
      </c>
      <c r="D1009" t="s">
        <v>277</v>
      </c>
      <c r="E1009" t="s">
        <v>48</v>
      </c>
      <c r="G1009" t="s">
        <v>239</v>
      </c>
      <c r="H1009" t="s">
        <v>360</v>
      </c>
      <c r="I1009" t="s">
        <v>361</v>
      </c>
      <c r="J1009">
        <v>1</v>
      </c>
      <c r="L1009" t="s">
        <v>58</v>
      </c>
      <c r="M1009" t="s">
        <v>362</v>
      </c>
      <c r="N1009">
        <v>6</v>
      </c>
      <c r="O1009">
        <v>16</v>
      </c>
      <c r="P1009">
        <v>1.5</v>
      </c>
      <c r="Q1009">
        <v>80</v>
      </c>
      <c r="R1009">
        <v>0.4</v>
      </c>
      <c r="S1009">
        <v>32</v>
      </c>
      <c r="U1009">
        <v>32</v>
      </c>
      <c r="V1009">
        <v>32000</v>
      </c>
      <c r="W1009">
        <v>2666.6666666666665</v>
      </c>
      <c r="X1009" t="s">
        <v>1733</v>
      </c>
      <c r="Y1009" t="s">
        <v>1733</v>
      </c>
      <c r="Z1009">
        <v>3093</v>
      </c>
      <c r="AA1009">
        <v>3094</v>
      </c>
      <c r="AF1009">
        <v>132</v>
      </c>
      <c r="AH1009">
        <v>2023</v>
      </c>
      <c r="AL1009" t="s">
        <v>239</v>
      </c>
    </row>
    <row r="1010" spans="1:38" x14ac:dyDescent="0.35">
      <c r="A1010" t="s">
        <v>47</v>
      </c>
      <c r="B1010" t="s">
        <v>306</v>
      </c>
      <c r="C1010" t="s">
        <v>277</v>
      </c>
      <c r="D1010" t="s">
        <v>277</v>
      </c>
      <c r="E1010" t="s">
        <v>48</v>
      </c>
      <c r="G1010" t="s">
        <v>239</v>
      </c>
      <c r="H1010" t="s">
        <v>363</v>
      </c>
      <c r="I1010" t="s">
        <v>364</v>
      </c>
      <c r="J1010">
        <v>1</v>
      </c>
      <c r="L1010" t="s">
        <v>58</v>
      </c>
      <c r="M1010" t="s">
        <v>362</v>
      </c>
      <c r="N1010">
        <v>6</v>
      </c>
      <c r="O1010">
        <v>16</v>
      </c>
      <c r="P1010">
        <v>12</v>
      </c>
      <c r="Q1010">
        <v>120</v>
      </c>
      <c r="R1010">
        <v>3.2</v>
      </c>
      <c r="S1010">
        <v>384</v>
      </c>
      <c r="U1010">
        <v>384</v>
      </c>
      <c r="V1010">
        <v>384000</v>
      </c>
      <c r="W1010">
        <v>32000</v>
      </c>
      <c r="X1010" t="s">
        <v>1733</v>
      </c>
      <c r="Y1010" t="s">
        <v>1733</v>
      </c>
      <c r="Z1010">
        <v>3093</v>
      </c>
      <c r="AA1010">
        <v>3094</v>
      </c>
      <c r="AF1010">
        <v>132</v>
      </c>
      <c r="AH1010">
        <v>2023</v>
      </c>
      <c r="AL1010" t="s">
        <v>239</v>
      </c>
    </row>
    <row r="1011" spans="1:38" x14ac:dyDescent="0.35">
      <c r="A1011" t="s">
        <v>47</v>
      </c>
      <c r="B1011" t="s">
        <v>306</v>
      </c>
      <c r="C1011" t="s">
        <v>277</v>
      </c>
      <c r="D1011" t="s">
        <v>277</v>
      </c>
      <c r="E1011" t="s">
        <v>48</v>
      </c>
      <c r="G1011" t="s">
        <v>239</v>
      </c>
      <c r="H1011" t="s">
        <v>365</v>
      </c>
      <c r="I1011" t="s">
        <v>42</v>
      </c>
      <c r="J1011">
        <v>1</v>
      </c>
      <c r="L1011" t="s">
        <v>53</v>
      </c>
      <c r="O1011">
        <v>1</v>
      </c>
      <c r="P1011">
        <v>60</v>
      </c>
      <c r="Q1011">
        <v>98</v>
      </c>
      <c r="R1011">
        <v>1</v>
      </c>
      <c r="S1011">
        <v>98</v>
      </c>
      <c r="U1011">
        <v>98</v>
      </c>
      <c r="V1011">
        <v>98000</v>
      </c>
      <c r="W1011">
        <v>8166.666666666667</v>
      </c>
      <c r="X1011" t="s">
        <v>1733</v>
      </c>
      <c r="Y1011" t="s">
        <v>1733</v>
      </c>
      <c r="Z1011">
        <v>3093</v>
      </c>
      <c r="AA1011">
        <v>3094</v>
      </c>
      <c r="AF1011">
        <v>132</v>
      </c>
      <c r="AH1011">
        <v>2023</v>
      </c>
      <c r="AL1011" t="s">
        <v>239</v>
      </c>
    </row>
    <row r="1012" spans="1:38" x14ac:dyDescent="0.35">
      <c r="A1012" t="s">
        <v>38</v>
      </c>
      <c r="B1012" t="s">
        <v>306</v>
      </c>
      <c r="C1012" t="s">
        <v>282</v>
      </c>
      <c r="D1012" t="s">
        <v>282</v>
      </c>
      <c r="E1012" t="s">
        <v>42</v>
      </c>
      <c r="G1012" t="s">
        <v>239</v>
      </c>
      <c r="H1012" t="s">
        <v>54</v>
      </c>
      <c r="I1012" t="s">
        <v>42</v>
      </c>
      <c r="J1012">
        <v>1</v>
      </c>
      <c r="L1012" t="s">
        <v>53</v>
      </c>
      <c r="M1012" t="s">
        <v>42</v>
      </c>
      <c r="Q1012">
        <v>0</v>
      </c>
      <c r="R1012">
        <v>0</v>
      </c>
      <c r="S1012">
        <v>0</v>
      </c>
      <c r="T1012">
        <v>386</v>
      </c>
      <c r="U1012">
        <v>386</v>
      </c>
      <c r="V1012">
        <v>386000</v>
      </c>
      <c r="W1012">
        <v>32166.666666666668</v>
      </c>
      <c r="X1012" t="s">
        <v>38</v>
      </c>
      <c r="Y1012" t="s">
        <v>38</v>
      </c>
      <c r="Z1012" t="s">
        <v>38</v>
      </c>
      <c r="AF1012" t="s">
        <v>38</v>
      </c>
      <c r="AH1012">
        <v>2023</v>
      </c>
      <c r="AL1012" t="s">
        <v>239</v>
      </c>
    </row>
    <row r="1013" spans="1:38" x14ac:dyDescent="0.35">
      <c r="A1013" t="s">
        <v>38</v>
      </c>
      <c r="B1013" t="s">
        <v>306</v>
      </c>
      <c r="C1013" t="s">
        <v>282</v>
      </c>
      <c r="D1013" t="s">
        <v>282</v>
      </c>
      <c r="E1013" t="s">
        <v>42</v>
      </c>
      <c r="G1013" t="s">
        <v>239</v>
      </c>
      <c r="H1013" t="s">
        <v>55</v>
      </c>
      <c r="I1013" t="s">
        <v>42</v>
      </c>
      <c r="J1013">
        <v>1</v>
      </c>
      <c r="L1013" t="s">
        <v>53</v>
      </c>
      <c r="Q1013">
        <v>0</v>
      </c>
      <c r="R1013">
        <v>0</v>
      </c>
      <c r="S1013">
        <v>0</v>
      </c>
      <c r="T1013">
        <v>42</v>
      </c>
      <c r="U1013">
        <v>42</v>
      </c>
      <c r="V1013">
        <v>42000</v>
      </c>
      <c r="W1013">
        <v>3500</v>
      </c>
      <c r="X1013" t="s">
        <v>38</v>
      </c>
      <c r="Y1013" t="s">
        <v>38</v>
      </c>
      <c r="Z1013" t="s">
        <v>38</v>
      </c>
      <c r="AF1013" t="s">
        <v>38</v>
      </c>
      <c r="AH1013">
        <v>2023</v>
      </c>
      <c r="AL1013" t="s">
        <v>239</v>
      </c>
    </row>
    <row r="1014" spans="1:38" x14ac:dyDescent="0.35">
      <c r="A1014" t="s">
        <v>38</v>
      </c>
      <c r="B1014" t="s">
        <v>306</v>
      </c>
      <c r="C1014" t="s">
        <v>282</v>
      </c>
      <c r="D1014" t="s">
        <v>282</v>
      </c>
      <c r="E1014" t="s">
        <v>42</v>
      </c>
      <c r="G1014" t="s">
        <v>239</v>
      </c>
      <c r="H1014" t="s">
        <v>44</v>
      </c>
      <c r="I1014" t="s">
        <v>42</v>
      </c>
      <c r="J1014">
        <v>1</v>
      </c>
      <c r="L1014" t="s">
        <v>53</v>
      </c>
      <c r="Q1014">
        <v>0</v>
      </c>
      <c r="R1014">
        <v>0</v>
      </c>
      <c r="S1014">
        <v>0</v>
      </c>
      <c r="T1014">
        <v>380</v>
      </c>
      <c r="U1014">
        <v>380</v>
      </c>
      <c r="V1014">
        <v>380000</v>
      </c>
      <c r="W1014">
        <v>31666.666666666668</v>
      </c>
      <c r="X1014" t="s">
        <v>38</v>
      </c>
      <c r="Y1014" t="s">
        <v>38</v>
      </c>
      <c r="Z1014" t="s">
        <v>38</v>
      </c>
      <c r="AF1014" t="s">
        <v>38</v>
      </c>
      <c r="AH1014">
        <v>2023</v>
      </c>
      <c r="AL1014" t="s">
        <v>239</v>
      </c>
    </row>
    <row r="1015" spans="1:38" x14ac:dyDescent="0.35">
      <c r="A1015" t="s">
        <v>38</v>
      </c>
      <c r="B1015" t="s">
        <v>306</v>
      </c>
      <c r="C1015" t="s">
        <v>282</v>
      </c>
      <c r="D1015" t="s">
        <v>282</v>
      </c>
      <c r="E1015" t="s">
        <v>42</v>
      </c>
      <c r="G1015" t="s">
        <v>239</v>
      </c>
      <c r="H1015" t="s">
        <v>52</v>
      </c>
      <c r="I1015" t="s">
        <v>42</v>
      </c>
      <c r="J1015">
        <v>1</v>
      </c>
      <c r="L1015" t="s">
        <v>53</v>
      </c>
      <c r="Q1015">
        <v>0</v>
      </c>
      <c r="R1015">
        <v>0</v>
      </c>
      <c r="S1015">
        <v>0</v>
      </c>
      <c r="T1015">
        <v>1629.3979999999999</v>
      </c>
      <c r="U1015">
        <v>1629.3979999999999</v>
      </c>
      <c r="V1015">
        <v>1629398</v>
      </c>
      <c r="W1015">
        <v>135783.16666666666</v>
      </c>
      <c r="X1015" t="s">
        <v>38</v>
      </c>
      <c r="Y1015" t="s">
        <v>38</v>
      </c>
      <c r="Z1015" t="s">
        <v>38</v>
      </c>
      <c r="AF1015" t="s">
        <v>38</v>
      </c>
      <c r="AH1015">
        <v>2023</v>
      </c>
      <c r="AL1015" t="s">
        <v>239</v>
      </c>
    </row>
    <row r="1016" spans="1:38" x14ac:dyDescent="0.35">
      <c r="A1016" t="s">
        <v>38</v>
      </c>
      <c r="B1016" t="s">
        <v>306</v>
      </c>
      <c r="C1016" t="s">
        <v>282</v>
      </c>
      <c r="D1016" t="s">
        <v>282</v>
      </c>
      <c r="E1016" t="s">
        <v>42</v>
      </c>
      <c r="G1016" t="s">
        <v>239</v>
      </c>
      <c r="H1016" t="s">
        <v>52</v>
      </c>
      <c r="I1016" t="s">
        <v>42</v>
      </c>
      <c r="J1016">
        <v>1</v>
      </c>
      <c r="L1016" t="s">
        <v>53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 t="s">
        <v>38</v>
      </c>
      <c r="Y1016" t="s">
        <v>38</v>
      </c>
      <c r="Z1016" t="s">
        <v>38</v>
      </c>
      <c r="AF1016" t="s">
        <v>38</v>
      </c>
      <c r="AH1016">
        <v>2023</v>
      </c>
      <c r="AL1016" t="s">
        <v>239</v>
      </c>
    </row>
    <row r="1017" spans="1:38" x14ac:dyDescent="0.35">
      <c r="A1017" t="s">
        <v>38</v>
      </c>
      <c r="B1017" t="s">
        <v>306</v>
      </c>
      <c r="C1017" t="s">
        <v>282</v>
      </c>
      <c r="D1017" t="s">
        <v>282</v>
      </c>
      <c r="E1017" t="s">
        <v>42</v>
      </c>
      <c r="G1017" t="s">
        <v>239</v>
      </c>
      <c r="H1017" t="s">
        <v>307</v>
      </c>
      <c r="I1017" t="s">
        <v>42</v>
      </c>
      <c r="J1017">
        <v>1</v>
      </c>
      <c r="L1017" t="s">
        <v>53</v>
      </c>
      <c r="Q1017">
        <v>0</v>
      </c>
      <c r="R1017">
        <v>0</v>
      </c>
      <c r="S1017">
        <v>0</v>
      </c>
      <c r="T1017">
        <v>36</v>
      </c>
      <c r="U1017">
        <v>36</v>
      </c>
      <c r="V1017">
        <v>36000</v>
      </c>
      <c r="W1017">
        <v>3000</v>
      </c>
      <c r="X1017" t="s">
        <v>38</v>
      </c>
      <c r="Y1017" t="s">
        <v>38</v>
      </c>
      <c r="Z1017" t="s">
        <v>38</v>
      </c>
      <c r="AF1017" t="s">
        <v>38</v>
      </c>
      <c r="AH1017">
        <v>2023</v>
      </c>
      <c r="AL1017" t="s">
        <v>239</v>
      </c>
    </row>
    <row r="1018" spans="1:38" x14ac:dyDescent="0.35">
      <c r="A1018" t="s">
        <v>47</v>
      </c>
      <c r="B1018" t="s">
        <v>306</v>
      </c>
      <c r="C1018" t="s">
        <v>282</v>
      </c>
      <c r="D1018" t="s">
        <v>282</v>
      </c>
      <c r="E1018" t="s">
        <v>48</v>
      </c>
      <c r="G1018" t="s">
        <v>239</v>
      </c>
      <c r="H1018" t="s">
        <v>366</v>
      </c>
      <c r="I1018" t="s">
        <v>367</v>
      </c>
      <c r="J1018">
        <v>1</v>
      </c>
      <c r="L1018" t="s">
        <v>58</v>
      </c>
      <c r="M1018" t="s">
        <v>49</v>
      </c>
      <c r="N1018">
        <v>1</v>
      </c>
      <c r="O1018">
        <v>42</v>
      </c>
      <c r="P1018">
        <v>4.5</v>
      </c>
      <c r="Q1018">
        <v>56</v>
      </c>
      <c r="R1018">
        <v>3.15</v>
      </c>
      <c r="S1018">
        <v>176.4</v>
      </c>
      <c r="T1018">
        <v>0</v>
      </c>
      <c r="U1018">
        <v>176.4</v>
      </c>
      <c r="V1018">
        <v>176400</v>
      </c>
      <c r="W1018">
        <v>14700</v>
      </c>
      <c r="X1018" t="s">
        <v>1734</v>
      </c>
      <c r="Y1018" t="s">
        <v>1734</v>
      </c>
      <c r="Z1018">
        <v>3093</v>
      </c>
      <c r="AA1018">
        <v>3094</v>
      </c>
      <c r="AF1018">
        <v>104</v>
      </c>
      <c r="AH1018">
        <v>2023</v>
      </c>
      <c r="AL1018" t="s">
        <v>239</v>
      </c>
    </row>
    <row r="1019" spans="1:38" x14ac:dyDescent="0.35">
      <c r="A1019" t="s">
        <v>47</v>
      </c>
      <c r="B1019" t="s">
        <v>306</v>
      </c>
      <c r="C1019" t="s">
        <v>282</v>
      </c>
      <c r="D1019" t="s">
        <v>282</v>
      </c>
      <c r="E1019" t="s">
        <v>48</v>
      </c>
      <c r="G1019" t="s">
        <v>239</v>
      </c>
      <c r="H1019" t="s">
        <v>368</v>
      </c>
      <c r="I1019" t="s">
        <v>369</v>
      </c>
      <c r="J1019">
        <v>1</v>
      </c>
      <c r="L1019" t="s">
        <v>58</v>
      </c>
      <c r="M1019" t="s">
        <v>49</v>
      </c>
      <c r="N1019">
        <v>1</v>
      </c>
      <c r="O1019">
        <v>42</v>
      </c>
      <c r="P1019">
        <v>4.5</v>
      </c>
      <c r="Q1019">
        <v>56</v>
      </c>
      <c r="R1019">
        <v>3.15</v>
      </c>
      <c r="S1019">
        <v>176.4</v>
      </c>
      <c r="U1019">
        <v>176.4</v>
      </c>
      <c r="V1019">
        <v>176400</v>
      </c>
      <c r="W1019">
        <v>14700</v>
      </c>
      <c r="X1019" t="s">
        <v>1734</v>
      </c>
      <c r="Y1019" t="s">
        <v>1734</v>
      </c>
      <c r="Z1019">
        <v>3093</v>
      </c>
      <c r="AA1019">
        <v>3094</v>
      </c>
      <c r="AF1019">
        <v>104</v>
      </c>
      <c r="AH1019">
        <v>2023</v>
      </c>
      <c r="AL1019" t="s">
        <v>239</v>
      </c>
    </row>
    <row r="1020" spans="1:38" x14ac:dyDescent="0.35">
      <c r="A1020" t="s">
        <v>47</v>
      </c>
      <c r="B1020" t="s">
        <v>306</v>
      </c>
      <c r="C1020" t="s">
        <v>282</v>
      </c>
      <c r="D1020" t="s">
        <v>282</v>
      </c>
      <c r="E1020" t="s">
        <v>48</v>
      </c>
      <c r="G1020" t="s">
        <v>239</v>
      </c>
      <c r="H1020" t="s">
        <v>370</v>
      </c>
      <c r="I1020" t="s">
        <v>371</v>
      </c>
      <c r="J1020">
        <v>1</v>
      </c>
      <c r="L1020" t="s">
        <v>58</v>
      </c>
      <c r="M1020" t="s">
        <v>49</v>
      </c>
      <c r="N1020">
        <v>1</v>
      </c>
      <c r="O1020">
        <v>42</v>
      </c>
      <c r="P1020">
        <v>7.5</v>
      </c>
      <c r="Q1020">
        <v>84</v>
      </c>
      <c r="R1020">
        <v>5.25</v>
      </c>
      <c r="S1020">
        <v>441</v>
      </c>
      <c r="U1020">
        <v>441</v>
      </c>
      <c r="V1020">
        <v>441000</v>
      </c>
      <c r="W1020">
        <v>36750</v>
      </c>
      <c r="X1020" t="s">
        <v>1734</v>
      </c>
      <c r="Y1020" t="s">
        <v>1734</v>
      </c>
      <c r="Z1020">
        <v>3093</v>
      </c>
      <c r="AA1020">
        <v>3094</v>
      </c>
      <c r="AF1020">
        <v>104</v>
      </c>
      <c r="AH1020">
        <v>2023</v>
      </c>
      <c r="AL1020" t="s">
        <v>239</v>
      </c>
    </row>
    <row r="1021" spans="1:38" x14ac:dyDescent="0.35">
      <c r="A1021" t="s">
        <v>47</v>
      </c>
      <c r="B1021" t="s">
        <v>306</v>
      </c>
      <c r="C1021" t="s">
        <v>282</v>
      </c>
      <c r="D1021" t="s">
        <v>282</v>
      </c>
      <c r="E1021" t="s">
        <v>48</v>
      </c>
      <c r="G1021" t="s">
        <v>239</v>
      </c>
      <c r="H1021" t="s">
        <v>372</v>
      </c>
      <c r="I1021" t="s">
        <v>373</v>
      </c>
      <c r="J1021">
        <v>1</v>
      </c>
      <c r="L1021" t="s">
        <v>58</v>
      </c>
      <c r="M1021" t="s">
        <v>49</v>
      </c>
      <c r="N1021">
        <v>1</v>
      </c>
      <c r="O1021">
        <v>42</v>
      </c>
      <c r="P1021">
        <v>3</v>
      </c>
      <c r="Q1021">
        <v>56</v>
      </c>
      <c r="R1021">
        <v>2.1</v>
      </c>
      <c r="S1021">
        <v>117.60000000000001</v>
      </c>
      <c r="U1021">
        <v>117.60000000000001</v>
      </c>
      <c r="V1021">
        <v>117600.00000000001</v>
      </c>
      <c r="W1021">
        <v>9800.0000000000018</v>
      </c>
      <c r="X1021" t="s">
        <v>1734</v>
      </c>
      <c r="Y1021" t="s">
        <v>1734</v>
      </c>
      <c r="Z1021">
        <v>3093</v>
      </c>
      <c r="AA1021">
        <v>3094</v>
      </c>
      <c r="AF1021">
        <v>104</v>
      </c>
      <c r="AH1021">
        <v>2023</v>
      </c>
      <c r="AL1021" t="s">
        <v>239</v>
      </c>
    </row>
    <row r="1022" spans="1:38" x14ac:dyDescent="0.35">
      <c r="A1022" t="s">
        <v>47</v>
      </c>
      <c r="B1022" t="s">
        <v>306</v>
      </c>
      <c r="C1022" t="s">
        <v>282</v>
      </c>
      <c r="D1022" t="s">
        <v>282</v>
      </c>
      <c r="E1022" t="s">
        <v>48</v>
      </c>
      <c r="G1022" t="s">
        <v>239</v>
      </c>
      <c r="H1022" t="s">
        <v>374</v>
      </c>
      <c r="I1022" t="s">
        <v>375</v>
      </c>
      <c r="J1022">
        <v>1</v>
      </c>
      <c r="L1022" t="s">
        <v>58</v>
      </c>
      <c r="M1022" t="s">
        <v>49</v>
      </c>
      <c r="N1022">
        <v>1</v>
      </c>
      <c r="O1022">
        <v>42</v>
      </c>
      <c r="P1022">
        <v>6</v>
      </c>
      <c r="Q1022">
        <v>91</v>
      </c>
      <c r="R1022">
        <v>4.2</v>
      </c>
      <c r="S1022">
        <v>382.2</v>
      </c>
      <c r="U1022">
        <v>382.2</v>
      </c>
      <c r="V1022">
        <v>382200</v>
      </c>
      <c r="W1022">
        <v>31850</v>
      </c>
      <c r="X1022" t="s">
        <v>1734</v>
      </c>
      <c r="Y1022" t="s">
        <v>1734</v>
      </c>
      <c r="Z1022">
        <v>3093</v>
      </c>
      <c r="AA1022">
        <v>3094</v>
      </c>
      <c r="AF1022">
        <v>104</v>
      </c>
      <c r="AH1022">
        <v>2023</v>
      </c>
      <c r="AL1022" t="s">
        <v>239</v>
      </c>
    </row>
    <row r="1023" spans="1:38" x14ac:dyDescent="0.35">
      <c r="A1023" t="s">
        <v>47</v>
      </c>
      <c r="B1023" t="s">
        <v>306</v>
      </c>
      <c r="C1023" t="s">
        <v>282</v>
      </c>
      <c r="D1023" t="s">
        <v>282</v>
      </c>
      <c r="E1023" t="s">
        <v>48</v>
      </c>
      <c r="G1023" t="s">
        <v>239</v>
      </c>
      <c r="H1023" t="s">
        <v>320</v>
      </c>
      <c r="I1023" t="s">
        <v>376</v>
      </c>
      <c r="J1023">
        <v>1</v>
      </c>
      <c r="L1023" t="s">
        <v>58</v>
      </c>
      <c r="M1023" t="s">
        <v>49</v>
      </c>
      <c r="N1023">
        <v>1</v>
      </c>
      <c r="O1023">
        <v>42</v>
      </c>
      <c r="P1023">
        <v>4.5</v>
      </c>
      <c r="Q1023">
        <v>115</v>
      </c>
      <c r="R1023">
        <v>3.15</v>
      </c>
      <c r="S1023">
        <v>362.25</v>
      </c>
      <c r="U1023">
        <v>362.25</v>
      </c>
      <c r="V1023">
        <v>362250</v>
      </c>
      <c r="W1023">
        <v>30187.5</v>
      </c>
      <c r="X1023" t="s">
        <v>1734</v>
      </c>
      <c r="Y1023" t="s">
        <v>1734</v>
      </c>
      <c r="Z1023">
        <v>3093</v>
      </c>
      <c r="AA1023">
        <v>3094</v>
      </c>
      <c r="AF1023">
        <v>104</v>
      </c>
      <c r="AH1023">
        <v>2023</v>
      </c>
      <c r="AL1023" t="s">
        <v>239</v>
      </c>
    </row>
    <row r="1024" spans="1:38" x14ac:dyDescent="0.35">
      <c r="A1024" t="s">
        <v>47</v>
      </c>
      <c r="B1024" t="s">
        <v>306</v>
      </c>
      <c r="C1024" t="s">
        <v>282</v>
      </c>
      <c r="D1024" t="s">
        <v>282</v>
      </c>
      <c r="E1024" t="s">
        <v>48</v>
      </c>
      <c r="G1024" t="s">
        <v>239</v>
      </c>
      <c r="H1024" t="s">
        <v>377</v>
      </c>
      <c r="I1024" t="s">
        <v>378</v>
      </c>
      <c r="J1024">
        <v>1</v>
      </c>
      <c r="L1024" t="s">
        <v>58</v>
      </c>
      <c r="M1024" t="s">
        <v>50</v>
      </c>
      <c r="N1024">
        <v>2</v>
      </c>
      <c r="O1024">
        <v>40</v>
      </c>
      <c r="P1024">
        <v>18</v>
      </c>
      <c r="Q1024">
        <v>84</v>
      </c>
      <c r="R1024">
        <v>12</v>
      </c>
      <c r="S1024">
        <v>1008</v>
      </c>
      <c r="U1024">
        <v>1008</v>
      </c>
      <c r="V1024">
        <v>1008000</v>
      </c>
      <c r="W1024">
        <v>84000</v>
      </c>
      <c r="X1024" t="s">
        <v>1734</v>
      </c>
      <c r="Y1024" t="s">
        <v>1734</v>
      </c>
      <c r="Z1024">
        <v>3093</v>
      </c>
      <c r="AA1024">
        <v>3094</v>
      </c>
      <c r="AF1024">
        <v>104</v>
      </c>
      <c r="AH1024">
        <v>2023</v>
      </c>
      <c r="AL1024" t="s">
        <v>239</v>
      </c>
    </row>
    <row r="1025" spans="1:38" x14ac:dyDescent="0.35">
      <c r="A1025" t="s">
        <v>47</v>
      </c>
      <c r="B1025" t="s">
        <v>306</v>
      </c>
      <c r="C1025" t="s">
        <v>282</v>
      </c>
      <c r="D1025" t="s">
        <v>282</v>
      </c>
      <c r="E1025" t="s">
        <v>48</v>
      </c>
      <c r="G1025" t="s">
        <v>239</v>
      </c>
      <c r="H1025" t="s">
        <v>379</v>
      </c>
      <c r="I1025" t="s">
        <v>380</v>
      </c>
      <c r="J1025">
        <v>1</v>
      </c>
      <c r="L1025" t="s">
        <v>58</v>
      </c>
      <c r="M1025" t="s">
        <v>50</v>
      </c>
      <c r="N1025">
        <v>2</v>
      </c>
      <c r="O1025">
        <v>40</v>
      </c>
      <c r="P1025">
        <v>3</v>
      </c>
      <c r="Q1025">
        <v>84</v>
      </c>
      <c r="R1025">
        <v>2</v>
      </c>
      <c r="S1025">
        <v>168</v>
      </c>
      <c r="U1025">
        <v>168</v>
      </c>
      <c r="V1025">
        <v>168000</v>
      </c>
      <c r="W1025">
        <v>14000</v>
      </c>
      <c r="X1025" t="s">
        <v>1734</v>
      </c>
      <c r="Y1025" t="s">
        <v>1734</v>
      </c>
      <c r="Z1025">
        <v>3093</v>
      </c>
      <c r="AA1025">
        <v>3094</v>
      </c>
      <c r="AF1025">
        <v>104</v>
      </c>
      <c r="AH1025">
        <v>2023</v>
      </c>
      <c r="AL1025" t="s">
        <v>239</v>
      </c>
    </row>
    <row r="1026" spans="1:38" x14ac:dyDescent="0.35">
      <c r="A1026" t="s">
        <v>47</v>
      </c>
      <c r="B1026" t="s">
        <v>306</v>
      </c>
      <c r="C1026" t="s">
        <v>282</v>
      </c>
      <c r="D1026" t="s">
        <v>282</v>
      </c>
      <c r="E1026" t="s">
        <v>48</v>
      </c>
      <c r="G1026" t="s">
        <v>239</v>
      </c>
      <c r="H1026" t="s">
        <v>381</v>
      </c>
      <c r="I1026" t="s">
        <v>382</v>
      </c>
      <c r="J1026">
        <v>1</v>
      </c>
      <c r="L1026" t="s">
        <v>58</v>
      </c>
      <c r="M1026" t="s">
        <v>50</v>
      </c>
      <c r="N1026">
        <v>2</v>
      </c>
      <c r="O1026">
        <v>40</v>
      </c>
      <c r="P1026">
        <v>4.5</v>
      </c>
      <c r="Q1026">
        <v>91</v>
      </c>
      <c r="R1026">
        <v>3</v>
      </c>
      <c r="S1026">
        <v>273</v>
      </c>
      <c r="U1026">
        <v>273</v>
      </c>
      <c r="V1026">
        <v>273000</v>
      </c>
      <c r="W1026">
        <v>22750</v>
      </c>
      <c r="X1026" t="s">
        <v>1734</v>
      </c>
      <c r="Y1026" t="s">
        <v>1734</v>
      </c>
      <c r="Z1026">
        <v>3093</v>
      </c>
      <c r="AA1026">
        <v>3094</v>
      </c>
      <c r="AF1026">
        <v>104</v>
      </c>
      <c r="AH1026">
        <v>2023</v>
      </c>
      <c r="AL1026" t="s">
        <v>239</v>
      </c>
    </row>
    <row r="1027" spans="1:38" x14ac:dyDescent="0.35">
      <c r="A1027" t="s">
        <v>47</v>
      </c>
      <c r="B1027" t="s">
        <v>306</v>
      </c>
      <c r="C1027" t="s">
        <v>282</v>
      </c>
      <c r="D1027" t="s">
        <v>282</v>
      </c>
      <c r="E1027" t="s">
        <v>48</v>
      </c>
      <c r="G1027" t="s">
        <v>239</v>
      </c>
      <c r="H1027" t="s">
        <v>329</v>
      </c>
      <c r="I1027" t="s">
        <v>383</v>
      </c>
      <c r="J1027">
        <v>1</v>
      </c>
      <c r="L1027" t="s">
        <v>58</v>
      </c>
      <c r="M1027" t="s">
        <v>50</v>
      </c>
      <c r="N1027">
        <v>2</v>
      </c>
      <c r="O1027">
        <v>40</v>
      </c>
      <c r="P1027">
        <v>1.5</v>
      </c>
      <c r="Q1027">
        <v>115</v>
      </c>
      <c r="R1027">
        <v>1</v>
      </c>
      <c r="S1027">
        <v>115</v>
      </c>
      <c r="U1027">
        <v>115</v>
      </c>
      <c r="V1027">
        <v>115000</v>
      </c>
      <c r="W1027">
        <v>9583.3333333333339</v>
      </c>
      <c r="X1027" t="s">
        <v>1734</v>
      </c>
      <c r="Y1027" t="s">
        <v>1734</v>
      </c>
      <c r="Z1027">
        <v>3093</v>
      </c>
      <c r="AA1027">
        <v>3094</v>
      </c>
      <c r="AF1027">
        <v>104</v>
      </c>
      <c r="AH1027">
        <v>2023</v>
      </c>
      <c r="AL1027" t="s">
        <v>239</v>
      </c>
    </row>
    <row r="1028" spans="1:38" x14ac:dyDescent="0.35">
      <c r="A1028" t="s">
        <v>47</v>
      </c>
      <c r="B1028" t="s">
        <v>306</v>
      </c>
      <c r="C1028" t="s">
        <v>282</v>
      </c>
      <c r="D1028" t="s">
        <v>282</v>
      </c>
      <c r="E1028" t="s">
        <v>48</v>
      </c>
      <c r="G1028" t="s">
        <v>239</v>
      </c>
      <c r="H1028" t="s">
        <v>384</v>
      </c>
      <c r="I1028" t="s">
        <v>385</v>
      </c>
      <c r="J1028">
        <v>1</v>
      </c>
      <c r="L1028" t="s">
        <v>58</v>
      </c>
      <c r="M1028" t="s">
        <v>50</v>
      </c>
      <c r="N1028">
        <v>2</v>
      </c>
      <c r="O1028">
        <v>40</v>
      </c>
      <c r="P1028">
        <v>3</v>
      </c>
      <c r="Q1028">
        <v>130</v>
      </c>
      <c r="R1028">
        <v>2</v>
      </c>
      <c r="S1028">
        <v>260</v>
      </c>
      <c r="U1028">
        <v>260</v>
      </c>
      <c r="V1028">
        <v>260000</v>
      </c>
      <c r="W1028">
        <v>21666.666666666668</v>
      </c>
      <c r="X1028" t="s">
        <v>1734</v>
      </c>
      <c r="Y1028" t="s">
        <v>1734</v>
      </c>
      <c r="Z1028">
        <v>3093</v>
      </c>
      <c r="AA1028">
        <v>3094</v>
      </c>
      <c r="AF1028">
        <v>104</v>
      </c>
      <c r="AH1028">
        <v>2023</v>
      </c>
      <c r="AL1028" t="s">
        <v>239</v>
      </c>
    </row>
    <row r="1029" spans="1:38" x14ac:dyDescent="0.35">
      <c r="A1029" t="s">
        <v>47</v>
      </c>
      <c r="B1029" t="s">
        <v>306</v>
      </c>
      <c r="C1029" t="s">
        <v>282</v>
      </c>
      <c r="D1029" t="s">
        <v>282</v>
      </c>
      <c r="E1029" t="s">
        <v>48</v>
      </c>
      <c r="G1029" t="s">
        <v>239</v>
      </c>
      <c r="H1029" t="s">
        <v>386</v>
      </c>
      <c r="I1029" t="s">
        <v>387</v>
      </c>
      <c r="J1029">
        <v>1</v>
      </c>
      <c r="L1029" t="s">
        <v>58</v>
      </c>
      <c r="M1029" t="s">
        <v>49</v>
      </c>
      <c r="N1029">
        <v>3</v>
      </c>
      <c r="O1029">
        <v>36</v>
      </c>
      <c r="P1029">
        <v>3</v>
      </c>
      <c r="Q1029">
        <v>56</v>
      </c>
      <c r="R1029">
        <v>1.8</v>
      </c>
      <c r="S1029">
        <v>100.8</v>
      </c>
      <c r="U1029">
        <v>100.8</v>
      </c>
      <c r="V1029">
        <v>100800</v>
      </c>
      <c r="W1029">
        <v>8400</v>
      </c>
      <c r="X1029" t="s">
        <v>1734</v>
      </c>
      <c r="Y1029" t="s">
        <v>1734</v>
      </c>
      <c r="Z1029">
        <v>3093</v>
      </c>
      <c r="AA1029">
        <v>3094</v>
      </c>
      <c r="AF1029">
        <v>104</v>
      </c>
      <c r="AH1029">
        <v>2023</v>
      </c>
      <c r="AL1029" t="s">
        <v>239</v>
      </c>
    </row>
    <row r="1030" spans="1:38" x14ac:dyDescent="0.35">
      <c r="A1030" t="s">
        <v>47</v>
      </c>
      <c r="B1030" t="s">
        <v>306</v>
      </c>
      <c r="C1030" t="s">
        <v>282</v>
      </c>
      <c r="D1030" t="s">
        <v>282</v>
      </c>
      <c r="E1030" t="s">
        <v>48</v>
      </c>
      <c r="G1030" t="s">
        <v>239</v>
      </c>
      <c r="H1030" t="s">
        <v>388</v>
      </c>
      <c r="I1030" t="s">
        <v>389</v>
      </c>
      <c r="J1030">
        <v>1</v>
      </c>
      <c r="L1030" t="s">
        <v>58</v>
      </c>
      <c r="M1030" t="s">
        <v>49</v>
      </c>
      <c r="N1030">
        <v>3</v>
      </c>
      <c r="O1030">
        <v>36</v>
      </c>
      <c r="P1030">
        <v>3</v>
      </c>
      <c r="Q1030">
        <v>56</v>
      </c>
      <c r="R1030">
        <v>1.8</v>
      </c>
      <c r="S1030">
        <v>100.8</v>
      </c>
      <c r="U1030">
        <v>100.8</v>
      </c>
      <c r="V1030">
        <v>100800</v>
      </c>
      <c r="W1030">
        <v>8400</v>
      </c>
      <c r="X1030" t="s">
        <v>1734</v>
      </c>
      <c r="Y1030" t="s">
        <v>1734</v>
      </c>
      <c r="Z1030">
        <v>3093</v>
      </c>
      <c r="AA1030">
        <v>3094</v>
      </c>
      <c r="AF1030">
        <v>104</v>
      </c>
      <c r="AH1030">
        <v>2023</v>
      </c>
      <c r="AL1030" t="s">
        <v>239</v>
      </c>
    </row>
    <row r="1031" spans="1:38" x14ac:dyDescent="0.35">
      <c r="A1031" t="s">
        <v>47</v>
      </c>
      <c r="B1031" t="s">
        <v>306</v>
      </c>
      <c r="C1031" t="s">
        <v>282</v>
      </c>
      <c r="D1031" t="s">
        <v>282</v>
      </c>
      <c r="E1031" t="s">
        <v>48</v>
      </c>
      <c r="G1031" t="s">
        <v>239</v>
      </c>
      <c r="H1031" t="s">
        <v>390</v>
      </c>
      <c r="I1031" t="s">
        <v>391</v>
      </c>
      <c r="J1031">
        <v>1</v>
      </c>
      <c r="L1031" t="s">
        <v>58</v>
      </c>
      <c r="M1031" t="s">
        <v>49</v>
      </c>
      <c r="N1031">
        <v>3</v>
      </c>
      <c r="O1031">
        <v>36</v>
      </c>
      <c r="P1031">
        <v>4.5</v>
      </c>
      <c r="Q1031">
        <v>91</v>
      </c>
      <c r="R1031">
        <v>2.7</v>
      </c>
      <c r="S1031">
        <v>245.70000000000002</v>
      </c>
      <c r="U1031">
        <v>245.70000000000002</v>
      </c>
      <c r="V1031">
        <v>245700.00000000003</v>
      </c>
      <c r="W1031">
        <v>20475.000000000004</v>
      </c>
      <c r="X1031" t="s">
        <v>1734</v>
      </c>
      <c r="Y1031" t="s">
        <v>1734</v>
      </c>
      <c r="Z1031">
        <v>3093</v>
      </c>
      <c r="AA1031">
        <v>3094</v>
      </c>
      <c r="AF1031">
        <v>104</v>
      </c>
      <c r="AH1031">
        <v>2023</v>
      </c>
      <c r="AL1031" t="s">
        <v>239</v>
      </c>
    </row>
    <row r="1032" spans="1:38" x14ac:dyDescent="0.35">
      <c r="A1032" t="s">
        <v>47</v>
      </c>
      <c r="B1032" t="s">
        <v>306</v>
      </c>
      <c r="C1032" t="s">
        <v>282</v>
      </c>
      <c r="D1032" t="s">
        <v>282</v>
      </c>
      <c r="E1032" t="s">
        <v>48</v>
      </c>
      <c r="G1032" t="s">
        <v>239</v>
      </c>
      <c r="H1032" t="s">
        <v>392</v>
      </c>
      <c r="I1032" t="s">
        <v>393</v>
      </c>
      <c r="J1032">
        <v>1</v>
      </c>
      <c r="L1032" t="s">
        <v>58</v>
      </c>
      <c r="M1032" t="s">
        <v>49</v>
      </c>
      <c r="N1032">
        <v>3</v>
      </c>
      <c r="O1032">
        <v>36</v>
      </c>
      <c r="P1032">
        <v>6</v>
      </c>
      <c r="Q1032">
        <v>84</v>
      </c>
      <c r="R1032">
        <v>3.6</v>
      </c>
      <c r="S1032">
        <v>302.40000000000003</v>
      </c>
      <c r="U1032">
        <v>302.40000000000003</v>
      </c>
      <c r="V1032">
        <v>302400.00000000006</v>
      </c>
      <c r="W1032">
        <v>25200.000000000004</v>
      </c>
      <c r="X1032" t="s">
        <v>1734</v>
      </c>
      <c r="Y1032" t="s">
        <v>1734</v>
      </c>
      <c r="Z1032">
        <v>3093</v>
      </c>
      <c r="AA1032">
        <v>3094</v>
      </c>
      <c r="AF1032">
        <v>104</v>
      </c>
      <c r="AH1032">
        <v>2023</v>
      </c>
      <c r="AL1032" t="s">
        <v>239</v>
      </c>
    </row>
    <row r="1033" spans="1:38" x14ac:dyDescent="0.35">
      <c r="A1033" t="s">
        <v>47</v>
      </c>
      <c r="B1033" t="s">
        <v>306</v>
      </c>
      <c r="C1033" t="s">
        <v>282</v>
      </c>
      <c r="D1033" t="s">
        <v>282</v>
      </c>
      <c r="E1033" t="s">
        <v>48</v>
      </c>
      <c r="G1033" t="s">
        <v>239</v>
      </c>
      <c r="H1033" t="s">
        <v>394</v>
      </c>
      <c r="I1033" t="s">
        <v>395</v>
      </c>
      <c r="J1033">
        <v>1</v>
      </c>
      <c r="L1033" t="s">
        <v>58</v>
      </c>
      <c r="M1033" t="s">
        <v>49</v>
      </c>
      <c r="N1033">
        <v>3</v>
      </c>
      <c r="O1033">
        <v>36</v>
      </c>
      <c r="P1033">
        <v>12</v>
      </c>
      <c r="Q1033">
        <v>130</v>
      </c>
      <c r="R1033">
        <v>7.2</v>
      </c>
      <c r="S1033">
        <v>936</v>
      </c>
      <c r="U1033">
        <v>936</v>
      </c>
      <c r="V1033">
        <v>936000</v>
      </c>
      <c r="W1033">
        <v>78000</v>
      </c>
      <c r="X1033" t="s">
        <v>1734</v>
      </c>
      <c r="Y1033" t="s">
        <v>1734</v>
      </c>
      <c r="Z1033">
        <v>3093</v>
      </c>
      <c r="AA1033">
        <v>3094</v>
      </c>
      <c r="AF1033">
        <v>104</v>
      </c>
      <c r="AH1033">
        <v>2023</v>
      </c>
      <c r="AL1033" t="s">
        <v>239</v>
      </c>
    </row>
    <row r="1034" spans="1:38" x14ac:dyDescent="0.35">
      <c r="A1034" t="s">
        <v>47</v>
      </c>
      <c r="B1034" t="s">
        <v>306</v>
      </c>
      <c r="C1034" t="s">
        <v>282</v>
      </c>
      <c r="D1034" t="s">
        <v>282</v>
      </c>
      <c r="E1034" t="s">
        <v>48</v>
      </c>
      <c r="G1034" t="s">
        <v>239</v>
      </c>
      <c r="H1034" t="s">
        <v>341</v>
      </c>
      <c r="I1034" t="s">
        <v>396</v>
      </c>
      <c r="J1034">
        <v>1</v>
      </c>
      <c r="L1034" t="s">
        <v>58</v>
      </c>
      <c r="M1034" t="s">
        <v>49</v>
      </c>
      <c r="N1034">
        <v>3</v>
      </c>
      <c r="O1034">
        <v>36</v>
      </c>
      <c r="P1034">
        <v>1.5</v>
      </c>
      <c r="Q1034">
        <v>115</v>
      </c>
      <c r="R1034">
        <v>0.9</v>
      </c>
      <c r="S1034">
        <v>103.5</v>
      </c>
      <c r="U1034">
        <v>103.5</v>
      </c>
      <c r="V1034">
        <v>103500</v>
      </c>
      <c r="W1034">
        <v>8625</v>
      </c>
      <c r="X1034" t="s">
        <v>1734</v>
      </c>
      <c r="Y1034" t="s">
        <v>1734</v>
      </c>
      <c r="Z1034">
        <v>3093</v>
      </c>
      <c r="AA1034">
        <v>3094</v>
      </c>
      <c r="AF1034">
        <v>104</v>
      </c>
      <c r="AH1034">
        <v>2023</v>
      </c>
      <c r="AL1034" t="s">
        <v>239</v>
      </c>
    </row>
    <row r="1035" spans="1:38" x14ac:dyDescent="0.35">
      <c r="A1035" t="s">
        <v>47</v>
      </c>
      <c r="B1035" t="s">
        <v>306</v>
      </c>
      <c r="C1035" t="s">
        <v>282</v>
      </c>
      <c r="D1035" t="s">
        <v>282</v>
      </c>
      <c r="E1035" t="s">
        <v>48</v>
      </c>
      <c r="G1035" t="s">
        <v>239</v>
      </c>
      <c r="H1035" t="s">
        <v>397</v>
      </c>
      <c r="I1035" t="s">
        <v>398</v>
      </c>
      <c r="J1035">
        <v>1</v>
      </c>
      <c r="L1035" t="s">
        <v>58</v>
      </c>
      <c r="M1035" t="s">
        <v>50</v>
      </c>
      <c r="N1035">
        <v>4</v>
      </c>
      <c r="O1035">
        <v>33</v>
      </c>
      <c r="P1035">
        <v>4.5</v>
      </c>
      <c r="Q1035">
        <v>56</v>
      </c>
      <c r="R1035">
        <v>2.4750000000000001</v>
      </c>
      <c r="S1035">
        <v>138.6</v>
      </c>
      <c r="U1035">
        <v>138.6</v>
      </c>
      <c r="V1035">
        <v>138600</v>
      </c>
      <c r="W1035">
        <v>11550</v>
      </c>
      <c r="X1035" t="s">
        <v>1734</v>
      </c>
      <c r="Y1035" t="s">
        <v>1734</v>
      </c>
      <c r="Z1035">
        <v>3093</v>
      </c>
      <c r="AA1035">
        <v>3094</v>
      </c>
      <c r="AF1035">
        <v>104</v>
      </c>
      <c r="AH1035">
        <v>2023</v>
      </c>
      <c r="AL1035" t="s">
        <v>239</v>
      </c>
    </row>
    <row r="1036" spans="1:38" x14ac:dyDescent="0.35">
      <c r="A1036" t="s">
        <v>47</v>
      </c>
      <c r="B1036" t="s">
        <v>306</v>
      </c>
      <c r="C1036" t="s">
        <v>282</v>
      </c>
      <c r="D1036" t="s">
        <v>282</v>
      </c>
      <c r="E1036" t="s">
        <v>48</v>
      </c>
      <c r="G1036" t="s">
        <v>239</v>
      </c>
      <c r="H1036" t="s">
        <v>399</v>
      </c>
      <c r="I1036" t="s">
        <v>400</v>
      </c>
      <c r="J1036">
        <v>1</v>
      </c>
      <c r="L1036" t="s">
        <v>58</v>
      </c>
      <c r="M1036" t="s">
        <v>50</v>
      </c>
      <c r="N1036">
        <v>4</v>
      </c>
      <c r="O1036">
        <v>33</v>
      </c>
      <c r="P1036">
        <v>9</v>
      </c>
      <c r="Q1036">
        <v>84</v>
      </c>
      <c r="R1036">
        <v>4.95</v>
      </c>
      <c r="S1036">
        <v>415.8</v>
      </c>
      <c r="U1036">
        <v>415.8</v>
      </c>
      <c r="V1036">
        <v>415800</v>
      </c>
      <c r="W1036">
        <v>34650</v>
      </c>
      <c r="X1036" t="s">
        <v>1734</v>
      </c>
      <c r="Y1036" t="s">
        <v>1734</v>
      </c>
      <c r="Z1036">
        <v>3093</v>
      </c>
      <c r="AA1036">
        <v>3094</v>
      </c>
      <c r="AF1036">
        <v>104</v>
      </c>
      <c r="AH1036">
        <v>2023</v>
      </c>
      <c r="AL1036" t="s">
        <v>239</v>
      </c>
    </row>
    <row r="1037" spans="1:38" x14ac:dyDescent="0.35">
      <c r="A1037" t="s">
        <v>47</v>
      </c>
      <c r="B1037" t="s">
        <v>306</v>
      </c>
      <c r="C1037" t="s">
        <v>282</v>
      </c>
      <c r="D1037" t="s">
        <v>282</v>
      </c>
      <c r="E1037" t="s">
        <v>48</v>
      </c>
      <c r="G1037" t="s">
        <v>239</v>
      </c>
      <c r="H1037" t="s">
        <v>358</v>
      </c>
      <c r="I1037" t="s">
        <v>401</v>
      </c>
      <c r="J1037">
        <v>1</v>
      </c>
      <c r="L1037" t="s">
        <v>58</v>
      </c>
      <c r="M1037" t="s">
        <v>50</v>
      </c>
      <c r="N1037">
        <v>4</v>
      </c>
      <c r="O1037">
        <v>33</v>
      </c>
      <c r="P1037">
        <v>1.5</v>
      </c>
      <c r="Q1037">
        <v>115</v>
      </c>
      <c r="R1037">
        <v>0.82499999999999996</v>
      </c>
      <c r="S1037">
        <v>94.875</v>
      </c>
      <c r="U1037">
        <v>94.875</v>
      </c>
      <c r="V1037">
        <v>94875</v>
      </c>
      <c r="W1037">
        <v>7906.25</v>
      </c>
      <c r="X1037" t="s">
        <v>1734</v>
      </c>
      <c r="Y1037" t="s">
        <v>1734</v>
      </c>
      <c r="Z1037">
        <v>3093</v>
      </c>
      <c r="AA1037">
        <v>3094</v>
      </c>
      <c r="AF1037">
        <v>104</v>
      </c>
      <c r="AH1037">
        <v>2023</v>
      </c>
      <c r="AL1037" t="s">
        <v>239</v>
      </c>
    </row>
    <row r="1038" spans="1:38" x14ac:dyDescent="0.35">
      <c r="A1038" t="s">
        <v>47</v>
      </c>
      <c r="B1038" t="s">
        <v>306</v>
      </c>
      <c r="C1038" t="s">
        <v>282</v>
      </c>
      <c r="D1038" t="s">
        <v>282</v>
      </c>
      <c r="E1038" t="s">
        <v>48</v>
      </c>
      <c r="G1038" t="s">
        <v>239</v>
      </c>
      <c r="H1038" t="s">
        <v>402</v>
      </c>
      <c r="I1038" t="s">
        <v>403</v>
      </c>
      <c r="J1038">
        <v>1</v>
      </c>
      <c r="L1038" t="s">
        <v>58</v>
      </c>
      <c r="M1038" t="s">
        <v>50</v>
      </c>
      <c r="N1038">
        <v>4</v>
      </c>
      <c r="O1038">
        <v>33</v>
      </c>
      <c r="P1038">
        <v>4.5</v>
      </c>
      <c r="Q1038">
        <v>130</v>
      </c>
      <c r="R1038">
        <v>2.4750000000000001</v>
      </c>
      <c r="S1038">
        <v>321.75</v>
      </c>
      <c r="U1038">
        <v>321.75</v>
      </c>
      <c r="V1038">
        <v>321750</v>
      </c>
      <c r="W1038">
        <v>26812.5</v>
      </c>
      <c r="X1038" t="s">
        <v>1734</v>
      </c>
      <c r="Y1038" t="s">
        <v>1734</v>
      </c>
      <c r="Z1038">
        <v>3093</v>
      </c>
      <c r="AA1038">
        <v>3094</v>
      </c>
      <c r="AF1038">
        <v>104</v>
      </c>
      <c r="AH1038">
        <v>2023</v>
      </c>
      <c r="AL1038" t="s">
        <v>239</v>
      </c>
    </row>
    <row r="1039" spans="1:38" x14ac:dyDescent="0.35">
      <c r="A1039" t="s">
        <v>47</v>
      </c>
      <c r="B1039" t="s">
        <v>306</v>
      </c>
      <c r="C1039" t="s">
        <v>282</v>
      </c>
      <c r="D1039" t="s">
        <v>282</v>
      </c>
      <c r="E1039" t="s">
        <v>48</v>
      </c>
      <c r="G1039" t="s">
        <v>239</v>
      </c>
      <c r="H1039" t="s">
        <v>404</v>
      </c>
      <c r="I1039" t="s">
        <v>405</v>
      </c>
      <c r="J1039">
        <v>1</v>
      </c>
      <c r="L1039" t="s">
        <v>58</v>
      </c>
      <c r="M1039" t="s">
        <v>50</v>
      </c>
      <c r="N1039">
        <v>4</v>
      </c>
      <c r="O1039">
        <v>33</v>
      </c>
      <c r="P1039">
        <v>10.5</v>
      </c>
      <c r="Q1039">
        <v>115</v>
      </c>
      <c r="R1039">
        <v>5.7750000000000004</v>
      </c>
      <c r="S1039">
        <v>664.125</v>
      </c>
      <c r="U1039">
        <v>664.125</v>
      </c>
      <c r="V1039">
        <v>664125</v>
      </c>
      <c r="W1039">
        <v>55343.75</v>
      </c>
      <c r="X1039" t="s">
        <v>1734</v>
      </c>
      <c r="Y1039" t="s">
        <v>1734</v>
      </c>
      <c r="Z1039">
        <v>3093</v>
      </c>
      <c r="AA1039">
        <v>3094</v>
      </c>
      <c r="AF1039">
        <v>104</v>
      </c>
      <c r="AH1039">
        <v>2023</v>
      </c>
      <c r="AL1039" t="s">
        <v>239</v>
      </c>
    </row>
    <row r="1040" spans="1:38" x14ac:dyDescent="0.35">
      <c r="A1040" t="s">
        <v>47</v>
      </c>
      <c r="B1040" t="s">
        <v>306</v>
      </c>
      <c r="C1040" t="s">
        <v>282</v>
      </c>
      <c r="D1040" t="s">
        <v>282</v>
      </c>
      <c r="E1040" t="s">
        <v>48</v>
      </c>
      <c r="G1040" t="s">
        <v>239</v>
      </c>
      <c r="H1040" t="s">
        <v>406</v>
      </c>
      <c r="I1040" t="s">
        <v>407</v>
      </c>
      <c r="J1040">
        <v>1</v>
      </c>
      <c r="L1040" t="s">
        <v>58</v>
      </c>
      <c r="M1040" t="s">
        <v>49</v>
      </c>
      <c r="N1040">
        <v>5</v>
      </c>
      <c r="O1040">
        <v>32</v>
      </c>
      <c r="P1040">
        <v>3</v>
      </c>
      <c r="Q1040">
        <v>56</v>
      </c>
      <c r="R1040">
        <v>1.6</v>
      </c>
      <c r="S1040">
        <v>89.600000000000009</v>
      </c>
      <c r="U1040">
        <v>89.600000000000009</v>
      </c>
      <c r="V1040">
        <v>89600.000000000015</v>
      </c>
      <c r="W1040">
        <v>7466.6666666666679</v>
      </c>
      <c r="X1040" t="s">
        <v>1734</v>
      </c>
      <c r="Y1040" t="s">
        <v>1734</v>
      </c>
      <c r="Z1040">
        <v>3093</v>
      </c>
      <c r="AA1040">
        <v>3094</v>
      </c>
      <c r="AF1040">
        <v>104</v>
      </c>
      <c r="AH1040">
        <v>2023</v>
      </c>
      <c r="AL1040" t="s">
        <v>239</v>
      </c>
    </row>
    <row r="1041" spans="1:38" x14ac:dyDescent="0.35">
      <c r="A1041" t="s">
        <v>47</v>
      </c>
      <c r="B1041" t="s">
        <v>306</v>
      </c>
      <c r="C1041" t="s">
        <v>282</v>
      </c>
      <c r="D1041" t="s">
        <v>282</v>
      </c>
      <c r="E1041" t="s">
        <v>48</v>
      </c>
      <c r="G1041" t="s">
        <v>239</v>
      </c>
      <c r="H1041" t="s">
        <v>408</v>
      </c>
      <c r="I1041" t="s">
        <v>409</v>
      </c>
      <c r="J1041">
        <v>1</v>
      </c>
      <c r="L1041" t="s">
        <v>58</v>
      </c>
      <c r="M1041" t="s">
        <v>49</v>
      </c>
      <c r="N1041">
        <v>5</v>
      </c>
      <c r="O1041">
        <v>32</v>
      </c>
      <c r="P1041">
        <v>4.5</v>
      </c>
      <c r="Q1041">
        <v>91</v>
      </c>
      <c r="R1041">
        <v>2.4</v>
      </c>
      <c r="S1041">
        <v>218.4</v>
      </c>
      <c r="U1041">
        <v>218.4</v>
      </c>
      <c r="V1041">
        <v>218400</v>
      </c>
      <c r="W1041">
        <v>18200</v>
      </c>
      <c r="X1041" t="s">
        <v>1734</v>
      </c>
      <c r="Y1041" t="s">
        <v>1734</v>
      </c>
      <c r="Z1041">
        <v>3093</v>
      </c>
      <c r="AA1041">
        <v>3094</v>
      </c>
      <c r="AF1041">
        <v>104</v>
      </c>
      <c r="AH1041">
        <v>2023</v>
      </c>
      <c r="AL1041" t="s">
        <v>239</v>
      </c>
    </row>
    <row r="1042" spans="1:38" x14ac:dyDescent="0.35">
      <c r="A1042" t="s">
        <v>47</v>
      </c>
      <c r="B1042" t="s">
        <v>306</v>
      </c>
      <c r="C1042" t="s">
        <v>282</v>
      </c>
      <c r="D1042" t="s">
        <v>282</v>
      </c>
      <c r="E1042" t="s">
        <v>48</v>
      </c>
      <c r="G1042" t="s">
        <v>239</v>
      </c>
      <c r="H1042" t="s">
        <v>491</v>
      </c>
      <c r="I1042" t="s">
        <v>410</v>
      </c>
      <c r="J1042">
        <v>1</v>
      </c>
      <c r="L1042" t="s">
        <v>58</v>
      </c>
      <c r="M1042" t="s">
        <v>49</v>
      </c>
      <c r="N1042">
        <v>5</v>
      </c>
      <c r="O1042">
        <v>32</v>
      </c>
      <c r="P1042">
        <v>4.5</v>
      </c>
      <c r="Q1042">
        <v>91</v>
      </c>
      <c r="R1042">
        <v>2.4</v>
      </c>
      <c r="S1042">
        <v>218.4</v>
      </c>
      <c r="U1042">
        <v>218.4</v>
      </c>
      <c r="V1042">
        <v>218400</v>
      </c>
      <c r="W1042">
        <v>18200</v>
      </c>
      <c r="X1042" t="s">
        <v>1734</v>
      </c>
      <c r="Y1042" t="s">
        <v>1734</v>
      </c>
      <c r="Z1042">
        <v>3093</v>
      </c>
      <c r="AA1042">
        <v>3094</v>
      </c>
      <c r="AF1042">
        <v>104</v>
      </c>
      <c r="AH1042">
        <v>2023</v>
      </c>
      <c r="AL1042" t="s">
        <v>239</v>
      </c>
    </row>
    <row r="1043" spans="1:38" x14ac:dyDescent="0.35">
      <c r="A1043" t="s">
        <v>47</v>
      </c>
      <c r="B1043" t="s">
        <v>306</v>
      </c>
      <c r="C1043" t="s">
        <v>282</v>
      </c>
      <c r="D1043" t="s">
        <v>282</v>
      </c>
      <c r="E1043" t="s">
        <v>48</v>
      </c>
      <c r="G1043" t="s">
        <v>239</v>
      </c>
      <c r="H1043" t="s">
        <v>411</v>
      </c>
      <c r="I1043" t="s">
        <v>412</v>
      </c>
      <c r="J1043">
        <v>1</v>
      </c>
      <c r="L1043" t="s">
        <v>58</v>
      </c>
      <c r="M1043" t="s">
        <v>49</v>
      </c>
      <c r="N1043">
        <v>5</v>
      </c>
      <c r="O1043">
        <v>32</v>
      </c>
      <c r="P1043">
        <v>10.5</v>
      </c>
      <c r="Q1043">
        <v>130</v>
      </c>
      <c r="R1043">
        <v>5.6</v>
      </c>
      <c r="S1043">
        <v>728</v>
      </c>
      <c r="U1043">
        <v>728</v>
      </c>
      <c r="V1043">
        <v>728000</v>
      </c>
      <c r="W1043">
        <v>60666.666666666664</v>
      </c>
      <c r="X1043" t="s">
        <v>1734</v>
      </c>
      <c r="Y1043" t="s">
        <v>1734</v>
      </c>
      <c r="Z1043">
        <v>3093</v>
      </c>
      <c r="AA1043">
        <v>3094</v>
      </c>
      <c r="AF1043">
        <v>104</v>
      </c>
      <c r="AH1043">
        <v>2023</v>
      </c>
      <c r="AL1043" t="s">
        <v>239</v>
      </c>
    </row>
    <row r="1044" spans="1:38" x14ac:dyDescent="0.35">
      <c r="A1044" t="s">
        <v>47</v>
      </c>
      <c r="B1044" t="s">
        <v>306</v>
      </c>
      <c r="C1044" t="s">
        <v>282</v>
      </c>
      <c r="D1044" t="s">
        <v>282</v>
      </c>
      <c r="E1044" t="s">
        <v>48</v>
      </c>
      <c r="G1044" t="s">
        <v>239</v>
      </c>
      <c r="H1044" t="s">
        <v>413</v>
      </c>
      <c r="I1044" t="s">
        <v>414</v>
      </c>
      <c r="J1044">
        <v>1</v>
      </c>
      <c r="L1044" t="s">
        <v>58</v>
      </c>
      <c r="M1044" t="s">
        <v>49</v>
      </c>
      <c r="N1044">
        <v>5</v>
      </c>
      <c r="O1044">
        <v>32</v>
      </c>
      <c r="P1044">
        <v>1.5</v>
      </c>
      <c r="Q1044">
        <v>115</v>
      </c>
      <c r="R1044">
        <v>0.8</v>
      </c>
      <c r="S1044">
        <v>92</v>
      </c>
      <c r="U1044">
        <v>92</v>
      </c>
      <c r="V1044">
        <v>92000</v>
      </c>
      <c r="W1044">
        <v>7666.666666666667</v>
      </c>
      <c r="X1044" t="s">
        <v>1734</v>
      </c>
      <c r="Y1044" t="s">
        <v>1734</v>
      </c>
      <c r="Z1044">
        <v>3093</v>
      </c>
      <c r="AA1044">
        <v>3094</v>
      </c>
      <c r="AF1044">
        <v>104</v>
      </c>
      <c r="AH1044">
        <v>2023</v>
      </c>
      <c r="AL1044" t="s">
        <v>239</v>
      </c>
    </row>
    <row r="1045" spans="1:38" x14ac:dyDescent="0.35">
      <c r="A1045" t="s">
        <v>47</v>
      </c>
      <c r="B1045" t="s">
        <v>306</v>
      </c>
      <c r="C1045" t="s">
        <v>282</v>
      </c>
      <c r="D1045" t="s">
        <v>282</v>
      </c>
      <c r="E1045" t="s">
        <v>48</v>
      </c>
      <c r="G1045" t="s">
        <v>239</v>
      </c>
      <c r="H1045" t="s">
        <v>415</v>
      </c>
      <c r="I1045" t="s">
        <v>416</v>
      </c>
      <c r="J1045">
        <v>1</v>
      </c>
      <c r="L1045" t="s">
        <v>58</v>
      </c>
      <c r="M1045" t="s">
        <v>49</v>
      </c>
      <c r="N1045">
        <v>5</v>
      </c>
      <c r="O1045">
        <v>32</v>
      </c>
      <c r="P1045">
        <v>6</v>
      </c>
      <c r="Q1045">
        <v>115</v>
      </c>
      <c r="R1045">
        <v>3.2</v>
      </c>
      <c r="S1045">
        <v>368</v>
      </c>
      <c r="U1045">
        <v>368</v>
      </c>
      <c r="V1045">
        <v>368000</v>
      </c>
      <c r="W1045">
        <v>30666.666666666668</v>
      </c>
      <c r="X1045" t="s">
        <v>1734</v>
      </c>
      <c r="Y1045" t="s">
        <v>1734</v>
      </c>
      <c r="Z1045">
        <v>3093</v>
      </c>
      <c r="AA1045">
        <v>3094</v>
      </c>
      <c r="AF1045">
        <v>104</v>
      </c>
      <c r="AH1045">
        <v>2023</v>
      </c>
      <c r="AL1045" t="s">
        <v>239</v>
      </c>
    </row>
    <row r="1046" spans="1:38" x14ac:dyDescent="0.35">
      <c r="A1046" t="s">
        <v>47</v>
      </c>
      <c r="B1046" t="s">
        <v>306</v>
      </c>
      <c r="C1046" t="s">
        <v>282</v>
      </c>
      <c r="D1046" t="s">
        <v>282</v>
      </c>
      <c r="E1046" t="s">
        <v>48</v>
      </c>
      <c r="G1046" t="s">
        <v>239</v>
      </c>
      <c r="H1046" t="s">
        <v>417</v>
      </c>
      <c r="I1046" t="s">
        <v>418</v>
      </c>
      <c r="J1046">
        <v>1</v>
      </c>
      <c r="L1046" t="s">
        <v>58</v>
      </c>
      <c r="M1046" t="s">
        <v>50</v>
      </c>
      <c r="N1046">
        <v>6</v>
      </c>
      <c r="O1046">
        <v>25</v>
      </c>
      <c r="P1046">
        <v>9</v>
      </c>
      <c r="Q1046">
        <v>130</v>
      </c>
      <c r="R1046">
        <v>3.75</v>
      </c>
      <c r="S1046">
        <v>487.5</v>
      </c>
      <c r="U1046">
        <v>487.5</v>
      </c>
      <c r="V1046">
        <v>487500</v>
      </c>
      <c r="W1046">
        <v>40625</v>
      </c>
      <c r="X1046" t="s">
        <v>1734</v>
      </c>
      <c r="Y1046" t="s">
        <v>1734</v>
      </c>
      <c r="Z1046">
        <v>3093</v>
      </c>
      <c r="AA1046">
        <v>3094</v>
      </c>
      <c r="AF1046">
        <v>104</v>
      </c>
      <c r="AH1046">
        <v>2023</v>
      </c>
      <c r="AL1046" t="s">
        <v>239</v>
      </c>
    </row>
    <row r="1047" spans="1:38" x14ac:dyDescent="0.35">
      <c r="A1047" t="s">
        <v>47</v>
      </c>
      <c r="B1047" t="s">
        <v>306</v>
      </c>
      <c r="C1047" t="s">
        <v>282</v>
      </c>
      <c r="D1047" t="s">
        <v>282</v>
      </c>
      <c r="E1047" t="s">
        <v>48</v>
      </c>
      <c r="G1047" t="s">
        <v>239</v>
      </c>
      <c r="H1047" t="s">
        <v>419</v>
      </c>
      <c r="I1047" t="s">
        <v>420</v>
      </c>
      <c r="J1047">
        <v>1</v>
      </c>
      <c r="L1047" t="s">
        <v>58</v>
      </c>
      <c r="M1047" t="s">
        <v>50</v>
      </c>
      <c r="N1047">
        <v>6</v>
      </c>
      <c r="O1047">
        <v>25</v>
      </c>
      <c r="P1047">
        <v>7.5</v>
      </c>
      <c r="Q1047">
        <v>130</v>
      </c>
      <c r="R1047">
        <v>3.125</v>
      </c>
      <c r="S1047">
        <v>406.25</v>
      </c>
      <c r="U1047">
        <v>406.25</v>
      </c>
      <c r="V1047">
        <v>406250</v>
      </c>
      <c r="W1047">
        <v>33854.166666666664</v>
      </c>
      <c r="X1047" t="s">
        <v>1734</v>
      </c>
      <c r="Y1047" t="s">
        <v>1734</v>
      </c>
      <c r="Z1047">
        <v>3093</v>
      </c>
      <c r="AA1047">
        <v>3094</v>
      </c>
      <c r="AF1047">
        <v>104</v>
      </c>
      <c r="AH1047">
        <v>2023</v>
      </c>
      <c r="AL1047" t="s">
        <v>239</v>
      </c>
    </row>
    <row r="1048" spans="1:38" x14ac:dyDescent="0.35">
      <c r="A1048" t="s">
        <v>47</v>
      </c>
      <c r="B1048" t="s">
        <v>306</v>
      </c>
      <c r="C1048" t="s">
        <v>282</v>
      </c>
      <c r="D1048" t="s">
        <v>282</v>
      </c>
      <c r="E1048" t="s">
        <v>48</v>
      </c>
      <c r="G1048" t="s">
        <v>239</v>
      </c>
      <c r="H1048" t="s">
        <v>421</v>
      </c>
      <c r="I1048" t="s">
        <v>422</v>
      </c>
      <c r="J1048">
        <v>1</v>
      </c>
      <c r="L1048" t="s">
        <v>58</v>
      </c>
      <c r="M1048" t="s">
        <v>50</v>
      </c>
      <c r="N1048">
        <v>6</v>
      </c>
      <c r="O1048">
        <v>25</v>
      </c>
      <c r="P1048">
        <v>12</v>
      </c>
      <c r="Q1048">
        <v>115</v>
      </c>
      <c r="R1048">
        <v>5</v>
      </c>
      <c r="S1048">
        <v>575</v>
      </c>
      <c r="U1048">
        <v>575</v>
      </c>
      <c r="V1048">
        <v>575000</v>
      </c>
      <c r="W1048">
        <v>47916.666666666664</v>
      </c>
      <c r="X1048" t="s">
        <v>1734</v>
      </c>
      <c r="Y1048" t="s">
        <v>1734</v>
      </c>
      <c r="Z1048">
        <v>3093</v>
      </c>
      <c r="AA1048">
        <v>3094</v>
      </c>
      <c r="AF1048">
        <v>104</v>
      </c>
      <c r="AH1048">
        <v>2023</v>
      </c>
      <c r="AL1048" t="s">
        <v>239</v>
      </c>
    </row>
    <row r="1049" spans="1:38" x14ac:dyDescent="0.35">
      <c r="A1049" t="s">
        <v>47</v>
      </c>
      <c r="B1049" t="s">
        <v>306</v>
      </c>
      <c r="C1049" t="s">
        <v>282</v>
      </c>
      <c r="D1049" t="s">
        <v>282</v>
      </c>
      <c r="E1049" t="s">
        <v>48</v>
      </c>
      <c r="G1049" t="s">
        <v>239</v>
      </c>
      <c r="H1049" t="s">
        <v>423</v>
      </c>
      <c r="I1049" t="s">
        <v>424</v>
      </c>
      <c r="J1049">
        <v>1</v>
      </c>
      <c r="L1049" t="s">
        <v>58</v>
      </c>
      <c r="M1049" t="s">
        <v>50</v>
      </c>
      <c r="N1049">
        <v>6</v>
      </c>
      <c r="O1049">
        <v>25</v>
      </c>
      <c r="P1049">
        <v>1.5</v>
      </c>
      <c r="Q1049">
        <v>115</v>
      </c>
      <c r="R1049">
        <v>0.625</v>
      </c>
      <c r="S1049">
        <v>71.875</v>
      </c>
      <c r="U1049">
        <v>71.875</v>
      </c>
      <c r="V1049">
        <v>71875</v>
      </c>
      <c r="W1049">
        <v>5989.583333333333</v>
      </c>
      <c r="X1049" t="s">
        <v>1734</v>
      </c>
      <c r="Y1049" t="s">
        <v>1734</v>
      </c>
      <c r="Z1049">
        <v>3093</v>
      </c>
      <c r="AA1049">
        <v>3094</v>
      </c>
      <c r="AF1049">
        <v>104</v>
      </c>
      <c r="AH1049">
        <v>2023</v>
      </c>
      <c r="AL1049" t="s">
        <v>239</v>
      </c>
    </row>
    <row r="1050" spans="1:38" x14ac:dyDescent="0.35">
      <c r="A1050" t="s">
        <v>47</v>
      </c>
      <c r="B1050" t="s">
        <v>306</v>
      </c>
      <c r="C1050" t="s">
        <v>282</v>
      </c>
      <c r="D1050" t="s">
        <v>282</v>
      </c>
      <c r="E1050" t="s">
        <v>48</v>
      </c>
      <c r="G1050" t="s">
        <v>239</v>
      </c>
      <c r="H1050" t="s">
        <v>349</v>
      </c>
      <c r="I1050" t="s">
        <v>42</v>
      </c>
      <c r="J1050">
        <v>1</v>
      </c>
      <c r="L1050" t="s">
        <v>66</v>
      </c>
      <c r="M1050" t="s">
        <v>49</v>
      </c>
      <c r="N1050">
        <v>7</v>
      </c>
      <c r="O1050">
        <v>24</v>
      </c>
      <c r="P1050">
        <v>7.5</v>
      </c>
      <c r="Q1050">
        <v>115</v>
      </c>
      <c r="R1050">
        <v>3</v>
      </c>
      <c r="S1050">
        <v>345</v>
      </c>
      <c r="T1050">
        <v>0</v>
      </c>
      <c r="U1050">
        <v>345</v>
      </c>
      <c r="V1050">
        <v>345000</v>
      </c>
      <c r="W1050">
        <v>28750</v>
      </c>
      <c r="X1050" t="s">
        <v>1734</v>
      </c>
      <c r="Y1050" t="s">
        <v>1734</v>
      </c>
      <c r="Z1050">
        <v>3093</v>
      </c>
      <c r="AA1050">
        <v>3094</v>
      </c>
      <c r="AF1050">
        <v>104</v>
      </c>
      <c r="AH1050">
        <v>2023</v>
      </c>
      <c r="AL1050" t="s">
        <v>239</v>
      </c>
    </row>
    <row r="1051" spans="1:38" x14ac:dyDescent="0.35">
      <c r="A1051" t="s">
        <v>47</v>
      </c>
      <c r="B1051" t="s">
        <v>306</v>
      </c>
      <c r="C1051" t="s">
        <v>282</v>
      </c>
      <c r="D1051" t="s">
        <v>282</v>
      </c>
      <c r="E1051" t="s">
        <v>48</v>
      </c>
      <c r="G1051" t="s">
        <v>239</v>
      </c>
      <c r="H1051" t="s">
        <v>425</v>
      </c>
      <c r="I1051" t="s">
        <v>426</v>
      </c>
      <c r="J1051">
        <v>1</v>
      </c>
      <c r="L1051" t="s">
        <v>58</v>
      </c>
      <c r="M1051" t="s">
        <v>49</v>
      </c>
      <c r="N1051">
        <v>7</v>
      </c>
      <c r="O1051">
        <v>24</v>
      </c>
      <c r="P1051">
        <v>3</v>
      </c>
      <c r="Q1051">
        <v>55</v>
      </c>
      <c r="R1051">
        <v>1.2</v>
      </c>
      <c r="S1051">
        <v>66</v>
      </c>
      <c r="U1051">
        <v>66</v>
      </c>
      <c r="V1051">
        <v>66000</v>
      </c>
      <c r="W1051">
        <v>5500</v>
      </c>
      <c r="X1051" t="s">
        <v>1734</v>
      </c>
      <c r="Y1051" t="s">
        <v>1734</v>
      </c>
      <c r="Z1051">
        <v>3093</v>
      </c>
      <c r="AA1051">
        <v>3094</v>
      </c>
      <c r="AF1051">
        <v>104</v>
      </c>
      <c r="AH1051">
        <v>2023</v>
      </c>
      <c r="AL1051" t="s">
        <v>239</v>
      </c>
    </row>
    <row r="1052" spans="1:38" x14ac:dyDescent="0.35">
      <c r="A1052" t="s">
        <v>47</v>
      </c>
      <c r="B1052" t="s">
        <v>306</v>
      </c>
      <c r="C1052" t="s">
        <v>282</v>
      </c>
      <c r="D1052" t="s">
        <v>282</v>
      </c>
      <c r="E1052" t="s">
        <v>48</v>
      </c>
      <c r="G1052" t="s">
        <v>239</v>
      </c>
      <c r="H1052" t="s">
        <v>427</v>
      </c>
      <c r="I1052" t="s">
        <v>428</v>
      </c>
      <c r="J1052">
        <v>1</v>
      </c>
      <c r="L1052" t="s">
        <v>58</v>
      </c>
      <c r="M1052" t="s">
        <v>49</v>
      </c>
      <c r="N1052">
        <v>7</v>
      </c>
      <c r="O1052">
        <v>24</v>
      </c>
      <c r="P1052">
        <v>6</v>
      </c>
      <c r="Q1052">
        <v>115</v>
      </c>
      <c r="R1052">
        <v>2.4</v>
      </c>
      <c r="S1052">
        <v>276</v>
      </c>
      <c r="U1052">
        <v>276</v>
      </c>
      <c r="V1052">
        <v>276000</v>
      </c>
      <c r="W1052">
        <v>23000</v>
      </c>
      <c r="X1052" t="s">
        <v>1734</v>
      </c>
      <c r="Y1052" t="s">
        <v>1734</v>
      </c>
      <c r="Z1052">
        <v>3093</v>
      </c>
      <c r="AA1052">
        <v>3094</v>
      </c>
      <c r="AF1052">
        <v>104</v>
      </c>
      <c r="AH1052">
        <v>2023</v>
      </c>
      <c r="AL1052" t="s">
        <v>239</v>
      </c>
    </row>
    <row r="1053" spans="1:38" x14ac:dyDescent="0.35">
      <c r="A1053" t="s">
        <v>47</v>
      </c>
      <c r="B1053" t="s">
        <v>306</v>
      </c>
      <c r="C1053" t="s">
        <v>282</v>
      </c>
      <c r="D1053" t="s">
        <v>282</v>
      </c>
      <c r="E1053" t="s">
        <v>48</v>
      </c>
      <c r="G1053" t="s">
        <v>239</v>
      </c>
      <c r="H1053" t="s">
        <v>429</v>
      </c>
      <c r="I1053" t="s">
        <v>430</v>
      </c>
      <c r="J1053">
        <v>1</v>
      </c>
      <c r="L1053" t="s">
        <v>58</v>
      </c>
      <c r="M1053" t="s">
        <v>49</v>
      </c>
      <c r="N1053">
        <v>7</v>
      </c>
      <c r="O1053">
        <v>24</v>
      </c>
      <c r="P1053">
        <v>7.5</v>
      </c>
      <c r="Q1053">
        <v>115</v>
      </c>
      <c r="R1053">
        <v>3</v>
      </c>
      <c r="S1053">
        <v>345</v>
      </c>
      <c r="U1053">
        <v>345</v>
      </c>
      <c r="V1053">
        <v>345000</v>
      </c>
      <c r="W1053">
        <v>28750</v>
      </c>
      <c r="X1053" t="s">
        <v>1734</v>
      </c>
      <c r="Y1053" t="s">
        <v>1734</v>
      </c>
      <c r="Z1053">
        <v>3093</v>
      </c>
      <c r="AA1053">
        <v>3094</v>
      </c>
      <c r="AF1053">
        <v>104</v>
      </c>
      <c r="AH1053">
        <v>2023</v>
      </c>
      <c r="AL1053" t="s">
        <v>239</v>
      </c>
    </row>
    <row r="1054" spans="1:38" x14ac:dyDescent="0.35">
      <c r="A1054" t="s">
        <v>47</v>
      </c>
      <c r="B1054" t="s">
        <v>306</v>
      </c>
      <c r="C1054" t="s">
        <v>282</v>
      </c>
      <c r="D1054" t="s">
        <v>282</v>
      </c>
      <c r="E1054" t="s">
        <v>48</v>
      </c>
      <c r="G1054" t="s">
        <v>239</v>
      </c>
      <c r="H1054" t="s">
        <v>431</v>
      </c>
      <c r="I1054" t="s">
        <v>432</v>
      </c>
      <c r="J1054">
        <v>1</v>
      </c>
      <c r="L1054" t="s">
        <v>58</v>
      </c>
      <c r="M1054" t="s">
        <v>49</v>
      </c>
      <c r="N1054">
        <v>7</v>
      </c>
      <c r="O1054">
        <v>24</v>
      </c>
      <c r="P1054">
        <v>6</v>
      </c>
      <c r="Q1054">
        <v>130</v>
      </c>
      <c r="R1054">
        <v>2.4</v>
      </c>
      <c r="S1054">
        <v>312</v>
      </c>
      <c r="U1054">
        <v>312</v>
      </c>
      <c r="V1054">
        <v>312000</v>
      </c>
      <c r="W1054">
        <v>26000</v>
      </c>
      <c r="X1054" t="s">
        <v>1734</v>
      </c>
      <c r="Y1054" t="s">
        <v>1734</v>
      </c>
      <c r="Z1054">
        <v>3093</v>
      </c>
      <c r="AA1054">
        <v>3094</v>
      </c>
      <c r="AF1054">
        <v>104</v>
      </c>
      <c r="AH1054">
        <v>2023</v>
      </c>
      <c r="AL1054" t="s">
        <v>239</v>
      </c>
    </row>
    <row r="1055" spans="1:38" x14ac:dyDescent="0.35">
      <c r="A1055" t="s">
        <v>47</v>
      </c>
      <c r="B1055" t="s">
        <v>306</v>
      </c>
      <c r="C1055" t="s">
        <v>282</v>
      </c>
      <c r="D1055" t="s">
        <v>282</v>
      </c>
      <c r="E1055" t="s">
        <v>48</v>
      </c>
      <c r="G1055" t="s">
        <v>239</v>
      </c>
      <c r="H1055" t="s">
        <v>433</v>
      </c>
      <c r="I1055" t="s">
        <v>434</v>
      </c>
      <c r="J1055">
        <v>1</v>
      </c>
      <c r="L1055" t="s">
        <v>58</v>
      </c>
      <c r="M1055" t="s">
        <v>50</v>
      </c>
      <c r="N1055">
        <v>8</v>
      </c>
      <c r="O1055">
        <v>30</v>
      </c>
      <c r="P1055">
        <v>30</v>
      </c>
      <c r="Q1055">
        <v>130</v>
      </c>
      <c r="R1055">
        <v>15</v>
      </c>
      <c r="S1055">
        <v>1950</v>
      </c>
      <c r="T1055">
        <v>0</v>
      </c>
      <c r="U1055">
        <v>1950</v>
      </c>
      <c r="V1055">
        <v>1950000</v>
      </c>
      <c r="W1055">
        <v>162500</v>
      </c>
      <c r="X1055" t="s">
        <v>1734</v>
      </c>
      <c r="Y1055" t="s">
        <v>1734</v>
      </c>
      <c r="Z1055">
        <v>3093</v>
      </c>
      <c r="AA1055">
        <v>3094</v>
      </c>
      <c r="AF1055">
        <v>104</v>
      </c>
      <c r="AH1055">
        <v>2023</v>
      </c>
      <c r="AL1055" t="s">
        <v>239</v>
      </c>
    </row>
    <row r="1056" spans="1:38" x14ac:dyDescent="0.35">
      <c r="A1056" t="s">
        <v>47</v>
      </c>
      <c r="B1056" t="s">
        <v>306</v>
      </c>
      <c r="C1056" t="s">
        <v>282</v>
      </c>
      <c r="D1056" t="s">
        <v>282</v>
      </c>
      <c r="E1056" t="s">
        <v>48</v>
      </c>
      <c r="G1056" t="s">
        <v>239</v>
      </c>
      <c r="H1056" t="s">
        <v>435</v>
      </c>
      <c r="I1056" t="s">
        <v>42</v>
      </c>
      <c r="J1056">
        <v>1</v>
      </c>
      <c r="L1056" t="s">
        <v>53</v>
      </c>
      <c r="M1056" t="s">
        <v>42</v>
      </c>
      <c r="R1056">
        <v>0</v>
      </c>
      <c r="S1056">
        <v>0</v>
      </c>
      <c r="T1056">
        <v>1235</v>
      </c>
      <c r="U1056">
        <v>1235</v>
      </c>
      <c r="V1056">
        <v>1235000</v>
      </c>
      <c r="W1056">
        <v>102916.66666666667</v>
      </c>
      <c r="X1056" t="s">
        <v>1734</v>
      </c>
      <c r="Y1056" t="s">
        <v>1734</v>
      </c>
      <c r="Z1056">
        <v>3093</v>
      </c>
      <c r="AA1056">
        <v>3094</v>
      </c>
      <c r="AF1056">
        <v>104</v>
      </c>
      <c r="AH1056">
        <v>2023</v>
      </c>
      <c r="AL1056" t="s">
        <v>239</v>
      </c>
    </row>
    <row r="1057" spans="1:38" x14ac:dyDescent="0.35">
      <c r="A1057" t="s">
        <v>47</v>
      </c>
      <c r="B1057" t="s">
        <v>306</v>
      </c>
      <c r="C1057" t="s">
        <v>282</v>
      </c>
      <c r="D1057" t="s">
        <v>282</v>
      </c>
      <c r="E1057" t="s">
        <v>48</v>
      </c>
      <c r="G1057" t="s">
        <v>239</v>
      </c>
      <c r="H1057" t="s">
        <v>365</v>
      </c>
      <c r="I1057" t="s">
        <v>42</v>
      </c>
      <c r="J1057">
        <v>1</v>
      </c>
      <c r="L1057" t="s">
        <v>53</v>
      </c>
      <c r="N1057">
        <v>0</v>
      </c>
      <c r="P1057">
        <v>60</v>
      </c>
      <c r="Q1057">
        <v>130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 t="s">
        <v>1734</v>
      </c>
      <c r="Y1057" t="s">
        <v>1734</v>
      </c>
      <c r="Z1057">
        <v>3093</v>
      </c>
      <c r="AA1057">
        <v>3094</v>
      </c>
      <c r="AF1057">
        <v>104</v>
      </c>
      <c r="AH1057">
        <v>2023</v>
      </c>
      <c r="AL1057" t="s">
        <v>239</v>
      </c>
    </row>
    <row r="1058" spans="1:38" x14ac:dyDescent="0.35">
      <c r="A1058" t="s">
        <v>47</v>
      </c>
      <c r="B1058" t="s">
        <v>306</v>
      </c>
      <c r="C1058" t="s">
        <v>282</v>
      </c>
      <c r="D1058" t="s">
        <v>282</v>
      </c>
      <c r="E1058" t="s">
        <v>48</v>
      </c>
      <c r="G1058" t="s">
        <v>239</v>
      </c>
      <c r="H1058" t="s">
        <v>65</v>
      </c>
      <c r="I1058" t="s">
        <v>42</v>
      </c>
      <c r="J1058">
        <v>1</v>
      </c>
      <c r="L1058" t="s">
        <v>66</v>
      </c>
      <c r="N1058">
        <v>0</v>
      </c>
      <c r="O1058">
        <v>0.5</v>
      </c>
      <c r="P1058">
        <v>60</v>
      </c>
      <c r="Q1058">
        <v>130</v>
      </c>
      <c r="R1058">
        <v>0.5</v>
      </c>
      <c r="S1058">
        <v>65</v>
      </c>
      <c r="U1058">
        <v>65</v>
      </c>
      <c r="V1058">
        <v>65000</v>
      </c>
      <c r="W1058">
        <v>5416.666666666667</v>
      </c>
      <c r="X1058" t="s">
        <v>1734</v>
      </c>
      <c r="Y1058" t="s">
        <v>1734</v>
      </c>
      <c r="Z1058">
        <v>3093</v>
      </c>
      <c r="AA1058">
        <v>3094</v>
      </c>
      <c r="AF1058">
        <v>104</v>
      </c>
      <c r="AH1058">
        <v>2023</v>
      </c>
      <c r="AL1058" t="s">
        <v>239</v>
      </c>
    </row>
    <row r="1059" spans="1:38" x14ac:dyDescent="0.35">
      <c r="A1059" t="s">
        <v>38</v>
      </c>
      <c r="B1059" t="s">
        <v>306</v>
      </c>
      <c r="C1059" t="s">
        <v>303</v>
      </c>
      <c r="D1059" t="s">
        <v>303</v>
      </c>
      <c r="E1059" t="s">
        <v>42</v>
      </c>
      <c r="G1059" t="s">
        <v>239</v>
      </c>
      <c r="H1059" t="s">
        <v>54</v>
      </c>
      <c r="I1059" t="s">
        <v>42</v>
      </c>
      <c r="J1059">
        <v>1</v>
      </c>
      <c r="L1059" t="s">
        <v>53</v>
      </c>
      <c r="M1059" t="s">
        <v>42</v>
      </c>
      <c r="Q1059">
        <v>0</v>
      </c>
      <c r="R1059">
        <v>0</v>
      </c>
      <c r="S1059">
        <v>0</v>
      </c>
      <c r="T1059">
        <v>322</v>
      </c>
      <c r="U1059">
        <v>322</v>
      </c>
      <c r="V1059">
        <v>322000</v>
      </c>
      <c r="W1059">
        <v>26833.333333333332</v>
      </c>
      <c r="X1059" t="s">
        <v>38</v>
      </c>
      <c r="Y1059" t="s">
        <v>38</v>
      </c>
      <c r="Z1059" t="s">
        <v>38</v>
      </c>
      <c r="AF1059" t="s">
        <v>38</v>
      </c>
      <c r="AH1059">
        <v>2023</v>
      </c>
      <c r="AL1059" t="s">
        <v>239</v>
      </c>
    </row>
    <row r="1060" spans="1:38" x14ac:dyDescent="0.35">
      <c r="A1060" t="s">
        <v>38</v>
      </c>
      <c r="B1060" t="s">
        <v>306</v>
      </c>
      <c r="C1060" t="s">
        <v>303</v>
      </c>
      <c r="D1060" t="s">
        <v>303</v>
      </c>
      <c r="E1060" t="s">
        <v>42</v>
      </c>
      <c r="G1060" t="s">
        <v>239</v>
      </c>
      <c r="H1060" t="s">
        <v>55</v>
      </c>
      <c r="I1060" t="s">
        <v>42</v>
      </c>
      <c r="J1060">
        <v>1</v>
      </c>
      <c r="L1060" t="s">
        <v>53</v>
      </c>
      <c r="Q1060">
        <v>0</v>
      </c>
      <c r="R1060">
        <v>0</v>
      </c>
      <c r="S1060">
        <v>0</v>
      </c>
      <c r="T1060">
        <v>44</v>
      </c>
      <c r="U1060">
        <v>44</v>
      </c>
      <c r="V1060">
        <v>44000</v>
      </c>
      <c r="W1060">
        <v>3666.6666666666665</v>
      </c>
      <c r="X1060" t="s">
        <v>38</v>
      </c>
      <c r="Y1060" t="s">
        <v>38</v>
      </c>
      <c r="Z1060" t="s">
        <v>38</v>
      </c>
      <c r="AF1060" t="s">
        <v>38</v>
      </c>
      <c r="AH1060">
        <v>2023</v>
      </c>
      <c r="AL1060" t="s">
        <v>239</v>
      </c>
    </row>
    <row r="1061" spans="1:38" x14ac:dyDescent="0.35">
      <c r="A1061" t="s">
        <v>38</v>
      </c>
      <c r="B1061" t="s">
        <v>306</v>
      </c>
      <c r="C1061" t="s">
        <v>303</v>
      </c>
      <c r="D1061" t="s">
        <v>303</v>
      </c>
      <c r="E1061" t="s">
        <v>42</v>
      </c>
      <c r="G1061" t="s">
        <v>239</v>
      </c>
      <c r="H1061" t="s">
        <v>44</v>
      </c>
      <c r="I1061" t="s">
        <v>42</v>
      </c>
      <c r="J1061">
        <v>1</v>
      </c>
      <c r="L1061" t="s">
        <v>53</v>
      </c>
      <c r="Q1061">
        <v>0</v>
      </c>
      <c r="R1061">
        <v>0</v>
      </c>
      <c r="S1061">
        <v>0</v>
      </c>
      <c r="T1061">
        <v>486.99399999999997</v>
      </c>
      <c r="U1061">
        <v>486.99399999999997</v>
      </c>
      <c r="V1061">
        <v>486994</v>
      </c>
      <c r="W1061">
        <v>40582.833333333336</v>
      </c>
      <c r="X1061" t="s">
        <v>38</v>
      </c>
      <c r="Y1061" t="s">
        <v>38</v>
      </c>
      <c r="Z1061" t="s">
        <v>38</v>
      </c>
      <c r="AF1061" t="s">
        <v>38</v>
      </c>
      <c r="AH1061">
        <v>2023</v>
      </c>
      <c r="AL1061" t="s">
        <v>239</v>
      </c>
    </row>
    <row r="1062" spans="1:38" x14ac:dyDescent="0.35">
      <c r="A1062" t="s">
        <v>38</v>
      </c>
      <c r="B1062" t="s">
        <v>306</v>
      </c>
      <c r="C1062" t="s">
        <v>303</v>
      </c>
      <c r="D1062" t="s">
        <v>303</v>
      </c>
      <c r="E1062" t="s">
        <v>42</v>
      </c>
      <c r="G1062" t="s">
        <v>239</v>
      </c>
      <c r="H1062" t="s">
        <v>52</v>
      </c>
      <c r="I1062" t="s">
        <v>42</v>
      </c>
      <c r="J1062">
        <v>1</v>
      </c>
      <c r="L1062" t="s">
        <v>53</v>
      </c>
      <c r="Q1062">
        <v>0</v>
      </c>
      <c r="R1062">
        <v>0</v>
      </c>
      <c r="S1062">
        <v>0</v>
      </c>
      <c r="T1062">
        <v>1053</v>
      </c>
      <c r="U1062">
        <v>1053</v>
      </c>
      <c r="V1062">
        <v>1053000</v>
      </c>
      <c r="W1062">
        <v>87750</v>
      </c>
      <c r="X1062" t="s">
        <v>38</v>
      </c>
      <c r="Y1062" t="s">
        <v>38</v>
      </c>
      <c r="Z1062" t="s">
        <v>38</v>
      </c>
      <c r="AF1062" t="s">
        <v>38</v>
      </c>
      <c r="AH1062">
        <v>2023</v>
      </c>
      <c r="AL1062" t="s">
        <v>239</v>
      </c>
    </row>
    <row r="1063" spans="1:38" x14ac:dyDescent="0.35">
      <c r="A1063" t="s">
        <v>38</v>
      </c>
      <c r="B1063" t="s">
        <v>306</v>
      </c>
      <c r="C1063" t="s">
        <v>303</v>
      </c>
      <c r="D1063" t="s">
        <v>303</v>
      </c>
      <c r="E1063" t="s">
        <v>42</v>
      </c>
      <c r="G1063" t="s">
        <v>239</v>
      </c>
      <c r="H1063" t="s">
        <v>436</v>
      </c>
      <c r="I1063" t="s">
        <v>42</v>
      </c>
      <c r="J1063">
        <v>1</v>
      </c>
      <c r="L1063" t="s">
        <v>53</v>
      </c>
      <c r="Q1063">
        <v>0</v>
      </c>
      <c r="R1063">
        <v>0</v>
      </c>
      <c r="S1063">
        <v>0</v>
      </c>
      <c r="U1063">
        <v>0</v>
      </c>
      <c r="V1063">
        <v>0</v>
      </c>
      <c r="W1063">
        <v>0</v>
      </c>
      <c r="X1063" t="s">
        <v>38</v>
      </c>
      <c r="Y1063" t="s">
        <v>38</v>
      </c>
      <c r="Z1063" t="s">
        <v>38</v>
      </c>
      <c r="AF1063" t="s">
        <v>38</v>
      </c>
      <c r="AH1063">
        <v>2023</v>
      </c>
      <c r="AL1063" t="s">
        <v>239</v>
      </c>
    </row>
    <row r="1064" spans="1:38" x14ac:dyDescent="0.35">
      <c r="A1064" t="s">
        <v>38</v>
      </c>
      <c r="B1064" t="s">
        <v>306</v>
      </c>
      <c r="C1064" t="s">
        <v>303</v>
      </c>
      <c r="D1064" t="s">
        <v>303</v>
      </c>
      <c r="E1064" t="s">
        <v>42</v>
      </c>
      <c r="G1064" t="s">
        <v>239</v>
      </c>
      <c r="H1064" t="s">
        <v>307</v>
      </c>
      <c r="I1064" t="s">
        <v>42</v>
      </c>
      <c r="J1064">
        <v>1</v>
      </c>
      <c r="L1064" t="s">
        <v>53</v>
      </c>
      <c r="Q1064">
        <v>0</v>
      </c>
      <c r="R1064">
        <v>0</v>
      </c>
      <c r="S1064">
        <v>0</v>
      </c>
      <c r="T1064">
        <v>36</v>
      </c>
      <c r="U1064">
        <v>36</v>
      </c>
      <c r="V1064">
        <v>36000</v>
      </c>
      <c r="W1064">
        <v>3000</v>
      </c>
      <c r="X1064" t="s">
        <v>38</v>
      </c>
      <c r="Y1064" t="s">
        <v>38</v>
      </c>
      <c r="Z1064" t="s">
        <v>38</v>
      </c>
      <c r="AF1064" t="s">
        <v>38</v>
      </c>
      <c r="AH1064">
        <v>2023</v>
      </c>
      <c r="AL1064" t="s">
        <v>239</v>
      </c>
    </row>
    <row r="1065" spans="1:38" x14ac:dyDescent="0.35">
      <c r="A1065" t="s">
        <v>47</v>
      </c>
      <c r="B1065" t="s">
        <v>306</v>
      </c>
      <c r="C1065" t="s">
        <v>303</v>
      </c>
      <c r="D1065" t="s">
        <v>303</v>
      </c>
      <c r="E1065" t="s">
        <v>48</v>
      </c>
      <c r="G1065" t="s">
        <v>239</v>
      </c>
      <c r="H1065" t="s">
        <v>437</v>
      </c>
      <c r="I1065" t="s">
        <v>438</v>
      </c>
      <c r="J1065">
        <v>1</v>
      </c>
      <c r="L1065" t="s">
        <v>58</v>
      </c>
      <c r="M1065" t="s">
        <v>49</v>
      </c>
      <c r="N1065">
        <v>1</v>
      </c>
      <c r="O1065">
        <v>48</v>
      </c>
      <c r="P1065">
        <v>7.5</v>
      </c>
      <c r="Q1065">
        <v>70</v>
      </c>
      <c r="R1065">
        <v>6</v>
      </c>
      <c r="S1065">
        <v>420</v>
      </c>
      <c r="T1065">
        <v>0</v>
      </c>
      <c r="U1065">
        <v>420</v>
      </c>
      <c r="V1065">
        <v>420000</v>
      </c>
      <c r="W1065">
        <v>35000</v>
      </c>
      <c r="X1065" t="s">
        <v>1735</v>
      </c>
      <c r="Y1065" t="s">
        <v>1735</v>
      </c>
      <c r="Z1065">
        <v>3093</v>
      </c>
      <c r="AA1065">
        <v>3094</v>
      </c>
      <c r="AF1065">
        <v>138</v>
      </c>
      <c r="AH1065">
        <v>2023</v>
      </c>
      <c r="AL1065" t="s">
        <v>239</v>
      </c>
    </row>
    <row r="1066" spans="1:38" x14ac:dyDescent="0.35">
      <c r="A1066" t="s">
        <v>47</v>
      </c>
      <c r="B1066" t="s">
        <v>306</v>
      </c>
      <c r="C1066" t="s">
        <v>303</v>
      </c>
      <c r="D1066" t="s">
        <v>303</v>
      </c>
      <c r="E1066" t="s">
        <v>48</v>
      </c>
      <c r="G1066" t="s">
        <v>239</v>
      </c>
      <c r="H1066" t="s">
        <v>439</v>
      </c>
      <c r="I1066" t="s">
        <v>440</v>
      </c>
      <c r="J1066">
        <v>1</v>
      </c>
      <c r="L1066" t="s">
        <v>58</v>
      </c>
      <c r="M1066" t="s">
        <v>49</v>
      </c>
      <c r="N1066">
        <v>1</v>
      </c>
      <c r="O1066">
        <v>48</v>
      </c>
      <c r="P1066">
        <v>8</v>
      </c>
      <c r="Q1066">
        <v>70</v>
      </c>
      <c r="R1066">
        <v>6.4</v>
      </c>
      <c r="S1066">
        <v>448</v>
      </c>
      <c r="T1066">
        <v>0</v>
      </c>
      <c r="U1066">
        <v>448</v>
      </c>
      <c r="V1066">
        <v>448000</v>
      </c>
      <c r="W1066">
        <v>37333.333333333336</v>
      </c>
      <c r="X1066" t="s">
        <v>1735</v>
      </c>
      <c r="Y1066" t="s">
        <v>1735</v>
      </c>
      <c r="Z1066">
        <v>3093</v>
      </c>
      <c r="AA1066">
        <v>3094</v>
      </c>
      <c r="AF1066">
        <v>138</v>
      </c>
      <c r="AH1066">
        <v>2023</v>
      </c>
      <c r="AL1066" t="s">
        <v>239</v>
      </c>
    </row>
    <row r="1067" spans="1:38" x14ac:dyDescent="0.35">
      <c r="A1067" t="s">
        <v>47</v>
      </c>
      <c r="B1067" t="s">
        <v>306</v>
      </c>
      <c r="C1067" t="s">
        <v>303</v>
      </c>
      <c r="D1067" t="s">
        <v>303</v>
      </c>
      <c r="E1067" t="s">
        <v>48</v>
      </c>
      <c r="G1067" t="s">
        <v>239</v>
      </c>
      <c r="H1067" t="s">
        <v>441</v>
      </c>
      <c r="I1067" t="s">
        <v>442</v>
      </c>
      <c r="J1067">
        <v>1</v>
      </c>
      <c r="L1067" t="s">
        <v>58</v>
      </c>
      <c r="M1067" t="s">
        <v>49</v>
      </c>
      <c r="N1067">
        <v>1</v>
      </c>
      <c r="O1067">
        <v>48</v>
      </c>
      <c r="P1067">
        <v>7</v>
      </c>
      <c r="Q1067">
        <v>70</v>
      </c>
      <c r="R1067">
        <v>5.6</v>
      </c>
      <c r="S1067">
        <v>392</v>
      </c>
      <c r="T1067">
        <v>0</v>
      </c>
      <c r="U1067">
        <v>392</v>
      </c>
      <c r="V1067">
        <v>392000</v>
      </c>
      <c r="W1067">
        <v>32666.666666666668</v>
      </c>
      <c r="X1067" t="s">
        <v>1735</v>
      </c>
      <c r="Y1067" t="s">
        <v>1735</v>
      </c>
      <c r="Z1067">
        <v>3093</v>
      </c>
      <c r="AA1067">
        <v>3094</v>
      </c>
      <c r="AF1067">
        <v>138</v>
      </c>
      <c r="AH1067">
        <v>2023</v>
      </c>
      <c r="AL1067" t="s">
        <v>239</v>
      </c>
    </row>
    <row r="1068" spans="1:38" x14ac:dyDescent="0.35">
      <c r="A1068" t="s">
        <v>47</v>
      </c>
      <c r="B1068" t="s">
        <v>306</v>
      </c>
      <c r="C1068" t="s">
        <v>303</v>
      </c>
      <c r="D1068" t="s">
        <v>303</v>
      </c>
      <c r="E1068" t="s">
        <v>48</v>
      </c>
      <c r="G1068" t="s">
        <v>239</v>
      </c>
      <c r="H1068" t="s">
        <v>443</v>
      </c>
      <c r="I1068" t="s">
        <v>444</v>
      </c>
      <c r="J1068">
        <v>1</v>
      </c>
      <c r="L1068" t="s">
        <v>58</v>
      </c>
      <c r="M1068" t="s">
        <v>49</v>
      </c>
      <c r="N1068">
        <v>1</v>
      </c>
      <c r="O1068">
        <v>48</v>
      </c>
      <c r="P1068">
        <v>1</v>
      </c>
      <c r="Q1068">
        <v>70</v>
      </c>
      <c r="R1068">
        <v>0.8</v>
      </c>
      <c r="S1068">
        <v>56</v>
      </c>
      <c r="T1068">
        <v>0</v>
      </c>
      <c r="U1068">
        <v>56</v>
      </c>
      <c r="V1068">
        <v>56000</v>
      </c>
      <c r="W1068">
        <v>4666.666666666667</v>
      </c>
      <c r="X1068" t="s">
        <v>1735</v>
      </c>
      <c r="Y1068" t="s">
        <v>1735</v>
      </c>
      <c r="Z1068">
        <v>3093</v>
      </c>
      <c r="AA1068">
        <v>3094</v>
      </c>
      <c r="AF1068">
        <v>138</v>
      </c>
      <c r="AH1068">
        <v>2023</v>
      </c>
      <c r="AL1068" t="s">
        <v>239</v>
      </c>
    </row>
    <row r="1069" spans="1:38" x14ac:dyDescent="0.35">
      <c r="A1069" t="s">
        <v>47</v>
      </c>
      <c r="B1069" t="s">
        <v>306</v>
      </c>
      <c r="C1069" t="s">
        <v>303</v>
      </c>
      <c r="D1069" t="s">
        <v>303</v>
      </c>
      <c r="E1069" t="s">
        <v>48</v>
      </c>
      <c r="G1069" t="s">
        <v>239</v>
      </c>
      <c r="H1069" t="s">
        <v>445</v>
      </c>
      <c r="I1069" t="s">
        <v>446</v>
      </c>
      <c r="J1069">
        <v>1</v>
      </c>
      <c r="L1069" t="s">
        <v>58</v>
      </c>
      <c r="M1069" t="s">
        <v>49</v>
      </c>
      <c r="N1069">
        <v>1</v>
      </c>
      <c r="O1069">
        <v>48</v>
      </c>
      <c r="P1069">
        <v>6.5</v>
      </c>
      <c r="Q1069">
        <v>50</v>
      </c>
      <c r="R1069">
        <v>5.2</v>
      </c>
      <c r="S1069">
        <v>260</v>
      </c>
      <c r="T1069">
        <v>0</v>
      </c>
      <c r="U1069">
        <v>260</v>
      </c>
      <c r="V1069">
        <v>260000</v>
      </c>
      <c r="W1069">
        <v>21666.666666666668</v>
      </c>
      <c r="X1069" t="s">
        <v>1735</v>
      </c>
      <c r="Y1069" t="s">
        <v>1735</v>
      </c>
      <c r="Z1069">
        <v>3093</v>
      </c>
      <c r="AA1069">
        <v>3094</v>
      </c>
      <c r="AF1069">
        <v>138</v>
      </c>
      <c r="AH1069">
        <v>2023</v>
      </c>
      <c r="AL1069" t="s">
        <v>239</v>
      </c>
    </row>
    <row r="1070" spans="1:38" x14ac:dyDescent="0.35">
      <c r="A1070" t="s">
        <v>47</v>
      </c>
      <c r="B1070" t="s">
        <v>306</v>
      </c>
      <c r="C1070" t="s">
        <v>303</v>
      </c>
      <c r="D1070" t="s">
        <v>303</v>
      </c>
      <c r="E1070" t="s">
        <v>48</v>
      </c>
      <c r="G1070" t="s">
        <v>239</v>
      </c>
      <c r="H1070" t="s">
        <v>447</v>
      </c>
      <c r="I1070" t="s">
        <v>448</v>
      </c>
      <c r="J1070">
        <v>1</v>
      </c>
      <c r="L1070" t="s">
        <v>58</v>
      </c>
      <c r="M1070" t="s">
        <v>50</v>
      </c>
      <c r="N1070">
        <v>2</v>
      </c>
      <c r="O1070">
        <v>40</v>
      </c>
      <c r="P1070">
        <v>4.5</v>
      </c>
      <c r="Q1070">
        <v>70</v>
      </c>
      <c r="R1070">
        <v>3</v>
      </c>
      <c r="S1070">
        <v>210</v>
      </c>
      <c r="T1070">
        <v>0</v>
      </c>
      <c r="U1070">
        <v>210</v>
      </c>
      <c r="V1070">
        <v>210000</v>
      </c>
      <c r="W1070">
        <v>17500</v>
      </c>
      <c r="X1070" t="s">
        <v>1735</v>
      </c>
      <c r="Y1070" t="s">
        <v>1735</v>
      </c>
      <c r="Z1070">
        <v>3093</v>
      </c>
      <c r="AA1070">
        <v>3094</v>
      </c>
      <c r="AF1070">
        <v>138</v>
      </c>
      <c r="AH1070">
        <v>2023</v>
      </c>
      <c r="AL1070" t="s">
        <v>239</v>
      </c>
    </row>
    <row r="1071" spans="1:38" x14ac:dyDescent="0.35">
      <c r="A1071" t="s">
        <v>47</v>
      </c>
      <c r="B1071" t="s">
        <v>306</v>
      </c>
      <c r="C1071" t="s">
        <v>303</v>
      </c>
      <c r="D1071" t="s">
        <v>303</v>
      </c>
      <c r="E1071" t="s">
        <v>48</v>
      </c>
      <c r="G1071" t="s">
        <v>239</v>
      </c>
      <c r="H1071" t="s">
        <v>449</v>
      </c>
      <c r="I1071" t="s">
        <v>450</v>
      </c>
      <c r="J1071">
        <v>1</v>
      </c>
      <c r="L1071" t="s">
        <v>58</v>
      </c>
      <c r="M1071" t="s">
        <v>50</v>
      </c>
      <c r="N1071">
        <v>2</v>
      </c>
      <c r="O1071">
        <v>40</v>
      </c>
      <c r="P1071">
        <v>7.5</v>
      </c>
      <c r="Q1071">
        <v>55</v>
      </c>
      <c r="R1071">
        <v>5</v>
      </c>
      <c r="S1071">
        <v>275</v>
      </c>
      <c r="T1071">
        <v>0</v>
      </c>
      <c r="U1071">
        <v>275</v>
      </c>
      <c r="V1071">
        <v>275000</v>
      </c>
      <c r="W1071">
        <v>22916.666666666668</v>
      </c>
      <c r="X1071" t="s">
        <v>1735</v>
      </c>
      <c r="Y1071" t="s">
        <v>1735</v>
      </c>
      <c r="Z1071">
        <v>3093</v>
      </c>
      <c r="AA1071">
        <v>3094</v>
      </c>
      <c r="AF1071">
        <v>138</v>
      </c>
      <c r="AH1071">
        <v>2023</v>
      </c>
      <c r="AL1071" t="s">
        <v>239</v>
      </c>
    </row>
    <row r="1072" spans="1:38" x14ac:dyDescent="0.35">
      <c r="A1072" t="s">
        <v>47</v>
      </c>
      <c r="B1072" t="s">
        <v>306</v>
      </c>
      <c r="C1072" t="s">
        <v>303</v>
      </c>
      <c r="D1072" t="s">
        <v>303</v>
      </c>
      <c r="E1072" t="s">
        <v>48</v>
      </c>
      <c r="G1072" t="s">
        <v>451</v>
      </c>
      <c r="H1072" t="s">
        <v>452</v>
      </c>
      <c r="I1072" t="s">
        <v>453</v>
      </c>
      <c r="J1072">
        <v>1</v>
      </c>
      <c r="L1072" t="s">
        <v>58</v>
      </c>
      <c r="M1072" t="s">
        <v>50</v>
      </c>
      <c r="N1072">
        <v>2</v>
      </c>
      <c r="O1072">
        <v>40</v>
      </c>
      <c r="P1072">
        <v>4.5</v>
      </c>
      <c r="Q1072">
        <v>70</v>
      </c>
      <c r="R1072">
        <v>3</v>
      </c>
      <c r="S1072">
        <v>210</v>
      </c>
      <c r="T1072">
        <v>0</v>
      </c>
      <c r="U1072">
        <v>210</v>
      </c>
      <c r="V1072">
        <v>210000</v>
      </c>
      <c r="W1072">
        <v>17500</v>
      </c>
      <c r="X1072" t="s">
        <v>1735</v>
      </c>
      <c r="Y1072" t="s">
        <v>1736</v>
      </c>
      <c r="Z1072">
        <v>3093</v>
      </c>
      <c r="AA1072">
        <v>3094</v>
      </c>
      <c r="AF1072">
        <v>138</v>
      </c>
      <c r="AH1072">
        <v>2023</v>
      </c>
      <c r="AL1072" t="s">
        <v>239</v>
      </c>
    </row>
    <row r="1073" spans="1:38" x14ac:dyDescent="0.35">
      <c r="A1073" t="s">
        <v>47</v>
      </c>
      <c r="B1073" t="s">
        <v>306</v>
      </c>
      <c r="C1073" t="s">
        <v>303</v>
      </c>
      <c r="D1073" t="s">
        <v>303</v>
      </c>
      <c r="E1073" t="s">
        <v>48</v>
      </c>
      <c r="G1073" t="s">
        <v>122</v>
      </c>
      <c r="H1073" t="s">
        <v>454</v>
      </c>
      <c r="I1073" t="s">
        <v>455</v>
      </c>
      <c r="J1073">
        <v>1</v>
      </c>
      <c r="L1073" t="s">
        <v>58</v>
      </c>
      <c r="M1073" t="s">
        <v>50</v>
      </c>
      <c r="N1073">
        <v>2</v>
      </c>
      <c r="O1073">
        <v>40</v>
      </c>
      <c r="P1073">
        <v>4.5</v>
      </c>
      <c r="Q1073">
        <v>70</v>
      </c>
      <c r="R1073">
        <v>3</v>
      </c>
      <c r="S1073">
        <v>210</v>
      </c>
      <c r="T1073">
        <v>0</v>
      </c>
      <c r="U1073">
        <v>210</v>
      </c>
      <c r="V1073">
        <v>210000</v>
      </c>
      <c r="W1073">
        <v>17500</v>
      </c>
      <c r="X1073" t="s">
        <v>1735</v>
      </c>
      <c r="Y1073" t="s">
        <v>1737</v>
      </c>
      <c r="Z1073">
        <v>3093</v>
      </c>
      <c r="AA1073">
        <v>3094</v>
      </c>
      <c r="AF1073">
        <v>138</v>
      </c>
      <c r="AH1073">
        <v>2023</v>
      </c>
      <c r="AL1073" t="s">
        <v>239</v>
      </c>
    </row>
    <row r="1074" spans="1:38" x14ac:dyDescent="0.35">
      <c r="A1074" t="s">
        <v>47</v>
      </c>
      <c r="B1074" t="s">
        <v>306</v>
      </c>
      <c r="C1074" t="s">
        <v>303</v>
      </c>
      <c r="D1074" t="s">
        <v>303</v>
      </c>
      <c r="E1074" t="s">
        <v>48</v>
      </c>
      <c r="G1074" t="s">
        <v>239</v>
      </c>
      <c r="H1074" t="s">
        <v>443</v>
      </c>
      <c r="I1074" t="s">
        <v>444</v>
      </c>
      <c r="J1074">
        <v>1</v>
      </c>
      <c r="L1074" t="s">
        <v>58</v>
      </c>
      <c r="M1074" t="s">
        <v>50</v>
      </c>
      <c r="N1074">
        <v>2</v>
      </c>
      <c r="O1074">
        <v>40</v>
      </c>
      <c r="P1074">
        <v>1</v>
      </c>
      <c r="Q1074">
        <v>70</v>
      </c>
      <c r="R1074">
        <v>0.66666666666666663</v>
      </c>
      <c r="S1074">
        <v>46.666666666666664</v>
      </c>
      <c r="T1074">
        <v>0</v>
      </c>
      <c r="U1074">
        <v>46.666666666666664</v>
      </c>
      <c r="V1074">
        <v>46666.666666666664</v>
      </c>
      <c r="W1074">
        <v>3888.8888888888887</v>
      </c>
      <c r="X1074" t="s">
        <v>1735</v>
      </c>
      <c r="Y1074" t="s">
        <v>1735</v>
      </c>
      <c r="Z1074">
        <v>3093</v>
      </c>
      <c r="AA1074">
        <v>3094</v>
      </c>
      <c r="AF1074">
        <v>138</v>
      </c>
      <c r="AH1074">
        <v>2023</v>
      </c>
      <c r="AL1074" t="s">
        <v>239</v>
      </c>
    </row>
    <row r="1075" spans="1:38" x14ac:dyDescent="0.35">
      <c r="A1075" t="s">
        <v>47</v>
      </c>
      <c r="B1075" t="s">
        <v>306</v>
      </c>
      <c r="C1075" t="s">
        <v>303</v>
      </c>
      <c r="D1075" t="s">
        <v>303</v>
      </c>
      <c r="E1075" t="s">
        <v>48</v>
      </c>
      <c r="G1075" t="s">
        <v>239</v>
      </c>
      <c r="H1075" t="s">
        <v>456</v>
      </c>
      <c r="I1075" t="s">
        <v>457</v>
      </c>
      <c r="J1075">
        <v>1</v>
      </c>
      <c r="L1075" t="s">
        <v>58</v>
      </c>
      <c r="M1075" t="s">
        <v>50</v>
      </c>
      <c r="N1075">
        <v>2</v>
      </c>
      <c r="O1075">
        <v>40</v>
      </c>
      <c r="P1075">
        <v>8</v>
      </c>
      <c r="Q1075">
        <v>70</v>
      </c>
      <c r="R1075">
        <v>5.333333333333333</v>
      </c>
      <c r="S1075">
        <v>373.33333333333331</v>
      </c>
      <c r="T1075">
        <v>0</v>
      </c>
      <c r="U1075">
        <v>373.33333333333331</v>
      </c>
      <c r="V1075">
        <v>373333.33333333331</v>
      </c>
      <c r="W1075">
        <v>31111.111111111109</v>
      </c>
      <c r="X1075" t="s">
        <v>1735</v>
      </c>
      <c r="Y1075" t="s">
        <v>1735</v>
      </c>
      <c r="Z1075">
        <v>3093</v>
      </c>
      <c r="AA1075">
        <v>3094</v>
      </c>
      <c r="AF1075">
        <v>138</v>
      </c>
      <c r="AH1075">
        <v>2023</v>
      </c>
      <c r="AL1075" t="s">
        <v>239</v>
      </c>
    </row>
    <row r="1076" spans="1:38" x14ac:dyDescent="0.35">
      <c r="A1076" t="s">
        <v>47</v>
      </c>
      <c r="B1076" t="s">
        <v>306</v>
      </c>
      <c r="C1076" t="s">
        <v>303</v>
      </c>
      <c r="D1076" t="s">
        <v>303</v>
      </c>
      <c r="E1076" t="s">
        <v>48</v>
      </c>
      <c r="G1076" t="s">
        <v>239</v>
      </c>
      <c r="H1076" t="s">
        <v>458</v>
      </c>
      <c r="I1076" t="s">
        <v>459</v>
      </c>
      <c r="J1076">
        <v>1</v>
      </c>
      <c r="L1076" t="s">
        <v>58</v>
      </c>
      <c r="M1076" t="s">
        <v>49</v>
      </c>
      <c r="N1076">
        <v>3</v>
      </c>
      <c r="O1076">
        <v>36</v>
      </c>
      <c r="P1076">
        <v>7.5</v>
      </c>
      <c r="Q1076">
        <v>70</v>
      </c>
      <c r="R1076">
        <v>4.5</v>
      </c>
      <c r="S1076">
        <v>315</v>
      </c>
      <c r="T1076">
        <v>0</v>
      </c>
      <c r="U1076">
        <v>315</v>
      </c>
      <c r="V1076">
        <v>315000</v>
      </c>
      <c r="W1076">
        <v>26250</v>
      </c>
      <c r="X1076" t="s">
        <v>1735</v>
      </c>
      <c r="Y1076" t="s">
        <v>1735</v>
      </c>
      <c r="Z1076">
        <v>3093</v>
      </c>
      <c r="AA1076">
        <v>3094</v>
      </c>
      <c r="AF1076">
        <v>138</v>
      </c>
      <c r="AH1076">
        <v>2023</v>
      </c>
      <c r="AL1076" t="s">
        <v>239</v>
      </c>
    </row>
    <row r="1077" spans="1:38" x14ac:dyDescent="0.35">
      <c r="A1077" t="s">
        <v>47</v>
      </c>
      <c r="B1077" t="s">
        <v>306</v>
      </c>
      <c r="C1077" t="s">
        <v>303</v>
      </c>
      <c r="D1077" t="s">
        <v>303</v>
      </c>
      <c r="E1077" t="s">
        <v>48</v>
      </c>
      <c r="G1077" t="s">
        <v>239</v>
      </c>
      <c r="H1077" t="s">
        <v>460</v>
      </c>
      <c r="I1077" t="s">
        <v>461</v>
      </c>
      <c r="J1077">
        <v>1</v>
      </c>
      <c r="L1077" t="s">
        <v>58</v>
      </c>
      <c r="M1077" t="s">
        <v>49</v>
      </c>
      <c r="N1077">
        <v>3</v>
      </c>
      <c r="O1077">
        <v>36</v>
      </c>
      <c r="P1077">
        <v>7.5</v>
      </c>
      <c r="Q1077">
        <v>70</v>
      </c>
      <c r="R1077">
        <v>4.5</v>
      </c>
      <c r="S1077">
        <v>315</v>
      </c>
      <c r="T1077">
        <v>0</v>
      </c>
      <c r="U1077">
        <v>315</v>
      </c>
      <c r="V1077">
        <v>315000</v>
      </c>
      <c r="W1077">
        <v>26250</v>
      </c>
      <c r="X1077" t="s">
        <v>1735</v>
      </c>
      <c r="Y1077" t="s">
        <v>1735</v>
      </c>
      <c r="Z1077">
        <v>3093</v>
      </c>
      <c r="AA1077">
        <v>3094</v>
      </c>
      <c r="AF1077">
        <v>138</v>
      </c>
      <c r="AH1077">
        <v>2023</v>
      </c>
      <c r="AL1077" t="s">
        <v>239</v>
      </c>
    </row>
    <row r="1078" spans="1:38" x14ac:dyDescent="0.35">
      <c r="A1078" t="s">
        <v>47</v>
      </c>
      <c r="B1078" t="s">
        <v>306</v>
      </c>
      <c r="C1078" t="s">
        <v>303</v>
      </c>
      <c r="D1078" t="s">
        <v>303</v>
      </c>
      <c r="E1078" t="s">
        <v>48</v>
      </c>
      <c r="G1078" t="s">
        <v>239</v>
      </c>
      <c r="H1078" t="s">
        <v>462</v>
      </c>
      <c r="I1078" t="s">
        <v>463</v>
      </c>
      <c r="J1078">
        <v>1</v>
      </c>
      <c r="L1078" t="s">
        <v>58</v>
      </c>
      <c r="M1078" t="s">
        <v>49</v>
      </c>
      <c r="N1078">
        <v>3</v>
      </c>
      <c r="O1078">
        <v>36</v>
      </c>
      <c r="P1078">
        <v>7.5</v>
      </c>
      <c r="Q1078">
        <v>55</v>
      </c>
      <c r="R1078">
        <v>4.5</v>
      </c>
      <c r="S1078">
        <v>247.5</v>
      </c>
      <c r="T1078">
        <v>0</v>
      </c>
      <c r="U1078">
        <v>247.5</v>
      </c>
      <c r="V1078">
        <v>247500</v>
      </c>
      <c r="W1078">
        <v>20625</v>
      </c>
      <c r="X1078" t="s">
        <v>1735</v>
      </c>
      <c r="Y1078" t="s">
        <v>1735</v>
      </c>
      <c r="Z1078">
        <v>3093</v>
      </c>
      <c r="AA1078">
        <v>3094</v>
      </c>
      <c r="AF1078">
        <v>138</v>
      </c>
      <c r="AH1078">
        <v>2023</v>
      </c>
      <c r="AL1078" t="s">
        <v>239</v>
      </c>
    </row>
    <row r="1079" spans="1:38" x14ac:dyDescent="0.35">
      <c r="A1079" t="s">
        <v>47</v>
      </c>
      <c r="B1079" t="s">
        <v>306</v>
      </c>
      <c r="C1079" t="s">
        <v>303</v>
      </c>
      <c r="D1079" t="s">
        <v>303</v>
      </c>
      <c r="E1079" t="s">
        <v>48</v>
      </c>
      <c r="G1079" t="s">
        <v>239</v>
      </c>
      <c r="H1079" t="s">
        <v>464</v>
      </c>
      <c r="I1079" t="s">
        <v>465</v>
      </c>
      <c r="J1079">
        <v>1</v>
      </c>
      <c r="L1079" t="s">
        <v>58</v>
      </c>
      <c r="M1079" t="s">
        <v>49</v>
      </c>
      <c r="N1079">
        <v>3</v>
      </c>
      <c r="O1079">
        <v>36</v>
      </c>
      <c r="P1079">
        <v>1.5</v>
      </c>
      <c r="Q1079">
        <v>70</v>
      </c>
      <c r="R1079">
        <v>0.9</v>
      </c>
      <c r="S1079">
        <v>63</v>
      </c>
      <c r="T1079">
        <v>0</v>
      </c>
      <c r="U1079">
        <v>63</v>
      </c>
      <c r="V1079">
        <v>63000</v>
      </c>
      <c r="W1079">
        <v>5250</v>
      </c>
      <c r="X1079" t="s">
        <v>1735</v>
      </c>
      <c r="Y1079" t="s">
        <v>1735</v>
      </c>
      <c r="Z1079">
        <v>3093</v>
      </c>
      <c r="AA1079">
        <v>3094</v>
      </c>
      <c r="AF1079">
        <v>138</v>
      </c>
      <c r="AH1079">
        <v>2023</v>
      </c>
      <c r="AL1079" t="s">
        <v>239</v>
      </c>
    </row>
    <row r="1080" spans="1:38" x14ac:dyDescent="0.35">
      <c r="A1080" t="s">
        <v>47</v>
      </c>
      <c r="B1080" t="s">
        <v>306</v>
      </c>
      <c r="C1080" t="s">
        <v>303</v>
      </c>
      <c r="D1080" t="s">
        <v>303</v>
      </c>
      <c r="E1080" t="s">
        <v>48</v>
      </c>
      <c r="G1080" t="s">
        <v>239</v>
      </c>
      <c r="H1080" t="s">
        <v>466</v>
      </c>
      <c r="I1080" t="s">
        <v>467</v>
      </c>
      <c r="J1080">
        <v>1</v>
      </c>
      <c r="L1080" t="s">
        <v>58</v>
      </c>
      <c r="M1080" t="s">
        <v>49</v>
      </c>
      <c r="N1080">
        <v>3</v>
      </c>
      <c r="O1080">
        <v>36</v>
      </c>
      <c r="P1080">
        <v>6</v>
      </c>
      <c r="Q1080">
        <v>70</v>
      </c>
      <c r="R1080">
        <v>3.6</v>
      </c>
      <c r="S1080">
        <v>252</v>
      </c>
      <c r="T1080">
        <v>0</v>
      </c>
      <c r="U1080">
        <v>252</v>
      </c>
      <c r="V1080">
        <v>252000</v>
      </c>
      <c r="W1080">
        <v>21000</v>
      </c>
      <c r="X1080" t="s">
        <v>1735</v>
      </c>
      <c r="Y1080" t="s">
        <v>1735</v>
      </c>
      <c r="Z1080">
        <v>3093</v>
      </c>
      <c r="AA1080">
        <v>3094</v>
      </c>
      <c r="AF1080">
        <v>138</v>
      </c>
      <c r="AH1080">
        <v>2023</v>
      </c>
      <c r="AL1080" t="s">
        <v>239</v>
      </c>
    </row>
    <row r="1081" spans="1:38" x14ac:dyDescent="0.35">
      <c r="A1081" t="s">
        <v>47</v>
      </c>
      <c r="B1081" t="s">
        <v>306</v>
      </c>
      <c r="C1081" t="s">
        <v>303</v>
      </c>
      <c r="D1081" t="s">
        <v>303</v>
      </c>
      <c r="E1081" t="s">
        <v>48</v>
      </c>
      <c r="G1081" t="s">
        <v>239</v>
      </c>
      <c r="H1081" t="s">
        <v>468</v>
      </c>
      <c r="I1081" t="s">
        <v>469</v>
      </c>
      <c r="J1081">
        <v>1</v>
      </c>
      <c r="L1081" t="s">
        <v>58</v>
      </c>
      <c r="M1081" t="s">
        <v>50</v>
      </c>
      <c r="N1081">
        <v>4</v>
      </c>
      <c r="O1081">
        <v>32</v>
      </c>
      <c r="P1081">
        <v>7.5</v>
      </c>
      <c r="Q1081">
        <v>70</v>
      </c>
      <c r="R1081">
        <v>4</v>
      </c>
      <c r="S1081">
        <v>280</v>
      </c>
      <c r="T1081">
        <v>0</v>
      </c>
      <c r="U1081">
        <v>280</v>
      </c>
      <c r="V1081">
        <v>280000</v>
      </c>
      <c r="W1081">
        <v>23333.333333333332</v>
      </c>
      <c r="X1081" t="s">
        <v>1735</v>
      </c>
      <c r="Y1081" t="s">
        <v>1735</v>
      </c>
      <c r="Z1081">
        <v>3093</v>
      </c>
      <c r="AA1081">
        <v>3094</v>
      </c>
      <c r="AF1081">
        <v>138</v>
      </c>
      <c r="AH1081">
        <v>2023</v>
      </c>
      <c r="AL1081" t="s">
        <v>239</v>
      </c>
    </row>
    <row r="1082" spans="1:38" x14ac:dyDescent="0.35">
      <c r="A1082" t="s">
        <v>47</v>
      </c>
      <c r="B1082" t="s">
        <v>306</v>
      </c>
      <c r="C1082" t="s">
        <v>303</v>
      </c>
      <c r="D1082" t="s">
        <v>303</v>
      </c>
      <c r="E1082" t="s">
        <v>48</v>
      </c>
      <c r="G1082" t="s">
        <v>239</v>
      </c>
      <c r="H1082" t="s">
        <v>470</v>
      </c>
      <c r="I1082" t="s">
        <v>471</v>
      </c>
      <c r="J1082">
        <v>1</v>
      </c>
      <c r="L1082" t="s">
        <v>58</v>
      </c>
      <c r="M1082" t="s">
        <v>50</v>
      </c>
      <c r="N1082">
        <v>4</v>
      </c>
      <c r="O1082">
        <v>32</v>
      </c>
      <c r="P1082">
        <v>7.5</v>
      </c>
      <c r="Q1082">
        <v>55</v>
      </c>
      <c r="R1082">
        <v>4</v>
      </c>
      <c r="S1082">
        <v>220</v>
      </c>
      <c r="T1082">
        <v>0</v>
      </c>
      <c r="U1082">
        <v>220</v>
      </c>
      <c r="V1082">
        <v>220000</v>
      </c>
      <c r="W1082">
        <v>18333.333333333332</v>
      </c>
      <c r="X1082" t="s">
        <v>1735</v>
      </c>
      <c r="Y1082" t="s">
        <v>1735</v>
      </c>
      <c r="Z1082">
        <v>3093</v>
      </c>
      <c r="AA1082">
        <v>3094</v>
      </c>
      <c r="AF1082">
        <v>138</v>
      </c>
      <c r="AH1082">
        <v>2023</v>
      </c>
      <c r="AL1082" t="s">
        <v>239</v>
      </c>
    </row>
    <row r="1083" spans="1:38" x14ac:dyDescent="0.35">
      <c r="A1083" t="s">
        <v>47</v>
      </c>
      <c r="B1083" t="s">
        <v>306</v>
      </c>
      <c r="C1083" t="s">
        <v>303</v>
      </c>
      <c r="D1083" t="s">
        <v>303</v>
      </c>
      <c r="E1083" t="s">
        <v>48</v>
      </c>
      <c r="G1083" t="s">
        <v>142</v>
      </c>
      <c r="H1083" t="s">
        <v>472</v>
      </c>
      <c r="I1083" t="s">
        <v>473</v>
      </c>
      <c r="J1083">
        <v>1</v>
      </c>
      <c r="L1083" t="s">
        <v>58</v>
      </c>
      <c r="M1083" t="s">
        <v>50</v>
      </c>
      <c r="N1083">
        <v>4</v>
      </c>
      <c r="O1083">
        <v>32</v>
      </c>
      <c r="P1083">
        <v>7.5</v>
      </c>
      <c r="Q1083">
        <v>70</v>
      </c>
      <c r="R1083">
        <v>4</v>
      </c>
      <c r="S1083">
        <v>280</v>
      </c>
      <c r="T1083">
        <v>0</v>
      </c>
      <c r="U1083">
        <v>280</v>
      </c>
      <c r="V1083">
        <v>280000</v>
      </c>
      <c r="W1083">
        <v>23333.333333333332</v>
      </c>
      <c r="X1083" t="s">
        <v>1735</v>
      </c>
      <c r="Y1083" t="s">
        <v>1738</v>
      </c>
      <c r="Z1083">
        <v>3093</v>
      </c>
      <c r="AA1083">
        <v>3094</v>
      </c>
      <c r="AF1083">
        <v>138</v>
      </c>
      <c r="AH1083">
        <v>2023</v>
      </c>
      <c r="AL1083" t="s">
        <v>239</v>
      </c>
    </row>
    <row r="1084" spans="1:38" x14ac:dyDescent="0.35">
      <c r="A1084" t="s">
        <v>47</v>
      </c>
      <c r="B1084" t="s">
        <v>306</v>
      </c>
      <c r="C1084" t="s">
        <v>303</v>
      </c>
      <c r="D1084" t="s">
        <v>303</v>
      </c>
      <c r="E1084" t="s">
        <v>48</v>
      </c>
      <c r="G1084" t="s">
        <v>239</v>
      </c>
      <c r="H1084" t="s">
        <v>464</v>
      </c>
      <c r="I1084" t="s">
        <v>465</v>
      </c>
      <c r="J1084">
        <v>1</v>
      </c>
      <c r="L1084" t="s">
        <v>58</v>
      </c>
      <c r="M1084" t="s">
        <v>50</v>
      </c>
      <c r="N1084">
        <v>4</v>
      </c>
      <c r="O1084">
        <v>32</v>
      </c>
      <c r="P1084">
        <v>1.5</v>
      </c>
      <c r="Q1084">
        <v>70</v>
      </c>
      <c r="R1084">
        <v>0.8</v>
      </c>
      <c r="S1084">
        <v>56</v>
      </c>
      <c r="T1084">
        <v>0</v>
      </c>
      <c r="U1084">
        <v>56</v>
      </c>
      <c r="V1084">
        <v>56000</v>
      </c>
      <c r="W1084">
        <v>4666.666666666667</v>
      </c>
      <c r="X1084" t="s">
        <v>1735</v>
      </c>
      <c r="Y1084" t="s">
        <v>1735</v>
      </c>
      <c r="Z1084">
        <v>3093</v>
      </c>
      <c r="AA1084">
        <v>3094</v>
      </c>
      <c r="AF1084">
        <v>138</v>
      </c>
      <c r="AH1084">
        <v>2023</v>
      </c>
      <c r="AL1084" t="s">
        <v>239</v>
      </c>
    </row>
    <row r="1085" spans="1:38" x14ac:dyDescent="0.35">
      <c r="A1085" t="s">
        <v>47</v>
      </c>
      <c r="B1085" t="s">
        <v>306</v>
      </c>
      <c r="C1085" t="s">
        <v>303</v>
      </c>
      <c r="D1085" t="s">
        <v>303</v>
      </c>
      <c r="E1085" t="s">
        <v>48</v>
      </c>
      <c r="G1085" t="s">
        <v>239</v>
      </c>
      <c r="H1085" t="s">
        <v>474</v>
      </c>
      <c r="I1085" t="s">
        <v>475</v>
      </c>
      <c r="J1085">
        <v>1</v>
      </c>
      <c r="L1085" t="s">
        <v>58</v>
      </c>
      <c r="M1085" t="s">
        <v>50</v>
      </c>
      <c r="N1085">
        <v>4</v>
      </c>
      <c r="O1085">
        <v>32</v>
      </c>
      <c r="P1085">
        <v>6</v>
      </c>
      <c r="Q1085">
        <v>70</v>
      </c>
      <c r="R1085">
        <v>3.2</v>
      </c>
      <c r="S1085">
        <v>224</v>
      </c>
      <c r="T1085">
        <v>0</v>
      </c>
      <c r="U1085">
        <v>224</v>
      </c>
      <c r="V1085">
        <v>224000</v>
      </c>
      <c r="W1085">
        <v>18666.666666666668</v>
      </c>
      <c r="X1085" t="s">
        <v>1735</v>
      </c>
      <c r="Y1085" t="s">
        <v>1735</v>
      </c>
      <c r="Z1085">
        <v>3093</v>
      </c>
      <c r="AA1085">
        <v>3094</v>
      </c>
      <c r="AF1085">
        <v>138</v>
      </c>
      <c r="AH1085">
        <v>2023</v>
      </c>
      <c r="AL1085" t="s">
        <v>239</v>
      </c>
    </row>
    <row r="1086" spans="1:38" x14ac:dyDescent="0.35">
      <c r="A1086" t="s">
        <v>47</v>
      </c>
      <c r="B1086" t="s">
        <v>306</v>
      </c>
      <c r="C1086" t="s">
        <v>303</v>
      </c>
      <c r="D1086" t="s">
        <v>303</v>
      </c>
      <c r="E1086" t="s">
        <v>48</v>
      </c>
      <c r="G1086" t="s">
        <v>239</v>
      </c>
      <c r="H1086" t="s">
        <v>476</v>
      </c>
      <c r="I1086" t="s">
        <v>477</v>
      </c>
      <c r="J1086">
        <v>1</v>
      </c>
      <c r="L1086" t="s">
        <v>58</v>
      </c>
      <c r="M1086" t="s">
        <v>49</v>
      </c>
      <c r="N1086">
        <v>5</v>
      </c>
      <c r="O1086">
        <v>31</v>
      </c>
      <c r="P1086">
        <v>4.5</v>
      </c>
      <c r="Q1086">
        <v>70</v>
      </c>
      <c r="R1086">
        <v>2.3250000000000002</v>
      </c>
      <c r="S1086">
        <v>162.75</v>
      </c>
      <c r="T1086">
        <v>0</v>
      </c>
      <c r="U1086">
        <v>162.75</v>
      </c>
      <c r="V1086">
        <v>162750</v>
      </c>
      <c r="W1086">
        <v>13562.5</v>
      </c>
      <c r="X1086" t="s">
        <v>1735</v>
      </c>
      <c r="Y1086" t="s">
        <v>1735</v>
      </c>
      <c r="Z1086">
        <v>3093</v>
      </c>
      <c r="AA1086">
        <v>3094</v>
      </c>
      <c r="AF1086">
        <v>138</v>
      </c>
      <c r="AH1086">
        <v>2023</v>
      </c>
      <c r="AL1086" t="s">
        <v>239</v>
      </c>
    </row>
    <row r="1087" spans="1:38" x14ac:dyDescent="0.35">
      <c r="A1087" t="s">
        <v>47</v>
      </c>
      <c r="B1087" t="s">
        <v>306</v>
      </c>
      <c r="C1087" t="s">
        <v>303</v>
      </c>
      <c r="D1087" t="s">
        <v>303</v>
      </c>
      <c r="E1087" t="s">
        <v>48</v>
      </c>
      <c r="G1087" t="s">
        <v>239</v>
      </c>
      <c r="H1087" t="s">
        <v>478</v>
      </c>
      <c r="I1087" t="s">
        <v>479</v>
      </c>
      <c r="J1087">
        <v>1</v>
      </c>
      <c r="L1087" t="s">
        <v>58</v>
      </c>
      <c r="M1087" t="s">
        <v>49</v>
      </c>
      <c r="N1087">
        <v>5</v>
      </c>
      <c r="O1087">
        <v>31</v>
      </c>
      <c r="P1087">
        <v>7.5</v>
      </c>
      <c r="Q1087">
        <v>68</v>
      </c>
      <c r="R1087">
        <v>3.875</v>
      </c>
      <c r="S1087">
        <v>263.5</v>
      </c>
      <c r="T1087">
        <v>0</v>
      </c>
      <c r="U1087">
        <v>263.5</v>
      </c>
      <c r="V1087">
        <v>263500</v>
      </c>
      <c r="W1087">
        <v>21958.333333333332</v>
      </c>
      <c r="X1087" t="s">
        <v>1735</v>
      </c>
      <c r="Y1087" t="s">
        <v>1735</v>
      </c>
      <c r="Z1087">
        <v>3093</v>
      </c>
      <c r="AA1087">
        <v>3094</v>
      </c>
      <c r="AF1087">
        <v>138</v>
      </c>
      <c r="AH1087">
        <v>2023</v>
      </c>
      <c r="AL1087" t="s">
        <v>239</v>
      </c>
    </row>
    <row r="1088" spans="1:38" x14ac:dyDescent="0.35">
      <c r="A1088" t="s">
        <v>47</v>
      </c>
      <c r="B1088" t="s">
        <v>306</v>
      </c>
      <c r="C1088" t="s">
        <v>303</v>
      </c>
      <c r="D1088" t="s">
        <v>303</v>
      </c>
      <c r="E1088" t="s">
        <v>48</v>
      </c>
      <c r="G1088" t="s">
        <v>239</v>
      </c>
      <c r="H1088" t="s">
        <v>480</v>
      </c>
      <c r="I1088" t="s">
        <v>481</v>
      </c>
      <c r="J1088">
        <v>1</v>
      </c>
      <c r="L1088" t="s">
        <v>58</v>
      </c>
      <c r="M1088" t="s">
        <v>49</v>
      </c>
      <c r="N1088">
        <v>5</v>
      </c>
      <c r="O1088">
        <v>31</v>
      </c>
      <c r="P1088">
        <v>9</v>
      </c>
      <c r="Q1088">
        <v>95</v>
      </c>
      <c r="R1088">
        <v>4.6500000000000004</v>
      </c>
      <c r="S1088">
        <v>441.75000000000006</v>
      </c>
      <c r="T1088">
        <v>0</v>
      </c>
      <c r="U1088">
        <v>441.75000000000006</v>
      </c>
      <c r="V1088">
        <v>441750.00000000006</v>
      </c>
      <c r="W1088">
        <v>36812.500000000007</v>
      </c>
      <c r="X1088" t="s">
        <v>1735</v>
      </c>
      <c r="Y1088" t="s">
        <v>1735</v>
      </c>
      <c r="Z1088">
        <v>3093</v>
      </c>
      <c r="AA1088">
        <v>3094</v>
      </c>
      <c r="AF1088">
        <v>138</v>
      </c>
      <c r="AH1088">
        <v>2023</v>
      </c>
      <c r="AL1088" t="s">
        <v>239</v>
      </c>
    </row>
    <row r="1089" spans="1:39" x14ac:dyDescent="0.35">
      <c r="A1089" t="s">
        <v>47</v>
      </c>
      <c r="B1089" t="s">
        <v>306</v>
      </c>
      <c r="C1089" t="s">
        <v>303</v>
      </c>
      <c r="D1089" t="s">
        <v>303</v>
      </c>
      <c r="E1089" t="s">
        <v>48</v>
      </c>
      <c r="G1089" t="s">
        <v>239</v>
      </c>
      <c r="H1089" t="s">
        <v>482</v>
      </c>
      <c r="I1089" t="s">
        <v>483</v>
      </c>
      <c r="J1089">
        <v>1</v>
      </c>
      <c r="L1089" t="s">
        <v>58</v>
      </c>
      <c r="M1089" t="s">
        <v>49</v>
      </c>
      <c r="N1089">
        <v>5</v>
      </c>
      <c r="O1089">
        <v>31</v>
      </c>
      <c r="P1089">
        <v>6</v>
      </c>
      <c r="Q1089">
        <v>70</v>
      </c>
      <c r="R1089">
        <v>3.1</v>
      </c>
      <c r="S1089">
        <v>217</v>
      </c>
      <c r="T1089">
        <v>0</v>
      </c>
      <c r="U1089">
        <v>217</v>
      </c>
      <c r="V1089">
        <v>217000</v>
      </c>
      <c r="W1089">
        <v>18083.333333333332</v>
      </c>
      <c r="X1089" t="s">
        <v>1735</v>
      </c>
      <c r="Y1089" t="s">
        <v>1735</v>
      </c>
      <c r="Z1089">
        <v>3093</v>
      </c>
      <c r="AA1089">
        <v>3094</v>
      </c>
      <c r="AF1089">
        <v>138</v>
      </c>
      <c r="AH1089">
        <v>2023</v>
      </c>
      <c r="AL1089" t="s">
        <v>239</v>
      </c>
    </row>
    <row r="1090" spans="1:39" x14ac:dyDescent="0.35">
      <c r="A1090" t="s">
        <v>47</v>
      </c>
      <c r="B1090" t="s">
        <v>306</v>
      </c>
      <c r="C1090" t="s">
        <v>303</v>
      </c>
      <c r="D1090" t="s">
        <v>303</v>
      </c>
      <c r="E1090" t="s">
        <v>48</v>
      </c>
      <c r="G1090" t="s">
        <v>239</v>
      </c>
      <c r="H1090" t="s">
        <v>484</v>
      </c>
      <c r="I1090" t="s">
        <v>485</v>
      </c>
      <c r="J1090">
        <v>1</v>
      </c>
      <c r="L1090" t="s">
        <v>58</v>
      </c>
      <c r="M1090" t="s">
        <v>49</v>
      </c>
      <c r="N1090">
        <v>5</v>
      </c>
      <c r="O1090">
        <v>31</v>
      </c>
      <c r="P1090">
        <v>3</v>
      </c>
      <c r="Q1090">
        <v>70</v>
      </c>
      <c r="R1090">
        <v>1.55</v>
      </c>
      <c r="S1090">
        <v>108.5</v>
      </c>
      <c r="U1090">
        <v>108.5</v>
      </c>
      <c r="V1090">
        <v>108500</v>
      </c>
      <c r="W1090">
        <v>9041.6666666666661</v>
      </c>
      <c r="X1090" t="s">
        <v>1735</v>
      </c>
      <c r="Y1090" t="s">
        <v>1735</v>
      </c>
      <c r="Z1090">
        <v>3093</v>
      </c>
      <c r="AA1090">
        <v>3094</v>
      </c>
      <c r="AF1090">
        <v>138</v>
      </c>
      <c r="AH1090">
        <v>2023</v>
      </c>
      <c r="AL1090" t="s">
        <v>239</v>
      </c>
    </row>
    <row r="1091" spans="1:39" x14ac:dyDescent="0.35">
      <c r="A1091" t="s">
        <v>47</v>
      </c>
      <c r="B1091" t="s">
        <v>306</v>
      </c>
      <c r="C1091" t="s">
        <v>303</v>
      </c>
      <c r="D1091" t="s">
        <v>303</v>
      </c>
      <c r="E1091" t="s">
        <v>48</v>
      </c>
      <c r="G1091" t="s">
        <v>239</v>
      </c>
      <c r="H1091" t="s">
        <v>349</v>
      </c>
      <c r="I1091" t="s">
        <v>42</v>
      </c>
      <c r="J1091">
        <v>1</v>
      </c>
      <c r="L1091" t="s">
        <v>66</v>
      </c>
      <c r="M1091" t="s">
        <v>50</v>
      </c>
      <c r="N1091">
        <v>6</v>
      </c>
      <c r="O1091">
        <v>25</v>
      </c>
      <c r="P1091">
        <v>15</v>
      </c>
      <c r="Q1091">
        <v>60</v>
      </c>
      <c r="R1091">
        <v>6.25</v>
      </c>
      <c r="S1091">
        <v>375</v>
      </c>
      <c r="T1091">
        <v>0</v>
      </c>
      <c r="U1091">
        <v>375</v>
      </c>
      <c r="V1091">
        <v>375000</v>
      </c>
      <c r="W1091">
        <v>31250</v>
      </c>
      <c r="X1091" t="s">
        <v>1735</v>
      </c>
      <c r="Y1091" t="s">
        <v>1735</v>
      </c>
      <c r="Z1091">
        <v>3093</v>
      </c>
      <c r="AA1091">
        <v>3094</v>
      </c>
      <c r="AF1091">
        <v>138</v>
      </c>
      <c r="AH1091">
        <v>2023</v>
      </c>
      <c r="AL1091" t="s">
        <v>239</v>
      </c>
    </row>
    <row r="1092" spans="1:39" x14ac:dyDescent="0.35">
      <c r="A1092" t="s">
        <v>47</v>
      </c>
      <c r="B1092" t="s">
        <v>306</v>
      </c>
      <c r="C1092" t="s">
        <v>303</v>
      </c>
      <c r="D1092" t="s">
        <v>303</v>
      </c>
      <c r="E1092" t="s">
        <v>48</v>
      </c>
      <c r="G1092" t="s">
        <v>239</v>
      </c>
      <c r="H1092" t="s">
        <v>480</v>
      </c>
      <c r="I1092" t="s">
        <v>481</v>
      </c>
      <c r="J1092">
        <v>1</v>
      </c>
      <c r="L1092" t="s">
        <v>58</v>
      </c>
      <c r="M1092" t="s">
        <v>50</v>
      </c>
      <c r="N1092">
        <v>6</v>
      </c>
      <c r="O1092">
        <v>25</v>
      </c>
      <c r="P1092">
        <v>6</v>
      </c>
      <c r="Q1092">
        <v>95</v>
      </c>
      <c r="R1092">
        <v>2.5</v>
      </c>
      <c r="S1092">
        <v>237.5</v>
      </c>
      <c r="T1092">
        <v>0</v>
      </c>
      <c r="U1092">
        <v>237.5</v>
      </c>
      <c r="V1092">
        <v>237500</v>
      </c>
      <c r="W1092">
        <v>19791.666666666668</v>
      </c>
      <c r="X1092" t="s">
        <v>1735</v>
      </c>
      <c r="Y1092" t="s">
        <v>1735</v>
      </c>
      <c r="Z1092">
        <v>3093</v>
      </c>
      <c r="AA1092">
        <v>3094</v>
      </c>
      <c r="AF1092">
        <v>138</v>
      </c>
      <c r="AH1092">
        <v>2023</v>
      </c>
      <c r="AL1092" t="s">
        <v>239</v>
      </c>
    </row>
    <row r="1093" spans="1:39" x14ac:dyDescent="0.35">
      <c r="A1093" t="s">
        <v>47</v>
      </c>
      <c r="B1093" t="s">
        <v>306</v>
      </c>
      <c r="C1093" t="s">
        <v>303</v>
      </c>
      <c r="D1093" t="s">
        <v>303</v>
      </c>
      <c r="E1093" t="s">
        <v>48</v>
      </c>
      <c r="G1093" t="s">
        <v>239</v>
      </c>
      <c r="H1093" t="s">
        <v>486</v>
      </c>
      <c r="I1093" t="s">
        <v>487</v>
      </c>
      <c r="J1093">
        <v>1</v>
      </c>
      <c r="L1093" t="s">
        <v>58</v>
      </c>
      <c r="M1093" t="s">
        <v>50</v>
      </c>
      <c r="N1093">
        <v>6</v>
      </c>
      <c r="O1093">
        <v>25</v>
      </c>
      <c r="P1093">
        <v>7.5</v>
      </c>
      <c r="Q1093">
        <v>68</v>
      </c>
      <c r="R1093">
        <v>3.125</v>
      </c>
      <c r="S1093">
        <v>212.5</v>
      </c>
      <c r="T1093">
        <v>0</v>
      </c>
      <c r="U1093">
        <v>212.5</v>
      </c>
      <c r="V1093">
        <v>212500</v>
      </c>
      <c r="W1093">
        <v>17708.333333333332</v>
      </c>
      <c r="X1093" t="s">
        <v>1735</v>
      </c>
      <c r="Y1093" t="s">
        <v>1735</v>
      </c>
      <c r="Z1093">
        <v>3093</v>
      </c>
      <c r="AA1093">
        <v>3094</v>
      </c>
      <c r="AF1093">
        <v>138</v>
      </c>
      <c r="AH1093">
        <v>2023</v>
      </c>
      <c r="AL1093" t="s">
        <v>239</v>
      </c>
    </row>
    <row r="1094" spans="1:39" x14ac:dyDescent="0.35">
      <c r="A1094" t="s">
        <v>47</v>
      </c>
      <c r="B1094" t="s">
        <v>306</v>
      </c>
      <c r="C1094" t="s">
        <v>303</v>
      </c>
      <c r="D1094" t="s">
        <v>303</v>
      </c>
      <c r="E1094" t="s">
        <v>48</v>
      </c>
      <c r="G1094" t="s">
        <v>239</v>
      </c>
      <c r="H1094" t="s">
        <v>488</v>
      </c>
      <c r="I1094" t="s">
        <v>489</v>
      </c>
      <c r="J1094">
        <v>1</v>
      </c>
      <c r="L1094" t="s">
        <v>58</v>
      </c>
      <c r="M1094" t="s">
        <v>50</v>
      </c>
      <c r="N1094">
        <v>6</v>
      </c>
      <c r="O1094">
        <v>25</v>
      </c>
      <c r="P1094">
        <v>1.5</v>
      </c>
      <c r="Q1094">
        <v>70</v>
      </c>
      <c r="R1094">
        <v>0.625</v>
      </c>
      <c r="S1094">
        <v>43.75</v>
      </c>
      <c r="T1094">
        <v>0</v>
      </c>
      <c r="U1094">
        <v>43.75</v>
      </c>
      <c r="V1094">
        <v>43750</v>
      </c>
      <c r="W1094">
        <v>3645.8333333333335</v>
      </c>
      <c r="X1094" t="s">
        <v>1735</v>
      </c>
      <c r="Y1094" t="s">
        <v>1735</v>
      </c>
      <c r="Z1094">
        <v>3093</v>
      </c>
      <c r="AA1094">
        <v>3094</v>
      </c>
      <c r="AF1094">
        <v>138</v>
      </c>
      <c r="AH1094">
        <v>2023</v>
      </c>
      <c r="AL1094" t="s">
        <v>239</v>
      </c>
    </row>
    <row r="1095" spans="1:39" x14ac:dyDescent="0.35">
      <c r="A1095" t="s">
        <v>47</v>
      </c>
      <c r="B1095" t="s">
        <v>306</v>
      </c>
      <c r="C1095" t="s">
        <v>303</v>
      </c>
      <c r="D1095" t="s">
        <v>303</v>
      </c>
      <c r="E1095" t="s">
        <v>48</v>
      </c>
      <c r="G1095" t="s">
        <v>239</v>
      </c>
      <c r="H1095" t="s">
        <v>65</v>
      </c>
      <c r="I1095" t="s">
        <v>42</v>
      </c>
      <c r="J1095">
        <v>1</v>
      </c>
      <c r="L1095" t="s">
        <v>66</v>
      </c>
      <c r="M1095" t="s">
        <v>42</v>
      </c>
      <c r="O1095">
        <v>0</v>
      </c>
      <c r="P1095">
        <v>60</v>
      </c>
      <c r="Q1095">
        <v>50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 t="s">
        <v>1735</v>
      </c>
      <c r="Y1095" t="s">
        <v>1735</v>
      </c>
      <c r="Z1095">
        <v>3093</v>
      </c>
      <c r="AA1095">
        <v>3094</v>
      </c>
      <c r="AF1095">
        <v>138</v>
      </c>
      <c r="AH1095">
        <v>2023</v>
      </c>
      <c r="AL1095" t="s">
        <v>239</v>
      </c>
    </row>
    <row r="1096" spans="1:39" x14ac:dyDescent="0.35">
      <c r="A1096" t="s">
        <v>47</v>
      </c>
      <c r="B1096" t="s">
        <v>306</v>
      </c>
      <c r="C1096" t="s">
        <v>303</v>
      </c>
      <c r="D1096" t="s">
        <v>303</v>
      </c>
      <c r="E1096" t="s">
        <v>48</v>
      </c>
      <c r="G1096" t="s">
        <v>239</v>
      </c>
      <c r="H1096" t="s">
        <v>490</v>
      </c>
      <c r="I1096" t="s">
        <v>42</v>
      </c>
      <c r="J1096">
        <v>1</v>
      </c>
      <c r="L1096" t="s">
        <v>53</v>
      </c>
      <c r="M1096" t="s">
        <v>42</v>
      </c>
      <c r="Q1096">
        <v>0</v>
      </c>
      <c r="R1096">
        <v>0</v>
      </c>
      <c r="S1096">
        <v>0</v>
      </c>
      <c r="T1096">
        <v>2235.4940000000001</v>
      </c>
      <c r="U1096">
        <v>2235.4940000000001</v>
      </c>
      <c r="V1096">
        <v>2235494</v>
      </c>
      <c r="W1096">
        <v>186291.16666666666</v>
      </c>
      <c r="X1096" t="s">
        <v>1735</v>
      </c>
      <c r="Y1096" t="s">
        <v>1735</v>
      </c>
      <c r="Z1096">
        <v>3093</v>
      </c>
      <c r="AA1096">
        <v>3094</v>
      </c>
      <c r="AF1096">
        <v>138</v>
      </c>
      <c r="AH1096">
        <v>2023</v>
      </c>
      <c r="AL1096" t="s">
        <v>239</v>
      </c>
    </row>
    <row r="1098" spans="1:39" x14ac:dyDescent="0.35">
      <c r="A1098" t="s">
        <v>38</v>
      </c>
      <c r="B1098" t="s">
        <v>701</v>
      </c>
      <c r="C1098" t="s">
        <v>281</v>
      </c>
      <c r="D1098" t="s">
        <v>281</v>
      </c>
      <c r="E1098" t="s">
        <v>42</v>
      </c>
      <c r="G1098" t="s">
        <v>53</v>
      </c>
      <c r="H1098" t="s">
        <v>307</v>
      </c>
      <c r="I1098" t="s">
        <v>42</v>
      </c>
      <c r="J1098">
        <v>1</v>
      </c>
      <c r="L1098" t="s">
        <v>53</v>
      </c>
      <c r="M1098" t="s">
        <v>42</v>
      </c>
      <c r="Q1098">
        <v>0</v>
      </c>
      <c r="R1098">
        <v>0</v>
      </c>
      <c r="S1098">
        <v>0</v>
      </c>
      <c r="T1098">
        <v>55.48</v>
      </c>
      <c r="U1098">
        <v>55.48</v>
      </c>
      <c r="V1098">
        <v>55480</v>
      </c>
      <c r="W1098">
        <v>4623.333333333333</v>
      </c>
      <c r="X1098" t="s">
        <v>38</v>
      </c>
      <c r="Y1098" t="s">
        <v>38</v>
      </c>
      <c r="AB1098" t="s">
        <v>42</v>
      </c>
      <c r="AC1098" t="s">
        <v>42</v>
      </c>
      <c r="AD1098" t="s">
        <v>42</v>
      </c>
      <c r="AE1098" t="s">
        <v>42</v>
      </c>
      <c r="AH1098">
        <v>2023</v>
      </c>
      <c r="AI1098" t="s">
        <v>1478</v>
      </c>
      <c r="AM1098" t="s">
        <v>703</v>
      </c>
    </row>
    <row r="1099" spans="1:39" x14ac:dyDescent="0.35">
      <c r="A1099" t="s">
        <v>38</v>
      </c>
      <c r="B1099" t="s">
        <v>701</v>
      </c>
      <c r="C1099" t="s">
        <v>281</v>
      </c>
      <c r="D1099" t="s">
        <v>281</v>
      </c>
      <c r="E1099" t="s">
        <v>42</v>
      </c>
      <c r="G1099" t="s">
        <v>53</v>
      </c>
      <c r="H1099" t="s">
        <v>44</v>
      </c>
      <c r="I1099" t="s">
        <v>42</v>
      </c>
      <c r="J1099">
        <v>1</v>
      </c>
      <c r="L1099" t="s">
        <v>53</v>
      </c>
      <c r="M1099" t="s">
        <v>42</v>
      </c>
      <c r="Q1099">
        <v>0</v>
      </c>
      <c r="R1099">
        <v>0</v>
      </c>
      <c r="S1099">
        <v>0</v>
      </c>
      <c r="T1099">
        <v>423.75</v>
      </c>
      <c r="U1099">
        <v>423.75</v>
      </c>
      <c r="V1099">
        <v>423750</v>
      </c>
      <c r="W1099">
        <v>35312.5</v>
      </c>
      <c r="X1099" t="s">
        <v>38</v>
      </c>
      <c r="Y1099" t="s">
        <v>38</v>
      </c>
      <c r="AB1099" t="s">
        <v>42</v>
      </c>
      <c r="AC1099" t="s">
        <v>42</v>
      </c>
      <c r="AD1099" t="s">
        <v>42</v>
      </c>
      <c r="AE1099" t="s">
        <v>42</v>
      </c>
      <c r="AH1099">
        <v>2023</v>
      </c>
      <c r="AM1099" t="s">
        <v>703</v>
      </c>
    </row>
    <row r="1100" spans="1:39" x14ac:dyDescent="0.35">
      <c r="A1100" t="s">
        <v>38</v>
      </c>
      <c r="B1100" t="s">
        <v>701</v>
      </c>
      <c r="C1100" t="s">
        <v>281</v>
      </c>
      <c r="D1100" t="s">
        <v>281</v>
      </c>
      <c r="E1100" t="s">
        <v>42</v>
      </c>
      <c r="G1100" t="s">
        <v>53</v>
      </c>
      <c r="H1100" t="s">
        <v>54</v>
      </c>
      <c r="I1100" t="s">
        <v>42</v>
      </c>
      <c r="J1100">
        <v>1</v>
      </c>
      <c r="L1100" t="s">
        <v>53</v>
      </c>
      <c r="Q1100">
        <v>0</v>
      </c>
      <c r="R1100">
        <v>0</v>
      </c>
      <c r="S1100">
        <v>0</v>
      </c>
      <c r="T1100">
        <v>512.11</v>
      </c>
      <c r="U1100">
        <v>512.11</v>
      </c>
      <c r="V1100">
        <v>512110</v>
      </c>
      <c r="W1100">
        <v>42675.833333333336</v>
      </c>
      <c r="X1100" t="s">
        <v>38</v>
      </c>
      <c r="Y1100" t="s">
        <v>38</v>
      </c>
      <c r="AB1100" t="s">
        <v>42</v>
      </c>
      <c r="AC1100" t="s">
        <v>42</v>
      </c>
      <c r="AD1100" t="s">
        <v>42</v>
      </c>
      <c r="AE1100" t="s">
        <v>42</v>
      </c>
      <c r="AH1100">
        <v>2023</v>
      </c>
      <c r="AM1100" t="s">
        <v>703</v>
      </c>
    </row>
    <row r="1101" spans="1:39" x14ac:dyDescent="0.35">
      <c r="A1101" t="s">
        <v>38</v>
      </c>
      <c r="B1101" t="s">
        <v>701</v>
      </c>
      <c r="C1101" t="s">
        <v>281</v>
      </c>
      <c r="D1101" t="s">
        <v>281</v>
      </c>
      <c r="E1101" t="s">
        <v>42</v>
      </c>
      <c r="G1101" t="s">
        <v>53</v>
      </c>
      <c r="H1101" t="s">
        <v>55</v>
      </c>
      <c r="I1101" t="s">
        <v>42</v>
      </c>
      <c r="J1101">
        <v>1</v>
      </c>
      <c r="L1101" t="s">
        <v>53</v>
      </c>
      <c r="Q1101">
        <v>0</v>
      </c>
      <c r="R1101">
        <v>0</v>
      </c>
      <c r="S1101">
        <v>0</v>
      </c>
      <c r="T1101">
        <v>433.59</v>
      </c>
      <c r="U1101">
        <v>433.59</v>
      </c>
      <c r="V1101">
        <v>433590</v>
      </c>
      <c r="W1101">
        <v>36132.5</v>
      </c>
      <c r="X1101" t="s">
        <v>38</v>
      </c>
      <c r="Y1101" t="s">
        <v>38</v>
      </c>
      <c r="AB1101" t="s">
        <v>42</v>
      </c>
      <c r="AC1101" t="s">
        <v>42</v>
      </c>
      <c r="AD1101" t="s">
        <v>42</v>
      </c>
      <c r="AE1101" t="s">
        <v>42</v>
      </c>
      <c r="AH1101">
        <v>2023</v>
      </c>
      <c r="AM1101" t="s">
        <v>703</v>
      </c>
    </row>
    <row r="1102" spans="1:39" x14ac:dyDescent="0.35">
      <c r="A1102" t="s">
        <v>38</v>
      </c>
      <c r="B1102" t="s">
        <v>701</v>
      </c>
      <c r="C1102" t="s">
        <v>281</v>
      </c>
      <c r="D1102" t="s">
        <v>281</v>
      </c>
      <c r="E1102" t="s">
        <v>42</v>
      </c>
      <c r="G1102" t="s">
        <v>997</v>
      </c>
      <c r="H1102" t="s">
        <v>52</v>
      </c>
      <c r="I1102" t="s">
        <v>42</v>
      </c>
      <c r="J1102">
        <v>1</v>
      </c>
      <c r="L1102" t="s">
        <v>53</v>
      </c>
      <c r="Q1102">
        <v>0</v>
      </c>
      <c r="R1102">
        <v>0</v>
      </c>
      <c r="S1102">
        <v>0</v>
      </c>
      <c r="T1102">
        <v>488.08199999999999</v>
      </c>
      <c r="U1102">
        <v>488.08199999999999</v>
      </c>
      <c r="V1102">
        <v>488082</v>
      </c>
      <c r="W1102">
        <v>40673.5</v>
      </c>
      <c r="X1102" t="s">
        <v>38</v>
      </c>
      <c r="Y1102" t="s">
        <v>38</v>
      </c>
      <c r="AB1102" t="s">
        <v>42</v>
      </c>
      <c r="AC1102" t="s">
        <v>42</v>
      </c>
      <c r="AD1102" t="s">
        <v>42</v>
      </c>
      <c r="AE1102" t="s">
        <v>42</v>
      </c>
      <c r="AH1102">
        <v>2023</v>
      </c>
      <c r="AM1102" t="s">
        <v>703</v>
      </c>
    </row>
    <row r="1103" spans="1:39" x14ac:dyDescent="0.35">
      <c r="A1103" t="s">
        <v>47</v>
      </c>
      <c r="B1103" t="s">
        <v>701</v>
      </c>
      <c r="C1103" t="s">
        <v>281</v>
      </c>
      <c r="D1103" t="s">
        <v>281</v>
      </c>
      <c r="E1103" t="s">
        <v>48</v>
      </c>
      <c r="G1103" t="s">
        <v>1479</v>
      </c>
      <c r="H1103" t="s">
        <v>1480</v>
      </c>
      <c r="I1103" t="s">
        <v>1481</v>
      </c>
      <c r="J1103">
        <v>1</v>
      </c>
      <c r="L1103" t="s">
        <v>58</v>
      </c>
      <c r="M1103" t="s">
        <v>49</v>
      </c>
      <c r="N1103">
        <v>1</v>
      </c>
      <c r="O1103">
        <v>58</v>
      </c>
      <c r="P1103">
        <v>12</v>
      </c>
      <c r="Q1103">
        <v>99.080999999999989</v>
      </c>
      <c r="R1103">
        <v>11.6</v>
      </c>
      <c r="S1103">
        <v>1149.3395999999998</v>
      </c>
      <c r="U1103">
        <v>1149.3395999999998</v>
      </c>
      <c r="V1103">
        <v>1149339.5999999999</v>
      </c>
      <c r="W1103">
        <v>95778.299999999988</v>
      </c>
      <c r="X1103" t="s">
        <v>1762</v>
      </c>
      <c r="Y1103" t="s">
        <v>1482</v>
      </c>
      <c r="Z1103">
        <v>3093</v>
      </c>
      <c r="AA1103">
        <v>3094</v>
      </c>
      <c r="AB1103" t="s">
        <v>42</v>
      </c>
      <c r="AC1103" t="s">
        <v>42</v>
      </c>
      <c r="AD1103" t="s">
        <v>42</v>
      </c>
      <c r="AE1103" t="s">
        <v>42</v>
      </c>
      <c r="AF1103">
        <v>109</v>
      </c>
      <c r="AH1103">
        <v>2023</v>
      </c>
      <c r="AM1103" t="s">
        <v>703</v>
      </c>
    </row>
    <row r="1104" spans="1:39" x14ac:dyDescent="0.35">
      <c r="A1104" t="s">
        <v>47</v>
      </c>
      <c r="B1104" t="s">
        <v>701</v>
      </c>
      <c r="C1104" t="s">
        <v>281</v>
      </c>
      <c r="D1104" t="s">
        <v>281</v>
      </c>
      <c r="E1104" t="s">
        <v>48</v>
      </c>
      <c r="G1104" t="s">
        <v>1483</v>
      </c>
      <c r="H1104" t="s">
        <v>1484</v>
      </c>
      <c r="I1104" t="s">
        <v>1485</v>
      </c>
      <c r="J1104">
        <v>1</v>
      </c>
      <c r="L1104" t="s">
        <v>58</v>
      </c>
      <c r="M1104" t="s">
        <v>49</v>
      </c>
      <c r="N1104">
        <v>1</v>
      </c>
      <c r="O1104">
        <v>58</v>
      </c>
      <c r="P1104">
        <v>12</v>
      </c>
      <c r="Q1104">
        <v>99.080999999999989</v>
      </c>
      <c r="R1104">
        <v>11.6</v>
      </c>
      <c r="S1104">
        <v>1149.3395999999998</v>
      </c>
      <c r="U1104">
        <v>1149.3395999999998</v>
      </c>
      <c r="V1104">
        <v>1149339.5999999999</v>
      </c>
      <c r="W1104">
        <v>95778.299999999988</v>
      </c>
      <c r="X1104" t="s">
        <v>1762</v>
      </c>
      <c r="Y1104" t="s">
        <v>1486</v>
      </c>
      <c r="Z1104">
        <v>3093</v>
      </c>
      <c r="AA1104">
        <v>3094</v>
      </c>
      <c r="AB1104" t="s">
        <v>42</v>
      </c>
      <c r="AC1104" t="s">
        <v>42</v>
      </c>
      <c r="AD1104" t="s">
        <v>42</v>
      </c>
      <c r="AE1104" t="s">
        <v>42</v>
      </c>
      <c r="AF1104">
        <v>109</v>
      </c>
      <c r="AH1104">
        <v>2023</v>
      </c>
      <c r="AM1104" t="s">
        <v>703</v>
      </c>
    </row>
    <row r="1105" spans="1:39" x14ac:dyDescent="0.35">
      <c r="A1105" t="s">
        <v>47</v>
      </c>
      <c r="B1105" t="s">
        <v>701</v>
      </c>
      <c r="C1105" t="s">
        <v>281</v>
      </c>
      <c r="D1105" t="s">
        <v>281</v>
      </c>
      <c r="E1105" t="s">
        <v>48</v>
      </c>
      <c r="G1105" t="s">
        <v>1483</v>
      </c>
      <c r="H1105" t="s">
        <v>1487</v>
      </c>
      <c r="I1105" t="s">
        <v>1488</v>
      </c>
      <c r="J1105">
        <v>1</v>
      </c>
      <c r="L1105" t="s">
        <v>58</v>
      </c>
      <c r="M1105" t="s">
        <v>49</v>
      </c>
      <c r="N1105">
        <v>1</v>
      </c>
      <c r="O1105">
        <v>58</v>
      </c>
      <c r="P1105">
        <v>6</v>
      </c>
      <c r="Q1105">
        <v>99.080999999999989</v>
      </c>
      <c r="R1105">
        <v>5.8</v>
      </c>
      <c r="S1105">
        <v>574.6697999999999</v>
      </c>
      <c r="U1105">
        <v>574.6697999999999</v>
      </c>
      <c r="V1105">
        <v>574669.79999999993</v>
      </c>
      <c r="W1105">
        <v>47889.149999999994</v>
      </c>
      <c r="X1105" t="s">
        <v>1762</v>
      </c>
      <c r="Y1105" t="s">
        <v>1486</v>
      </c>
      <c r="Z1105">
        <v>3093</v>
      </c>
      <c r="AA1105">
        <v>3094</v>
      </c>
      <c r="AB1105" t="s">
        <v>42</v>
      </c>
      <c r="AC1105" t="s">
        <v>42</v>
      </c>
      <c r="AD1105" t="s">
        <v>42</v>
      </c>
      <c r="AE1105" t="s">
        <v>42</v>
      </c>
      <c r="AF1105">
        <v>109</v>
      </c>
      <c r="AH1105">
        <v>2023</v>
      </c>
      <c r="AM1105" t="s">
        <v>703</v>
      </c>
    </row>
    <row r="1106" spans="1:39" x14ac:dyDescent="0.35">
      <c r="A1106" t="s">
        <v>47</v>
      </c>
      <c r="B1106" t="s">
        <v>701</v>
      </c>
      <c r="C1106" t="s">
        <v>281</v>
      </c>
      <c r="D1106" t="s">
        <v>281</v>
      </c>
      <c r="E1106" t="s">
        <v>48</v>
      </c>
      <c r="G1106" t="s">
        <v>502</v>
      </c>
      <c r="H1106" t="s">
        <v>1489</v>
      </c>
      <c r="I1106" t="s">
        <v>1490</v>
      </c>
      <c r="J1106">
        <v>1</v>
      </c>
      <c r="L1106" t="s">
        <v>58</v>
      </c>
      <c r="M1106" t="s">
        <v>50</v>
      </c>
      <c r="N1106">
        <v>2</v>
      </c>
      <c r="O1106">
        <v>47</v>
      </c>
      <c r="P1106">
        <v>10</v>
      </c>
      <c r="Q1106">
        <v>99.080999999999989</v>
      </c>
      <c r="R1106">
        <v>7.833333333333333</v>
      </c>
      <c r="S1106">
        <v>776.13449999999989</v>
      </c>
      <c r="U1106">
        <v>776.13449999999989</v>
      </c>
      <c r="V1106">
        <v>776134.49999999988</v>
      </c>
      <c r="W1106">
        <v>64677.874999999993</v>
      </c>
      <c r="X1106" t="s">
        <v>1762</v>
      </c>
      <c r="Y1106" t="s">
        <v>1491</v>
      </c>
      <c r="Z1106">
        <v>3093</v>
      </c>
      <c r="AA1106">
        <v>3094</v>
      </c>
      <c r="AF1106">
        <v>109</v>
      </c>
      <c r="AH1106">
        <v>2023</v>
      </c>
      <c r="AM1106" t="s">
        <v>703</v>
      </c>
    </row>
    <row r="1107" spans="1:39" x14ac:dyDescent="0.35">
      <c r="A1107" t="s">
        <v>47</v>
      </c>
      <c r="B1107" t="s">
        <v>701</v>
      </c>
      <c r="C1107" t="s">
        <v>281</v>
      </c>
      <c r="D1107" t="s">
        <v>281</v>
      </c>
      <c r="E1107" t="s">
        <v>48</v>
      </c>
      <c r="G1107" t="s">
        <v>1483</v>
      </c>
      <c r="H1107" t="s">
        <v>1492</v>
      </c>
      <c r="I1107" t="s">
        <v>1493</v>
      </c>
      <c r="J1107">
        <v>1</v>
      </c>
      <c r="L1107" t="s">
        <v>58</v>
      </c>
      <c r="M1107" t="s">
        <v>50</v>
      </c>
      <c r="N1107">
        <v>2</v>
      </c>
      <c r="O1107">
        <v>47</v>
      </c>
      <c r="P1107">
        <v>12</v>
      </c>
      <c r="Q1107">
        <v>99.080999999999989</v>
      </c>
      <c r="R1107">
        <v>9.4</v>
      </c>
      <c r="S1107">
        <v>931.36139999999989</v>
      </c>
      <c r="U1107">
        <v>931.36139999999989</v>
      </c>
      <c r="V1107">
        <v>931361.39999999991</v>
      </c>
      <c r="W1107">
        <v>77613.45</v>
      </c>
      <c r="X1107" t="s">
        <v>1762</v>
      </c>
      <c r="Y1107" t="s">
        <v>1486</v>
      </c>
      <c r="Z1107">
        <v>3093</v>
      </c>
      <c r="AA1107">
        <v>3094</v>
      </c>
      <c r="AF1107">
        <v>109</v>
      </c>
      <c r="AH1107">
        <v>2023</v>
      </c>
      <c r="AM1107" t="s">
        <v>703</v>
      </c>
    </row>
    <row r="1108" spans="1:39" x14ac:dyDescent="0.35">
      <c r="A1108" t="s">
        <v>47</v>
      </c>
      <c r="B1108" t="s">
        <v>701</v>
      </c>
      <c r="C1108" t="s">
        <v>281</v>
      </c>
      <c r="D1108" t="s">
        <v>281</v>
      </c>
      <c r="E1108" t="s">
        <v>48</v>
      </c>
      <c r="G1108" t="s">
        <v>1483</v>
      </c>
      <c r="H1108" t="s">
        <v>1494</v>
      </c>
      <c r="I1108" t="s">
        <v>1495</v>
      </c>
      <c r="J1108">
        <v>1</v>
      </c>
      <c r="L1108" t="s">
        <v>58</v>
      </c>
      <c r="M1108" t="s">
        <v>50</v>
      </c>
      <c r="N1108">
        <v>2</v>
      </c>
      <c r="O1108">
        <v>47</v>
      </c>
      <c r="P1108">
        <v>8</v>
      </c>
      <c r="Q1108">
        <v>99.080999999999989</v>
      </c>
      <c r="R1108">
        <v>6.2666666666666666</v>
      </c>
      <c r="S1108">
        <v>620.90759999999989</v>
      </c>
      <c r="U1108">
        <v>620.90759999999989</v>
      </c>
      <c r="V1108">
        <v>620907.59999999986</v>
      </c>
      <c r="W1108">
        <v>51742.299999999988</v>
      </c>
      <c r="X1108" t="s">
        <v>1762</v>
      </c>
      <c r="Y1108" t="s">
        <v>1486</v>
      </c>
      <c r="Z1108">
        <v>3093</v>
      </c>
      <c r="AA1108">
        <v>3094</v>
      </c>
      <c r="AF1108">
        <v>109</v>
      </c>
      <c r="AH1108">
        <v>2023</v>
      </c>
      <c r="AM1108" t="s">
        <v>703</v>
      </c>
    </row>
    <row r="1109" spans="1:39" x14ac:dyDescent="0.35">
      <c r="A1109" t="s">
        <v>47</v>
      </c>
      <c r="B1109" t="s">
        <v>701</v>
      </c>
      <c r="C1109" t="s">
        <v>281</v>
      </c>
      <c r="D1109" t="s">
        <v>281</v>
      </c>
      <c r="E1109" t="s">
        <v>48</v>
      </c>
      <c r="G1109" t="s">
        <v>122</v>
      </c>
      <c r="H1109" t="s">
        <v>1496</v>
      </c>
      <c r="I1109" t="s">
        <v>1497</v>
      </c>
      <c r="J1109">
        <v>1</v>
      </c>
      <c r="L1109" t="s">
        <v>58</v>
      </c>
      <c r="M1109" t="s">
        <v>49</v>
      </c>
      <c r="N1109">
        <v>3</v>
      </c>
      <c r="O1109">
        <v>44</v>
      </c>
      <c r="P1109">
        <v>4</v>
      </c>
      <c r="Q1109">
        <v>99.080999999999989</v>
      </c>
      <c r="R1109">
        <v>2.9333333333333331</v>
      </c>
      <c r="S1109">
        <v>290.63759999999996</v>
      </c>
      <c r="U1109">
        <v>290.63759999999996</v>
      </c>
      <c r="V1109">
        <v>290637.59999999998</v>
      </c>
      <c r="W1109">
        <v>24219.8</v>
      </c>
      <c r="X1109" t="s">
        <v>1762</v>
      </c>
      <c r="Y1109" t="s">
        <v>1498</v>
      </c>
      <c r="Z1109">
        <v>3093</v>
      </c>
      <c r="AA1109">
        <v>3094</v>
      </c>
      <c r="AF1109">
        <v>109</v>
      </c>
      <c r="AH1109">
        <v>2023</v>
      </c>
      <c r="AM1109" t="s">
        <v>703</v>
      </c>
    </row>
    <row r="1110" spans="1:39" x14ac:dyDescent="0.35">
      <c r="A1110" t="s">
        <v>47</v>
      </c>
      <c r="B1110" t="s">
        <v>701</v>
      </c>
      <c r="C1110" t="s">
        <v>281</v>
      </c>
      <c r="D1110" t="s">
        <v>281</v>
      </c>
      <c r="E1110" t="s">
        <v>48</v>
      </c>
      <c r="G1110" t="s">
        <v>706</v>
      </c>
      <c r="H1110" t="s">
        <v>1499</v>
      </c>
      <c r="I1110" t="s">
        <v>1500</v>
      </c>
      <c r="J1110">
        <v>1</v>
      </c>
      <c r="L1110" t="s">
        <v>58</v>
      </c>
      <c r="M1110" t="s">
        <v>49</v>
      </c>
      <c r="N1110">
        <v>3</v>
      </c>
      <c r="O1110">
        <v>44</v>
      </c>
      <c r="P1110">
        <v>4.5</v>
      </c>
      <c r="Q1110">
        <v>99.081000000000003</v>
      </c>
      <c r="R1110">
        <v>3.3</v>
      </c>
      <c r="S1110">
        <v>326.96729999999997</v>
      </c>
      <c r="U1110">
        <v>326.96729999999997</v>
      </c>
      <c r="V1110">
        <v>326967.3</v>
      </c>
      <c r="W1110">
        <v>27247.274999999998</v>
      </c>
      <c r="X1110" t="s">
        <v>1762</v>
      </c>
      <c r="Y1110" t="s">
        <v>1501</v>
      </c>
      <c r="Z1110">
        <v>3093</v>
      </c>
      <c r="AA1110">
        <v>3094</v>
      </c>
      <c r="AF1110">
        <v>109</v>
      </c>
      <c r="AH1110">
        <v>2023</v>
      </c>
      <c r="AM1110" t="s">
        <v>703</v>
      </c>
    </row>
    <row r="1111" spans="1:39" x14ac:dyDescent="0.35">
      <c r="A1111" t="s">
        <v>47</v>
      </c>
      <c r="B1111" t="s">
        <v>701</v>
      </c>
      <c r="C1111" t="s">
        <v>281</v>
      </c>
      <c r="D1111" t="s">
        <v>281</v>
      </c>
      <c r="E1111" t="s">
        <v>48</v>
      </c>
      <c r="G1111" t="s">
        <v>125</v>
      </c>
      <c r="H1111" t="s">
        <v>1502</v>
      </c>
      <c r="I1111" t="s">
        <v>1503</v>
      </c>
      <c r="J1111">
        <v>1</v>
      </c>
      <c r="L1111" t="s">
        <v>58</v>
      </c>
      <c r="M1111" t="s">
        <v>49</v>
      </c>
      <c r="N1111">
        <v>3</v>
      </c>
      <c r="O1111">
        <v>44</v>
      </c>
      <c r="P1111">
        <v>8.5</v>
      </c>
      <c r="Q1111">
        <v>99.080999999999989</v>
      </c>
      <c r="R1111">
        <v>6.2333333333333334</v>
      </c>
      <c r="S1111">
        <v>617.60489999999993</v>
      </c>
      <c r="U1111">
        <v>617.60489999999993</v>
      </c>
      <c r="V1111">
        <v>617604.89999999991</v>
      </c>
      <c r="W1111">
        <v>51467.07499999999</v>
      </c>
      <c r="X1111" t="s">
        <v>1762</v>
      </c>
      <c r="Y1111" t="s">
        <v>1504</v>
      </c>
      <c r="Z1111">
        <v>3093</v>
      </c>
      <c r="AA1111">
        <v>3094</v>
      </c>
      <c r="AF1111">
        <v>109</v>
      </c>
      <c r="AH1111">
        <v>2023</v>
      </c>
      <c r="AM1111" t="s">
        <v>703</v>
      </c>
    </row>
    <row r="1112" spans="1:39" x14ac:dyDescent="0.35">
      <c r="A1112" t="s">
        <v>47</v>
      </c>
      <c r="B1112" t="s">
        <v>701</v>
      </c>
      <c r="C1112" t="s">
        <v>281</v>
      </c>
      <c r="D1112" t="s">
        <v>281</v>
      </c>
      <c r="E1112" t="s">
        <v>48</v>
      </c>
      <c r="G1112" t="s">
        <v>997</v>
      </c>
      <c r="H1112" t="s">
        <v>1505</v>
      </c>
      <c r="I1112" t="s">
        <v>1506</v>
      </c>
      <c r="J1112">
        <v>1</v>
      </c>
      <c r="L1112" t="s">
        <v>58</v>
      </c>
      <c r="M1112" t="s">
        <v>49</v>
      </c>
      <c r="N1112">
        <v>3</v>
      </c>
      <c r="O1112">
        <v>44</v>
      </c>
      <c r="P1112">
        <v>13</v>
      </c>
      <c r="Q1112">
        <v>99.080999999999989</v>
      </c>
      <c r="R1112">
        <v>9.5333333333333332</v>
      </c>
      <c r="S1112">
        <v>944.57219999999984</v>
      </c>
      <c r="U1112">
        <v>944.57219999999984</v>
      </c>
      <c r="V1112">
        <v>944572.19999999984</v>
      </c>
      <c r="W1112">
        <v>78714.349999999991</v>
      </c>
      <c r="X1112" t="s">
        <v>1762</v>
      </c>
      <c r="Y1112" t="s">
        <v>1507</v>
      </c>
      <c r="Z1112">
        <v>3093</v>
      </c>
      <c r="AA1112">
        <v>3094</v>
      </c>
      <c r="AF1112">
        <v>109</v>
      </c>
      <c r="AH1112">
        <v>2023</v>
      </c>
      <c r="AM1112" t="s">
        <v>703</v>
      </c>
    </row>
    <row r="1113" spans="1:39" x14ac:dyDescent="0.35">
      <c r="A1113" t="s">
        <v>47</v>
      </c>
      <c r="B1113" t="s">
        <v>701</v>
      </c>
      <c r="C1113" t="s">
        <v>281</v>
      </c>
      <c r="D1113" t="s">
        <v>281</v>
      </c>
      <c r="E1113" t="s">
        <v>48</v>
      </c>
      <c r="G1113" t="s">
        <v>122</v>
      </c>
      <c r="H1113" t="s">
        <v>676</v>
      </c>
      <c r="I1113" t="s">
        <v>1508</v>
      </c>
      <c r="J1113">
        <v>1</v>
      </c>
      <c r="L1113" t="s">
        <v>58</v>
      </c>
      <c r="M1113" t="s">
        <v>50</v>
      </c>
      <c r="N1113">
        <v>4</v>
      </c>
      <c r="O1113">
        <v>35</v>
      </c>
      <c r="P1113">
        <v>3</v>
      </c>
      <c r="Q1113">
        <v>99.080999999999989</v>
      </c>
      <c r="R1113">
        <v>1.75</v>
      </c>
      <c r="S1113">
        <v>173.39174999999997</v>
      </c>
      <c r="U1113">
        <v>173.39174999999997</v>
      </c>
      <c r="V1113">
        <v>173391.74999999997</v>
      </c>
      <c r="W1113">
        <v>14449.312499999998</v>
      </c>
      <c r="X1113" t="s">
        <v>1762</v>
      </c>
      <c r="Y1113" t="s">
        <v>1498</v>
      </c>
      <c r="Z1113">
        <v>3093</v>
      </c>
      <c r="AA1113">
        <v>3094</v>
      </c>
      <c r="AF1113">
        <v>109</v>
      </c>
      <c r="AH1113">
        <v>2023</v>
      </c>
      <c r="AM1113" t="s">
        <v>703</v>
      </c>
    </row>
    <row r="1114" spans="1:39" x14ac:dyDescent="0.35">
      <c r="A1114" t="s">
        <v>47</v>
      </c>
      <c r="B1114" t="s">
        <v>701</v>
      </c>
      <c r="C1114" t="s">
        <v>281</v>
      </c>
      <c r="D1114" t="s">
        <v>281</v>
      </c>
      <c r="E1114" t="s">
        <v>48</v>
      </c>
      <c r="G1114" t="s">
        <v>142</v>
      </c>
      <c r="H1114" t="s">
        <v>1509</v>
      </c>
      <c r="I1114" t="s">
        <v>1510</v>
      </c>
      <c r="J1114">
        <v>1</v>
      </c>
      <c r="L1114" t="s">
        <v>58</v>
      </c>
      <c r="M1114" t="s">
        <v>50</v>
      </c>
      <c r="N1114">
        <v>4</v>
      </c>
      <c r="O1114">
        <v>35</v>
      </c>
      <c r="P1114">
        <v>4</v>
      </c>
      <c r="Q1114">
        <v>99.080999999999989</v>
      </c>
      <c r="R1114">
        <v>2.3333333333333335</v>
      </c>
      <c r="S1114">
        <v>231.18899999999999</v>
      </c>
      <c r="U1114">
        <v>231.18899999999999</v>
      </c>
      <c r="V1114">
        <v>231189</v>
      </c>
      <c r="W1114">
        <v>19265.75</v>
      </c>
      <c r="X1114" t="s">
        <v>1762</v>
      </c>
      <c r="Y1114" t="s">
        <v>1511</v>
      </c>
      <c r="Z1114">
        <v>3093</v>
      </c>
      <c r="AA1114">
        <v>3094</v>
      </c>
      <c r="AF1114">
        <v>109</v>
      </c>
      <c r="AH1114">
        <v>2023</v>
      </c>
      <c r="AM1114" t="s">
        <v>703</v>
      </c>
    </row>
    <row r="1115" spans="1:39" x14ac:dyDescent="0.35">
      <c r="A1115" t="s">
        <v>47</v>
      </c>
      <c r="B1115" t="s">
        <v>701</v>
      </c>
      <c r="C1115" t="s">
        <v>281</v>
      </c>
      <c r="D1115" t="s">
        <v>281</v>
      </c>
      <c r="E1115" t="s">
        <v>48</v>
      </c>
      <c r="G1115" t="s">
        <v>130</v>
      </c>
      <c r="H1115" t="s">
        <v>1512</v>
      </c>
      <c r="I1115" t="s">
        <v>1513</v>
      </c>
      <c r="J1115">
        <v>1</v>
      </c>
      <c r="L1115" t="s">
        <v>58</v>
      </c>
      <c r="M1115" t="s">
        <v>50</v>
      </c>
      <c r="N1115">
        <v>4</v>
      </c>
      <c r="O1115">
        <v>35</v>
      </c>
      <c r="P1115">
        <v>10</v>
      </c>
      <c r="Q1115">
        <v>99.080999999999989</v>
      </c>
      <c r="R1115">
        <v>5.833333333333333</v>
      </c>
      <c r="S1115">
        <v>577.97249999999985</v>
      </c>
      <c r="U1115">
        <v>577.97249999999985</v>
      </c>
      <c r="V1115">
        <v>577972.49999999988</v>
      </c>
      <c r="W1115">
        <v>48164.374999999993</v>
      </c>
      <c r="X1115" t="s">
        <v>1762</v>
      </c>
      <c r="Y1115" t="s">
        <v>1514</v>
      </c>
      <c r="Z1115">
        <v>3093</v>
      </c>
      <c r="AA1115">
        <v>3094</v>
      </c>
      <c r="AF1115">
        <v>109</v>
      </c>
      <c r="AH1115">
        <v>2023</v>
      </c>
      <c r="AM1115" t="s">
        <v>703</v>
      </c>
    </row>
    <row r="1116" spans="1:39" x14ac:dyDescent="0.35">
      <c r="A1116" t="s">
        <v>47</v>
      </c>
      <c r="B1116" t="s">
        <v>701</v>
      </c>
      <c r="C1116" t="s">
        <v>281</v>
      </c>
      <c r="D1116" t="s">
        <v>281</v>
      </c>
      <c r="E1116" t="s">
        <v>48</v>
      </c>
      <c r="G1116" t="s">
        <v>130</v>
      </c>
      <c r="H1116" t="s">
        <v>1515</v>
      </c>
      <c r="I1116" t="s">
        <v>1516</v>
      </c>
      <c r="J1116">
        <v>1</v>
      </c>
      <c r="L1116" t="s">
        <v>58</v>
      </c>
      <c r="M1116" t="s">
        <v>50</v>
      </c>
      <c r="N1116">
        <v>4</v>
      </c>
      <c r="O1116">
        <v>35</v>
      </c>
      <c r="P1116">
        <v>13</v>
      </c>
      <c r="Q1116">
        <v>99.080999999999989</v>
      </c>
      <c r="R1116">
        <v>7.583333333333333</v>
      </c>
      <c r="S1116">
        <v>751.36424999999986</v>
      </c>
      <c r="U1116">
        <v>751.36424999999986</v>
      </c>
      <c r="V1116">
        <v>751364.24999999988</v>
      </c>
      <c r="W1116">
        <v>62613.687499999993</v>
      </c>
      <c r="X1116" t="s">
        <v>1762</v>
      </c>
      <c r="Y1116" t="s">
        <v>1514</v>
      </c>
      <c r="Z1116">
        <v>3093</v>
      </c>
      <c r="AA1116">
        <v>3094</v>
      </c>
      <c r="AF1116">
        <v>109</v>
      </c>
      <c r="AH1116">
        <v>2023</v>
      </c>
      <c r="AM1116" t="s">
        <v>703</v>
      </c>
    </row>
    <row r="1117" spans="1:39" x14ac:dyDescent="0.35">
      <c r="A1117" t="s">
        <v>47</v>
      </c>
      <c r="B1117" t="s">
        <v>701</v>
      </c>
      <c r="C1117" t="s">
        <v>281</v>
      </c>
      <c r="D1117" t="s">
        <v>281</v>
      </c>
      <c r="E1117" t="s">
        <v>48</v>
      </c>
      <c r="G1117" t="s">
        <v>977</v>
      </c>
      <c r="H1117" t="s">
        <v>1517</v>
      </c>
      <c r="I1117" t="s">
        <v>1518</v>
      </c>
      <c r="J1117">
        <v>1</v>
      </c>
      <c r="L1117" t="s">
        <v>58</v>
      </c>
      <c r="M1117" t="s">
        <v>49</v>
      </c>
      <c r="N1117">
        <v>5</v>
      </c>
      <c r="O1117">
        <v>41</v>
      </c>
      <c r="P1117">
        <v>15</v>
      </c>
      <c r="Q1117">
        <v>99.080999999999989</v>
      </c>
      <c r="R1117">
        <v>10.25</v>
      </c>
      <c r="S1117">
        <v>1015.5802499999999</v>
      </c>
      <c r="U1117">
        <v>1015.5802499999999</v>
      </c>
      <c r="V1117">
        <v>1015580.2499999999</v>
      </c>
      <c r="W1117">
        <v>84631.687499999985</v>
      </c>
      <c r="X1117" t="s">
        <v>1762</v>
      </c>
      <c r="Y1117" t="s">
        <v>1519</v>
      </c>
      <c r="Z1117">
        <v>3093</v>
      </c>
      <c r="AA1117">
        <v>3094</v>
      </c>
      <c r="AF1117">
        <v>109</v>
      </c>
      <c r="AH1117">
        <v>2023</v>
      </c>
      <c r="AM1117" t="s">
        <v>703</v>
      </c>
    </row>
    <row r="1118" spans="1:39" x14ac:dyDescent="0.35">
      <c r="A1118" t="s">
        <v>47</v>
      </c>
      <c r="B1118" t="s">
        <v>701</v>
      </c>
      <c r="C1118" t="s">
        <v>281</v>
      </c>
      <c r="D1118" t="s">
        <v>281</v>
      </c>
      <c r="E1118" t="s">
        <v>48</v>
      </c>
      <c r="G1118" t="s">
        <v>766</v>
      </c>
      <c r="H1118" t="s">
        <v>1520</v>
      </c>
      <c r="I1118" t="s">
        <v>1521</v>
      </c>
      <c r="J1118">
        <v>1</v>
      </c>
      <c r="L1118" t="s">
        <v>58</v>
      </c>
      <c r="M1118" t="s">
        <v>49</v>
      </c>
      <c r="N1118">
        <v>5</v>
      </c>
      <c r="O1118">
        <v>41</v>
      </c>
      <c r="P1118">
        <v>15</v>
      </c>
      <c r="Q1118">
        <v>99.080999999999989</v>
      </c>
      <c r="R1118">
        <v>10.25</v>
      </c>
      <c r="S1118">
        <v>1015.5802499999999</v>
      </c>
      <c r="U1118">
        <v>1015.5802499999999</v>
      </c>
      <c r="V1118">
        <v>1015580.2499999999</v>
      </c>
      <c r="W1118">
        <v>84631.687499999985</v>
      </c>
      <c r="X1118" t="s">
        <v>1762</v>
      </c>
      <c r="Y1118" t="s">
        <v>1522</v>
      </c>
      <c r="Z1118">
        <v>3093</v>
      </c>
      <c r="AA1118">
        <v>3094</v>
      </c>
      <c r="AF1118">
        <v>109</v>
      </c>
      <c r="AH1118">
        <v>2023</v>
      </c>
      <c r="AM1118" t="s">
        <v>703</v>
      </c>
    </row>
    <row r="1119" spans="1:39" x14ac:dyDescent="0.35">
      <c r="A1119" t="s">
        <v>47</v>
      </c>
      <c r="B1119" t="s">
        <v>701</v>
      </c>
      <c r="C1119" t="s">
        <v>281</v>
      </c>
      <c r="D1119" t="s">
        <v>281</v>
      </c>
      <c r="E1119" t="s">
        <v>48</v>
      </c>
      <c r="G1119" t="s">
        <v>997</v>
      </c>
      <c r="H1119" t="s">
        <v>783</v>
      </c>
      <c r="I1119" t="s">
        <v>1523</v>
      </c>
      <c r="J1119">
        <v>1</v>
      </c>
      <c r="L1119" t="s">
        <v>58</v>
      </c>
      <c r="M1119" t="s">
        <v>50</v>
      </c>
      <c r="N1119">
        <v>6</v>
      </c>
      <c r="O1119">
        <v>34</v>
      </c>
      <c r="P1119">
        <v>30</v>
      </c>
      <c r="Q1119">
        <v>80.194000000000003</v>
      </c>
      <c r="R1119">
        <v>17</v>
      </c>
      <c r="S1119">
        <v>1363.298</v>
      </c>
      <c r="U1119">
        <v>1363.298</v>
      </c>
      <c r="V1119">
        <v>1363298</v>
      </c>
      <c r="W1119">
        <v>113608.16666666667</v>
      </c>
      <c r="X1119" t="s">
        <v>1762</v>
      </c>
      <c r="Y1119" t="s">
        <v>1507</v>
      </c>
      <c r="Z1119">
        <v>3093</v>
      </c>
      <c r="AA1119">
        <v>3094</v>
      </c>
      <c r="AF1119">
        <v>109</v>
      </c>
      <c r="AH1119">
        <v>2023</v>
      </c>
      <c r="AM1119" t="s">
        <v>703</v>
      </c>
    </row>
    <row r="1120" spans="1:39" x14ac:dyDescent="0.35">
      <c r="A1120" t="s">
        <v>47</v>
      </c>
      <c r="B1120" t="s">
        <v>701</v>
      </c>
      <c r="C1120" t="s">
        <v>281</v>
      </c>
      <c r="D1120" t="s">
        <v>281</v>
      </c>
      <c r="E1120" t="s">
        <v>48</v>
      </c>
      <c r="G1120" t="s">
        <v>53</v>
      </c>
      <c r="H1120" t="s">
        <v>65</v>
      </c>
      <c r="I1120" t="s">
        <v>42</v>
      </c>
      <c r="J1120">
        <v>1</v>
      </c>
      <c r="L1120" t="s">
        <v>66</v>
      </c>
      <c r="M1120" t="s">
        <v>42</v>
      </c>
      <c r="O1120">
        <v>22</v>
      </c>
      <c r="P1120">
        <v>60</v>
      </c>
      <c r="Q1120">
        <v>91.304000000000002</v>
      </c>
      <c r="R1120">
        <v>22</v>
      </c>
      <c r="S1120">
        <v>2008.6880000000001</v>
      </c>
      <c r="U1120">
        <v>2008.6880000000001</v>
      </c>
      <c r="V1120">
        <v>2008688</v>
      </c>
      <c r="W1120">
        <v>167390.66666666666</v>
      </c>
      <c r="X1120" t="s">
        <v>1762</v>
      </c>
      <c r="Y1120" t="s">
        <v>1766</v>
      </c>
      <c r="Z1120">
        <v>3093</v>
      </c>
      <c r="AA1120">
        <v>3094</v>
      </c>
      <c r="AB1120" t="s">
        <v>42</v>
      </c>
      <c r="AC1120" t="s">
        <v>42</v>
      </c>
      <c r="AD1120" t="s">
        <v>42</v>
      </c>
      <c r="AE1120" t="s">
        <v>42</v>
      </c>
      <c r="AF1120">
        <v>109</v>
      </c>
      <c r="AH1120">
        <v>2023</v>
      </c>
      <c r="AM1120" t="s">
        <v>703</v>
      </c>
    </row>
    <row r="1121" spans="1:39" x14ac:dyDescent="0.35">
      <c r="A1121" t="s">
        <v>47</v>
      </c>
      <c r="B1121" t="s">
        <v>701</v>
      </c>
      <c r="C1121" t="s">
        <v>281</v>
      </c>
      <c r="D1121" t="s">
        <v>281</v>
      </c>
      <c r="E1121" t="s">
        <v>48</v>
      </c>
      <c r="G1121" t="s">
        <v>53</v>
      </c>
      <c r="H1121" t="s">
        <v>1524</v>
      </c>
      <c r="I1121" t="s">
        <v>42</v>
      </c>
      <c r="J1121">
        <v>1</v>
      </c>
      <c r="L1121" t="s">
        <v>53</v>
      </c>
      <c r="Q1121">
        <v>0</v>
      </c>
      <c r="R1121">
        <v>0</v>
      </c>
      <c r="S1121">
        <v>0</v>
      </c>
      <c r="T1121">
        <v>100</v>
      </c>
      <c r="U1121">
        <v>100</v>
      </c>
      <c r="V1121">
        <v>100000</v>
      </c>
      <c r="W1121">
        <v>8333.3333333333339</v>
      </c>
      <c r="X1121" t="s">
        <v>1762</v>
      </c>
      <c r="Y1121" t="s">
        <v>1766</v>
      </c>
      <c r="Z1121">
        <v>3093</v>
      </c>
      <c r="AA1121">
        <v>3094</v>
      </c>
      <c r="AB1121" t="s">
        <v>42</v>
      </c>
      <c r="AC1121" t="s">
        <v>42</v>
      </c>
      <c r="AD1121" t="s">
        <v>42</v>
      </c>
      <c r="AE1121" t="s">
        <v>42</v>
      </c>
      <c r="AF1121">
        <v>109</v>
      </c>
      <c r="AH1121">
        <v>2023</v>
      </c>
      <c r="AM1121" t="s">
        <v>703</v>
      </c>
    </row>
    <row r="1122" spans="1:39" x14ac:dyDescent="0.35">
      <c r="A1122" t="s">
        <v>47</v>
      </c>
      <c r="B1122" t="s">
        <v>701</v>
      </c>
      <c r="C1122" t="s">
        <v>281</v>
      </c>
      <c r="D1122" t="s">
        <v>281</v>
      </c>
      <c r="E1122" t="s">
        <v>505</v>
      </c>
      <c r="G1122" t="s">
        <v>502</v>
      </c>
      <c r="H1122" t="s">
        <v>1489</v>
      </c>
      <c r="I1122" t="s">
        <v>1490</v>
      </c>
      <c r="J1122">
        <v>1</v>
      </c>
      <c r="L1122" t="s">
        <v>58</v>
      </c>
      <c r="M1122" t="s">
        <v>50</v>
      </c>
      <c r="N1122">
        <v>2</v>
      </c>
      <c r="O1122">
        <v>8</v>
      </c>
      <c r="P1122">
        <v>10</v>
      </c>
      <c r="Q1122">
        <v>99.080999999999989</v>
      </c>
      <c r="R1122">
        <v>1.3333333333333333</v>
      </c>
      <c r="S1122">
        <v>132.10799999999998</v>
      </c>
      <c r="U1122">
        <v>132.10799999999998</v>
      </c>
      <c r="V1122">
        <v>132107.99999999997</v>
      </c>
      <c r="W1122">
        <v>11008.999999999998</v>
      </c>
      <c r="X1122" t="s">
        <v>1762</v>
      </c>
      <c r="Y1122" t="s">
        <v>1491</v>
      </c>
      <c r="Z1122">
        <v>3093</v>
      </c>
      <c r="AA1122">
        <v>3094</v>
      </c>
      <c r="AF1122">
        <v>109</v>
      </c>
      <c r="AH1122">
        <v>2023</v>
      </c>
      <c r="AM1122" t="s">
        <v>703</v>
      </c>
    </row>
    <row r="1123" spans="1:39" x14ac:dyDescent="0.35">
      <c r="A1123" t="s">
        <v>47</v>
      </c>
      <c r="B1123" t="s">
        <v>701</v>
      </c>
      <c r="C1123" t="s">
        <v>281</v>
      </c>
      <c r="D1123" t="s">
        <v>281</v>
      </c>
      <c r="E1123" t="s">
        <v>505</v>
      </c>
      <c r="G1123" t="s">
        <v>1483</v>
      </c>
      <c r="H1123" t="s">
        <v>1492</v>
      </c>
      <c r="I1123" t="s">
        <v>1493</v>
      </c>
      <c r="J1123">
        <v>1</v>
      </c>
      <c r="L1123" t="s">
        <v>58</v>
      </c>
      <c r="M1123" t="s">
        <v>50</v>
      </c>
      <c r="N1123">
        <v>2</v>
      </c>
      <c r="O1123">
        <v>8</v>
      </c>
      <c r="P1123">
        <v>12</v>
      </c>
      <c r="Q1123">
        <v>99.080999999999989</v>
      </c>
      <c r="R1123">
        <v>1.6</v>
      </c>
      <c r="S1123">
        <v>158.52959999999999</v>
      </c>
      <c r="U1123">
        <v>158.52959999999999</v>
      </c>
      <c r="V1123">
        <v>158529.59999999998</v>
      </c>
      <c r="W1123">
        <v>13210.799999999997</v>
      </c>
      <c r="X1123" t="s">
        <v>1762</v>
      </c>
      <c r="Y1123" t="s">
        <v>1486</v>
      </c>
      <c r="Z1123">
        <v>3093</v>
      </c>
      <c r="AA1123">
        <v>3094</v>
      </c>
      <c r="AF1123">
        <v>109</v>
      </c>
      <c r="AH1123">
        <v>2023</v>
      </c>
      <c r="AM1123" t="s">
        <v>703</v>
      </c>
    </row>
    <row r="1124" spans="1:39" x14ac:dyDescent="0.35">
      <c r="A1124" t="s">
        <v>47</v>
      </c>
      <c r="B1124" t="s">
        <v>701</v>
      </c>
      <c r="C1124" t="s">
        <v>281</v>
      </c>
      <c r="D1124" t="s">
        <v>281</v>
      </c>
      <c r="E1124" t="s">
        <v>505</v>
      </c>
      <c r="G1124" t="s">
        <v>1483</v>
      </c>
      <c r="H1124" t="s">
        <v>1494</v>
      </c>
      <c r="I1124" t="s">
        <v>1495</v>
      </c>
      <c r="J1124">
        <v>1</v>
      </c>
      <c r="L1124" t="s">
        <v>58</v>
      </c>
      <c r="M1124" t="s">
        <v>50</v>
      </c>
      <c r="N1124">
        <v>2</v>
      </c>
      <c r="O1124">
        <v>8</v>
      </c>
      <c r="P1124">
        <v>8</v>
      </c>
      <c r="Q1124">
        <v>99.080999999999989</v>
      </c>
      <c r="R1124">
        <v>1.0666666666666667</v>
      </c>
      <c r="S1124">
        <v>105.68639999999999</v>
      </c>
      <c r="U1124">
        <v>105.68639999999999</v>
      </c>
      <c r="V1124">
        <v>105686.39999999999</v>
      </c>
      <c r="W1124">
        <v>8807.1999999999989</v>
      </c>
      <c r="X1124" t="s">
        <v>1762</v>
      </c>
      <c r="Y1124" t="s">
        <v>1486</v>
      </c>
      <c r="Z1124">
        <v>3093</v>
      </c>
      <c r="AA1124">
        <v>3094</v>
      </c>
      <c r="AF1124">
        <v>109</v>
      </c>
      <c r="AH1124">
        <v>2023</v>
      </c>
      <c r="AM1124" t="s">
        <v>703</v>
      </c>
    </row>
    <row r="1125" spans="1:39" x14ac:dyDescent="0.35">
      <c r="A1125" t="s">
        <v>47</v>
      </c>
      <c r="B1125" t="s">
        <v>701</v>
      </c>
      <c r="C1125" t="s">
        <v>281</v>
      </c>
      <c r="D1125" t="s">
        <v>281</v>
      </c>
      <c r="E1125" t="s">
        <v>505</v>
      </c>
      <c r="G1125" t="s">
        <v>122</v>
      </c>
      <c r="H1125" t="s">
        <v>1496</v>
      </c>
      <c r="I1125" t="s">
        <v>1497</v>
      </c>
      <c r="J1125">
        <v>1</v>
      </c>
      <c r="L1125" t="s">
        <v>58</v>
      </c>
      <c r="M1125" t="s">
        <v>49</v>
      </c>
      <c r="N1125">
        <v>3</v>
      </c>
      <c r="O1125">
        <v>8</v>
      </c>
      <c r="P1125">
        <v>4</v>
      </c>
      <c r="Q1125">
        <v>99.080999999999989</v>
      </c>
      <c r="R1125">
        <v>0.53333333333333333</v>
      </c>
      <c r="S1125">
        <v>52.843199999999996</v>
      </c>
      <c r="U1125">
        <v>52.843199999999996</v>
      </c>
      <c r="V1125">
        <v>52843.199999999997</v>
      </c>
      <c r="W1125">
        <v>4403.5999999999995</v>
      </c>
      <c r="X1125" t="s">
        <v>1762</v>
      </c>
      <c r="Y1125" t="s">
        <v>1498</v>
      </c>
      <c r="Z1125">
        <v>3093</v>
      </c>
      <c r="AA1125">
        <v>3094</v>
      </c>
      <c r="AF1125">
        <v>109</v>
      </c>
      <c r="AH1125">
        <v>2023</v>
      </c>
      <c r="AM1125" t="s">
        <v>703</v>
      </c>
    </row>
    <row r="1126" spans="1:39" x14ac:dyDescent="0.35">
      <c r="A1126" t="s">
        <v>47</v>
      </c>
      <c r="B1126" t="s">
        <v>701</v>
      </c>
      <c r="C1126" t="s">
        <v>281</v>
      </c>
      <c r="D1126" t="s">
        <v>281</v>
      </c>
      <c r="E1126" t="s">
        <v>505</v>
      </c>
      <c r="G1126" t="s">
        <v>706</v>
      </c>
      <c r="H1126" t="s">
        <v>1499</v>
      </c>
      <c r="I1126" t="s">
        <v>1500</v>
      </c>
      <c r="J1126">
        <v>1</v>
      </c>
      <c r="L1126" t="s">
        <v>58</v>
      </c>
      <c r="M1126" t="s">
        <v>49</v>
      </c>
      <c r="N1126">
        <v>3</v>
      </c>
      <c r="O1126">
        <v>8</v>
      </c>
      <c r="P1126">
        <v>4.5</v>
      </c>
      <c r="Q1126">
        <v>99.081000000000003</v>
      </c>
      <c r="R1126">
        <v>0.6</v>
      </c>
      <c r="S1126">
        <v>59.448599999999999</v>
      </c>
      <c r="U1126">
        <v>59.448599999999999</v>
      </c>
      <c r="V1126">
        <v>59448.6</v>
      </c>
      <c r="W1126">
        <v>4954.05</v>
      </c>
      <c r="X1126" t="s">
        <v>1762</v>
      </c>
      <c r="Y1126" t="s">
        <v>1501</v>
      </c>
      <c r="Z1126">
        <v>3093</v>
      </c>
      <c r="AA1126">
        <v>3094</v>
      </c>
      <c r="AF1126">
        <v>109</v>
      </c>
      <c r="AH1126">
        <v>2023</v>
      </c>
      <c r="AM1126" t="s">
        <v>703</v>
      </c>
    </row>
    <row r="1127" spans="1:39" x14ac:dyDescent="0.35">
      <c r="A1127" t="s">
        <v>47</v>
      </c>
      <c r="B1127" t="s">
        <v>701</v>
      </c>
      <c r="C1127" t="s">
        <v>281</v>
      </c>
      <c r="D1127" t="s">
        <v>281</v>
      </c>
      <c r="E1127" t="s">
        <v>505</v>
      </c>
      <c r="G1127" t="s">
        <v>125</v>
      </c>
      <c r="H1127" t="s">
        <v>1502</v>
      </c>
      <c r="I1127" t="s">
        <v>1503</v>
      </c>
      <c r="J1127">
        <v>1</v>
      </c>
      <c r="L1127" t="s">
        <v>58</v>
      </c>
      <c r="M1127" t="s">
        <v>49</v>
      </c>
      <c r="N1127">
        <v>3</v>
      </c>
      <c r="O1127">
        <v>8</v>
      </c>
      <c r="P1127">
        <v>8.5</v>
      </c>
      <c r="Q1127">
        <v>99.080999999999989</v>
      </c>
      <c r="R1127">
        <v>1.1333333333333333</v>
      </c>
      <c r="S1127">
        <v>112.29179999999998</v>
      </c>
      <c r="U1127">
        <v>112.29179999999998</v>
      </c>
      <c r="V1127">
        <v>112291.79999999997</v>
      </c>
      <c r="W1127">
        <v>9357.6499999999978</v>
      </c>
      <c r="X1127" t="s">
        <v>1762</v>
      </c>
      <c r="Y1127" t="s">
        <v>1504</v>
      </c>
      <c r="Z1127">
        <v>3093</v>
      </c>
      <c r="AA1127">
        <v>3094</v>
      </c>
      <c r="AF1127">
        <v>109</v>
      </c>
      <c r="AH1127">
        <v>2023</v>
      </c>
      <c r="AM1127" t="s">
        <v>703</v>
      </c>
    </row>
    <row r="1128" spans="1:39" x14ac:dyDescent="0.35">
      <c r="A1128" t="s">
        <v>47</v>
      </c>
      <c r="B1128" t="s">
        <v>701</v>
      </c>
      <c r="C1128" t="s">
        <v>281</v>
      </c>
      <c r="D1128" t="s">
        <v>281</v>
      </c>
      <c r="E1128" t="s">
        <v>505</v>
      </c>
      <c r="G1128" t="s">
        <v>997</v>
      </c>
      <c r="H1128" t="s">
        <v>1505</v>
      </c>
      <c r="I1128" t="s">
        <v>1506</v>
      </c>
      <c r="J1128">
        <v>1</v>
      </c>
      <c r="L1128" t="s">
        <v>58</v>
      </c>
      <c r="M1128" t="s">
        <v>49</v>
      </c>
      <c r="N1128">
        <v>3</v>
      </c>
      <c r="O1128">
        <v>8</v>
      </c>
      <c r="P1128">
        <v>13</v>
      </c>
      <c r="Q1128">
        <v>99.080999999999989</v>
      </c>
      <c r="R1128">
        <v>1.7333333333333334</v>
      </c>
      <c r="S1128">
        <v>171.74039999999999</v>
      </c>
      <c r="U1128">
        <v>171.74039999999999</v>
      </c>
      <c r="V1128">
        <v>171740.4</v>
      </c>
      <c r="W1128">
        <v>14311.699999999999</v>
      </c>
      <c r="X1128" t="s">
        <v>1762</v>
      </c>
      <c r="Y1128" t="s">
        <v>1507</v>
      </c>
      <c r="Z1128">
        <v>3093</v>
      </c>
      <c r="AA1128">
        <v>3094</v>
      </c>
      <c r="AF1128">
        <v>109</v>
      </c>
      <c r="AH1128">
        <v>2023</v>
      </c>
      <c r="AM1128" t="s">
        <v>703</v>
      </c>
    </row>
    <row r="1129" spans="1:39" x14ac:dyDescent="0.35">
      <c r="A1129" t="s">
        <v>47</v>
      </c>
      <c r="B1129" t="s">
        <v>701</v>
      </c>
      <c r="C1129" t="s">
        <v>281</v>
      </c>
      <c r="D1129" t="s">
        <v>281</v>
      </c>
      <c r="E1129" t="s">
        <v>505</v>
      </c>
      <c r="G1129" t="s">
        <v>122</v>
      </c>
      <c r="H1129" t="s">
        <v>676</v>
      </c>
      <c r="I1129" t="s">
        <v>1508</v>
      </c>
      <c r="J1129">
        <v>1</v>
      </c>
      <c r="L1129" t="s">
        <v>58</v>
      </c>
      <c r="M1129" t="s">
        <v>50</v>
      </c>
      <c r="N1129">
        <v>4</v>
      </c>
      <c r="O1129">
        <v>1</v>
      </c>
      <c r="P1129">
        <v>3</v>
      </c>
      <c r="Q1129">
        <v>99.080999999999989</v>
      </c>
      <c r="R1129">
        <v>0.05</v>
      </c>
      <c r="S1129">
        <v>4.9540499999999996</v>
      </c>
      <c r="U1129">
        <v>4.9540499999999996</v>
      </c>
      <c r="V1129">
        <v>4954.0499999999993</v>
      </c>
      <c r="W1129">
        <v>412.83749999999992</v>
      </c>
      <c r="X1129" t="s">
        <v>1762</v>
      </c>
      <c r="Y1129" t="s">
        <v>1498</v>
      </c>
      <c r="Z1129">
        <v>3093</v>
      </c>
      <c r="AA1129">
        <v>3094</v>
      </c>
      <c r="AF1129">
        <v>109</v>
      </c>
      <c r="AH1129">
        <v>2023</v>
      </c>
      <c r="AM1129" t="s">
        <v>703</v>
      </c>
    </row>
    <row r="1130" spans="1:39" x14ac:dyDescent="0.35">
      <c r="A1130" t="s">
        <v>47</v>
      </c>
      <c r="B1130" t="s">
        <v>701</v>
      </c>
      <c r="C1130" t="s">
        <v>281</v>
      </c>
      <c r="D1130" t="s">
        <v>281</v>
      </c>
      <c r="E1130" t="s">
        <v>505</v>
      </c>
      <c r="G1130" t="s">
        <v>142</v>
      </c>
      <c r="H1130" t="s">
        <v>1509</v>
      </c>
      <c r="I1130" t="s">
        <v>1510</v>
      </c>
      <c r="J1130">
        <v>1</v>
      </c>
      <c r="L1130" t="s">
        <v>58</v>
      </c>
      <c r="M1130" t="s">
        <v>50</v>
      </c>
      <c r="N1130">
        <v>4</v>
      </c>
      <c r="O1130">
        <v>1</v>
      </c>
      <c r="P1130">
        <v>4</v>
      </c>
      <c r="Q1130">
        <v>99.080999999999989</v>
      </c>
      <c r="R1130">
        <v>6.6666666666666666E-2</v>
      </c>
      <c r="S1130">
        <v>6.6053999999999995</v>
      </c>
      <c r="U1130">
        <v>6.6053999999999995</v>
      </c>
      <c r="V1130">
        <v>6605.4</v>
      </c>
      <c r="W1130">
        <v>550.44999999999993</v>
      </c>
      <c r="X1130" t="s">
        <v>1762</v>
      </c>
      <c r="Y1130" t="s">
        <v>1511</v>
      </c>
      <c r="Z1130">
        <v>3093</v>
      </c>
      <c r="AA1130">
        <v>3094</v>
      </c>
      <c r="AF1130">
        <v>109</v>
      </c>
      <c r="AH1130">
        <v>2023</v>
      </c>
      <c r="AM1130" t="s">
        <v>703</v>
      </c>
    </row>
    <row r="1131" spans="1:39" x14ac:dyDescent="0.35">
      <c r="A1131" t="s">
        <v>47</v>
      </c>
      <c r="B1131" t="s">
        <v>701</v>
      </c>
      <c r="C1131" t="s">
        <v>281</v>
      </c>
      <c r="D1131" t="s">
        <v>281</v>
      </c>
      <c r="E1131" t="s">
        <v>505</v>
      </c>
      <c r="G1131" t="s">
        <v>130</v>
      </c>
      <c r="H1131" t="s">
        <v>1512</v>
      </c>
      <c r="I1131" t="s">
        <v>1513</v>
      </c>
      <c r="J1131">
        <v>1</v>
      </c>
      <c r="L1131" t="s">
        <v>58</v>
      </c>
      <c r="M1131" t="s">
        <v>50</v>
      </c>
      <c r="N1131">
        <v>4</v>
      </c>
      <c r="O1131">
        <v>1</v>
      </c>
      <c r="P1131">
        <v>10</v>
      </c>
      <c r="Q1131">
        <v>99.080999999999989</v>
      </c>
      <c r="R1131">
        <v>0.16666666666666666</v>
      </c>
      <c r="S1131">
        <v>16.513499999999997</v>
      </c>
      <c r="U1131">
        <v>16.513499999999997</v>
      </c>
      <c r="V1131">
        <v>16513.499999999996</v>
      </c>
      <c r="W1131">
        <v>1376.1249999999998</v>
      </c>
      <c r="X1131" t="s">
        <v>1762</v>
      </c>
      <c r="Y1131" t="s">
        <v>1514</v>
      </c>
      <c r="Z1131">
        <v>3093</v>
      </c>
      <c r="AA1131">
        <v>3094</v>
      </c>
      <c r="AF1131">
        <v>109</v>
      </c>
      <c r="AH1131">
        <v>2023</v>
      </c>
      <c r="AM1131" t="s">
        <v>703</v>
      </c>
    </row>
    <row r="1132" spans="1:39" x14ac:dyDescent="0.35">
      <c r="A1132" t="s">
        <v>47</v>
      </c>
      <c r="B1132" t="s">
        <v>701</v>
      </c>
      <c r="C1132" t="s">
        <v>281</v>
      </c>
      <c r="D1132" t="s">
        <v>281</v>
      </c>
      <c r="E1132" t="s">
        <v>505</v>
      </c>
      <c r="G1132" t="s">
        <v>130</v>
      </c>
      <c r="H1132" t="s">
        <v>1515</v>
      </c>
      <c r="I1132" t="s">
        <v>1516</v>
      </c>
      <c r="J1132">
        <v>1</v>
      </c>
      <c r="L1132" t="s">
        <v>58</v>
      </c>
      <c r="M1132" t="s">
        <v>50</v>
      </c>
      <c r="N1132">
        <v>4</v>
      </c>
      <c r="O1132">
        <v>1</v>
      </c>
      <c r="P1132">
        <v>13</v>
      </c>
      <c r="Q1132">
        <v>99.080999999999989</v>
      </c>
      <c r="R1132">
        <v>0.21666666666666667</v>
      </c>
      <c r="S1132">
        <v>21.467549999999999</v>
      </c>
      <c r="U1132">
        <v>21.467549999999999</v>
      </c>
      <c r="V1132">
        <v>21467.55</v>
      </c>
      <c r="W1132">
        <v>1788.9624999999999</v>
      </c>
      <c r="X1132" t="s">
        <v>1762</v>
      </c>
      <c r="Y1132" t="s">
        <v>1514</v>
      </c>
      <c r="Z1132">
        <v>3093</v>
      </c>
      <c r="AA1132">
        <v>3094</v>
      </c>
      <c r="AF1132">
        <v>109</v>
      </c>
      <c r="AH1132">
        <v>2023</v>
      </c>
      <c r="AM1132" t="s">
        <v>703</v>
      </c>
    </row>
    <row r="1133" spans="1:39" x14ac:dyDescent="0.35">
      <c r="A1133" t="s">
        <v>47</v>
      </c>
      <c r="B1133" t="s">
        <v>701</v>
      </c>
      <c r="C1133" t="s">
        <v>281</v>
      </c>
      <c r="D1133" t="s">
        <v>281</v>
      </c>
      <c r="E1133" t="s">
        <v>505</v>
      </c>
      <c r="G1133" t="s">
        <v>977</v>
      </c>
      <c r="H1133" t="s">
        <v>1517</v>
      </c>
      <c r="I1133" t="s">
        <v>1518</v>
      </c>
      <c r="J1133">
        <v>1</v>
      </c>
      <c r="L1133" t="s">
        <v>58</v>
      </c>
      <c r="M1133" t="s">
        <v>49</v>
      </c>
      <c r="N1133">
        <v>5</v>
      </c>
      <c r="O1133">
        <v>1</v>
      </c>
      <c r="P1133">
        <v>15</v>
      </c>
      <c r="Q1133">
        <v>99.080999999999989</v>
      </c>
      <c r="R1133">
        <v>0.25</v>
      </c>
      <c r="S1133">
        <v>24.770249999999997</v>
      </c>
      <c r="U1133">
        <v>24.770249999999997</v>
      </c>
      <c r="V1133">
        <v>24770.249999999996</v>
      </c>
      <c r="W1133">
        <v>2064.1874999999995</v>
      </c>
      <c r="X1133" t="s">
        <v>1762</v>
      </c>
      <c r="Y1133" t="s">
        <v>1519</v>
      </c>
      <c r="Z1133">
        <v>3093</v>
      </c>
      <c r="AA1133">
        <v>3094</v>
      </c>
      <c r="AF1133">
        <v>109</v>
      </c>
      <c r="AH1133">
        <v>2023</v>
      </c>
      <c r="AM1133" t="s">
        <v>703</v>
      </c>
    </row>
    <row r="1134" spans="1:39" x14ac:dyDescent="0.35">
      <c r="A1134" t="s">
        <v>47</v>
      </c>
      <c r="B1134" t="s">
        <v>701</v>
      </c>
      <c r="C1134" t="s">
        <v>281</v>
      </c>
      <c r="D1134" t="s">
        <v>281</v>
      </c>
      <c r="E1134" t="s">
        <v>505</v>
      </c>
      <c r="G1134" t="s">
        <v>766</v>
      </c>
      <c r="H1134" t="s">
        <v>1520</v>
      </c>
      <c r="I1134" t="s">
        <v>1521</v>
      </c>
      <c r="J1134">
        <v>1</v>
      </c>
      <c r="L1134" t="s">
        <v>58</v>
      </c>
      <c r="M1134" t="s">
        <v>49</v>
      </c>
      <c r="N1134">
        <v>5</v>
      </c>
      <c r="O1134">
        <v>1</v>
      </c>
      <c r="P1134">
        <v>15</v>
      </c>
      <c r="Q1134">
        <v>99.080999999999989</v>
      </c>
      <c r="R1134">
        <v>0.25</v>
      </c>
      <c r="S1134">
        <v>24.770249999999997</v>
      </c>
      <c r="U1134">
        <v>24.770249999999997</v>
      </c>
      <c r="V1134">
        <v>24770.249999999996</v>
      </c>
      <c r="W1134">
        <v>2064.1874999999995</v>
      </c>
      <c r="X1134" t="s">
        <v>1762</v>
      </c>
      <c r="Y1134" t="s">
        <v>1522</v>
      </c>
      <c r="Z1134">
        <v>3093</v>
      </c>
      <c r="AA1134">
        <v>3094</v>
      </c>
      <c r="AF1134">
        <v>109</v>
      </c>
      <c r="AH1134">
        <v>2023</v>
      </c>
      <c r="AM1134" t="s">
        <v>703</v>
      </c>
    </row>
    <row r="1135" spans="1:39" x14ac:dyDescent="0.35">
      <c r="A1135" t="s">
        <v>47</v>
      </c>
      <c r="B1135" t="s">
        <v>701</v>
      </c>
      <c r="C1135" t="s">
        <v>281</v>
      </c>
      <c r="D1135" t="s">
        <v>281</v>
      </c>
      <c r="E1135" t="s">
        <v>505</v>
      </c>
      <c r="G1135" t="s">
        <v>997</v>
      </c>
      <c r="H1135" t="s">
        <v>783</v>
      </c>
      <c r="I1135" t="s">
        <v>1523</v>
      </c>
      <c r="J1135">
        <v>1</v>
      </c>
      <c r="L1135" t="s">
        <v>58</v>
      </c>
      <c r="M1135" t="s">
        <v>50</v>
      </c>
      <c r="N1135">
        <v>6</v>
      </c>
      <c r="O1135">
        <v>5</v>
      </c>
      <c r="P1135">
        <v>30</v>
      </c>
      <c r="Q1135">
        <v>80.194000000000003</v>
      </c>
      <c r="R1135">
        <v>2.5</v>
      </c>
      <c r="S1135">
        <v>200.48500000000001</v>
      </c>
      <c r="U1135">
        <v>200.48500000000001</v>
      </c>
      <c r="V1135">
        <v>200485</v>
      </c>
      <c r="W1135">
        <v>16707.083333333332</v>
      </c>
      <c r="X1135" t="s">
        <v>1762</v>
      </c>
      <c r="Y1135" t="s">
        <v>1507</v>
      </c>
      <c r="Z1135">
        <v>3093</v>
      </c>
      <c r="AA1135">
        <v>3094</v>
      </c>
      <c r="AF1135">
        <v>109</v>
      </c>
      <c r="AH1135">
        <v>2023</v>
      </c>
      <c r="AM1135" t="s">
        <v>703</v>
      </c>
    </row>
    <row r="1136" spans="1:39" x14ac:dyDescent="0.35">
      <c r="A1136" t="s">
        <v>47</v>
      </c>
      <c r="B1136" t="s">
        <v>701</v>
      </c>
      <c r="C1136" t="s">
        <v>281</v>
      </c>
      <c r="D1136" t="s">
        <v>281</v>
      </c>
      <c r="E1136" t="s">
        <v>505</v>
      </c>
      <c r="G1136" t="s">
        <v>53</v>
      </c>
      <c r="H1136" t="s">
        <v>1524</v>
      </c>
      <c r="I1136" t="s">
        <v>42</v>
      </c>
      <c r="J1136">
        <v>1</v>
      </c>
      <c r="L1136" t="s">
        <v>53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 t="s">
        <v>1762</v>
      </c>
      <c r="Y1136" t="s">
        <v>1766</v>
      </c>
      <c r="Z1136">
        <v>3093</v>
      </c>
      <c r="AA1136">
        <v>3094</v>
      </c>
      <c r="AB1136" t="s">
        <v>42</v>
      </c>
      <c r="AC1136" t="s">
        <v>42</v>
      </c>
      <c r="AD1136" t="s">
        <v>42</v>
      </c>
      <c r="AE1136" t="s">
        <v>42</v>
      </c>
      <c r="AF1136">
        <v>109</v>
      </c>
      <c r="AH1136">
        <v>2023</v>
      </c>
      <c r="AM1136" t="s">
        <v>703</v>
      </c>
    </row>
    <row r="1137" spans="1:39" x14ac:dyDescent="0.35">
      <c r="A1137" t="s">
        <v>47</v>
      </c>
      <c r="B1137" t="s">
        <v>701</v>
      </c>
      <c r="C1137" t="s">
        <v>281</v>
      </c>
      <c r="D1137" t="s">
        <v>281</v>
      </c>
      <c r="E1137" t="s">
        <v>505</v>
      </c>
      <c r="G1137" t="s">
        <v>53</v>
      </c>
      <c r="H1137" t="s">
        <v>886</v>
      </c>
      <c r="I1137" t="s">
        <v>42</v>
      </c>
      <c r="J1137">
        <v>1</v>
      </c>
      <c r="L1137" t="s">
        <v>53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 t="s">
        <v>1762</v>
      </c>
      <c r="Y1137" t="s">
        <v>1766</v>
      </c>
      <c r="Z1137">
        <v>3093</v>
      </c>
      <c r="AA1137">
        <v>3094</v>
      </c>
      <c r="AB1137" t="s">
        <v>42</v>
      </c>
      <c r="AC1137" t="s">
        <v>42</v>
      </c>
      <c r="AD1137" t="s">
        <v>42</v>
      </c>
      <c r="AE1137" t="s">
        <v>42</v>
      </c>
      <c r="AF1137">
        <v>109</v>
      </c>
      <c r="AH1137">
        <v>2023</v>
      </c>
      <c r="AM1137" t="s">
        <v>703</v>
      </c>
    </row>
    <row r="1138" spans="1:39" x14ac:dyDescent="0.35">
      <c r="A1138" t="s">
        <v>47</v>
      </c>
      <c r="B1138" t="s">
        <v>701</v>
      </c>
      <c r="C1138" t="s">
        <v>281</v>
      </c>
      <c r="D1138" t="s">
        <v>281</v>
      </c>
      <c r="E1138" t="s">
        <v>505</v>
      </c>
      <c r="G1138" t="s">
        <v>1479</v>
      </c>
      <c r="H1138" t="s">
        <v>1480</v>
      </c>
      <c r="I1138" t="s">
        <v>1481</v>
      </c>
      <c r="J1138">
        <v>1</v>
      </c>
      <c r="L1138" t="s">
        <v>58</v>
      </c>
      <c r="M1138" t="s">
        <v>49</v>
      </c>
      <c r="N1138">
        <v>1</v>
      </c>
      <c r="O1138">
        <v>4</v>
      </c>
      <c r="P1138">
        <v>12</v>
      </c>
      <c r="Q1138">
        <v>99.080999999999989</v>
      </c>
      <c r="R1138">
        <v>0.8</v>
      </c>
      <c r="S1138">
        <v>79.264799999999994</v>
      </c>
      <c r="U1138">
        <v>79.264799999999994</v>
      </c>
      <c r="V1138">
        <v>79264.799999999988</v>
      </c>
      <c r="W1138">
        <v>6605.3999999999987</v>
      </c>
      <c r="X1138" t="s">
        <v>1762</v>
      </c>
      <c r="Y1138" t="s">
        <v>1482</v>
      </c>
      <c r="Z1138">
        <v>3093</v>
      </c>
      <c r="AA1138">
        <v>3094</v>
      </c>
      <c r="AB1138" t="s">
        <v>42</v>
      </c>
      <c r="AC1138" t="s">
        <v>42</v>
      </c>
      <c r="AD1138" t="s">
        <v>42</v>
      </c>
      <c r="AE1138" t="s">
        <v>42</v>
      </c>
      <c r="AF1138">
        <v>109</v>
      </c>
      <c r="AH1138">
        <v>2023</v>
      </c>
      <c r="AM1138" t="s">
        <v>703</v>
      </c>
    </row>
    <row r="1139" spans="1:39" x14ac:dyDescent="0.35">
      <c r="A1139" t="s">
        <v>47</v>
      </c>
      <c r="B1139" t="s">
        <v>701</v>
      </c>
      <c r="C1139" t="s">
        <v>281</v>
      </c>
      <c r="D1139" t="s">
        <v>281</v>
      </c>
      <c r="E1139" t="s">
        <v>505</v>
      </c>
      <c r="G1139" t="s">
        <v>1483</v>
      </c>
      <c r="H1139" t="s">
        <v>1484</v>
      </c>
      <c r="I1139" t="s">
        <v>1485</v>
      </c>
      <c r="J1139">
        <v>1</v>
      </c>
      <c r="L1139" t="s">
        <v>58</v>
      </c>
      <c r="M1139" t="s">
        <v>49</v>
      </c>
      <c r="N1139">
        <v>1</v>
      </c>
      <c r="O1139">
        <v>4</v>
      </c>
      <c r="P1139">
        <v>12</v>
      </c>
      <c r="Q1139">
        <v>99.080999999999989</v>
      </c>
      <c r="R1139">
        <v>0.8</v>
      </c>
      <c r="S1139">
        <v>79.264799999999994</v>
      </c>
      <c r="U1139">
        <v>79.264799999999994</v>
      </c>
      <c r="V1139">
        <v>79264.799999999988</v>
      </c>
      <c r="W1139">
        <v>6605.3999999999987</v>
      </c>
      <c r="X1139" t="s">
        <v>1762</v>
      </c>
      <c r="Y1139" t="s">
        <v>1486</v>
      </c>
      <c r="Z1139">
        <v>3093</v>
      </c>
      <c r="AA1139">
        <v>3094</v>
      </c>
      <c r="AB1139" t="s">
        <v>42</v>
      </c>
      <c r="AC1139" t="s">
        <v>42</v>
      </c>
      <c r="AD1139" t="s">
        <v>42</v>
      </c>
      <c r="AE1139" t="s">
        <v>42</v>
      </c>
      <c r="AF1139">
        <v>109</v>
      </c>
      <c r="AH1139">
        <v>2023</v>
      </c>
      <c r="AM1139" t="s">
        <v>703</v>
      </c>
    </row>
    <row r="1140" spans="1:39" x14ac:dyDescent="0.35">
      <c r="A1140" t="s">
        <v>47</v>
      </c>
      <c r="B1140" t="s">
        <v>701</v>
      </c>
      <c r="C1140" t="s">
        <v>281</v>
      </c>
      <c r="D1140" t="s">
        <v>281</v>
      </c>
      <c r="E1140" t="s">
        <v>505</v>
      </c>
      <c r="G1140" t="s">
        <v>1483</v>
      </c>
      <c r="H1140" t="s">
        <v>1487</v>
      </c>
      <c r="I1140" t="s">
        <v>1488</v>
      </c>
      <c r="J1140">
        <v>1</v>
      </c>
      <c r="L1140" t="s">
        <v>58</v>
      </c>
      <c r="M1140" t="s">
        <v>49</v>
      </c>
      <c r="N1140">
        <v>1</v>
      </c>
      <c r="O1140">
        <v>4</v>
      </c>
      <c r="P1140">
        <v>6</v>
      </c>
      <c r="Q1140">
        <v>99.080999999999989</v>
      </c>
      <c r="R1140">
        <v>0.4</v>
      </c>
      <c r="S1140">
        <v>39.632399999999997</v>
      </c>
      <c r="U1140">
        <v>39.632399999999997</v>
      </c>
      <c r="V1140">
        <v>39632.399999999994</v>
      </c>
      <c r="W1140">
        <v>3302.6999999999994</v>
      </c>
      <c r="X1140" t="s">
        <v>1762</v>
      </c>
      <c r="Y1140" t="s">
        <v>1486</v>
      </c>
      <c r="Z1140">
        <v>3093</v>
      </c>
      <c r="AA1140">
        <v>3094</v>
      </c>
      <c r="AB1140" t="s">
        <v>42</v>
      </c>
      <c r="AC1140" t="s">
        <v>42</v>
      </c>
      <c r="AD1140" t="s">
        <v>42</v>
      </c>
      <c r="AE1140" t="s">
        <v>42</v>
      </c>
      <c r="AF1140">
        <v>109</v>
      </c>
      <c r="AH1140">
        <v>2023</v>
      </c>
      <c r="AM1140" t="s">
        <v>703</v>
      </c>
    </row>
    <row r="1141" spans="1:39" x14ac:dyDescent="0.35">
      <c r="A1141" t="s">
        <v>38</v>
      </c>
      <c r="B1141" t="s">
        <v>701</v>
      </c>
      <c r="C1141" t="s">
        <v>291</v>
      </c>
      <c r="D1141" t="s">
        <v>291</v>
      </c>
      <c r="E1141" t="s">
        <v>42</v>
      </c>
      <c r="G1141" t="s">
        <v>53</v>
      </c>
      <c r="H1141" t="s">
        <v>44</v>
      </c>
      <c r="I1141" t="s">
        <v>42</v>
      </c>
      <c r="J1141">
        <v>1</v>
      </c>
      <c r="L1141" t="s">
        <v>53</v>
      </c>
      <c r="Q1141">
        <v>0</v>
      </c>
      <c r="R1141">
        <v>0</v>
      </c>
      <c r="S1141">
        <v>0</v>
      </c>
      <c r="T1141">
        <v>661</v>
      </c>
      <c r="U1141">
        <v>661</v>
      </c>
      <c r="V1141">
        <v>661000</v>
      </c>
      <c r="W1141">
        <v>55083.333333333336</v>
      </c>
      <c r="X1141" t="s">
        <v>38</v>
      </c>
      <c r="Y1141" t="s">
        <v>38</v>
      </c>
      <c r="AB1141" t="s">
        <v>42</v>
      </c>
      <c r="AC1141" t="s">
        <v>42</v>
      </c>
      <c r="AD1141" t="s">
        <v>42</v>
      </c>
      <c r="AE1141" t="s">
        <v>42</v>
      </c>
      <c r="AH1141">
        <v>2023</v>
      </c>
      <c r="AI1141" t="s">
        <v>1525</v>
      </c>
      <c r="AM1141" t="s">
        <v>703</v>
      </c>
    </row>
    <row r="1142" spans="1:39" x14ac:dyDescent="0.35">
      <c r="A1142" t="s">
        <v>38</v>
      </c>
      <c r="B1142" t="s">
        <v>701</v>
      </c>
      <c r="C1142" t="s">
        <v>291</v>
      </c>
      <c r="D1142" t="s">
        <v>291</v>
      </c>
      <c r="E1142" t="s">
        <v>42</v>
      </c>
      <c r="G1142" t="s">
        <v>53</v>
      </c>
      <c r="H1142" t="s">
        <v>54</v>
      </c>
      <c r="I1142" t="s">
        <v>42</v>
      </c>
      <c r="J1142">
        <v>1</v>
      </c>
      <c r="L1142" t="s">
        <v>53</v>
      </c>
      <c r="Q1142">
        <v>0</v>
      </c>
      <c r="R1142">
        <v>0</v>
      </c>
      <c r="S1142">
        <v>0</v>
      </c>
      <c r="T1142">
        <v>292.64</v>
      </c>
      <c r="U1142">
        <v>292.64</v>
      </c>
      <c r="V1142">
        <v>292640</v>
      </c>
      <c r="W1142">
        <v>24386.666666666668</v>
      </c>
      <c r="X1142" t="s">
        <v>38</v>
      </c>
      <c r="Y1142" t="s">
        <v>38</v>
      </c>
      <c r="AB1142" t="s">
        <v>42</v>
      </c>
      <c r="AC1142" t="s">
        <v>42</v>
      </c>
      <c r="AD1142" t="s">
        <v>42</v>
      </c>
      <c r="AE1142" t="s">
        <v>42</v>
      </c>
      <c r="AH1142">
        <v>2023</v>
      </c>
      <c r="AM1142" t="s">
        <v>703</v>
      </c>
    </row>
    <row r="1143" spans="1:39" x14ac:dyDescent="0.35">
      <c r="A1143" t="s">
        <v>38</v>
      </c>
      <c r="B1143" t="s">
        <v>701</v>
      </c>
      <c r="C1143" t="s">
        <v>291</v>
      </c>
      <c r="D1143" t="s">
        <v>291</v>
      </c>
      <c r="E1143" t="s">
        <v>42</v>
      </c>
      <c r="G1143" t="s">
        <v>53</v>
      </c>
      <c r="H1143" t="s">
        <v>307</v>
      </c>
      <c r="I1143" t="s">
        <v>42</v>
      </c>
      <c r="J1143">
        <v>1</v>
      </c>
      <c r="L1143" t="s">
        <v>53</v>
      </c>
      <c r="Q1143">
        <v>0</v>
      </c>
      <c r="R1143">
        <v>0</v>
      </c>
      <c r="S1143">
        <v>0</v>
      </c>
      <c r="T1143">
        <v>36.99</v>
      </c>
      <c r="U1143">
        <v>36.99</v>
      </c>
      <c r="V1143">
        <v>36990</v>
      </c>
      <c r="W1143">
        <v>3082.5</v>
      </c>
      <c r="X1143" t="s">
        <v>38</v>
      </c>
      <c r="Y1143" t="s">
        <v>38</v>
      </c>
      <c r="AB1143" t="s">
        <v>42</v>
      </c>
      <c r="AC1143" t="s">
        <v>42</v>
      </c>
      <c r="AD1143" t="s">
        <v>42</v>
      </c>
      <c r="AE1143" t="s">
        <v>42</v>
      </c>
      <c r="AH1143">
        <v>2023</v>
      </c>
      <c r="AM1143" t="s">
        <v>703</v>
      </c>
    </row>
    <row r="1144" spans="1:39" x14ac:dyDescent="0.35">
      <c r="A1144" t="s">
        <v>38</v>
      </c>
      <c r="B1144" t="s">
        <v>701</v>
      </c>
      <c r="C1144" t="s">
        <v>291</v>
      </c>
      <c r="D1144" t="s">
        <v>291</v>
      </c>
      <c r="E1144" t="s">
        <v>42</v>
      </c>
      <c r="G1144" t="s">
        <v>53</v>
      </c>
      <c r="H1144" t="s">
        <v>55</v>
      </c>
      <c r="I1144" t="s">
        <v>42</v>
      </c>
      <c r="J1144">
        <v>1</v>
      </c>
      <c r="L1144" t="s">
        <v>53</v>
      </c>
      <c r="Q1144">
        <v>0</v>
      </c>
      <c r="R1144">
        <v>0</v>
      </c>
      <c r="S1144">
        <v>0</v>
      </c>
      <c r="T1144">
        <v>254.26</v>
      </c>
      <c r="U1144">
        <v>254.26</v>
      </c>
      <c r="V1144">
        <v>254260</v>
      </c>
      <c r="W1144">
        <v>21188.333333333332</v>
      </c>
      <c r="X1144" t="s">
        <v>38</v>
      </c>
      <c r="Y1144" t="s">
        <v>38</v>
      </c>
      <c r="AB1144" t="s">
        <v>42</v>
      </c>
      <c r="AC1144" t="s">
        <v>42</v>
      </c>
      <c r="AD1144" t="s">
        <v>42</v>
      </c>
      <c r="AE1144" t="s">
        <v>42</v>
      </c>
      <c r="AH1144">
        <v>2023</v>
      </c>
      <c r="AM1144" t="s">
        <v>703</v>
      </c>
    </row>
    <row r="1145" spans="1:39" x14ac:dyDescent="0.35">
      <c r="A1145" t="s">
        <v>38</v>
      </c>
      <c r="B1145" t="s">
        <v>701</v>
      </c>
      <c r="C1145" t="s">
        <v>291</v>
      </c>
      <c r="D1145" t="s">
        <v>291</v>
      </c>
      <c r="E1145" t="s">
        <v>42</v>
      </c>
      <c r="G1145" t="s">
        <v>137</v>
      </c>
      <c r="H1145" t="s">
        <v>52</v>
      </c>
      <c r="I1145" t="s">
        <v>42</v>
      </c>
      <c r="J1145">
        <v>1</v>
      </c>
      <c r="L1145" t="s">
        <v>53</v>
      </c>
      <c r="Q1145">
        <v>0</v>
      </c>
      <c r="R1145">
        <v>0</v>
      </c>
      <c r="S1145">
        <v>0</v>
      </c>
      <c r="T1145">
        <v>556.14</v>
      </c>
      <c r="U1145">
        <v>556.14</v>
      </c>
      <c r="V1145">
        <v>556140</v>
      </c>
      <c r="W1145">
        <v>46345</v>
      </c>
      <c r="X1145" t="s">
        <v>38</v>
      </c>
      <c r="Y1145" t="s">
        <v>38</v>
      </c>
      <c r="AB1145" t="s">
        <v>42</v>
      </c>
      <c r="AC1145" t="s">
        <v>42</v>
      </c>
      <c r="AD1145" t="s">
        <v>42</v>
      </c>
      <c r="AE1145" t="s">
        <v>42</v>
      </c>
      <c r="AH1145">
        <v>2023</v>
      </c>
      <c r="AM1145" t="s">
        <v>703</v>
      </c>
    </row>
    <row r="1146" spans="1:39" x14ac:dyDescent="0.35">
      <c r="A1146" t="s">
        <v>47</v>
      </c>
      <c r="B1146" t="s">
        <v>701</v>
      </c>
      <c r="C1146" t="s">
        <v>291</v>
      </c>
      <c r="D1146" t="s">
        <v>291</v>
      </c>
      <c r="E1146" t="s">
        <v>48</v>
      </c>
      <c r="G1146" t="s">
        <v>766</v>
      </c>
      <c r="H1146" t="s">
        <v>1526</v>
      </c>
      <c r="I1146" t="s">
        <v>1527</v>
      </c>
      <c r="J1146">
        <v>1</v>
      </c>
      <c r="L1146" t="s">
        <v>58</v>
      </c>
      <c r="M1146" t="s">
        <v>49</v>
      </c>
      <c r="N1146">
        <v>1</v>
      </c>
      <c r="O1146">
        <v>33</v>
      </c>
      <c r="P1146">
        <v>10.5</v>
      </c>
      <c r="Q1146">
        <v>119.74560000000001</v>
      </c>
      <c r="R1146">
        <v>5.7750000000000004</v>
      </c>
      <c r="S1146">
        <v>691.53084000000013</v>
      </c>
      <c r="U1146">
        <v>691.53084000000013</v>
      </c>
      <c r="V1146">
        <v>691530.84000000008</v>
      </c>
      <c r="W1146">
        <v>57627.570000000007</v>
      </c>
      <c r="X1146" t="s">
        <v>1763</v>
      </c>
      <c r="Y1146" t="s">
        <v>1767</v>
      </c>
      <c r="Z1146">
        <v>3093</v>
      </c>
      <c r="AA1146">
        <v>3094</v>
      </c>
      <c r="AF1146">
        <v>123</v>
      </c>
      <c r="AH1146">
        <v>2023</v>
      </c>
      <c r="AM1146" t="s">
        <v>703</v>
      </c>
    </row>
    <row r="1147" spans="1:39" x14ac:dyDescent="0.35">
      <c r="A1147" t="s">
        <v>47</v>
      </c>
      <c r="B1147" t="s">
        <v>701</v>
      </c>
      <c r="C1147" t="s">
        <v>291</v>
      </c>
      <c r="D1147" t="s">
        <v>291</v>
      </c>
      <c r="E1147" t="s">
        <v>505</v>
      </c>
      <c r="G1147" t="s">
        <v>766</v>
      </c>
      <c r="H1147" t="s">
        <v>1526</v>
      </c>
      <c r="I1147" t="s">
        <v>1527</v>
      </c>
      <c r="J1147">
        <v>1</v>
      </c>
      <c r="L1147" t="s">
        <v>58</v>
      </c>
      <c r="M1147" t="s">
        <v>49</v>
      </c>
      <c r="N1147">
        <v>1</v>
      </c>
      <c r="O1147">
        <v>17</v>
      </c>
      <c r="P1147">
        <v>10.5</v>
      </c>
      <c r="Q1147">
        <v>119.74560000000001</v>
      </c>
      <c r="R1147">
        <v>2.9750000000000001</v>
      </c>
      <c r="S1147">
        <v>356.24316000000005</v>
      </c>
      <c r="U1147">
        <v>356.24316000000005</v>
      </c>
      <c r="V1147">
        <v>356243.16000000003</v>
      </c>
      <c r="W1147">
        <v>29686.930000000004</v>
      </c>
      <c r="X1147" t="s">
        <v>1763</v>
      </c>
      <c r="Y1147" t="s">
        <v>1767</v>
      </c>
      <c r="Z1147">
        <v>3093</v>
      </c>
      <c r="AA1147">
        <v>3094</v>
      </c>
      <c r="AF1147">
        <v>123</v>
      </c>
      <c r="AH1147">
        <v>2023</v>
      </c>
      <c r="AM1147" t="s">
        <v>703</v>
      </c>
    </row>
    <row r="1148" spans="1:39" x14ac:dyDescent="0.35">
      <c r="A1148" t="s">
        <v>47</v>
      </c>
      <c r="B1148" t="s">
        <v>701</v>
      </c>
      <c r="C1148" t="s">
        <v>291</v>
      </c>
      <c r="D1148" t="s">
        <v>291</v>
      </c>
      <c r="E1148" t="s">
        <v>48</v>
      </c>
      <c r="G1148" t="s">
        <v>1479</v>
      </c>
      <c r="H1148" t="s">
        <v>1528</v>
      </c>
      <c r="I1148" t="s">
        <v>1529</v>
      </c>
      <c r="J1148">
        <v>1</v>
      </c>
      <c r="L1148" t="s">
        <v>58</v>
      </c>
      <c r="M1148" t="s">
        <v>49</v>
      </c>
      <c r="N1148">
        <v>1</v>
      </c>
      <c r="O1148">
        <v>33</v>
      </c>
      <c r="P1148">
        <v>7.5</v>
      </c>
      <c r="Q1148">
        <v>99.787999999999997</v>
      </c>
      <c r="R1148">
        <v>4.125</v>
      </c>
      <c r="S1148">
        <v>411.62549999999999</v>
      </c>
      <c r="U1148">
        <v>411.62549999999999</v>
      </c>
      <c r="V1148">
        <v>411625.5</v>
      </c>
      <c r="W1148">
        <v>34302.125</v>
      </c>
      <c r="X1148" t="s">
        <v>1763</v>
      </c>
      <c r="Y1148" t="s">
        <v>1768</v>
      </c>
      <c r="Z1148">
        <v>3093</v>
      </c>
      <c r="AA1148">
        <v>3094</v>
      </c>
      <c r="AF1148">
        <v>123</v>
      </c>
      <c r="AH1148">
        <v>2023</v>
      </c>
      <c r="AM1148" t="s">
        <v>703</v>
      </c>
    </row>
    <row r="1149" spans="1:39" x14ac:dyDescent="0.35">
      <c r="A1149" t="s">
        <v>47</v>
      </c>
      <c r="B1149" t="s">
        <v>701</v>
      </c>
      <c r="C1149" t="s">
        <v>291</v>
      </c>
      <c r="D1149" t="s">
        <v>291</v>
      </c>
      <c r="E1149" t="s">
        <v>505</v>
      </c>
      <c r="G1149" t="s">
        <v>1479</v>
      </c>
      <c r="H1149" t="s">
        <v>1528</v>
      </c>
      <c r="I1149" t="s">
        <v>1529</v>
      </c>
      <c r="J1149">
        <v>1</v>
      </c>
      <c r="L1149" t="s">
        <v>58</v>
      </c>
      <c r="M1149" t="s">
        <v>49</v>
      </c>
      <c r="N1149">
        <v>1</v>
      </c>
      <c r="O1149">
        <v>17</v>
      </c>
      <c r="P1149">
        <v>7.5</v>
      </c>
      <c r="Q1149">
        <v>99.787999999999997</v>
      </c>
      <c r="R1149">
        <v>2.125</v>
      </c>
      <c r="S1149">
        <v>212.04949999999999</v>
      </c>
      <c r="U1149">
        <v>212.04949999999999</v>
      </c>
      <c r="V1149">
        <v>212049.5</v>
      </c>
      <c r="W1149">
        <v>17670.791666666668</v>
      </c>
      <c r="X1149" t="s">
        <v>1763</v>
      </c>
      <c r="Y1149" t="s">
        <v>1768</v>
      </c>
      <c r="Z1149">
        <v>3093</v>
      </c>
      <c r="AA1149">
        <v>3094</v>
      </c>
      <c r="AF1149">
        <v>123</v>
      </c>
      <c r="AH1149">
        <v>2023</v>
      </c>
      <c r="AM1149" t="s">
        <v>703</v>
      </c>
    </row>
    <row r="1150" spans="1:39" x14ac:dyDescent="0.35">
      <c r="A1150" t="s">
        <v>47</v>
      </c>
      <c r="B1150" t="s">
        <v>701</v>
      </c>
      <c r="C1150" t="s">
        <v>291</v>
      </c>
      <c r="D1150" t="s">
        <v>291</v>
      </c>
      <c r="E1150" t="s">
        <v>48</v>
      </c>
      <c r="G1150" t="s">
        <v>706</v>
      </c>
      <c r="H1150" t="s">
        <v>1530</v>
      </c>
      <c r="I1150" t="s">
        <v>1531</v>
      </c>
      <c r="J1150">
        <v>1</v>
      </c>
      <c r="L1150" t="s">
        <v>58</v>
      </c>
      <c r="M1150" t="s">
        <v>49</v>
      </c>
      <c r="N1150">
        <v>1</v>
      </c>
      <c r="O1150">
        <v>33</v>
      </c>
      <c r="P1150">
        <v>7.5</v>
      </c>
      <c r="Q1150">
        <v>99.787999999999997</v>
      </c>
      <c r="R1150">
        <v>4.125</v>
      </c>
      <c r="S1150">
        <v>411.62549999999999</v>
      </c>
      <c r="U1150">
        <v>411.62549999999999</v>
      </c>
      <c r="V1150">
        <v>411625.5</v>
      </c>
      <c r="W1150">
        <v>34302.125</v>
      </c>
      <c r="X1150" t="s">
        <v>1763</v>
      </c>
      <c r="Y1150" t="s">
        <v>1769</v>
      </c>
      <c r="Z1150">
        <v>3093</v>
      </c>
      <c r="AA1150">
        <v>3094</v>
      </c>
      <c r="AF1150">
        <v>123</v>
      </c>
      <c r="AH1150">
        <v>2023</v>
      </c>
      <c r="AM1150" t="s">
        <v>703</v>
      </c>
    </row>
    <row r="1151" spans="1:39" x14ac:dyDescent="0.35">
      <c r="A1151" t="s">
        <v>47</v>
      </c>
      <c r="B1151" t="s">
        <v>701</v>
      </c>
      <c r="C1151" t="s">
        <v>291</v>
      </c>
      <c r="D1151" t="s">
        <v>291</v>
      </c>
      <c r="E1151" t="s">
        <v>505</v>
      </c>
      <c r="G1151" t="s">
        <v>706</v>
      </c>
      <c r="H1151" t="s">
        <v>1530</v>
      </c>
      <c r="I1151" t="s">
        <v>1531</v>
      </c>
      <c r="J1151">
        <v>1</v>
      </c>
      <c r="L1151" t="s">
        <v>58</v>
      </c>
      <c r="M1151" t="s">
        <v>49</v>
      </c>
      <c r="N1151">
        <v>1</v>
      </c>
      <c r="O1151">
        <v>17</v>
      </c>
      <c r="P1151">
        <v>7.5</v>
      </c>
      <c r="Q1151">
        <v>99.787999999999997</v>
      </c>
      <c r="R1151">
        <v>2.125</v>
      </c>
      <c r="S1151">
        <v>212.04949999999999</v>
      </c>
      <c r="U1151">
        <v>212.04949999999999</v>
      </c>
      <c r="V1151">
        <v>212049.5</v>
      </c>
      <c r="W1151">
        <v>17670.791666666668</v>
      </c>
      <c r="X1151" t="s">
        <v>1763</v>
      </c>
      <c r="Y1151" t="s">
        <v>1769</v>
      </c>
      <c r="Z1151">
        <v>3093</v>
      </c>
      <c r="AA1151">
        <v>3094</v>
      </c>
      <c r="AF1151">
        <v>123</v>
      </c>
      <c r="AH1151">
        <v>2023</v>
      </c>
      <c r="AM1151" t="s">
        <v>703</v>
      </c>
    </row>
    <row r="1152" spans="1:39" x14ac:dyDescent="0.35">
      <c r="A1152" t="s">
        <v>47</v>
      </c>
      <c r="B1152" t="s">
        <v>701</v>
      </c>
      <c r="C1152" t="s">
        <v>291</v>
      </c>
      <c r="D1152" t="s">
        <v>291</v>
      </c>
      <c r="E1152" t="s">
        <v>48</v>
      </c>
      <c r="G1152" t="s">
        <v>53</v>
      </c>
      <c r="H1152" t="s">
        <v>1532</v>
      </c>
      <c r="J1152">
        <v>1</v>
      </c>
      <c r="L1152" t="s">
        <v>66</v>
      </c>
      <c r="M1152" t="s">
        <v>49</v>
      </c>
      <c r="N1152">
        <v>1</v>
      </c>
      <c r="O1152">
        <v>33</v>
      </c>
      <c r="P1152">
        <v>4.5</v>
      </c>
      <c r="Q1152">
        <v>74.840999999999994</v>
      </c>
      <c r="R1152">
        <v>2.4750000000000001</v>
      </c>
      <c r="S1152">
        <v>185.23147499999999</v>
      </c>
      <c r="U1152">
        <v>185.23147499999999</v>
      </c>
      <c r="V1152">
        <v>185231.47499999998</v>
      </c>
      <c r="W1152">
        <v>15435.956249999997</v>
      </c>
      <c r="X1152" t="s">
        <v>1763</v>
      </c>
      <c r="Y1152" t="s">
        <v>1770</v>
      </c>
      <c r="Z1152">
        <v>3093</v>
      </c>
      <c r="AA1152">
        <v>3094</v>
      </c>
      <c r="AF1152">
        <v>123</v>
      </c>
      <c r="AH1152">
        <v>2023</v>
      </c>
      <c r="AM1152" t="s">
        <v>703</v>
      </c>
    </row>
    <row r="1153" spans="1:39" x14ac:dyDescent="0.35">
      <c r="A1153" t="s">
        <v>47</v>
      </c>
      <c r="B1153" t="s">
        <v>701</v>
      </c>
      <c r="C1153" t="s">
        <v>291</v>
      </c>
      <c r="D1153" t="s">
        <v>291</v>
      </c>
      <c r="E1153" t="s">
        <v>505</v>
      </c>
      <c r="G1153" t="s">
        <v>53</v>
      </c>
      <c r="H1153" t="s">
        <v>1532</v>
      </c>
      <c r="J1153">
        <v>1</v>
      </c>
      <c r="L1153" t="s">
        <v>66</v>
      </c>
      <c r="M1153" t="s">
        <v>49</v>
      </c>
      <c r="N1153">
        <v>1</v>
      </c>
      <c r="O1153">
        <v>17</v>
      </c>
      <c r="P1153">
        <v>4.5</v>
      </c>
      <c r="Q1153">
        <v>74.840999999999994</v>
      </c>
      <c r="R1153">
        <v>1.2749999999999999</v>
      </c>
      <c r="S1153">
        <v>95.422274999999985</v>
      </c>
      <c r="U1153">
        <v>95.422274999999985</v>
      </c>
      <c r="V1153">
        <v>95422.27499999998</v>
      </c>
      <c r="W1153">
        <v>7951.856249999998</v>
      </c>
      <c r="X1153" t="s">
        <v>1763</v>
      </c>
      <c r="Y1153" t="s">
        <v>1770</v>
      </c>
      <c r="Z1153">
        <v>3093</v>
      </c>
      <c r="AA1153">
        <v>3094</v>
      </c>
      <c r="AF1153">
        <v>123</v>
      </c>
      <c r="AH1153">
        <v>2023</v>
      </c>
      <c r="AM1153" t="s">
        <v>703</v>
      </c>
    </row>
    <row r="1154" spans="1:39" x14ac:dyDescent="0.35">
      <c r="A1154" t="s">
        <v>47</v>
      </c>
      <c r="B1154" t="s">
        <v>701</v>
      </c>
      <c r="C1154" t="s">
        <v>291</v>
      </c>
      <c r="D1154" t="s">
        <v>291</v>
      </c>
      <c r="E1154" t="s">
        <v>48</v>
      </c>
      <c r="G1154" t="s">
        <v>1483</v>
      </c>
      <c r="H1154" t="s">
        <v>1533</v>
      </c>
      <c r="I1154" t="s">
        <v>1534</v>
      </c>
      <c r="J1154">
        <v>1</v>
      </c>
      <c r="M1154" t="s">
        <v>50</v>
      </c>
      <c r="N1154">
        <v>2</v>
      </c>
      <c r="O1154">
        <v>27</v>
      </c>
      <c r="P1154">
        <v>15</v>
      </c>
      <c r="Q1154">
        <v>85.819699999999997</v>
      </c>
      <c r="R1154">
        <v>6.75</v>
      </c>
      <c r="S1154">
        <v>579.28297499999996</v>
      </c>
      <c r="U1154">
        <v>579.28297499999996</v>
      </c>
      <c r="V1154">
        <v>579282.97499999998</v>
      </c>
      <c r="W1154">
        <v>48273.581249999996</v>
      </c>
      <c r="X1154" t="s">
        <v>1763</v>
      </c>
      <c r="Y1154" t="s">
        <v>1771</v>
      </c>
      <c r="Z1154">
        <v>3093</v>
      </c>
      <c r="AA1154">
        <v>3094</v>
      </c>
      <c r="AF1154">
        <v>123</v>
      </c>
      <c r="AH1154">
        <v>2023</v>
      </c>
      <c r="AM1154" t="s">
        <v>703</v>
      </c>
    </row>
    <row r="1155" spans="1:39" x14ac:dyDescent="0.35">
      <c r="A1155" t="s">
        <v>47</v>
      </c>
      <c r="B1155" t="s">
        <v>701</v>
      </c>
      <c r="C1155" t="s">
        <v>291</v>
      </c>
      <c r="D1155" t="s">
        <v>291</v>
      </c>
      <c r="E1155" t="s">
        <v>505</v>
      </c>
      <c r="G1155" t="s">
        <v>1483</v>
      </c>
      <c r="H1155" t="s">
        <v>1533</v>
      </c>
      <c r="I1155" t="s">
        <v>1534</v>
      </c>
      <c r="J1155">
        <v>1</v>
      </c>
      <c r="M1155" t="s">
        <v>50</v>
      </c>
      <c r="N1155">
        <v>2</v>
      </c>
      <c r="O1155">
        <v>18</v>
      </c>
      <c r="P1155">
        <v>15</v>
      </c>
      <c r="Q1155">
        <v>85.819699999999997</v>
      </c>
      <c r="R1155">
        <v>4.5</v>
      </c>
      <c r="S1155">
        <v>386.18865</v>
      </c>
      <c r="U1155">
        <v>386.18865</v>
      </c>
      <c r="V1155">
        <v>386188.65</v>
      </c>
      <c r="W1155">
        <v>32182.387500000001</v>
      </c>
      <c r="X1155" t="s">
        <v>1763</v>
      </c>
      <c r="Y1155" t="s">
        <v>1771</v>
      </c>
      <c r="Z1155">
        <v>3093</v>
      </c>
      <c r="AA1155">
        <v>3094</v>
      </c>
      <c r="AF1155">
        <v>123</v>
      </c>
      <c r="AH1155">
        <v>2023</v>
      </c>
      <c r="AM1155" t="s">
        <v>703</v>
      </c>
    </row>
    <row r="1156" spans="1:39" x14ac:dyDescent="0.35">
      <c r="A1156" t="s">
        <v>47</v>
      </c>
      <c r="B1156" t="s">
        <v>701</v>
      </c>
      <c r="C1156" t="s">
        <v>291</v>
      </c>
      <c r="D1156" t="s">
        <v>291</v>
      </c>
      <c r="E1156" t="s">
        <v>48</v>
      </c>
      <c r="G1156" t="s">
        <v>832</v>
      </c>
      <c r="H1156" t="s">
        <v>1535</v>
      </c>
      <c r="I1156" t="s">
        <v>1536</v>
      </c>
      <c r="J1156">
        <v>1</v>
      </c>
      <c r="M1156" t="s">
        <v>50</v>
      </c>
      <c r="N1156">
        <v>2</v>
      </c>
      <c r="O1156">
        <v>27</v>
      </c>
      <c r="P1156">
        <v>7.5</v>
      </c>
      <c r="Q1156">
        <v>99.787999999999997</v>
      </c>
      <c r="R1156">
        <v>3.375</v>
      </c>
      <c r="S1156">
        <v>336.78449999999998</v>
      </c>
      <c r="U1156">
        <v>336.78449999999998</v>
      </c>
      <c r="V1156">
        <v>336784.5</v>
      </c>
      <c r="W1156">
        <v>28065.375</v>
      </c>
      <c r="X1156" t="s">
        <v>1763</v>
      </c>
      <c r="Y1156" t="s">
        <v>1772</v>
      </c>
      <c r="Z1156">
        <v>3093</v>
      </c>
      <c r="AA1156">
        <v>3094</v>
      </c>
      <c r="AF1156">
        <v>123</v>
      </c>
      <c r="AH1156">
        <v>2023</v>
      </c>
      <c r="AM1156" t="s">
        <v>703</v>
      </c>
    </row>
    <row r="1157" spans="1:39" x14ac:dyDescent="0.35">
      <c r="A1157" t="s">
        <v>47</v>
      </c>
      <c r="B1157" t="s">
        <v>701</v>
      </c>
      <c r="C1157" t="s">
        <v>291</v>
      </c>
      <c r="D1157" t="s">
        <v>291</v>
      </c>
      <c r="E1157" t="s">
        <v>505</v>
      </c>
      <c r="G1157" t="s">
        <v>832</v>
      </c>
      <c r="H1157" t="s">
        <v>1535</v>
      </c>
      <c r="I1157" t="s">
        <v>1536</v>
      </c>
      <c r="J1157">
        <v>1</v>
      </c>
      <c r="M1157" t="s">
        <v>50</v>
      </c>
      <c r="N1157">
        <v>2</v>
      </c>
      <c r="O1157">
        <v>18</v>
      </c>
      <c r="P1157">
        <v>7.5</v>
      </c>
      <c r="Q1157">
        <v>99.787999999999997</v>
      </c>
      <c r="R1157">
        <v>2.25</v>
      </c>
      <c r="S1157">
        <v>224.523</v>
      </c>
      <c r="U1157">
        <v>224.523</v>
      </c>
      <c r="V1157">
        <v>224523</v>
      </c>
      <c r="W1157">
        <v>18710.25</v>
      </c>
      <c r="X1157" t="s">
        <v>1763</v>
      </c>
      <c r="Y1157" t="s">
        <v>1772</v>
      </c>
      <c r="Z1157">
        <v>3093</v>
      </c>
      <c r="AA1157">
        <v>3094</v>
      </c>
      <c r="AF1157">
        <v>123</v>
      </c>
      <c r="AH1157">
        <v>2023</v>
      </c>
      <c r="AM1157" t="s">
        <v>703</v>
      </c>
    </row>
    <row r="1158" spans="1:39" x14ac:dyDescent="0.35">
      <c r="A1158" t="s">
        <v>47</v>
      </c>
      <c r="B1158" t="s">
        <v>701</v>
      </c>
      <c r="C1158" t="s">
        <v>291</v>
      </c>
      <c r="D1158" t="s">
        <v>291</v>
      </c>
      <c r="E1158" t="s">
        <v>48</v>
      </c>
      <c r="G1158" t="s">
        <v>1479</v>
      </c>
      <c r="H1158" t="s">
        <v>1537</v>
      </c>
      <c r="I1158" t="s">
        <v>1538</v>
      </c>
      <c r="J1158">
        <v>1</v>
      </c>
      <c r="M1158" t="s">
        <v>50</v>
      </c>
      <c r="N1158">
        <v>2</v>
      </c>
      <c r="O1158">
        <v>27</v>
      </c>
      <c r="P1158">
        <v>7.5</v>
      </c>
      <c r="Q1158">
        <v>99.787999999999997</v>
      </c>
      <c r="R1158">
        <v>3.375</v>
      </c>
      <c r="S1158">
        <v>336.78449999999998</v>
      </c>
      <c r="U1158">
        <v>336.78449999999998</v>
      </c>
      <c r="V1158">
        <v>336784.5</v>
      </c>
      <c r="W1158">
        <v>28065.375</v>
      </c>
      <c r="X1158" t="s">
        <v>1763</v>
      </c>
      <c r="Y1158" t="s">
        <v>1768</v>
      </c>
      <c r="Z1158">
        <v>3093</v>
      </c>
      <c r="AA1158">
        <v>3094</v>
      </c>
      <c r="AF1158">
        <v>123</v>
      </c>
      <c r="AH1158">
        <v>2023</v>
      </c>
      <c r="AM1158" t="s">
        <v>703</v>
      </c>
    </row>
    <row r="1159" spans="1:39" x14ac:dyDescent="0.35">
      <c r="A1159" t="s">
        <v>47</v>
      </c>
      <c r="B1159" t="s">
        <v>701</v>
      </c>
      <c r="C1159" t="s">
        <v>291</v>
      </c>
      <c r="D1159" t="s">
        <v>291</v>
      </c>
      <c r="E1159" t="s">
        <v>505</v>
      </c>
      <c r="G1159" t="s">
        <v>1479</v>
      </c>
      <c r="H1159" t="s">
        <v>1537</v>
      </c>
      <c r="I1159" t="s">
        <v>1538</v>
      </c>
      <c r="J1159">
        <v>1</v>
      </c>
      <c r="M1159" t="s">
        <v>50</v>
      </c>
      <c r="N1159">
        <v>2</v>
      </c>
      <c r="O1159">
        <v>18</v>
      </c>
      <c r="P1159">
        <v>7.5</v>
      </c>
      <c r="Q1159">
        <v>99.787999999999997</v>
      </c>
      <c r="R1159">
        <v>2.25</v>
      </c>
      <c r="S1159">
        <v>224.523</v>
      </c>
      <c r="U1159">
        <v>224.523</v>
      </c>
      <c r="V1159">
        <v>224523</v>
      </c>
      <c r="W1159">
        <v>18710.25</v>
      </c>
      <c r="X1159" t="s">
        <v>1763</v>
      </c>
      <c r="Y1159" t="s">
        <v>1768</v>
      </c>
      <c r="Z1159">
        <v>3093</v>
      </c>
      <c r="AA1159">
        <v>3094</v>
      </c>
      <c r="AF1159">
        <v>123</v>
      </c>
      <c r="AH1159">
        <v>2023</v>
      </c>
      <c r="AM1159" t="s">
        <v>703</v>
      </c>
    </row>
    <row r="1160" spans="1:39" x14ac:dyDescent="0.35">
      <c r="A1160" t="s">
        <v>47</v>
      </c>
      <c r="B1160" t="s">
        <v>701</v>
      </c>
      <c r="C1160" t="s">
        <v>291</v>
      </c>
      <c r="D1160" t="s">
        <v>291</v>
      </c>
      <c r="E1160" t="s">
        <v>48</v>
      </c>
      <c r="G1160" t="s">
        <v>997</v>
      </c>
      <c r="H1160" t="s">
        <v>1539</v>
      </c>
      <c r="I1160" t="s">
        <v>1540</v>
      </c>
      <c r="J1160">
        <v>1</v>
      </c>
      <c r="L1160" t="s">
        <v>58</v>
      </c>
      <c r="M1160" t="s">
        <v>49</v>
      </c>
      <c r="N1160">
        <v>3</v>
      </c>
      <c r="O1160">
        <v>27</v>
      </c>
      <c r="P1160">
        <v>15</v>
      </c>
      <c r="Q1160">
        <v>85.819699999999997</v>
      </c>
      <c r="R1160">
        <v>6.75</v>
      </c>
      <c r="S1160">
        <v>579.28297499999996</v>
      </c>
      <c r="U1160">
        <v>579.28297499999996</v>
      </c>
      <c r="V1160">
        <v>579282.97499999998</v>
      </c>
      <c r="W1160">
        <v>48273.581249999996</v>
      </c>
      <c r="X1160" t="s">
        <v>1763</v>
      </c>
      <c r="Y1160" t="s">
        <v>1773</v>
      </c>
      <c r="Z1160">
        <v>3093</v>
      </c>
      <c r="AA1160">
        <v>3094</v>
      </c>
      <c r="AF1160">
        <v>123</v>
      </c>
      <c r="AH1160">
        <v>2023</v>
      </c>
      <c r="AM1160" t="s">
        <v>703</v>
      </c>
    </row>
    <row r="1161" spans="1:39" x14ac:dyDescent="0.35">
      <c r="A1161" t="s">
        <v>47</v>
      </c>
      <c r="B1161" t="s">
        <v>701</v>
      </c>
      <c r="C1161" t="s">
        <v>291</v>
      </c>
      <c r="D1161" t="s">
        <v>291</v>
      </c>
      <c r="E1161" t="s">
        <v>505</v>
      </c>
      <c r="G1161" t="s">
        <v>997</v>
      </c>
      <c r="H1161" t="s">
        <v>1539</v>
      </c>
      <c r="I1161" t="s">
        <v>1540</v>
      </c>
      <c r="J1161">
        <v>1</v>
      </c>
      <c r="L1161" t="s">
        <v>58</v>
      </c>
      <c r="M1161" t="s">
        <v>49</v>
      </c>
      <c r="N1161">
        <v>3</v>
      </c>
      <c r="O1161">
        <v>18</v>
      </c>
      <c r="P1161">
        <v>15</v>
      </c>
      <c r="Q1161">
        <v>85.819699999999997</v>
      </c>
      <c r="R1161">
        <v>4.5</v>
      </c>
      <c r="S1161">
        <v>386.18865</v>
      </c>
      <c r="U1161">
        <v>386.18865</v>
      </c>
      <c r="V1161">
        <v>386188.65</v>
      </c>
      <c r="W1161">
        <v>32182.387500000001</v>
      </c>
      <c r="X1161" t="s">
        <v>1763</v>
      </c>
      <c r="Y1161" t="s">
        <v>1773</v>
      </c>
      <c r="Z1161">
        <v>3093</v>
      </c>
      <c r="AA1161">
        <v>3094</v>
      </c>
      <c r="AF1161">
        <v>123</v>
      </c>
      <c r="AH1161">
        <v>2023</v>
      </c>
      <c r="AM1161" t="s">
        <v>703</v>
      </c>
    </row>
    <row r="1162" spans="1:39" x14ac:dyDescent="0.35">
      <c r="A1162" t="s">
        <v>47</v>
      </c>
      <c r="B1162" t="s">
        <v>701</v>
      </c>
      <c r="C1162" t="s">
        <v>291</v>
      </c>
      <c r="D1162" t="s">
        <v>291</v>
      </c>
      <c r="E1162" t="s">
        <v>48</v>
      </c>
      <c r="G1162" t="s">
        <v>142</v>
      </c>
      <c r="H1162" t="s">
        <v>1541</v>
      </c>
      <c r="I1162" t="s">
        <v>1542</v>
      </c>
      <c r="J1162">
        <v>1</v>
      </c>
      <c r="L1162" t="s">
        <v>58</v>
      </c>
      <c r="M1162" t="s">
        <v>49</v>
      </c>
      <c r="N1162">
        <v>3</v>
      </c>
      <c r="O1162">
        <v>27</v>
      </c>
      <c r="P1162">
        <v>3</v>
      </c>
      <c r="Q1162">
        <v>99.787999999999997</v>
      </c>
      <c r="R1162">
        <v>1.35</v>
      </c>
      <c r="S1162">
        <v>134.71379999999999</v>
      </c>
      <c r="U1162">
        <v>134.71379999999999</v>
      </c>
      <c r="V1162">
        <v>134713.79999999999</v>
      </c>
      <c r="W1162">
        <v>11226.15</v>
      </c>
      <c r="X1162" t="s">
        <v>1763</v>
      </c>
      <c r="Y1162" t="s">
        <v>1774</v>
      </c>
      <c r="Z1162">
        <v>3093</v>
      </c>
      <c r="AA1162">
        <v>3094</v>
      </c>
      <c r="AF1162">
        <v>123</v>
      </c>
      <c r="AH1162">
        <v>2023</v>
      </c>
      <c r="AM1162" t="s">
        <v>703</v>
      </c>
    </row>
    <row r="1163" spans="1:39" x14ac:dyDescent="0.35">
      <c r="A1163" t="s">
        <v>47</v>
      </c>
      <c r="B1163" t="s">
        <v>701</v>
      </c>
      <c r="C1163" t="s">
        <v>291</v>
      </c>
      <c r="D1163" t="s">
        <v>291</v>
      </c>
      <c r="E1163" t="s">
        <v>505</v>
      </c>
      <c r="G1163" t="s">
        <v>142</v>
      </c>
      <c r="H1163" t="s">
        <v>1541</v>
      </c>
      <c r="I1163" t="s">
        <v>1542</v>
      </c>
      <c r="J1163">
        <v>1</v>
      </c>
      <c r="L1163" t="s">
        <v>58</v>
      </c>
      <c r="M1163" t="s">
        <v>49</v>
      </c>
      <c r="N1163">
        <v>3</v>
      </c>
      <c r="O1163">
        <v>18</v>
      </c>
      <c r="P1163">
        <v>3</v>
      </c>
      <c r="Q1163">
        <v>99.787999999999997</v>
      </c>
      <c r="R1163">
        <v>0.9</v>
      </c>
      <c r="S1163">
        <v>89.809200000000004</v>
      </c>
      <c r="U1163">
        <v>89.809200000000004</v>
      </c>
      <c r="V1163">
        <v>89809.2</v>
      </c>
      <c r="W1163">
        <v>7484.0999999999995</v>
      </c>
      <c r="X1163" t="s">
        <v>1763</v>
      </c>
      <c r="Y1163" t="s">
        <v>1774</v>
      </c>
      <c r="Z1163">
        <v>3093</v>
      </c>
      <c r="AA1163">
        <v>3094</v>
      </c>
      <c r="AF1163">
        <v>123</v>
      </c>
      <c r="AH1163">
        <v>2023</v>
      </c>
      <c r="AM1163" t="s">
        <v>703</v>
      </c>
    </row>
    <row r="1164" spans="1:39" x14ac:dyDescent="0.35">
      <c r="A1164" t="s">
        <v>47</v>
      </c>
      <c r="B1164" t="s">
        <v>701</v>
      </c>
      <c r="C1164" t="s">
        <v>291</v>
      </c>
      <c r="D1164" t="s">
        <v>291</v>
      </c>
      <c r="E1164" t="s">
        <v>48</v>
      </c>
      <c r="G1164" t="s">
        <v>502</v>
      </c>
      <c r="H1164" t="s">
        <v>1543</v>
      </c>
      <c r="I1164" t="s">
        <v>1544</v>
      </c>
      <c r="J1164">
        <v>1</v>
      </c>
      <c r="L1164" t="s">
        <v>58</v>
      </c>
      <c r="M1164" t="s">
        <v>49</v>
      </c>
      <c r="N1164">
        <v>3</v>
      </c>
      <c r="O1164">
        <v>27</v>
      </c>
      <c r="P1164">
        <v>6</v>
      </c>
      <c r="Q1164">
        <v>99.787999999999997</v>
      </c>
      <c r="R1164">
        <v>2.7</v>
      </c>
      <c r="S1164">
        <v>269.42759999999998</v>
      </c>
      <c r="U1164">
        <v>269.42759999999998</v>
      </c>
      <c r="V1164">
        <v>269427.59999999998</v>
      </c>
      <c r="W1164">
        <v>22452.3</v>
      </c>
      <c r="X1164" t="s">
        <v>1763</v>
      </c>
      <c r="Y1164" t="s">
        <v>1547</v>
      </c>
      <c r="Z1164">
        <v>3093</v>
      </c>
      <c r="AA1164">
        <v>3094</v>
      </c>
      <c r="AF1164">
        <v>123</v>
      </c>
      <c r="AH1164">
        <v>2023</v>
      </c>
      <c r="AM1164" t="s">
        <v>703</v>
      </c>
    </row>
    <row r="1165" spans="1:39" x14ac:dyDescent="0.35">
      <c r="A1165" t="s">
        <v>47</v>
      </c>
      <c r="B1165" t="s">
        <v>701</v>
      </c>
      <c r="C1165" t="s">
        <v>291</v>
      </c>
      <c r="D1165" t="s">
        <v>291</v>
      </c>
      <c r="E1165" t="s">
        <v>505</v>
      </c>
      <c r="G1165" t="s">
        <v>502</v>
      </c>
      <c r="H1165" t="s">
        <v>1543</v>
      </c>
      <c r="I1165" t="s">
        <v>1544</v>
      </c>
      <c r="J1165">
        <v>1</v>
      </c>
      <c r="L1165" t="s">
        <v>58</v>
      </c>
      <c r="M1165" t="s">
        <v>49</v>
      </c>
      <c r="N1165">
        <v>3</v>
      </c>
      <c r="O1165">
        <v>18</v>
      </c>
      <c r="P1165">
        <v>6</v>
      </c>
      <c r="Q1165">
        <v>99.787999999999997</v>
      </c>
      <c r="R1165">
        <v>1.8</v>
      </c>
      <c r="S1165">
        <v>179.61840000000001</v>
      </c>
      <c r="U1165">
        <v>179.61840000000001</v>
      </c>
      <c r="V1165">
        <v>179618.4</v>
      </c>
      <c r="W1165">
        <v>14968.199999999999</v>
      </c>
      <c r="X1165" t="s">
        <v>1763</v>
      </c>
      <c r="Y1165" t="s">
        <v>1547</v>
      </c>
      <c r="Z1165">
        <v>3093</v>
      </c>
      <c r="AA1165">
        <v>3094</v>
      </c>
      <c r="AF1165">
        <v>123</v>
      </c>
      <c r="AH1165">
        <v>2023</v>
      </c>
      <c r="AM1165" t="s">
        <v>703</v>
      </c>
    </row>
    <row r="1166" spans="1:39" x14ac:dyDescent="0.35">
      <c r="A1166" t="s">
        <v>47</v>
      </c>
      <c r="B1166" t="s">
        <v>701</v>
      </c>
      <c r="C1166" t="s">
        <v>291</v>
      </c>
      <c r="D1166" t="s">
        <v>291</v>
      </c>
      <c r="E1166" t="s">
        <v>48</v>
      </c>
      <c r="G1166" t="s">
        <v>53</v>
      </c>
      <c r="H1166" t="s">
        <v>1545</v>
      </c>
      <c r="J1166">
        <v>1</v>
      </c>
      <c r="L1166" t="s">
        <v>66</v>
      </c>
      <c r="M1166" t="s">
        <v>49</v>
      </c>
      <c r="N1166">
        <v>3</v>
      </c>
      <c r="O1166">
        <v>27</v>
      </c>
      <c r="P1166">
        <v>6</v>
      </c>
      <c r="Q1166">
        <v>24.946999999999999</v>
      </c>
      <c r="R1166">
        <v>2.7</v>
      </c>
      <c r="S1166">
        <v>67.356899999999996</v>
      </c>
      <c r="U1166">
        <v>67.356899999999996</v>
      </c>
      <c r="V1166">
        <v>67356.899999999994</v>
      </c>
      <c r="W1166">
        <v>5613.0749999999998</v>
      </c>
      <c r="X1166" t="s">
        <v>1763</v>
      </c>
      <c r="Y1166" t="s">
        <v>1770</v>
      </c>
      <c r="Z1166">
        <v>3093</v>
      </c>
      <c r="AA1166">
        <v>3094</v>
      </c>
      <c r="AF1166">
        <v>123</v>
      </c>
      <c r="AH1166">
        <v>2023</v>
      </c>
      <c r="AM1166" t="s">
        <v>703</v>
      </c>
    </row>
    <row r="1167" spans="1:39" x14ac:dyDescent="0.35">
      <c r="A1167" t="s">
        <v>47</v>
      </c>
      <c r="B1167" t="s">
        <v>701</v>
      </c>
      <c r="C1167" t="s">
        <v>291</v>
      </c>
      <c r="D1167" t="s">
        <v>291</v>
      </c>
      <c r="E1167" t="s">
        <v>505</v>
      </c>
      <c r="G1167" t="s">
        <v>53</v>
      </c>
      <c r="H1167" t="s">
        <v>1545</v>
      </c>
      <c r="J1167">
        <v>1</v>
      </c>
      <c r="L1167" t="s">
        <v>66</v>
      </c>
      <c r="M1167" t="s">
        <v>49</v>
      </c>
      <c r="N1167">
        <v>3</v>
      </c>
      <c r="O1167">
        <v>18</v>
      </c>
      <c r="P1167">
        <v>6</v>
      </c>
      <c r="Q1167">
        <v>24.946999999999999</v>
      </c>
      <c r="R1167">
        <v>1.8</v>
      </c>
      <c r="S1167">
        <v>44.904600000000002</v>
      </c>
      <c r="U1167">
        <v>44.904600000000002</v>
      </c>
      <c r="V1167">
        <v>44904.6</v>
      </c>
      <c r="W1167">
        <v>3742.0499999999997</v>
      </c>
      <c r="X1167" t="s">
        <v>1763</v>
      </c>
      <c r="Y1167" t="s">
        <v>1770</v>
      </c>
      <c r="Z1167">
        <v>3093</v>
      </c>
      <c r="AA1167">
        <v>3094</v>
      </c>
      <c r="AF1167">
        <v>123</v>
      </c>
      <c r="AH1167">
        <v>2023</v>
      </c>
      <c r="AM1167" t="s">
        <v>703</v>
      </c>
    </row>
    <row r="1168" spans="1:39" x14ac:dyDescent="0.35">
      <c r="A1168" t="s">
        <v>47</v>
      </c>
      <c r="B1168" t="s">
        <v>701</v>
      </c>
      <c r="C1168" t="s">
        <v>291</v>
      </c>
      <c r="D1168" t="s">
        <v>291</v>
      </c>
      <c r="E1168" t="s">
        <v>48</v>
      </c>
      <c r="G1168" t="s">
        <v>502</v>
      </c>
      <c r="H1168" t="s">
        <v>783</v>
      </c>
      <c r="I1168" t="s">
        <v>1546</v>
      </c>
      <c r="J1168">
        <v>1</v>
      </c>
      <c r="L1168" t="s">
        <v>58</v>
      </c>
      <c r="M1168" t="s">
        <v>50</v>
      </c>
      <c r="N1168">
        <v>4</v>
      </c>
      <c r="O1168">
        <v>34</v>
      </c>
      <c r="P1168">
        <v>30</v>
      </c>
      <c r="Q1168">
        <v>85.819699999999997</v>
      </c>
      <c r="R1168">
        <v>17</v>
      </c>
      <c r="S1168">
        <v>1458.9349</v>
      </c>
      <c r="U1168">
        <v>1458.9349</v>
      </c>
      <c r="V1168">
        <v>1458934.9</v>
      </c>
      <c r="W1168">
        <v>121577.90833333333</v>
      </c>
      <c r="X1168" t="s">
        <v>1763</v>
      </c>
      <c r="Y1168" t="s">
        <v>1547</v>
      </c>
      <c r="Z1168">
        <v>3093</v>
      </c>
      <c r="AA1168">
        <v>3094</v>
      </c>
      <c r="AB1168" t="s">
        <v>42</v>
      </c>
      <c r="AC1168" t="s">
        <v>42</v>
      </c>
      <c r="AD1168" t="s">
        <v>42</v>
      </c>
      <c r="AE1168" t="s">
        <v>42</v>
      </c>
      <c r="AF1168">
        <v>123</v>
      </c>
      <c r="AH1168">
        <v>2023</v>
      </c>
      <c r="AM1168" t="s">
        <v>703</v>
      </c>
    </row>
    <row r="1169" spans="1:39" x14ac:dyDescent="0.35">
      <c r="A1169" t="s">
        <v>47</v>
      </c>
      <c r="B1169" t="s">
        <v>701</v>
      </c>
      <c r="C1169" t="s">
        <v>291</v>
      </c>
      <c r="D1169" t="s">
        <v>291</v>
      </c>
      <c r="E1169" t="s">
        <v>505</v>
      </c>
      <c r="G1169" t="s">
        <v>502</v>
      </c>
      <c r="H1169" t="s">
        <v>783</v>
      </c>
      <c r="I1169" t="s">
        <v>1546</v>
      </c>
      <c r="J1169">
        <v>1</v>
      </c>
      <c r="L1169" t="s">
        <v>58</v>
      </c>
      <c r="M1169" t="s">
        <v>50</v>
      </c>
      <c r="N1169">
        <v>4</v>
      </c>
      <c r="O1169">
        <v>8</v>
      </c>
      <c r="P1169">
        <v>30</v>
      </c>
      <c r="Q1169">
        <v>85.819699999999997</v>
      </c>
      <c r="R1169">
        <v>4</v>
      </c>
      <c r="S1169">
        <v>343.27879999999999</v>
      </c>
      <c r="U1169">
        <v>343.27879999999999</v>
      </c>
      <c r="V1169">
        <v>343278.8</v>
      </c>
      <c r="W1169">
        <v>28606.566666666666</v>
      </c>
      <c r="X1169" t="s">
        <v>1763</v>
      </c>
      <c r="Y1169" t="s">
        <v>1547</v>
      </c>
      <c r="Z1169">
        <v>3093</v>
      </c>
      <c r="AA1169">
        <v>3094</v>
      </c>
      <c r="AB1169" t="s">
        <v>42</v>
      </c>
      <c r="AC1169" t="s">
        <v>42</v>
      </c>
      <c r="AD1169" t="s">
        <v>42</v>
      </c>
      <c r="AE1169" t="s">
        <v>42</v>
      </c>
      <c r="AF1169">
        <v>123</v>
      </c>
      <c r="AH1169">
        <v>2023</v>
      </c>
      <c r="AM1169" t="s">
        <v>703</v>
      </c>
    </row>
    <row r="1170" spans="1:39" x14ac:dyDescent="0.35">
      <c r="A1170" t="s">
        <v>47</v>
      </c>
      <c r="B1170" t="s">
        <v>701</v>
      </c>
      <c r="C1170" t="s">
        <v>291</v>
      </c>
      <c r="D1170" t="s">
        <v>291</v>
      </c>
      <c r="E1170" t="s">
        <v>48</v>
      </c>
      <c r="G1170" t="s">
        <v>53</v>
      </c>
      <c r="H1170" t="s">
        <v>65</v>
      </c>
      <c r="I1170" t="s">
        <v>42</v>
      </c>
      <c r="J1170">
        <v>1</v>
      </c>
      <c r="L1170" t="s">
        <v>66</v>
      </c>
      <c r="O1170">
        <v>5</v>
      </c>
      <c r="P1170">
        <v>60</v>
      </c>
      <c r="Q1170">
        <v>59.893000000000001</v>
      </c>
      <c r="R1170">
        <v>5</v>
      </c>
      <c r="S1170">
        <v>299.46500000000003</v>
      </c>
      <c r="U1170">
        <v>299.46500000000003</v>
      </c>
      <c r="V1170">
        <v>299465.00000000006</v>
      </c>
      <c r="W1170">
        <v>24955.416666666672</v>
      </c>
      <c r="X1170" t="s">
        <v>1763</v>
      </c>
      <c r="Y1170" t="s">
        <v>1770</v>
      </c>
      <c r="Z1170">
        <v>3093</v>
      </c>
      <c r="AA1170">
        <v>3094</v>
      </c>
      <c r="AB1170" t="s">
        <v>42</v>
      </c>
      <c r="AC1170" t="s">
        <v>42</v>
      </c>
      <c r="AD1170" t="s">
        <v>42</v>
      </c>
      <c r="AE1170" t="s">
        <v>42</v>
      </c>
      <c r="AF1170">
        <v>123</v>
      </c>
      <c r="AH1170">
        <v>2023</v>
      </c>
      <c r="AM1170" t="s">
        <v>703</v>
      </c>
    </row>
    <row r="1171" spans="1:39" x14ac:dyDescent="0.35">
      <c r="A1171" t="s">
        <v>47</v>
      </c>
      <c r="B1171" t="s">
        <v>701</v>
      </c>
      <c r="C1171" t="s">
        <v>291</v>
      </c>
      <c r="D1171" t="s">
        <v>291</v>
      </c>
      <c r="E1171" t="s">
        <v>505</v>
      </c>
      <c r="G1171" t="s">
        <v>53</v>
      </c>
      <c r="H1171" t="s">
        <v>886</v>
      </c>
      <c r="I1171" t="s">
        <v>42</v>
      </c>
      <c r="J1171">
        <v>1</v>
      </c>
      <c r="L1171" t="s">
        <v>53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 t="s">
        <v>1763</v>
      </c>
      <c r="Y1171" t="s">
        <v>1770</v>
      </c>
      <c r="Z1171">
        <v>3093</v>
      </c>
      <c r="AA1171">
        <v>3094</v>
      </c>
      <c r="AB1171" t="s">
        <v>42</v>
      </c>
      <c r="AC1171" t="s">
        <v>42</v>
      </c>
      <c r="AD1171" t="s">
        <v>42</v>
      </c>
      <c r="AE1171" t="s">
        <v>42</v>
      </c>
      <c r="AF1171">
        <v>123</v>
      </c>
      <c r="AH1171">
        <v>2023</v>
      </c>
      <c r="AM1171" t="s">
        <v>703</v>
      </c>
    </row>
    <row r="1172" spans="1:39" x14ac:dyDescent="0.35">
      <c r="A1172" t="s">
        <v>38</v>
      </c>
      <c r="B1172" t="s">
        <v>701</v>
      </c>
      <c r="C1172" t="s">
        <v>296</v>
      </c>
      <c r="D1172" t="s">
        <v>296</v>
      </c>
      <c r="E1172" t="s">
        <v>42</v>
      </c>
      <c r="G1172" t="s">
        <v>53</v>
      </c>
      <c r="H1172" t="s">
        <v>44</v>
      </c>
      <c r="I1172" t="s">
        <v>42</v>
      </c>
      <c r="J1172">
        <v>1</v>
      </c>
      <c r="L1172" t="s">
        <v>53</v>
      </c>
      <c r="Q1172">
        <v>0</v>
      </c>
      <c r="R1172">
        <v>0</v>
      </c>
      <c r="S1172">
        <v>0</v>
      </c>
      <c r="T1172">
        <v>32</v>
      </c>
      <c r="U1172">
        <v>32</v>
      </c>
      <c r="V1172">
        <v>32000</v>
      </c>
      <c r="W1172">
        <v>2666.6666666666665</v>
      </c>
      <c r="X1172" t="s">
        <v>38</v>
      </c>
      <c r="Y1172" t="s">
        <v>38</v>
      </c>
      <c r="AB1172" t="s">
        <v>42</v>
      </c>
      <c r="AC1172" t="s">
        <v>42</v>
      </c>
      <c r="AD1172" t="s">
        <v>42</v>
      </c>
      <c r="AE1172" t="s">
        <v>42</v>
      </c>
      <c r="AH1172">
        <v>2023</v>
      </c>
      <c r="AM1172" t="s">
        <v>703</v>
      </c>
    </row>
    <row r="1173" spans="1:39" x14ac:dyDescent="0.35">
      <c r="A1173" t="s">
        <v>38</v>
      </c>
      <c r="B1173" t="s">
        <v>701</v>
      </c>
      <c r="C1173" t="s">
        <v>296</v>
      </c>
      <c r="D1173" t="s">
        <v>296</v>
      </c>
      <c r="E1173" t="s">
        <v>42</v>
      </c>
      <c r="G1173" t="s">
        <v>53</v>
      </c>
      <c r="H1173" t="s">
        <v>54</v>
      </c>
      <c r="I1173" t="s">
        <v>42</v>
      </c>
      <c r="J1173">
        <v>1</v>
      </c>
      <c r="L1173" t="s">
        <v>53</v>
      </c>
      <c r="R1173">
        <v>0</v>
      </c>
      <c r="S1173">
        <v>0</v>
      </c>
      <c r="T1173">
        <v>146.32</v>
      </c>
      <c r="U1173">
        <v>146.32</v>
      </c>
      <c r="V1173">
        <v>146320</v>
      </c>
      <c r="W1173">
        <v>12193.333333333334</v>
      </c>
      <c r="X1173" t="s">
        <v>38</v>
      </c>
      <c r="Y1173" t="s">
        <v>38</v>
      </c>
      <c r="AB1173" t="s">
        <v>42</v>
      </c>
      <c r="AC1173" t="s">
        <v>42</v>
      </c>
      <c r="AD1173" t="s">
        <v>42</v>
      </c>
      <c r="AE1173" t="s">
        <v>42</v>
      </c>
      <c r="AH1173">
        <v>2023</v>
      </c>
      <c r="AM1173" t="s">
        <v>703</v>
      </c>
    </row>
    <row r="1174" spans="1:39" x14ac:dyDescent="0.35">
      <c r="A1174" t="s">
        <v>38</v>
      </c>
      <c r="B1174" t="s">
        <v>701</v>
      </c>
      <c r="C1174" t="s">
        <v>296</v>
      </c>
      <c r="D1174" t="s">
        <v>296</v>
      </c>
      <c r="E1174" t="s">
        <v>42</v>
      </c>
      <c r="G1174" t="s">
        <v>53</v>
      </c>
      <c r="H1174" t="s">
        <v>307</v>
      </c>
      <c r="I1174" t="s">
        <v>42</v>
      </c>
      <c r="J1174">
        <v>1</v>
      </c>
      <c r="L1174" t="s">
        <v>53</v>
      </c>
      <c r="R1174">
        <v>0</v>
      </c>
      <c r="S1174">
        <v>0</v>
      </c>
      <c r="T1174">
        <v>36.99</v>
      </c>
      <c r="U1174">
        <v>36.99</v>
      </c>
      <c r="V1174">
        <v>36990</v>
      </c>
      <c r="W1174">
        <v>3082.5</v>
      </c>
      <c r="X1174" t="s">
        <v>38</v>
      </c>
      <c r="Y1174" t="s">
        <v>38</v>
      </c>
      <c r="AB1174" t="s">
        <v>42</v>
      </c>
      <c r="AC1174" t="s">
        <v>42</v>
      </c>
      <c r="AD1174" t="s">
        <v>42</v>
      </c>
      <c r="AE1174" t="s">
        <v>42</v>
      </c>
      <c r="AH1174">
        <v>2023</v>
      </c>
      <c r="AM1174" t="s">
        <v>703</v>
      </c>
    </row>
    <row r="1175" spans="1:39" x14ac:dyDescent="0.35">
      <c r="A1175" t="s">
        <v>38</v>
      </c>
      <c r="B1175" t="s">
        <v>701</v>
      </c>
      <c r="C1175" t="s">
        <v>296</v>
      </c>
      <c r="D1175" t="s">
        <v>296</v>
      </c>
      <c r="E1175" t="s">
        <v>42</v>
      </c>
      <c r="G1175" t="s">
        <v>53</v>
      </c>
      <c r="H1175" t="s">
        <v>55</v>
      </c>
      <c r="I1175" t="s">
        <v>42</v>
      </c>
      <c r="J1175">
        <v>1</v>
      </c>
      <c r="L1175" t="s">
        <v>53</v>
      </c>
      <c r="R1175">
        <v>0</v>
      </c>
      <c r="S1175">
        <v>0</v>
      </c>
      <c r="T1175">
        <v>49.28</v>
      </c>
      <c r="U1175">
        <v>49.28</v>
      </c>
      <c r="V1175">
        <v>49280</v>
      </c>
      <c r="W1175">
        <v>4106.666666666667</v>
      </c>
      <c r="X1175" t="s">
        <v>38</v>
      </c>
      <c r="Y1175" t="s">
        <v>38</v>
      </c>
      <c r="AB1175" t="s">
        <v>42</v>
      </c>
      <c r="AC1175" t="s">
        <v>42</v>
      </c>
      <c r="AD1175" t="s">
        <v>42</v>
      </c>
      <c r="AE1175" t="s">
        <v>42</v>
      </c>
      <c r="AH1175">
        <v>2023</v>
      </c>
      <c r="AM1175" t="s">
        <v>703</v>
      </c>
    </row>
    <row r="1176" spans="1:39" x14ac:dyDescent="0.35">
      <c r="A1176" t="s">
        <v>47</v>
      </c>
      <c r="B1176" t="s">
        <v>701</v>
      </c>
      <c r="C1176" t="s">
        <v>296</v>
      </c>
      <c r="D1176" t="s">
        <v>296</v>
      </c>
      <c r="E1176" t="s">
        <v>48</v>
      </c>
      <c r="G1176" t="s">
        <v>1127</v>
      </c>
      <c r="H1176" t="s">
        <v>1548</v>
      </c>
      <c r="I1176" t="s">
        <v>1549</v>
      </c>
      <c r="J1176">
        <v>1</v>
      </c>
      <c r="L1176" t="s">
        <v>58</v>
      </c>
      <c r="M1176" t="s">
        <v>310</v>
      </c>
      <c r="N1176">
        <v>1</v>
      </c>
      <c r="O1176">
        <v>20</v>
      </c>
      <c r="P1176">
        <v>5</v>
      </c>
      <c r="Q1176">
        <v>99.787999999999997</v>
      </c>
      <c r="R1176">
        <v>1.6666666666666667</v>
      </c>
      <c r="S1176">
        <v>166.31333333333333</v>
      </c>
      <c r="U1176">
        <v>166.31333333333333</v>
      </c>
      <c r="V1176">
        <v>166313.33333333334</v>
      </c>
      <c r="W1176">
        <v>13859.444444444445</v>
      </c>
      <c r="X1176" t="s">
        <v>1764</v>
      </c>
      <c r="Y1176" t="s">
        <v>1775</v>
      </c>
      <c r="Z1176">
        <v>3093</v>
      </c>
      <c r="AA1176">
        <v>3094</v>
      </c>
      <c r="AB1176" t="s">
        <v>42</v>
      </c>
      <c r="AC1176" t="s">
        <v>42</v>
      </c>
      <c r="AD1176" t="s">
        <v>42</v>
      </c>
      <c r="AE1176" t="s">
        <v>42</v>
      </c>
      <c r="AF1176">
        <v>124</v>
      </c>
      <c r="AH1176">
        <v>2023</v>
      </c>
      <c r="AM1176" t="s">
        <v>703</v>
      </c>
    </row>
    <row r="1177" spans="1:39" x14ac:dyDescent="0.35">
      <c r="A1177" t="s">
        <v>47</v>
      </c>
      <c r="B1177" t="s">
        <v>701</v>
      </c>
      <c r="C1177" t="s">
        <v>296</v>
      </c>
      <c r="D1177" t="s">
        <v>296</v>
      </c>
      <c r="E1177" t="s">
        <v>48</v>
      </c>
      <c r="G1177" t="s">
        <v>502</v>
      </c>
      <c r="H1177" t="s">
        <v>1550</v>
      </c>
      <c r="I1177" t="s">
        <v>1549</v>
      </c>
      <c r="J1177">
        <v>1</v>
      </c>
      <c r="L1177" t="s">
        <v>58</v>
      </c>
      <c r="M1177" t="s">
        <v>310</v>
      </c>
      <c r="N1177">
        <v>1</v>
      </c>
      <c r="O1177">
        <v>20</v>
      </c>
      <c r="P1177">
        <v>6</v>
      </c>
      <c r="Q1177">
        <v>99.787999999999997</v>
      </c>
      <c r="R1177">
        <v>2</v>
      </c>
      <c r="S1177">
        <v>199.57599999999999</v>
      </c>
      <c r="U1177">
        <v>199.57599999999999</v>
      </c>
      <c r="V1177">
        <v>199576</v>
      </c>
      <c r="W1177">
        <v>16631.333333333332</v>
      </c>
      <c r="X1177" t="s">
        <v>1764</v>
      </c>
      <c r="Y1177" t="s">
        <v>1776</v>
      </c>
      <c r="Z1177">
        <v>3093</v>
      </c>
      <c r="AA1177">
        <v>3094</v>
      </c>
      <c r="AB1177" t="s">
        <v>42</v>
      </c>
      <c r="AC1177" t="s">
        <v>42</v>
      </c>
      <c r="AD1177" t="s">
        <v>42</v>
      </c>
      <c r="AE1177" t="s">
        <v>42</v>
      </c>
      <c r="AF1177">
        <v>124</v>
      </c>
      <c r="AH1177">
        <v>2023</v>
      </c>
      <c r="AM1177" t="s">
        <v>703</v>
      </c>
    </row>
    <row r="1178" spans="1:39" x14ac:dyDescent="0.35">
      <c r="A1178" t="s">
        <v>47</v>
      </c>
      <c r="B1178" t="s">
        <v>701</v>
      </c>
      <c r="C1178" t="s">
        <v>296</v>
      </c>
      <c r="D1178" t="s">
        <v>296</v>
      </c>
      <c r="E1178" t="s">
        <v>48</v>
      </c>
      <c r="G1178" t="s">
        <v>766</v>
      </c>
      <c r="H1178" t="s">
        <v>1551</v>
      </c>
      <c r="I1178" t="s">
        <v>1549</v>
      </c>
      <c r="J1178">
        <v>1</v>
      </c>
      <c r="L1178" t="s">
        <v>58</v>
      </c>
      <c r="M1178" t="s">
        <v>310</v>
      </c>
      <c r="N1178">
        <v>1</v>
      </c>
      <c r="O1178">
        <v>20</v>
      </c>
      <c r="P1178">
        <v>13</v>
      </c>
      <c r="Q1178">
        <v>102.8</v>
      </c>
      <c r="R1178">
        <v>4.333333333333333</v>
      </c>
      <c r="S1178">
        <v>445.46666666666664</v>
      </c>
      <c r="U1178">
        <v>445.46666666666664</v>
      </c>
      <c r="V1178">
        <v>445466.66666666663</v>
      </c>
      <c r="W1178">
        <v>37122.222222222219</v>
      </c>
      <c r="X1178" t="s">
        <v>1764</v>
      </c>
      <c r="Y1178" t="s">
        <v>1777</v>
      </c>
      <c r="Z1178">
        <v>3093</v>
      </c>
      <c r="AA1178">
        <v>3094</v>
      </c>
      <c r="AB1178" t="s">
        <v>42</v>
      </c>
      <c r="AC1178" t="s">
        <v>42</v>
      </c>
      <c r="AD1178" t="s">
        <v>42</v>
      </c>
      <c r="AE1178" t="s">
        <v>42</v>
      </c>
      <c r="AF1178">
        <v>124</v>
      </c>
      <c r="AH1178">
        <v>2023</v>
      </c>
      <c r="AM1178" t="s">
        <v>703</v>
      </c>
    </row>
    <row r="1179" spans="1:39" x14ac:dyDescent="0.35">
      <c r="A1179" t="s">
        <v>47</v>
      </c>
      <c r="B1179" t="s">
        <v>701</v>
      </c>
      <c r="C1179" t="s">
        <v>296</v>
      </c>
      <c r="D1179" t="s">
        <v>296</v>
      </c>
      <c r="E1179" t="s">
        <v>48</v>
      </c>
      <c r="G1179" t="s">
        <v>1552</v>
      </c>
      <c r="H1179" t="s">
        <v>1499</v>
      </c>
      <c r="I1179" t="s">
        <v>1549</v>
      </c>
      <c r="J1179">
        <v>1</v>
      </c>
      <c r="L1179" t="s">
        <v>58</v>
      </c>
      <c r="M1179" t="s">
        <v>310</v>
      </c>
      <c r="N1179">
        <v>1</v>
      </c>
      <c r="O1179">
        <v>20</v>
      </c>
      <c r="P1179">
        <v>6</v>
      </c>
      <c r="Q1179">
        <v>99.787999999999997</v>
      </c>
      <c r="R1179">
        <v>2</v>
      </c>
      <c r="S1179">
        <v>199.57599999999999</v>
      </c>
      <c r="U1179">
        <v>199.57599999999999</v>
      </c>
      <c r="V1179">
        <v>199576</v>
      </c>
      <c r="W1179">
        <v>16631.333333333332</v>
      </c>
      <c r="X1179" t="s">
        <v>1764</v>
      </c>
      <c r="Y1179" t="s">
        <v>1778</v>
      </c>
      <c r="Z1179">
        <v>3093</v>
      </c>
      <c r="AA1179">
        <v>3094</v>
      </c>
      <c r="AB1179" t="s">
        <v>42</v>
      </c>
      <c r="AC1179" t="s">
        <v>42</v>
      </c>
      <c r="AD1179" t="s">
        <v>42</v>
      </c>
      <c r="AE1179" t="s">
        <v>42</v>
      </c>
      <c r="AF1179">
        <v>124</v>
      </c>
      <c r="AH1179">
        <v>2023</v>
      </c>
      <c r="AM1179" t="s">
        <v>703</v>
      </c>
    </row>
    <row r="1180" spans="1:39" x14ac:dyDescent="0.35">
      <c r="A1180" t="s">
        <v>47</v>
      </c>
      <c r="B1180" t="s">
        <v>701</v>
      </c>
      <c r="C1180" t="s">
        <v>296</v>
      </c>
      <c r="D1180" t="s">
        <v>296</v>
      </c>
      <c r="E1180" t="s">
        <v>48</v>
      </c>
      <c r="G1180" t="s">
        <v>502</v>
      </c>
      <c r="H1180" t="s">
        <v>783</v>
      </c>
      <c r="I1180" t="s">
        <v>1553</v>
      </c>
      <c r="J1180">
        <v>1</v>
      </c>
      <c r="L1180" t="s">
        <v>58</v>
      </c>
      <c r="M1180" t="s">
        <v>50</v>
      </c>
      <c r="N1180">
        <v>4</v>
      </c>
      <c r="O1180">
        <v>9</v>
      </c>
      <c r="P1180">
        <v>30</v>
      </c>
      <c r="Q1180">
        <v>85.819699999999997</v>
      </c>
      <c r="R1180">
        <v>4.5</v>
      </c>
      <c r="S1180">
        <v>386.18865</v>
      </c>
      <c r="U1180">
        <v>386.18865</v>
      </c>
      <c r="V1180">
        <v>386188.65</v>
      </c>
      <c r="W1180">
        <v>32182.387500000001</v>
      </c>
      <c r="X1180" t="s">
        <v>1764</v>
      </c>
      <c r="Y1180" t="s">
        <v>1776</v>
      </c>
      <c r="Z1180">
        <v>3093</v>
      </c>
      <c r="AA1180">
        <v>3094</v>
      </c>
      <c r="AB1180" t="s">
        <v>42</v>
      </c>
      <c r="AC1180" t="s">
        <v>42</v>
      </c>
      <c r="AD1180" t="s">
        <v>42</v>
      </c>
      <c r="AE1180" t="s">
        <v>42</v>
      </c>
      <c r="AF1180">
        <v>124</v>
      </c>
      <c r="AH1180">
        <v>2023</v>
      </c>
      <c r="AM1180" t="s">
        <v>703</v>
      </c>
    </row>
    <row r="1181" spans="1:39" x14ac:dyDescent="0.35">
      <c r="A1181" t="s">
        <v>47</v>
      </c>
      <c r="B1181" t="s">
        <v>701</v>
      </c>
      <c r="C1181" t="s">
        <v>296</v>
      </c>
      <c r="D1181" t="s">
        <v>296</v>
      </c>
      <c r="E1181" t="s">
        <v>505</v>
      </c>
      <c r="G1181" t="s">
        <v>1127</v>
      </c>
      <c r="H1181" t="s">
        <v>1548</v>
      </c>
      <c r="I1181" t="s">
        <v>1549</v>
      </c>
      <c r="J1181">
        <v>1</v>
      </c>
      <c r="L1181" t="s">
        <v>58</v>
      </c>
      <c r="M1181" t="s">
        <v>362</v>
      </c>
      <c r="N1181">
        <v>1</v>
      </c>
      <c r="O1181">
        <v>10</v>
      </c>
      <c r="P1181">
        <v>5</v>
      </c>
      <c r="Q1181">
        <v>99.787999999999997</v>
      </c>
      <c r="R1181">
        <v>0.83333333333333337</v>
      </c>
      <c r="S1181">
        <v>83.156666666666666</v>
      </c>
      <c r="U1181">
        <v>83.156666666666666</v>
      </c>
      <c r="V1181">
        <v>83156.666666666672</v>
      </c>
      <c r="W1181">
        <v>6929.7222222222226</v>
      </c>
      <c r="X1181" t="s">
        <v>1764</v>
      </c>
      <c r="Y1181" t="s">
        <v>1775</v>
      </c>
      <c r="Z1181">
        <v>3093</v>
      </c>
      <c r="AA1181">
        <v>3094</v>
      </c>
      <c r="AB1181" t="s">
        <v>42</v>
      </c>
      <c r="AC1181" t="s">
        <v>42</v>
      </c>
      <c r="AD1181" t="s">
        <v>42</v>
      </c>
      <c r="AE1181" t="s">
        <v>42</v>
      </c>
      <c r="AF1181">
        <v>124</v>
      </c>
      <c r="AH1181">
        <v>2023</v>
      </c>
      <c r="AM1181" t="s">
        <v>703</v>
      </c>
    </row>
    <row r="1182" spans="1:39" x14ac:dyDescent="0.35">
      <c r="A1182" t="s">
        <v>47</v>
      </c>
      <c r="B1182" t="s">
        <v>701</v>
      </c>
      <c r="C1182" t="s">
        <v>296</v>
      </c>
      <c r="D1182" t="s">
        <v>296</v>
      </c>
      <c r="E1182" t="s">
        <v>505</v>
      </c>
      <c r="G1182" t="s">
        <v>502</v>
      </c>
      <c r="H1182" t="s">
        <v>1550</v>
      </c>
      <c r="I1182" t="s">
        <v>1549</v>
      </c>
      <c r="J1182">
        <v>1</v>
      </c>
      <c r="L1182" t="s">
        <v>58</v>
      </c>
      <c r="M1182" t="s">
        <v>310</v>
      </c>
      <c r="N1182">
        <v>1</v>
      </c>
      <c r="O1182">
        <v>10</v>
      </c>
      <c r="P1182">
        <v>6</v>
      </c>
      <c r="Q1182">
        <v>99.787999999999997</v>
      </c>
      <c r="R1182">
        <v>1</v>
      </c>
      <c r="S1182">
        <v>99.787999999999997</v>
      </c>
      <c r="U1182">
        <v>99.787999999999997</v>
      </c>
      <c r="V1182">
        <v>99788</v>
      </c>
      <c r="W1182">
        <v>8315.6666666666661</v>
      </c>
      <c r="X1182" t="s">
        <v>1764</v>
      </c>
      <c r="Y1182" t="s">
        <v>1776</v>
      </c>
      <c r="Z1182">
        <v>3093</v>
      </c>
      <c r="AA1182">
        <v>3094</v>
      </c>
      <c r="AB1182" t="s">
        <v>42</v>
      </c>
      <c r="AC1182" t="s">
        <v>42</v>
      </c>
      <c r="AD1182" t="s">
        <v>42</v>
      </c>
      <c r="AE1182" t="s">
        <v>42</v>
      </c>
      <c r="AF1182">
        <v>124</v>
      </c>
      <c r="AH1182">
        <v>2023</v>
      </c>
      <c r="AM1182" t="s">
        <v>703</v>
      </c>
    </row>
    <row r="1183" spans="1:39" x14ac:dyDescent="0.35">
      <c r="A1183" t="s">
        <v>47</v>
      </c>
      <c r="B1183" t="s">
        <v>701</v>
      </c>
      <c r="C1183" t="s">
        <v>296</v>
      </c>
      <c r="D1183" t="s">
        <v>296</v>
      </c>
      <c r="E1183" t="s">
        <v>505</v>
      </c>
      <c r="G1183" t="s">
        <v>766</v>
      </c>
      <c r="H1183" t="s">
        <v>1551</v>
      </c>
      <c r="I1183" t="s">
        <v>1549</v>
      </c>
      <c r="J1183">
        <v>1</v>
      </c>
      <c r="L1183" t="s">
        <v>58</v>
      </c>
      <c r="M1183" t="s">
        <v>310</v>
      </c>
      <c r="N1183">
        <v>1</v>
      </c>
      <c r="O1183">
        <v>10</v>
      </c>
      <c r="P1183">
        <v>13</v>
      </c>
      <c r="Q1183">
        <v>102.8</v>
      </c>
      <c r="R1183">
        <v>2.1666666666666665</v>
      </c>
      <c r="S1183">
        <v>222.73333333333332</v>
      </c>
      <c r="U1183">
        <v>222.73333333333332</v>
      </c>
      <c r="V1183">
        <v>222733.33333333331</v>
      </c>
      <c r="W1183">
        <v>18561.111111111109</v>
      </c>
      <c r="X1183" t="s">
        <v>1764</v>
      </c>
      <c r="Y1183" t="s">
        <v>1777</v>
      </c>
      <c r="Z1183">
        <v>3093</v>
      </c>
      <c r="AA1183">
        <v>3094</v>
      </c>
      <c r="AB1183" t="s">
        <v>42</v>
      </c>
      <c r="AC1183" t="s">
        <v>42</v>
      </c>
      <c r="AD1183" t="s">
        <v>42</v>
      </c>
      <c r="AE1183" t="s">
        <v>42</v>
      </c>
      <c r="AF1183">
        <v>124</v>
      </c>
      <c r="AH1183">
        <v>2023</v>
      </c>
      <c r="AM1183" t="s">
        <v>703</v>
      </c>
    </row>
    <row r="1184" spans="1:39" x14ac:dyDescent="0.35">
      <c r="A1184" t="s">
        <v>47</v>
      </c>
      <c r="B1184" t="s">
        <v>701</v>
      </c>
      <c r="C1184" t="s">
        <v>296</v>
      </c>
      <c r="D1184" t="s">
        <v>296</v>
      </c>
      <c r="E1184" t="s">
        <v>505</v>
      </c>
      <c r="G1184" t="s">
        <v>1552</v>
      </c>
      <c r="H1184" t="s">
        <v>1499</v>
      </c>
      <c r="I1184" t="s">
        <v>1549</v>
      </c>
      <c r="J1184">
        <v>1</v>
      </c>
      <c r="L1184" t="s">
        <v>58</v>
      </c>
      <c r="M1184" t="s">
        <v>310</v>
      </c>
      <c r="N1184">
        <v>1</v>
      </c>
      <c r="O1184">
        <v>10</v>
      </c>
      <c r="P1184">
        <v>6</v>
      </c>
      <c r="Q1184">
        <v>99.787999999999997</v>
      </c>
      <c r="R1184">
        <v>1</v>
      </c>
      <c r="S1184">
        <v>99.787999999999997</v>
      </c>
      <c r="U1184">
        <v>99.787999999999997</v>
      </c>
      <c r="V1184">
        <v>99788</v>
      </c>
      <c r="W1184">
        <v>8315.6666666666661</v>
      </c>
      <c r="X1184" t="s">
        <v>1764</v>
      </c>
      <c r="Y1184" t="s">
        <v>1778</v>
      </c>
      <c r="Z1184">
        <v>3093</v>
      </c>
      <c r="AA1184">
        <v>3094</v>
      </c>
      <c r="AB1184" t="s">
        <v>42</v>
      </c>
      <c r="AC1184" t="s">
        <v>42</v>
      </c>
      <c r="AD1184" t="s">
        <v>42</v>
      </c>
      <c r="AE1184" t="s">
        <v>42</v>
      </c>
      <c r="AF1184">
        <v>124</v>
      </c>
      <c r="AH1184">
        <v>2023</v>
      </c>
      <c r="AM1184" t="s">
        <v>703</v>
      </c>
    </row>
    <row r="1185" spans="1:39" x14ac:dyDescent="0.35">
      <c r="A1185" t="s">
        <v>47</v>
      </c>
      <c r="B1185" t="s">
        <v>701</v>
      </c>
      <c r="C1185" t="s">
        <v>296</v>
      </c>
      <c r="D1185" t="s">
        <v>296</v>
      </c>
      <c r="E1185" t="s">
        <v>505</v>
      </c>
      <c r="G1185" t="s">
        <v>502</v>
      </c>
      <c r="H1185" t="s">
        <v>783</v>
      </c>
      <c r="I1185" t="s">
        <v>1553</v>
      </c>
      <c r="J1185">
        <v>1</v>
      </c>
      <c r="L1185" t="s">
        <v>58</v>
      </c>
      <c r="M1185" t="s">
        <v>50</v>
      </c>
      <c r="N1185">
        <v>4</v>
      </c>
      <c r="O1185">
        <v>5</v>
      </c>
      <c r="P1185">
        <v>30</v>
      </c>
      <c r="Q1185">
        <v>85.819699999999997</v>
      </c>
      <c r="R1185">
        <v>2.5</v>
      </c>
      <c r="S1185">
        <v>214.54925</v>
      </c>
      <c r="U1185">
        <v>214.54925</v>
      </c>
      <c r="V1185">
        <v>214549.25</v>
      </c>
      <c r="W1185">
        <v>17879.104166666668</v>
      </c>
      <c r="X1185" t="s">
        <v>1764</v>
      </c>
      <c r="Y1185" t="s">
        <v>1776</v>
      </c>
      <c r="Z1185">
        <v>3093</v>
      </c>
      <c r="AA1185">
        <v>3094</v>
      </c>
      <c r="AB1185" t="s">
        <v>42</v>
      </c>
      <c r="AC1185" t="s">
        <v>42</v>
      </c>
      <c r="AD1185" t="s">
        <v>42</v>
      </c>
      <c r="AE1185" t="s">
        <v>42</v>
      </c>
      <c r="AF1185">
        <v>124</v>
      </c>
      <c r="AH1185">
        <v>2023</v>
      </c>
      <c r="AM1185" t="s">
        <v>703</v>
      </c>
    </row>
    <row r="1186" spans="1:39" x14ac:dyDescent="0.35">
      <c r="A1186" t="s">
        <v>38</v>
      </c>
      <c r="B1186" t="s">
        <v>702</v>
      </c>
      <c r="C1186" t="s">
        <v>283</v>
      </c>
      <c r="D1186" t="s">
        <v>1554</v>
      </c>
      <c r="E1186" t="s">
        <v>42</v>
      </c>
      <c r="F1186" t="s">
        <v>53</v>
      </c>
      <c r="G1186" t="s">
        <v>53</v>
      </c>
      <c r="H1186" t="s">
        <v>55</v>
      </c>
      <c r="I1186" t="s">
        <v>42</v>
      </c>
      <c r="J1186">
        <v>1</v>
      </c>
      <c r="L1186" t="s">
        <v>53</v>
      </c>
      <c r="Q1186">
        <v>0</v>
      </c>
      <c r="R1186">
        <v>0</v>
      </c>
      <c r="S1186">
        <v>0</v>
      </c>
      <c r="T1186">
        <v>1428</v>
      </c>
      <c r="U1186">
        <v>1428</v>
      </c>
      <c r="V1186">
        <v>1428000</v>
      </c>
      <c r="W1186">
        <v>119000</v>
      </c>
      <c r="X1186" t="s">
        <v>38</v>
      </c>
      <c r="Y1186" t="s">
        <v>38</v>
      </c>
      <c r="AB1186" t="s">
        <v>42</v>
      </c>
      <c r="AC1186" t="s">
        <v>42</v>
      </c>
      <c r="AD1186" t="s">
        <v>42</v>
      </c>
      <c r="AE1186" t="s">
        <v>42</v>
      </c>
      <c r="AH1186">
        <v>2023</v>
      </c>
      <c r="AI1186" t="s">
        <v>1555</v>
      </c>
      <c r="AM1186" t="s">
        <v>703</v>
      </c>
    </row>
    <row r="1187" spans="1:39" x14ac:dyDescent="0.35">
      <c r="A1187" t="s">
        <v>38</v>
      </c>
      <c r="B1187" t="s">
        <v>702</v>
      </c>
      <c r="C1187" t="s">
        <v>284</v>
      </c>
      <c r="D1187" t="s">
        <v>1554</v>
      </c>
      <c r="E1187" t="s">
        <v>42</v>
      </c>
      <c r="F1187" t="s">
        <v>53</v>
      </c>
      <c r="G1187" t="s">
        <v>53</v>
      </c>
      <c r="H1187" t="s">
        <v>55</v>
      </c>
      <c r="I1187" t="s">
        <v>42</v>
      </c>
      <c r="J1187">
        <v>1</v>
      </c>
      <c r="L1187" t="s">
        <v>53</v>
      </c>
      <c r="Q1187">
        <v>0</v>
      </c>
      <c r="R1187">
        <v>0</v>
      </c>
      <c r="S1187">
        <v>0</v>
      </c>
      <c r="T1187">
        <v>952</v>
      </c>
      <c r="U1187">
        <v>952</v>
      </c>
      <c r="V1187">
        <v>952000</v>
      </c>
      <c r="W1187">
        <v>79333.333333333328</v>
      </c>
      <c r="X1187" t="s">
        <v>38</v>
      </c>
      <c r="Y1187" t="s">
        <v>38</v>
      </c>
      <c r="AB1187" t="s">
        <v>42</v>
      </c>
      <c r="AC1187" t="s">
        <v>42</v>
      </c>
      <c r="AD1187" t="s">
        <v>42</v>
      </c>
      <c r="AE1187" t="s">
        <v>42</v>
      </c>
      <c r="AH1187">
        <v>2023</v>
      </c>
      <c r="AI1187" t="s">
        <v>1555</v>
      </c>
      <c r="AM1187" t="s">
        <v>703</v>
      </c>
    </row>
    <row r="1188" spans="1:39" x14ac:dyDescent="0.35">
      <c r="A1188" t="s">
        <v>38</v>
      </c>
      <c r="B1188" t="s">
        <v>702</v>
      </c>
      <c r="C1188" t="s">
        <v>283</v>
      </c>
      <c r="D1188" t="s">
        <v>1554</v>
      </c>
      <c r="E1188" t="s">
        <v>42</v>
      </c>
      <c r="F1188" t="s">
        <v>53</v>
      </c>
      <c r="G1188" t="s">
        <v>53</v>
      </c>
      <c r="H1188" t="s">
        <v>307</v>
      </c>
      <c r="I1188" t="s">
        <v>42</v>
      </c>
      <c r="J1188">
        <v>1</v>
      </c>
      <c r="L1188" t="s">
        <v>53</v>
      </c>
      <c r="M1188" t="s">
        <v>42</v>
      </c>
      <c r="Q1188">
        <v>0</v>
      </c>
      <c r="R1188">
        <v>0</v>
      </c>
      <c r="S1188">
        <v>0</v>
      </c>
      <c r="T1188">
        <v>66</v>
      </c>
      <c r="U1188">
        <v>66</v>
      </c>
      <c r="V1188">
        <v>66000</v>
      </c>
      <c r="W1188">
        <v>5500</v>
      </c>
      <c r="X1188" t="s">
        <v>38</v>
      </c>
      <c r="Y1188" t="s">
        <v>38</v>
      </c>
      <c r="AB1188" t="s">
        <v>42</v>
      </c>
      <c r="AC1188" t="s">
        <v>42</v>
      </c>
      <c r="AD1188" t="s">
        <v>42</v>
      </c>
      <c r="AE1188" t="s">
        <v>42</v>
      </c>
      <c r="AH1188">
        <v>2023</v>
      </c>
      <c r="AI1188" t="s">
        <v>1556</v>
      </c>
      <c r="AM1188" t="s">
        <v>703</v>
      </c>
    </row>
    <row r="1189" spans="1:39" x14ac:dyDescent="0.35">
      <c r="A1189" t="s">
        <v>38</v>
      </c>
      <c r="B1189" t="s">
        <v>702</v>
      </c>
      <c r="C1189" t="s">
        <v>284</v>
      </c>
      <c r="D1189" t="s">
        <v>1554</v>
      </c>
      <c r="E1189" t="s">
        <v>42</v>
      </c>
      <c r="F1189" t="s">
        <v>53</v>
      </c>
      <c r="G1189" t="s">
        <v>53</v>
      </c>
      <c r="H1189" t="s">
        <v>307</v>
      </c>
      <c r="I1189" t="s">
        <v>42</v>
      </c>
      <c r="J1189">
        <v>1</v>
      </c>
      <c r="L1189" t="s">
        <v>53</v>
      </c>
      <c r="M1189" t="s">
        <v>42</v>
      </c>
      <c r="Q1189">
        <v>0</v>
      </c>
      <c r="R1189">
        <v>0</v>
      </c>
      <c r="S1189">
        <v>0</v>
      </c>
      <c r="T1189">
        <v>44</v>
      </c>
      <c r="U1189">
        <v>44</v>
      </c>
      <c r="V1189">
        <v>44000</v>
      </c>
      <c r="W1189">
        <v>3666.6666666666665</v>
      </c>
      <c r="X1189" t="s">
        <v>38</v>
      </c>
      <c r="Y1189" t="s">
        <v>38</v>
      </c>
      <c r="AB1189" t="s">
        <v>42</v>
      </c>
      <c r="AC1189" t="s">
        <v>42</v>
      </c>
      <c r="AD1189" t="s">
        <v>42</v>
      </c>
      <c r="AE1189" t="s">
        <v>42</v>
      </c>
      <c r="AH1189">
        <v>2023</v>
      </c>
      <c r="AI1189" t="s">
        <v>1556</v>
      </c>
      <c r="AM1189" t="s">
        <v>703</v>
      </c>
    </row>
    <row r="1190" spans="1:39" x14ac:dyDescent="0.35">
      <c r="A1190" t="s">
        <v>38</v>
      </c>
      <c r="B1190" t="s">
        <v>702</v>
      </c>
      <c r="C1190" t="s">
        <v>283</v>
      </c>
      <c r="D1190" t="s">
        <v>1554</v>
      </c>
      <c r="E1190" t="s">
        <v>42</v>
      </c>
      <c r="F1190" t="s">
        <v>53</v>
      </c>
      <c r="G1190" t="s">
        <v>53</v>
      </c>
      <c r="H1190" t="s">
        <v>54</v>
      </c>
      <c r="I1190" t="s">
        <v>42</v>
      </c>
      <c r="J1190">
        <v>1</v>
      </c>
      <c r="L1190" t="s">
        <v>53</v>
      </c>
      <c r="Q1190">
        <v>0</v>
      </c>
      <c r="R1190">
        <v>0</v>
      </c>
      <c r="S1190">
        <v>0</v>
      </c>
      <c r="T1190">
        <v>1074</v>
      </c>
      <c r="U1190">
        <v>1074</v>
      </c>
      <c r="V1190">
        <v>1074000</v>
      </c>
      <c r="W1190">
        <v>89500</v>
      </c>
      <c r="X1190" t="s">
        <v>38</v>
      </c>
      <c r="Y1190" t="s">
        <v>38</v>
      </c>
      <c r="AB1190" t="s">
        <v>42</v>
      </c>
      <c r="AC1190" t="s">
        <v>42</v>
      </c>
      <c r="AD1190" t="s">
        <v>42</v>
      </c>
      <c r="AE1190" t="s">
        <v>42</v>
      </c>
      <c r="AH1190">
        <v>2023</v>
      </c>
      <c r="AI1190" t="s">
        <v>1557</v>
      </c>
      <c r="AM1190" t="s">
        <v>703</v>
      </c>
    </row>
    <row r="1191" spans="1:39" x14ac:dyDescent="0.35">
      <c r="A1191" t="s">
        <v>38</v>
      </c>
      <c r="B1191" t="s">
        <v>702</v>
      </c>
      <c r="C1191" t="s">
        <v>284</v>
      </c>
      <c r="D1191" t="s">
        <v>1554</v>
      </c>
      <c r="E1191" t="s">
        <v>42</v>
      </c>
      <c r="F1191" t="s">
        <v>53</v>
      </c>
      <c r="G1191" t="s">
        <v>53</v>
      </c>
      <c r="H1191" t="s">
        <v>54</v>
      </c>
      <c r="I1191" t="s">
        <v>42</v>
      </c>
      <c r="J1191">
        <v>1</v>
      </c>
      <c r="L1191" t="s">
        <v>53</v>
      </c>
      <c r="Q1191">
        <v>0</v>
      </c>
      <c r="R1191">
        <v>0</v>
      </c>
      <c r="S1191">
        <v>0</v>
      </c>
      <c r="T1191">
        <v>716</v>
      </c>
      <c r="U1191">
        <v>716</v>
      </c>
      <c r="V1191">
        <v>716000</v>
      </c>
      <c r="W1191">
        <v>59666.666666666664</v>
      </c>
      <c r="X1191" t="s">
        <v>38</v>
      </c>
      <c r="Y1191" t="s">
        <v>38</v>
      </c>
      <c r="AB1191" t="s">
        <v>42</v>
      </c>
      <c r="AC1191" t="s">
        <v>42</v>
      </c>
      <c r="AD1191" t="s">
        <v>42</v>
      </c>
      <c r="AE1191" t="s">
        <v>42</v>
      </c>
      <c r="AH1191">
        <v>2023</v>
      </c>
      <c r="AI1191" t="s">
        <v>1557</v>
      </c>
      <c r="AM1191" t="s">
        <v>703</v>
      </c>
    </row>
    <row r="1192" spans="1:39" x14ac:dyDescent="0.35">
      <c r="A1192" t="s">
        <v>38</v>
      </c>
      <c r="B1192" t="s">
        <v>702</v>
      </c>
      <c r="C1192" t="s">
        <v>284</v>
      </c>
      <c r="D1192" t="s">
        <v>1554</v>
      </c>
      <c r="E1192" t="s">
        <v>42</v>
      </c>
      <c r="F1192" t="s">
        <v>53</v>
      </c>
      <c r="G1192" t="s">
        <v>53</v>
      </c>
      <c r="H1192" t="s">
        <v>1558</v>
      </c>
      <c r="I1192" t="s">
        <v>42</v>
      </c>
      <c r="J1192">
        <v>1</v>
      </c>
      <c r="L1192" t="s">
        <v>53</v>
      </c>
      <c r="Q1192">
        <v>0</v>
      </c>
      <c r="R1192">
        <v>0</v>
      </c>
      <c r="S1192">
        <v>0</v>
      </c>
      <c r="T1192">
        <v>120</v>
      </c>
      <c r="U1192">
        <v>120</v>
      </c>
      <c r="V1192">
        <v>120000</v>
      </c>
      <c r="W1192">
        <v>10000</v>
      </c>
      <c r="X1192" t="s">
        <v>38</v>
      </c>
      <c r="Y1192" t="s">
        <v>38</v>
      </c>
      <c r="AH1192">
        <v>2023</v>
      </c>
      <c r="AI1192" t="s">
        <v>1559</v>
      </c>
      <c r="AM1192" t="s">
        <v>703</v>
      </c>
    </row>
    <row r="1193" spans="1:39" x14ac:dyDescent="0.35">
      <c r="A1193" t="s">
        <v>38</v>
      </c>
      <c r="B1193" t="s">
        <v>702</v>
      </c>
      <c r="C1193" t="s">
        <v>283</v>
      </c>
      <c r="D1193" t="s">
        <v>1554</v>
      </c>
      <c r="E1193" t="s">
        <v>42</v>
      </c>
      <c r="F1193" t="s">
        <v>533</v>
      </c>
      <c r="G1193" t="s">
        <v>533</v>
      </c>
      <c r="H1193" t="s">
        <v>1560</v>
      </c>
      <c r="I1193" t="s">
        <v>42</v>
      </c>
      <c r="J1193">
        <v>1</v>
      </c>
      <c r="L1193" t="s">
        <v>53</v>
      </c>
      <c r="M1193" t="s">
        <v>42</v>
      </c>
      <c r="Q1193">
        <v>0</v>
      </c>
      <c r="R1193">
        <v>0</v>
      </c>
      <c r="S1193">
        <v>0</v>
      </c>
      <c r="T1193">
        <v>54</v>
      </c>
      <c r="U1193">
        <v>54</v>
      </c>
      <c r="V1193">
        <v>54000</v>
      </c>
      <c r="W1193">
        <v>4500</v>
      </c>
      <c r="X1193" t="s">
        <v>38</v>
      </c>
      <c r="Y1193" t="s">
        <v>38</v>
      </c>
      <c r="AB1193" t="s">
        <v>42</v>
      </c>
      <c r="AC1193" t="s">
        <v>42</v>
      </c>
      <c r="AD1193" t="s">
        <v>42</v>
      </c>
      <c r="AE1193" t="s">
        <v>42</v>
      </c>
      <c r="AH1193">
        <v>2023</v>
      </c>
      <c r="AI1193" t="s">
        <v>1561</v>
      </c>
      <c r="AM1193" t="s">
        <v>703</v>
      </c>
    </row>
    <row r="1194" spans="1:39" x14ac:dyDescent="0.35">
      <c r="A1194" t="s">
        <v>38</v>
      </c>
      <c r="B1194" t="s">
        <v>702</v>
      </c>
      <c r="C1194" t="s">
        <v>284</v>
      </c>
      <c r="D1194" t="s">
        <v>1554</v>
      </c>
      <c r="E1194" t="s">
        <v>42</v>
      </c>
      <c r="F1194" t="s">
        <v>533</v>
      </c>
      <c r="G1194" t="s">
        <v>533</v>
      </c>
      <c r="H1194" t="s">
        <v>1560</v>
      </c>
      <c r="I1194" t="s">
        <v>42</v>
      </c>
      <c r="J1194">
        <v>1</v>
      </c>
      <c r="L1194" t="s">
        <v>53</v>
      </c>
      <c r="M1194" t="s">
        <v>42</v>
      </c>
      <c r="Q1194">
        <v>0</v>
      </c>
      <c r="R1194">
        <v>0</v>
      </c>
      <c r="S1194">
        <v>0</v>
      </c>
      <c r="T1194">
        <v>36</v>
      </c>
      <c r="U1194">
        <v>36</v>
      </c>
      <c r="V1194">
        <v>36000</v>
      </c>
      <c r="W1194">
        <v>3000</v>
      </c>
      <c r="X1194" t="s">
        <v>38</v>
      </c>
      <c r="Y1194" t="s">
        <v>38</v>
      </c>
      <c r="AB1194" t="s">
        <v>42</v>
      </c>
      <c r="AC1194" t="s">
        <v>42</v>
      </c>
      <c r="AD1194" t="s">
        <v>42</v>
      </c>
      <c r="AE1194" t="s">
        <v>42</v>
      </c>
      <c r="AH1194">
        <v>2023</v>
      </c>
      <c r="AI1194" t="s">
        <v>1561</v>
      </c>
      <c r="AM1194" t="s">
        <v>703</v>
      </c>
    </row>
    <row r="1195" spans="1:39" x14ac:dyDescent="0.35">
      <c r="A1195" t="s">
        <v>38</v>
      </c>
      <c r="B1195" t="s">
        <v>702</v>
      </c>
      <c r="C1195" t="s">
        <v>284</v>
      </c>
      <c r="D1195" t="s">
        <v>1554</v>
      </c>
      <c r="E1195" t="s">
        <v>42</v>
      </c>
      <c r="F1195" t="s">
        <v>1483</v>
      </c>
      <c r="G1195" t="s">
        <v>1483</v>
      </c>
      <c r="H1195" t="s">
        <v>1562</v>
      </c>
      <c r="I1195" t="s">
        <v>42</v>
      </c>
      <c r="J1195">
        <v>1</v>
      </c>
      <c r="L1195" t="s">
        <v>53</v>
      </c>
      <c r="M1195" t="s">
        <v>42</v>
      </c>
      <c r="Q1195">
        <v>0</v>
      </c>
      <c r="R1195">
        <v>0</v>
      </c>
      <c r="S1195">
        <v>0</v>
      </c>
      <c r="T1195">
        <v>20</v>
      </c>
      <c r="U1195">
        <v>20</v>
      </c>
      <c r="V1195">
        <v>20000</v>
      </c>
      <c r="W1195">
        <v>1666.6666666666667</v>
      </c>
      <c r="X1195" t="s">
        <v>38</v>
      </c>
      <c r="Y1195" t="s">
        <v>38</v>
      </c>
      <c r="AB1195" t="s">
        <v>42</v>
      </c>
      <c r="AC1195" t="s">
        <v>42</v>
      </c>
      <c r="AD1195" t="s">
        <v>42</v>
      </c>
      <c r="AE1195" t="s">
        <v>42</v>
      </c>
      <c r="AH1195">
        <v>2023</v>
      </c>
      <c r="AI1195" t="s">
        <v>1563</v>
      </c>
      <c r="AM1195" t="s">
        <v>703</v>
      </c>
    </row>
    <row r="1196" spans="1:39" x14ac:dyDescent="0.35">
      <c r="A1196" t="s">
        <v>38</v>
      </c>
      <c r="B1196" t="s">
        <v>702</v>
      </c>
      <c r="C1196" t="s">
        <v>284</v>
      </c>
      <c r="D1196" t="s">
        <v>1554</v>
      </c>
      <c r="E1196" t="s">
        <v>42</v>
      </c>
      <c r="F1196" t="s">
        <v>130</v>
      </c>
      <c r="G1196" t="s">
        <v>130</v>
      </c>
      <c r="H1196" t="s">
        <v>1562</v>
      </c>
      <c r="I1196" t="s">
        <v>42</v>
      </c>
      <c r="J1196">
        <v>1</v>
      </c>
      <c r="L1196" t="s">
        <v>53</v>
      </c>
      <c r="M1196" t="s">
        <v>42</v>
      </c>
      <c r="Q1196">
        <v>0</v>
      </c>
      <c r="R1196">
        <v>0</v>
      </c>
      <c r="S1196">
        <v>0</v>
      </c>
      <c r="T1196">
        <v>80</v>
      </c>
      <c r="U1196">
        <v>80</v>
      </c>
      <c r="V1196">
        <v>80000</v>
      </c>
      <c r="W1196">
        <v>6666.666666666667</v>
      </c>
      <c r="X1196" t="s">
        <v>38</v>
      </c>
      <c r="Y1196" t="s">
        <v>38</v>
      </c>
      <c r="AB1196" t="s">
        <v>42</v>
      </c>
      <c r="AC1196" t="s">
        <v>42</v>
      </c>
      <c r="AD1196" t="s">
        <v>42</v>
      </c>
      <c r="AE1196" t="s">
        <v>42</v>
      </c>
      <c r="AH1196">
        <v>2023</v>
      </c>
      <c r="AI1196" t="s">
        <v>1564</v>
      </c>
      <c r="AM1196" t="s">
        <v>703</v>
      </c>
    </row>
    <row r="1197" spans="1:39" x14ac:dyDescent="0.35">
      <c r="A1197" t="s">
        <v>38</v>
      </c>
      <c r="B1197" t="s">
        <v>702</v>
      </c>
      <c r="C1197" t="s">
        <v>283</v>
      </c>
      <c r="D1197" t="s">
        <v>1554</v>
      </c>
      <c r="E1197" t="s">
        <v>42</v>
      </c>
      <c r="F1197" t="s">
        <v>53</v>
      </c>
      <c r="G1197" t="s">
        <v>53</v>
      </c>
      <c r="H1197" t="s">
        <v>660</v>
      </c>
      <c r="I1197" t="s">
        <v>42</v>
      </c>
      <c r="J1197">
        <v>1</v>
      </c>
      <c r="L1197" t="s">
        <v>53</v>
      </c>
      <c r="M1197" t="s">
        <v>42</v>
      </c>
      <c r="Q1197">
        <v>0</v>
      </c>
      <c r="R1197">
        <v>0</v>
      </c>
      <c r="S1197">
        <v>0</v>
      </c>
      <c r="T1197">
        <v>115.616</v>
      </c>
      <c r="U1197">
        <v>115.616</v>
      </c>
      <c r="V1197">
        <v>115616</v>
      </c>
      <c r="W1197">
        <v>9634.6666666666661</v>
      </c>
      <c r="X1197" t="s">
        <v>38</v>
      </c>
      <c r="Y1197" t="s">
        <v>38</v>
      </c>
      <c r="AB1197" t="s">
        <v>42</v>
      </c>
      <c r="AC1197" t="s">
        <v>42</v>
      </c>
      <c r="AD1197" t="s">
        <v>42</v>
      </c>
      <c r="AE1197" t="s">
        <v>42</v>
      </c>
      <c r="AH1197">
        <v>2023</v>
      </c>
      <c r="AI1197" t="s">
        <v>1565</v>
      </c>
      <c r="AM1197" t="s">
        <v>703</v>
      </c>
    </row>
    <row r="1198" spans="1:39" x14ac:dyDescent="0.35">
      <c r="A1198" t="s">
        <v>38</v>
      </c>
      <c r="B1198" t="s">
        <v>702</v>
      </c>
      <c r="C1198" t="s">
        <v>284</v>
      </c>
      <c r="D1198" t="s">
        <v>1554</v>
      </c>
      <c r="E1198" t="s">
        <v>42</v>
      </c>
      <c r="F1198" t="s">
        <v>53</v>
      </c>
      <c r="G1198" t="s">
        <v>53</v>
      </c>
      <c r="H1198" t="s">
        <v>660</v>
      </c>
      <c r="I1198" t="s">
        <v>42</v>
      </c>
      <c r="J1198">
        <v>1</v>
      </c>
      <c r="L1198" t="s">
        <v>53</v>
      </c>
      <c r="M1198" t="s">
        <v>42</v>
      </c>
      <c r="Q1198">
        <v>0</v>
      </c>
      <c r="R1198">
        <v>0</v>
      </c>
      <c r="S1198">
        <v>0</v>
      </c>
      <c r="T1198">
        <v>79.078000000000003</v>
      </c>
      <c r="U1198">
        <v>79.078000000000003</v>
      </c>
      <c r="V1198">
        <v>79078</v>
      </c>
      <c r="W1198">
        <v>6589.833333333333</v>
      </c>
      <c r="X1198" t="s">
        <v>38</v>
      </c>
      <c r="Y1198" t="s">
        <v>38</v>
      </c>
      <c r="AB1198" t="s">
        <v>42</v>
      </c>
      <c r="AC1198" t="s">
        <v>42</v>
      </c>
      <c r="AD1198" t="s">
        <v>42</v>
      </c>
      <c r="AE1198" t="s">
        <v>42</v>
      </c>
      <c r="AH1198">
        <v>2023</v>
      </c>
      <c r="AI1198" t="s">
        <v>1565</v>
      </c>
      <c r="AM1198" t="s">
        <v>703</v>
      </c>
    </row>
    <row r="1199" spans="1:39" x14ac:dyDescent="0.35">
      <c r="A1199" t="s">
        <v>38</v>
      </c>
      <c r="B1199" t="s">
        <v>702</v>
      </c>
      <c r="C1199" t="s">
        <v>283</v>
      </c>
      <c r="D1199" t="s">
        <v>1554</v>
      </c>
      <c r="E1199" t="s">
        <v>42</v>
      </c>
      <c r="F1199" t="s">
        <v>53</v>
      </c>
      <c r="G1199" t="s">
        <v>53</v>
      </c>
      <c r="H1199" t="s">
        <v>1566</v>
      </c>
      <c r="I1199" t="s">
        <v>42</v>
      </c>
      <c r="J1199">
        <v>1</v>
      </c>
      <c r="L1199" t="s">
        <v>53</v>
      </c>
      <c r="M1199" t="s">
        <v>42</v>
      </c>
      <c r="Q1199">
        <v>0</v>
      </c>
      <c r="R1199">
        <v>0</v>
      </c>
      <c r="S1199">
        <v>0</v>
      </c>
      <c r="T1199">
        <v>1554</v>
      </c>
      <c r="U1199">
        <v>1554</v>
      </c>
      <c r="V1199">
        <v>1554000</v>
      </c>
      <c r="W1199">
        <v>129500</v>
      </c>
      <c r="X1199" t="s">
        <v>38</v>
      </c>
      <c r="Y1199" t="s">
        <v>38</v>
      </c>
      <c r="AB1199" t="s">
        <v>42</v>
      </c>
      <c r="AC1199" t="s">
        <v>42</v>
      </c>
      <c r="AD1199" t="s">
        <v>42</v>
      </c>
      <c r="AE1199" t="s">
        <v>42</v>
      </c>
      <c r="AH1199">
        <v>2023</v>
      </c>
      <c r="AI1199" t="s">
        <v>1567</v>
      </c>
      <c r="AM1199" t="s">
        <v>703</v>
      </c>
    </row>
    <row r="1200" spans="1:39" x14ac:dyDescent="0.35">
      <c r="A1200" t="s">
        <v>38</v>
      </c>
      <c r="B1200" t="s">
        <v>702</v>
      </c>
      <c r="C1200" t="s">
        <v>284</v>
      </c>
      <c r="D1200" t="s">
        <v>1554</v>
      </c>
      <c r="E1200" t="s">
        <v>42</v>
      </c>
      <c r="F1200" t="s">
        <v>53</v>
      </c>
      <c r="G1200" t="s">
        <v>53</v>
      </c>
      <c r="H1200" t="s">
        <v>1568</v>
      </c>
      <c r="I1200" t="s">
        <v>42</v>
      </c>
      <c r="J1200">
        <v>1</v>
      </c>
      <c r="L1200" t="s">
        <v>53</v>
      </c>
      <c r="M1200" t="s">
        <v>42</v>
      </c>
      <c r="Q1200">
        <v>0</v>
      </c>
      <c r="R1200">
        <v>0</v>
      </c>
      <c r="S1200">
        <v>0</v>
      </c>
      <c r="T1200">
        <v>1540</v>
      </c>
      <c r="U1200">
        <v>1540</v>
      </c>
      <c r="V1200">
        <v>1540000</v>
      </c>
      <c r="W1200">
        <v>128333.33333333333</v>
      </c>
      <c r="X1200" t="s">
        <v>38</v>
      </c>
      <c r="Y1200" t="s">
        <v>38</v>
      </c>
      <c r="AB1200" t="s">
        <v>42</v>
      </c>
      <c r="AC1200" t="s">
        <v>42</v>
      </c>
      <c r="AD1200" t="s">
        <v>42</v>
      </c>
      <c r="AE1200" t="s">
        <v>42</v>
      </c>
      <c r="AH1200">
        <v>2023</v>
      </c>
      <c r="AI1200" t="s">
        <v>1569</v>
      </c>
      <c r="AM1200" t="s">
        <v>703</v>
      </c>
    </row>
    <row r="1201" spans="1:39" x14ac:dyDescent="0.35">
      <c r="A1201" t="s">
        <v>38</v>
      </c>
      <c r="B1201" t="s">
        <v>702</v>
      </c>
      <c r="C1201" t="s">
        <v>283</v>
      </c>
      <c r="D1201" t="s">
        <v>1554</v>
      </c>
      <c r="E1201" t="s">
        <v>42</v>
      </c>
      <c r="F1201" t="s">
        <v>53</v>
      </c>
      <c r="G1201" t="s">
        <v>53</v>
      </c>
      <c r="H1201" t="s">
        <v>44</v>
      </c>
      <c r="I1201" t="s">
        <v>42</v>
      </c>
      <c r="J1201">
        <v>1</v>
      </c>
      <c r="L1201" t="s">
        <v>53</v>
      </c>
      <c r="Q1201">
        <v>0</v>
      </c>
      <c r="R1201">
        <v>0</v>
      </c>
      <c r="S1201">
        <v>0</v>
      </c>
      <c r="T1201">
        <v>36</v>
      </c>
      <c r="U1201">
        <v>36</v>
      </c>
      <c r="V1201">
        <v>36000</v>
      </c>
      <c r="W1201">
        <v>3000</v>
      </c>
      <c r="X1201" t="s">
        <v>38</v>
      </c>
      <c r="Y1201" t="s">
        <v>38</v>
      </c>
      <c r="AB1201" t="s">
        <v>42</v>
      </c>
      <c r="AC1201" t="s">
        <v>42</v>
      </c>
      <c r="AD1201" t="s">
        <v>42</v>
      </c>
      <c r="AE1201" t="s">
        <v>42</v>
      </c>
      <c r="AH1201">
        <v>2023</v>
      </c>
      <c r="AI1201" t="s">
        <v>1570</v>
      </c>
      <c r="AM1201" t="s">
        <v>703</v>
      </c>
    </row>
    <row r="1202" spans="1:39" x14ac:dyDescent="0.35">
      <c r="A1202" t="s">
        <v>38</v>
      </c>
      <c r="B1202" t="s">
        <v>702</v>
      </c>
      <c r="C1202" t="s">
        <v>284</v>
      </c>
      <c r="D1202" t="s">
        <v>1554</v>
      </c>
      <c r="E1202" t="s">
        <v>42</v>
      </c>
      <c r="F1202" t="s">
        <v>53</v>
      </c>
      <c r="G1202" t="s">
        <v>53</v>
      </c>
      <c r="H1202" t="s">
        <v>44</v>
      </c>
      <c r="I1202" t="s">
        <v>42</v>
      </c>
      <c r="J1202">
        <v>1</v>
      </c>
      <c r="L1202" t="s">
        <v>53</v>
      </c>
      <c r="Q1202">
        <v>0</v>
      </c>
      <c r="R1202">
        <v>0</v>
      </c>
      <c r="S1202">
        <v>0</v>
      </c>
      <c r="T1202">
        <v>74</v>
      </c>
      <c r="U1202">
        <v>74</v>
      </c>
      <c r="V1202">
        <v>74000</v>
      </c>
      <c r="W1202">
        <v>6166.666666666667</v>
      </c>
      <c r="X1202" t="s">
        <v>38</v>
      </c>
      <c r="Y1202" t="s">
        <v>38</v>
      </c>
      <c r="AB1202" t="s">
        <v>42</v>
      </c>
      <c r="AC1202" t="s">
        <v>42</v>
      </c>
      <c r="AD1202" t="s">
        <v>42</v>
      </c>
      <c r="AE1202" t="s">
        <v>42</v>
      </c>
      <c r="AH1202">
        <v>2023</v>
      </c>
      <c r="AI1202" t="s">
        <v>1571</v>
      </c>
      <c r="AM1202" t="s">
        <v>703</v>
      </c>
    </row>
    <row r="1203" spans="1:39" x14ac:dyDescent="0.35">
      <c r="A1203" t="s">
        <v>38</v>
      </c>
      <c r="B1203" t="s">
        <v>702</v>
      </c>
      <c r="C1203" t="s">
        <v>283</v>
      </c>
      <c r="D1203" t="s">
        <v>1554</v>
      </c>
      <c r="E1203" t="s">
        <v>42</v>
      </c>
      <c r="F1203" t="s">
        <v>53</v>
      </c>
      <c r="G1203" t="s">
        <v>53</v>
      </c>
      <c r="H1203" t="s">
        <v>1572</v>
      </c>
      <c r="I1203" t="s">
        <v>42</v>
      </c>
      <c r="J1203">
        <v>1</v>
      </c>
      <c r="L1203" t="s">
        <v>53</v>
      </c>
      <c r="Q1203">
        <v>0</v>
      </c>
      <c r="R1203">
        <v>0</v>
      </c>
      <c r="S1203">
        <v>0</v>
      </c>
      <c r="T1203">
        <v>132</v>
      </c>
      <c r="U1203">
        <v>132</v>
      </c>
      <c r="V1203">
        <v>132000</v>
      </c>
      <c r="W1203">
        <v>11000</v>
      </c>
      <c r="X1203" t="s">
        <v>38</v>
      </c>
      <c r="Y1203" t="s">
        <v>38</v>
      </c>
      <c r="AB1203" t="s">
        <v>42</v>
      </c>
      <c r="AC1203" t="s">
        <v>42</v>
      </c>
      <c r="AD1203" t="s">
        <v>42</v>
      </c>
      <c r="AE1203" t="s">
        <v>42</v>
      </c>
      <c r="AH1203">
        <v>2023</v>
      </c>
      <c r="AI1203" t="s">
        <v>1573</v>
      </c>
      <c r="AM1203" t="s">
        <v>703</v>
      </c>
    </row>
    <row r="1204" spans="1:39" x14ac:dyDescent="0.35">
      <c r="A1204" t="s">
        <v>38</v>
      </c>
      <c r="B1204" t="s">
        <v>702</v>
      </c>
      <c r="C1204" t="s">
        <v>284</v>
      </c>
      <c r="D1204" t="s">
        <v>1554</v>
      </c>
      <c r="E1204" t="s">
        <v>42</v>
      </c>
      <c r="F1204" t="s">
        <v>53</v>
      </c>
      <c r="G1204" t="s">
        <v>53</v>
      </c>
      <c r="H1204" t="s">
        <v>1572</v>
      </c>
      <c r="I1204" t="s">
        <v>42</v>
      </c>
      <c r="J1204">
        <v>1</v>
      </c>
      <c r="L1204" t="s">
        <v>53</v>
      </c>
      <c r="Q1204">
        <v>0</v>
      </c>
      <c r="R1204">
        <v>0</v>
      </c>
      <c r="S1204">
        <v>0</v>
      </c>
      <c r="T1204">
        <v>88</v>
      </c>
      <c r="U1204">
        <v>88</v>
      </c>
      <c r="V1204">
        <v>88000</v>
      </c>
      <c r="W1204">
        <v>7333.333333333333</v>
      </c>
      <c r="X1204" t="s">
        <v>38</v>
      </c>
      <c r="Y1204" t="s">
        <v>38</v>
      </c>
      <c r="AB1204" t="s">
        <v>42</v>
      </c>
      <c r="AC1204" t="s">
        <v>42</v>
      </c>
      <c r="AD1204" t="s">
        <v>42</v>
      </c>
      <c r="AE1204" t="s">
        <v>42</v>
      </c>
      <c r="AH1204">
        <v>2023</v>
      </c>
      <c r="AI1204" t="s">
        <v>1573</v>
      </c>
      <c r="AM1204" t="s">
        <v>703</v>
      </c>
    </row>
    <row r="1205" spans="1:39" x14ac:dyDescent="0.35">
      <c r="A1205" t="s">
        <v>38</v>
      </c>
      <c r="B1205" t="s">
        <v>702</v>
      </c>
      <c r="C1205" t="s">
        <v>284</v>
      </c>
      <c r="D1205" t="s">
        <v>1554</v>
      </c>
      <c r="E1205" t="s">
        <v>42</v>
      </c>
      <c r="F1205" t="s">
        <v>53</v>
      </c>
      <c r="G1205" t="s">
        <v>53</v>
      </c>
      <c r="H1205" t="s">
        <v>1572</v>
      </c>
      <c r="I1205" t="s">
        <v>42</v>
      </c>
      <c r="J1205">
        <v>1</v>
      </c>
      <c r="L1205" t="s">
        <v>53</v>
      </c>
      <c r="Q1205">
        <v>0</v>
      </c>
      <c r="R1205">
        <v>0</v>
      </c>
      <c r="S1205">
        <v>0</v>
      </c>
      <c r="T1205">
        <v>196</v>
      </c>
      <c r="U1205">
        <v>196</v>
      </c>
      <c r="V1205">
        <v>196000</v>
      </c>
      <c r="W1205">
        <v>16333.333333333334</v>
      </c>
      <c r="X1205" t="s">
        <v>38</v>
      </c>
      <c r="Y1205" t="s">
        <v>38</v>
      </c>
      <c r="AB1205" t="s">
        <v>42</v>
      </c>
      <c r="AC1205" t="s">
        <v>42</v>
      </c>
      <c r="AD1205" t="s">
        <v>42</v>
      </c>
      <c r="AE1205" t="s">
        <v>42</v>
      </c>
      <c r="AH1205">
        <v>2023</v>
      </c>
      <c r="AI1205" t="s">
        <v>1574</v>
      </c>
      <c r="AM1205" t="s">
        <v>703</v>
      </c>
    </row>
    <row r="1206" spans="1:39" x14ac:dyDescent="0.35">
      <c r="A1206" t="s">
        <v>38</v>
      </c>
      <c r="B1206" t="s">
        <v>702</v>
      </c>
      <c r="C1206" t="s">
        <v>283</v>
      </c>
      <c r="D1206" t="s">
        <v>1554</v>
      </c>
      <c r="E1206" t="s">
        <v>42</v>
      </c>
      <c r="F1206" t="s">
        <v>53</v>
      </c>
      <c r="G1206" t="s">
        <v>53</v>
      </c>
      <c r="H1206" t="s">
        <v>1572</v>
      </c>
      <c r="I1206" t="s">
        <v>42</v>
      </c>
      <c r="J1206">
        <v>1</v>
      </c>
      <c r="L1206" t="s">
        <v>53</v>
      </c>
      <c r="Q1206">
        <v>0</v>
      </c>
      <c r="R1206">
        <v>0</v>
      </c>
      <c r="S1206">
        <v>0</v>
      </c>
      <c r="T1206">
        <v>294</v>
      </c>
      <c r="U1206">
        <v>294</v>
      </c>
      <c r="V1206">
        <v>294000</v>
      </c>
      <c r="W1206">
        <v>24500</v>
      </c>
      <c r="X1206" t="s">
        <v>38</v>
      </c>
      <c r="Y1206" t="s">
        <v>38</v>
      </c>
      <c r="AB1206" t="s">
        <v>42</v>
      </c>
      <c r="AC1206" t="s">
        <v>42</v>
      </c>
      <c r="AD1206" t="s">
        <v>42</v>
      </c>
      <c r="AE1206" t="s">
        <v>42</v>
      </c>
      <c r="AH1206">
        <v>2023</v>
      </c>
      <c r="AI1206" t="s">
        <v>1574</v>
      </c>
      <c r="AM1206" t="s">
        <v>703</v>
      </c>
    </row>
    <row r="1207" spans="1:39" x14ac:dyDescent="0.35">
      <c r="A1207" t="s">
        <v>38</v>
      </c>
      <c r="B1207" t="s">
        <v>702</v>
      </c>
      <c r="C1207" t="s">
        <v>283</v>
      </c>
      <c r="D1207" t="s">
        <v>1554</v>
      </c>
      <c r="E1207" t="s">
        <v>42</v>
      </c>
      <c r="F1207" t="s">
        <v>53</v>
      </c>
      <c r="G1207" t="s">
        <v>53</v>
      </c>
      <c r="H1207" t="s">
        <v>1572</v>
      </c>
      <c r="I1207" t="s">
        <v>42</v>
      </c>
      <c r="J1207">
        <v>1</v>
      </c>
      <c r="L1207" t="s">
        <v>53</v>
      </c>
      <c r="Q1207">
        <v>0</v>
      </c>
      <c r="R1207">
        <v>0</v>
      </c>
      <c r="S1207">
        <v>0</v>
      </c>
      <c r="T1207">
        <v>66</v>
      </c>
      <c r="U1207">
        <v>66</v>
      </c>
      <c r="V1207">
        <v>66000</v>
      </c>
      <c r="W1207">
        <v>5500</v>
      </c>
      <c r="X1207" t="s">
        <v>38</v>
      </c>
      <c r="Y1207" t="s">
        <v>38</v>
      </c>
      <c r="AB1207" t="s">
        <v>42</v>
      </c>
      <c r="AC1207" t="s">
        <v>42</v>
      </c>
      <c r="AD1207" t="s">
        <v>42</v>
      </c>
      <c r="AE1207" t="s">
        <v>42</v>
      </c>
      <c r="AH1207">
        <v>2023</v>
      </c>
      <c r="AI1207" t="s">
        <v>1575</v>
      </c>
      <c r="AM1207" t="s">
        <v>703</v>
      </c>
    </row>
    <row r="1208" spans="1:39" x14ac:dyDescent="0.35">
      <c r="A1208" t="s">
        <v>38</v>
      </c>
      <c r="B1208" t="s">
        <v>702</v>
      </c>
      <c r="C1208" t="s">
        <v>284</v>
      </c>
      <c r="D1208" t="s">
        <v>1554</v>
      </c>
      <c r="E1208" t="s">
        <v>42</v>
      </c>
      <c r="F1208" t="s">
        <v>53</v>
      </c>
      <c r="G1208" t="s">
        <v>53</v>
      </c>
      <c r="H1208" t="s">
        <v>1572</v>
      </c>
      <c r="I1208" t="s">
        <v>42</v>
      </c>
      <c r="J1208">
        <v>1</v>
      </c>
      <c r="L1208" t="s">
        <v>53</v>
      </c>
      <c r="Q1208">
        <v>0</v>
      </c>
      <c r="R1208">
        <v>0</v>
      </c>
      <c r="S1208">
        <v>0</v>
      </c>
      <c r="T1208">
        <v>44</v>
      </c>
      <c r="U1208">
        <v>44</v>
      </c>
      <c r="V1208">
        <v>44000</v>
      </c>
      <c r="W1208">
        <v>3666.6666666666665</v>
      </c>
      <c r="X1208" t="s">
        <v>38</v>
      </c>
      <c r="Y1208" t="s">
        <v>38</v>
      </c>
      <c r="AB1208" t="s">
        <v>42</v>
      </c>
      <c r="AC1208" t="s">
        <v>42</v>
      </c>
      <c r="AD1208" t="s">
        <v>42</v>
      </c>
      <c r="AE1208" t="s">
        <v>42</v>
      </c>
      <c r="AH1208">
        <v>2023</v>
      </c>
      <c r="AI1208" t="s">
        <v>1575</v>
      </c>
      <c r="AM1208" t="s">
        <v>703</v>
      </c>
    </row>
    <row r="1209" spans="1:39" x14ac:dyDescent="0.35">
      <c r="A1209" t="s">
        <v>38</v>
      </c>
      <c r="B1209" t="s">
        <v>702</v>
      </c>
      <c r="C1209" t="s">
        <v>283</v>
      </c>
      <c r="D1209" t="s">
        <v>1554</v>
      </c>
      <c r="E1209" t="s">
        <v>42</v>
      </c>
      <c r="F1209" t="s">
        <v>53</v>
      </c>
      <c r="G1209" t="s">
        <v>53</v>
      </c>
      <c r="H1209" t="s">
        <v>1572</v>
      </c>
      <c r="I1209" t="s">
        <v>42</v>
      </c>
      <c r="J1209">
        <v>1</v>
      </c>
      <c r="L1209" t="s">
        <v>53</v>
      </c>
      <c r="Q1209">
        <v>0</v>
      </c>
      <c r="R1209">
        <v>0</v>
      </c>
      <c r="S1209">
        <v>0</v>
      </c>
      <c r="T1209">
        <v>36</v>
      </c>
      <c r="U1209">
        <v>36</v>
      </c>
      <c r="V1209">
        <v>36000</v>
      </c>
      <c r="W1209">
        <v>3000</v>
      </c>
      <c r="X1209" t="s">
        <v>38</v>
      </c>
      <c r="Y1209" t="s">
        <v>38</v>
      </c>
      <c r="AB1209" t="s">
        <v>42</v>
      </c>
      <c r="AC1209" t="s">
        <v>42</v>
      </c>
      <c r="AD1209" t="s">
        <v>42</v>
      </c>
      <c r="AE1209" t="s">
        <v>42</v>
      </c>
      <c r="AH1209">
        <v>2023</v>
      </c>
      <c r="AI1209" t="s">
        <v>1576</v>
      </c>
      <c r="AM1209" t="s">
        <v>703</v>
      </c>
    </row>
    <row r="1210" spans="1:39" x14ac:dyDescent="0.35">
      <c r="A1210" t="s">
        <v>38</v>
      </c>
      <c r="B1210" t="s">
        <v>702</v>
      </c>
      <c r="C1210" t="s">
        <v>284</v>
      </c>
      <c r="D1210" t="s">
        <v>1554</v>
      </c>
      <c r="E1210" t="s">
        <v>42</v>
      </c>
      <c r="F1210" t="s">
        <v>53</v>
      </c>
      <c r="G1210" t="s">
        <v>53</v>
      </c>
      <c r="H1210" t="s">
        <v>1572</v>
      </c>
      <c r="I1210" t="s">
        <v>42</v>
      </c>
      <c r="J1210">
        <v>1</v>
      </c>
      <c r="L1210" t="s">
        <v>53</v>
      </c>
      <c r="Q1210">
        <v>0</v>
      </c>
      <c r="R1210">
        <v>0</v>
      </c>
      <c r="S1210">
        <v>0</v>
      </c>
      <c r="T1210">
        <v>24</v>
      </c>
      <c r="U1210">
        <v>24</v>
      </c>
      <c r="V1210">
        <v>24000</v>
      </c>
      <c r="W1210">
        <v>2000</v>
      </c>
      <c r="X1210" t="s">
        <v>38</v>
      </c>
      <c r="Y1210" t="s">
        <v>38</v>
      </c>
      <c r="AB1210" t="s">
        <v>42</v>
      </c>
      <c r="AC1210" t="s">
        <v>42</v>
      </c>
      <c r="AD1210" t="s">
        <v>42</v>
      </c>
      <c r="AE1210" t="s">
        <v>42</v>
      </c>
      <c r="AH1210">
        <v>2023</v>
      </c>
      <c r="AI1210" t="s">
        <v>1576</v>
      </c>
      <c r="AM1210" t="s">
        <v>703</v>
      </c>
    </row>
    <row r="1211" spans="1:39" x14ac:dyDescent="0.35">
      <c r="A1211" t="s">
        <v>38</v>
      </c>
      <c r="B1211" t="s">
        <v>702</v>
      </c>
      <c r="C1211" t="s">
        <v>283</v>
      </c>
      <c r="D1211" t="s">
        <v>1554</v>
      </c>
      <c r="E1211" t="s">
        <v>42</v>
      </c>
      <c r="F1211" t="s">
        <v>53</v>
      </c>
      <c r="G1211" t="s">
        <v>53</v>
      </c>
      <c r="H1211" t="s">
        <v>1572</v>
      </c>
      <c r="I1211" t="s">
        <v>42</v>
      </c>
      <c r="J1211">
        <v>1</v>
      </c>
      <c r="L1211" t="s">
        <v>53</v>
      </c>
      <c r="Q1211">
        <v>0</v>
      </c>
      <c r="R1211">
        <v>0</v>
      </c>
      <c r="S1211">
        <v>0</v>
      </c>
      <c r="T1211">
        <v>570</v>
      </c>
      <c r="U1211">
        <v>570</v>
      </c>
      <c r="V1211">
        <v>570000</v>
      </c>
      <c r="W1211">
        <v>47500</v>
      </c>
      <c r="X1211" t="s">
        <v>38</v>
      </c>
      <c r="Y1211" t="s">
        <v>38</v>
      </c>
      <c r="AB1211" t="s">
        <v>42</v>
      </c>
      <c r="AC1211" t="s">
        <v>42</v>
      </c>
      <c r="AD1211" t="s">
        <v>42</v>
      </c>
      <c r="AE1211" t="s">
        <v>42</v>
      </c>
      <c r="AH1211">
        <v>2023</v>
      </c>
      <c r="AI1211" t="s">
        <v>1577</v>
      </c>
      <c r="AM1211" t="s">
        <v>703</v>
      </c>
    </row>
    <row r="1212" spans="1:39" x14ac:dyDescent="0.35">
      <c r="A1212" t="s">
        <v>38</v>
      </c>
      <c r="B1212" t="s">
        <v>702</v>
      </c>
      <c r="C1212" t="s">
        <v>284</v>
      </c>
      <c r="D1212" t="s">
        <v>1554</v>
      </c>
      <c r="E1212" t="s">
        <v>42</v>
      </c>
      <c r="F1212" t="s">
        <v>53</v>
      </c>
      <c r="G1212" t="s">
        <v>53</v>
      </c>
      <c r="H1212" t="s">
        <v>1572</v>
      </c>
      <c r="I1212" t="s">
        <v>42</v>
      </c>
      <c r="J1212">
        <v>1</v>
      </c>
      <c r="L1212" t="s">
        <v>53</v>
      </c>
      <c r="Q1212">
        <v>0</v>
      </c>
      <c r="R1212">
        <v>0</v>
      </c>
      <c r="S1212">
        <v>0</v>
      </c>
      <c r="T1212">
        <v>380</v>
      </c>
      <c r="U1212">
        <v>380</v>
      </c>
      <c r="V1212">
        <v>380000</v>
      </c>
      <c r="W1212">
        <v>31666.666666666668</v>
      </c>
      <c r="X1212" t="s">
        <v>38</v>
      </c>
      <c r="Y1212" t="s">
        <v>38</v>
      </c>
      <c r="AB1212" t="s">
        <v>42</v>
      </c>
      <c r="AC1212" t="s">
        <v>42</v>
      </c>
      <c r="AD1212" t="s">
        <v>42</v>
      </c>
      <c r="AE1212" t="s">
        <v>42</v>
      </c>
      <c r="AH1212">
        <v>2023</v>
      </c>
      <c r="AI1212" t="s">
        <v>1577</v>
      </c>
      <c r="AM1212" t="s">
        <v>703</v>
      </c>
    </row>
    <row r="1213" spans="1:39" x14ac:dyDescent="0.35">
      <c r="A1213" t="s">
        <v>38</v>
      </c>
      <c r="B1213" t="s">
        <v>702</v>
      </c>
      <c r="C1213" t="s">
        <v>283</v>
      </c>
      <c r="D1213" t="s">
        <v>1554</v>
      </c>
      <c r="E1213" t="s">
        <v>42</v>
      </c>
      <c r="F1213" t="s">
        <v>53</v>
      </c>
      <c r="G1213" t="s">
        <v>53</v>
      </c>
      <c r="H1213" t="s">
        <v>1578</v>
      </c>
      <c r="I1213" t="s">
        <v>42</v>
      </c>
      <c r="J1213">
        <v>1</v>
      </c>
      <c r="L1213" t="s">
        <v>53</v>
      </c>
      <c r="Q1213">
        <v>0</v>
      </c>
      <c r="R1213">
        <v>0</v>
      </c>
      <c r="S1213">
        <v>0</v>
      </c>
      <c r="T1213">
        <v>990</v>
      </c>
      <c r="U1213">
        <v>990</v>
      </c>
      <c r="V1213">
        <v>990000</v>
      </c>
      <c r="W1213">
        <v>82500</v>
      </c>
      <c r="X1213" t="s">
        <v>38</v>
      </c>
      <c r="Y1213" t="s">
        <v>38</v>
      </c>
      <c r="AB1213" t="s">
        <v>42</v>
      </c>
      <c r="AC1213" t="s">
        <v>42</v>
      </c>
      <c r="AD1213" t="s">
        <v>42</v>
      </c>
      <c r="AE1213" t="s">
        <v>42</v>
      </c>
      <c r="AH1213">
        <v>2023</v>
      </c>
      <c r="AI1213" t="s">
        <v>1579</v>
      </c>
      <c r="AM1213" t="s">
        <v>703</v>
      </c>
    </row>
    <row r="1214" spans="1:39" x14ac:dyDescent="0.35">
      <c r="A1214" t="s">
        <v>38</v>
      </c>
      <c r="B1214" t="s">
        <v>702</v>
      </c>
      <c r="C1214" t="s">
        <v>284</v>
      </c>
      <c r="D1214" t="s">
        <v>1554</v>
      </c>
      <c r="E1214" t="s">
        <v>42</v>
      </c>
      <c r="F1214" t="s">
        <v>53</v>
      </c>
      <c r="G1214" t="s">
        <v>53</v>
      </c>
      <c r="H1214" t="s">
        <v>1578</v>
      </c>
      <c r="I1214" t="s">
        <v>42</v>
      </c>
      <c r="J1214">
        <v>1</v>
      </c>
      <c r="L1214" t="s">
        <v>53</v>
      </c>
      <c r="Q1214">
        <v>0</v>
      </c>
      <c r="R1214">
        <v>0</v>
      </c>
      <c r="S1214">
        <v>0</v>
      </c>
      <c r="T1214">
        <v>660</v>
      </c>
      <c r="U1214">
        <v>660</v>
      </c>
      <c r="V1214">
        <v>660000</v>
      </c>
      <c r="W1214">
        <v>55000</v>
      </c>
      <c r="X1214" t="s">
        <v>38</v>
      </c>
      <c r="Y1214" t="s">
        <v>38</v>
      </c>
      <c r="AB1214" t="s">
        <v>42</v>
      </c>
      <c r="AC1214" t="s">
        <v>42</v>
      </c>
      <c r="AD1214" t="s">
        <v>42</v>
      </c>
      <c r="AE1214" t="s">
        <v>42</v>
      </c>
      <c r="AH1214">
        <v>2023</v>
      </c>
      <c r="AI1214" t="s">
        <v>1579</v>
      </c>
      <c r="AM1214" t="s">
        <v>703</v>
      </c>
    </row>
    <row r="1215" spans="1:39" x14ac:dyDescent="0.35">
      <c r="A1215" t="s">
        <v>38</v>
      </c>
      <c r="B1215" t="s">
        <v>702</v>
      </c>
      <c r="C1215" t="s">
        <v>40</v>
      </c>
      <c r="D1215" t="s">
        <v>1580</v>
      </c>
      <c r="E1215" t="s">
        <v>42</v>
      </c>
      <c r="G1215" t="s">
        <v>53</v>
      </c>
      <c r="H1215" t="s">
        <v>46</v>
      </c>
      <c r="J1215">
        <v>1</v>
      </c>
      <c r="L1215" t="s">
        <v>45</v>
      </c>
      <c r="Q1215">
        <v>0</v>
      </c>
      <c r="R1215">
        <v>0</v>
      </c>
      <c r="S1215">
        <v>0</v>
      </c>
      <c r="T1215">
        <v>65</v>
      </c>
      <c r="U1215">
        <v>65</v>
      </c>
      <c r="V1215">
        <v>65000</v>
      </c>
      <c r="W1215">
        <v>5416.666666666667</v>
      </c>
      <c r="X1215" t="s">
        <v>38</v>
      </c>
      <c r="Y1215" t="s">
        <v>38</v>
      </c>
      <c r="AH1215">
        <v>2023</v>
      </c>
      <c r="AI1215" t="s">
        <v>1581</v>
      </c>
      <c r="AM1215" t="s">
        <v>703</v>
      </c>
    </row>
    <row r="1216" spans="1:39" x14ac:dyDescent="0.35">
      <c r="A1216" t="s">
        <v>38</v>
      </c>
      <c r="B1216" t="s">
        <v>702</v>
      </c>
      <c r="C1216" t="s">
        <v>40</v>
      </c>
      <c r="D1216" t="s">
        <v>1580</v>
      </c>
      <c r="E1216" t="s">
        <v>42</v>
      </c>
      <c r="G1216" t="s">
        <v>53</v>
      </c>
      <c r="H1216" t="s">
        <v>44</v>
      </c>
      <c r="I1216" t="s">
        <v>42</v>
      </c>
      <c r="J1216">
        <v>1</v>
      </c>
      <c r="L1216" t="s">
        <v>45</v>
      </c>
      <c r="M1216" t="s">
        <v>42</v>
      </c>
      <c r="Q1216">
        <v>0</v>
      </c>
      <c r="R1216">
        <v>0</v>
      </c>
      <c r="S1216">
        <v>0</v>
      </c>
      <c r="T1216">
        <v>30</v>
      </c>
      <c r="U1216">
        <v>30</v>
      </c>
      <c r="V1216">
        <v>30000</v>
      </c>
      <c r="W1216">
        <v>2500</v>
      </c>
      <c r="X1216" t="s">
        <v>38</v>
      </c>
      <c r="Y1216" t="s">
        <v>38</v>
      </c>
      <c r="AB1216" t="s">
        <v>42</v>
      </c>
      <c r="AC1216" t="s">
        <v>42</v>
      </c>
      <c r="AD1216" t="s">
        <v>42</v>
      </c>
      <c r="AE1216" t="s">
        <v>42</v>
      </c>
      <c r="AH1216">
        <v>2023</v>
      </c>
      <c r="AI1216" t="s">
        <v>1581</v>
      </c>
      <c r="AM1216" t="s">
        <v>703</v>
      </c>
    </row>
    <row r="1217" spans="1:39" x14ac:dyDescent="0.35">
      <c r="A1217" t="s">
        <v>47</v>
      </c>
      <c r="B1217" t="s">
        <v>702</v>
      </c>
      <c r="C1217" t="s">
        <v>40</v>
      </c>
      <c r="D1217" t="s">
        <v>1580</v>
      </c>
      <c r="E1217" t="s">
        <v>48</v>
      </c>
      <c r="F1217" t="s">
        <v>137</v>
      </c>
      <c r="G1217" t="s">
        <v>137</v>
      </c>
      <c r="H1217" t="s">
        <v>1582</v>
      </c>
      <c r="I1217" t="s">
        <v>1583</v>
      </c>
      <c r="J1217">
        <v>1</v>
      </c>
      <c r="L1217" t="s">
        <v>45</v>
      </c>
      <c r="M1217" t="s">
        <v>49</v>
      </c>
      <c r="N1217">
        <v>1</v>
      </c>
      <c r="O1217">
        <v>24</v>
      </c>
      <c r="P1217">
        <v>30</v>
      </c>
      <c r="Q1217">
        <v>282.10300000000001</v>
      </c>
      <c r="R1217">
        <v>12</v>
      </c>
      <c r="S1217">
        <v>3385.2359999999999</v>
      </c>
      <c r="U1217">
        <v>3385.2359999999999</v>
      </c>
      <c r="V1217">
        <v>3385236</v>
      </c>
      <c r="W1217">
        <v>282103</v>
      </c>
      <c r="X1217" t="s">
        <v>1765</v>
      </c>
      <c r="Y1217" t="s">
        <v>1779</v>
      </c>
      <c r="Z1217">
        <v>3564</v>
      </c>
      <c r="AA1217">
        <v>3564</v>
      </c>
      <c r="AB1217" t="s">
        <v>42</v>
      </c>
      <c r="AC1217" t="s">
        <v>42</v>
      </c>
      <c r="AD1217" t="s">
        <v>42</v>
      </c>
      <c r="AE1217" t="s">
        <v>42</v>
      </c>
      <c r="AF1217">
        <v>41</v>
      </c>
      <c r="AH1217">
        <v>2023</v>
      </c>
      <c r="AM1217" t="s">
        <v>703</v>
      </c>
    </row>
    <row r="1218" spans="1:39" x14ac:dyDescent="0.35">
      <c r="A1218" t="s">
        <v>47</v>
      </c>
      <c r="B1218" t="s">
        <v>702</v>
      </c>
      <c r="C1218" t="s">
        <v>40</v>
      </c>
      <c r="D1218" t="s">
        <v>1580</v>
      </c>
      <c r="E1218" t="s">
        <v>48</v>
      </c>
      <c r="F1218" t="s">
        <v>704</v>
      </c>
      <c r="G1218" t="s">
        <v>704</v>
      </c>
      <c r="H1218" t="s">
        <v>1584</v>
      </c>
      <c r="I1218" t="s">
        <v>1585</v>
      </c>
      <c r="J1218">
        <v>1</v>
      </c>
      <c r="L1218" t="s">
        <v>45</v>
      </c>
      <c r="M1218" t="s">
        <v>50</v>
      </c>
      <c r="N1218">
        <v>2</v>
      </c>
      <c r="O1218">
        <v>24</v>
      </c>
      <c r="P1218">
        <v>4.5</v>
      </c>
      <c r="Q1218">
        <v>127.672</v>
      </c>
      <c r="R1218">
        <v>1.8</v>
      </c>
      <c r="S1218">
        <v>229.80959999999999</v>
      </c>
      <c r="U1218">
        <v>229.80959999999999</v>
      </c>
      <c r="V1218">
        <v>229809.59999999998</v>
      </c>
      <c r="W1218">
        <v>19150.8</v>
      </c>
      <c r="X1218" t="s">
        <v>1765</v>
      </c>
      <c r="Y1218" t="s">
        <v>1780</v>
      </c>
      <c r="Z1218">
        <v>3564</v>
      </c>
      <c r="AA1218">
        <v>3564</v>
      </c>
      <c r="AB1218" t="s">
        <v>42</v>
      </c>
      <c r="AC1218" t="s">
        <v>42</v>
      </c>
      <c r="AD1218" t="s">
        <v>42</v>
      </c>
      <c r="AE1218" t="s">
        <v>42</v>
      </c>
      <c r="AF1218">
        <v>41</v>
      </c>
      <c r="AH1218">
        <v>2023</v>
      </c>
      <c r="AM1218" t="s">
        <v>703</v>
      </c>
    </row>
    <row r="1219" spans="1:39" x14ac:dyDescent="0.35">
      <c r="A1219" t="s">
        <v>47</v>
      </c>
      <c r="B1219" t="s">
        <v>702</v>
      </c>
      <c r="C1219" t="s">
        <v>40</v>
      </c>
      <c r="D1219" t="s">
        <v>1580</v>
      </c>
      <c r="E1219" t="s">
        <v>48</v>
      </c>
      <c r="F1219" t="s">
        <v>137</v>
      </c>
      <c r="G1219" t="s">
        <v>137</v>
      </c>
      <c r="H1219" t="s">
        <v>1586</v>
      </c>
      <c r="I1219" t="s">
        <v>1587</v>
      </c>
      <c r="J1219">
        <v>1</v>
      </c>
      <c r="L1219" t="s">
        <v>45</v>
      </c>
      <c r="M1219" t="s">
        <v>50</v>
      </c>
      <c r="N1219">
        <v>2</v>
      </c>
      <c r="O1219">
        <v>24</v>
      </c>
      <c r="P1219">
        <v>25.5</v>
      </c>
      <c r="Q1219">
        <v>282.10300000000001</v>
      </c>
      <c r="R1219">
        <v>10.199999999999999</v>
      </c>
      <c r="S1219">
        <v>2877.4505999999997</v>
      </c>
      <c r="U1219">
        <v>2877.4505999999997</v>
      </c>
      <c r="V1219">
        <v>2877450.5999999996</v>
      </c>
      <c r="W1219">
        <v>239787.54999999996</v>
      </c>
      <c r="X1219" t="s">
        <v>1765</v>
      </c>
      <c r="Y1219" t="s">
        <v>1779</v>
      </c>
      <c r="Z1219">
        <v>3564</v>
      </c>
      <c r="AA1219">
        <v>3564</v>
      </c>
      <c r="AB1219" t="s">
        <v>42</v>
      </c>
      <c r="AC1219" t="s">
        <v>42</v>
      </c>
      <c r="AD1219" t="s">
        <v>42</v>
      </c>
      <c r="AE1219" t="s">
        <v>42</v>
      </c>
      <c r="AF1219">
        <v>41</v>
      </c>
      <c r="AH1219">
        <v>2023</v>
      </c>
      <c r="AM1219" t="s">
        <v>703</v>
      </c>
    </row>
    <row r="1220" spans="1:39" x14ac:dyDescent="0.35">
      <c r="A1220" t="s">
        <v>47</v>
      </c>
      <c r="B1220" t="s">
        <v>702</v>
      </c>
      <c r="C1220" t="s">
        <v>283</v>
      </c>
      <c r="D1220" t="s">
        <v>1554</v>
      </c>
      <c r="E1220" t="s">
        <v>48</v>
      </c>
      <c r="F1220" t="s">
        <v>1552</v>
      </c>
      <c r="G1220" t="s">
        <v>1552</v>
      </c>
      <c r="H1220" t="s">
        <v>1588</v>
      </c>
      <c r="I1220" t="s">
        <v>1589</v>
      </c>
      <c r="J1220">
        <v>1</v>
      </c>
      <c r="L1220" t="s">
        <v>58</v>
      </c>
      <c r="M1220" t="s">
        <v>50</v>
      </c>
      <c r="N1220">
        <v>5</v>
      </c>
      <c r="O1220">
        <v>136</v>
      </c>
      <c r="P1220">
        <v>4.5</v>
      </c>
      <c r="Q1220">
        <v>97.959699999999998</v>
      </c>
      <c r="R1220">
        <v>10.199999999999999</v>
      </c>
      <c r="S1220">
        <v>999.18893999999989</v>
      </c>
      <c r="T1220">
        <v>0</v>
      </c>
      <c r="U1220">
        <v>999.18893999999989</v>
      </c>
      <c r="V1220">
        <v>999188.94</v>
      </c>
      <c r="W1220">
        <v>83265.744999999995</v>
      </c>
      <c r="X1220" t="s">
        <v>1590</v>
      </c>
      <c r="Y1220" t="s">
        <v>1591</v>
      </c>
      <c r="Z1220">
        <v>3093</v>
      </c>
      <c r="AA1220">
        <v>3094</v>
      </c>
      <c r="AB1220" t="s">
        <v>42</v>
      </c>
      <c r="AC1220" t="s">
        <v>42</v>
      </c>
      <c r="AD1220" t="s">
        <v>42</v>
      </c>
      <c r="AE1220" t="s">
        <v>42</v>
      </c>
      <c r="AF1220">
        <v>101</v>
      </c>
      <c r="AH1220">
        <v>2023</v>
      </c>
      <c r="AK1220">
        <v>99.663849999999996</v>
      </c>
      <c r="AM1220" t="s">
        <v>703</v>
      </c>
    </row>
    <row r="1221" spans="1:39" x14ac:dyDescent="0.35">
      <c r="A1221" t="s">
        <v>47</v>
      </c>
      <c r="B1221" t="s">
        <v>702</v>
      </c>
      <c r="C1221" t="s">
        <v>283</v>
      </c>
      <c r="D1221" t="s">
        <v>1554</v>
      </c>
      <c r="E1221" t="s">
        <v>48</v>
      </c>
      <c r="F1221" t="s">
        <v>1250</v>
      </c>
      <c r="G1221" t="s">
        <v>1250</v>
      </c>
      <c r="H1221" t="s">
        <v>1592</v>
      </c>
      <c r="I1221" t="s">
        <v>1593</v>
      </c>
      <c r="J1221">
        <v>0.25</v>
      </c>
      <c r="L1221" t="s">
        <v>58</v>
      </c>
      <c r="M1221" t="s">
        <v>50</v>
      </c>
      <c r="N1221">
        <v>5</v>
      </c>
      <c r="O1221">
        <v>136</v>
      </c>
      <c r="P1221">
        <v>19.5</v>
      </c>
      <c r="Q1221">
        <v>106.4817</v>
      </c>
      <c r="R1221">
        <v>11.05</v>
      </c>
      <c r="S1221">
        <v>1176.622785</v>
      </c>
      <c r="T1221">
        <v>0</v>
      </c>
      <c r="U1221">
        <v>1176.622785</v>
      </c>
      <c r="V1221">
        <v>1176622.7849999999</v>
      </c>
      <c r="W1221">
        <v>98051.898749999993</v>
      </c>
      <c r="X1221" t="s">
        <v>1590</v>
      </c>
      <c r="Y1221" t="s">
        <v>1594</v>
      </c>
      <c r="Z1221">
        <v>3093</v>
      </c>
      <c r="AA1221">
        <v>3094</v>
      </c>
      <c r="AB1221" t="s">
        <v>42</v>
      </c>
      <c r="AC1221" t="s">
        <v>42</v>
      </c>
      <c r="AD1221" t="s">
        <v>42</v>
      </c>
      <c r="AE1221" t="s">
        <v>42</v>
      </c>
      <c r="AF1221">
        <v>101</v>
      </c>
      <c r="AH1221">
        <v>2023</v>
      </c>
      <c r="AK1221">
        <v>108.33029999999999</v>
      </c>
      <c r="AM1221" t="s">
        <v>703</v>
      </c>
    </row>
    <row r="1222" spans="1:39" x14ac:dyDescent="0.35">
      <c r="A1222" t="s">
        <v>47</v>
      </c>
      <c r="B1222" t="s">
        <v>702</v>
      </c>
      <c r="C1222" t="s">
        <v>283</v>
      </c>
      <c r="D1222" t="s">
        <v>1554</v>
      </c>
      <c r="E1222" t="s">
        <v>48</v>
      </c>
      <c r="F1222" t="s">
        <v>1250</v>
      </c>
      <c r="G1222" t="s">
        <v>122</v>
      </c>
      <c r="H1222" t="s">
        <v>1592</v>
      </c>
      <c r="I1222" t="s">
        <v>1593</v>
      </c>
      <c r="J1222">
        <v>0.25</v>
      </c>
      <c r="L1222" t="s">
        <v>58</v>
      </c>
      <c r="M1222" t="s">
        <v>50</v>
      </c>
      <c r="N1222">
        <v>5</v>
      </c>
      <c r="O1222">
        <v>136</v>
      </c>
      <c r="P1222">
        <v>1.2</v>
      </c>
      <c r="Q1222">
        <v>106.4817</v>
      </c>
      <c r="R1222">
        <v>0.67999999999999994</v>
      </c>
      <c r="S1222">
        <v>72.407556</v>
      </c>
      <c r="T1222">
        <v>0</v>
      </c>
      <c r="U1222">
        <v>72.407556</v>
      </c>
      <c r="V1222">
        <v>72407.555999999997</v>
      </c>
      <c r="W1222">
        <v>6033.9629999999997</v>
      </c>
      <c r="X1222" t="s">
        <v>1590</v>
      </c>
      <c r="Y1222" t="s">
        <v>1595</v>
      </c>
      <c r="Z1222">
        <v>3093</v>
      </c>
      <c r="AA1222">
        <v>3094</v>
      </c>
      <c r="AB1222" t="s">
        <v>42</v>
      </c>
      <c r="AC1222" t="s">
        <v>42</v>
      </c>
      <c r="AD1222" t="s">
        <v>42</v>
      </c>
      <c r="AE1222" t="s">
        <v>42</v>
      </c>
      <c r="AF1222">
        <v>101</v>
      </c>
      <c r="AH1222">
        <v>2023</v>
      </c>
      <c r="AI1222" t="s">
        <v>1596</v>
      </c>
      <c r="AK1222">
        <v>108.33029999999999</v>
      </c>
      <c r="AM1222" t="s">
        <v>703</v>
      </c>
    </row>
    <row r="1223" spans="1:39" x14ac:dyDescent="0.35">
      <c r="A1223" t="s">
        <v>47</v>
      </c>
      <c r="B1223" t="s">
        <v>702</v>
      </c>
      <c r="C1223" t="s">
        <v>283</v>
      </c>
      <c r="D1223" t="s">
        <v>1554</v>
      </c>
      <c r="E1223" t="s">
        <v>48</v>
      </c>
      <c r="F1223" t="s">
        <v>1250</v>
      </c>
      <c r="G1223" t="s">
        <v>137</v>
      </c>
      <c r="H1223" t="s">
        <v>1592</v>
      </c>
      <c r="I1223" t="s">
        <v>1593</v>
      </c>
      <c r="J1223">
        <v>0.25</v>
      </c>
      <c r="L1223" t="s">
        <v>58</v>
      </c>
      <c r="M1223" t="s">
        <v>50</v>
      </c>
      <c r="N1223">
        <v>5</v>
      </c>
      <c r="O1223">
        <v>136</v>
      </c>
      <c r="P1223">
        <v>0.6</v>
      </c>
      <c r="Q1223">
        <v>106.4817</v>
      </c>
      <c r="R1223">
        <v>0.33999999999999997</v>
      </c>
      <c r="S1223">
        <v>36.203778</v>
      </c>
      <c r="T1223">
        <v>0</v>
      </c>
      <c r="U1223">
        <v>36.203778</v>
      </c>
      <c r="V1223">
        <v>36203.777999999998</v>
      </c>
      <c r="W1223">
        <v>3016.9814999999999</v>
      </c>
      <c r="X1223" t="s">
        <v>1590</v>
      </c>
      <c r="Y1223" t="s">
        <v>1597</v>
      </c>
      <c r="Z1223">
        <v>3093</v>
      </c>
      <c r="AA1223">
        <v>3094</v>
      </c>
      <c r="AB1223" t="s">
        <v>42</v>
      </c>
      <c r="AC1223" t="s">
        <v>42</v>
      </c>
      <c r="AD1223" t="s">
        <v>42</v>
      </c>
      <c r="AE1223" t="s">
        <v>42</v>
      </c>
      <c r="AF1223">
        <v>101</v>
      </c>
      <c r="AH1223">
        <v>2023</v>
      </c>
      <c r="AI1223" t="s">
        <v>1598</v>
      </c>
      <c r="AK1223">
        <v>108.33029999999999</v>
      </c>
      <c r="AM1223" t="s">
        <v>703</v>
      </c>
    </row>
    <row r="1224" spans="1:39" x14ac:dyDescent="0.35">
      <c r="A1224" t="s">
        <v>47</v>
      </c>
      <c r="B1224" t="s">
        <v>702</v>
      </c>
      <c r="C1224" t="s">
        <v>283</v>
      </c>
      <c r="D1224" t="s">
        <v>1554</v>
      </c>
      <c r="E1224" t="s">
        <v>48</v>
      </c>
      <c r="F1224" t="s">
        <v>1250</v>
      </c>
      <c r="G1224" t="s">
        <v>451</v>
      </c>
      <c r="H1224" t="s">
        <v>1592</v>
      </c>
      <c r="I1224" t="s">
        <v>1593</v>
      </c>
      <c r="J1224">
        <v>0.25</v>
      </c>
      <c r="L1224" t="s">
        <v>58</v>
      </c>
      <c r="M1224" t="s">
        <v>50</v>
      </c>
      <c r="N1224">
        <v>5</v>
      </c>
      <c r="O1224">
        <v>136</v>
      </c>
      <c r="P1224">
        <v>3.45</v>
      </c>
      <c r="Q1224">
        <v>106.4817</v>
      </c>
      <c r="R1224">
        <v>1.9550000000000003</v>
      </c>
      <c r="S1224">
        <v>208.17172350000004</v>
      </c>
      <c r="U1224">
        <v>208.17172350000004</v>
      </c>
      <c r="V1224">
        <v>208171.72350000005</v>
      </c>
      <c r="W1224">
        <v>17347.643625000004</v>
      </c>
      <c r="X1224" t="s">
        <v>1590</v>
      </c>
      <c r="Y1224" t="s">
        <v>1599</v>
      </c>
      <c r="Z1224">
        <v>3093</v>
      </c>
      <c r="AA1224">
        <v>3094</v>
      </c>
      <c r="AB1224" t="s">
        <v>42</v>
      </c>
      <c r="AC1224" t="s">
        <v>42</v>
      </c>
      <c r="AD1224" t="s">
        <v>42</v>
      </c>
      <c r="AE1224" t="s">
        <v>42</v>
      </c>
      <c r="AF1224">
        <v>101</v>
      </c>
      <c r="AH1224">
        <v>2023</v>
      </c>
      <c r="AI1224" t="s">
        <v>1600</v>
      </c>
      <c r="AK1224">
        <v>108.33029999999999</v>
      </c>
      <c r="AM1224" t="s">
        <v>703</v>
      </c>
    </row>
    <row r="1225" spans="1:39" x14ac:dyDescent="0.35">
      <c r="A1225" t="s">
        <v>47</v>
      </c>
      <c r="B1225" t="s">
        <v>702</v>
      </c>
      <c r="C1225" t="s">
        <v>283</v>
      </c>
      <c r="D1225" t="s">
        <v>1554</v>
      </c>
      <c r="E1225" t="s">
        <v>48</v>
      </c>
      <c r="F1225" t="s">
        <v>1250</v>
      </c>
      <c r="G1225" t="s">
        <v>766</v>
      </c>
      <c r="H1225" t="s">
        <v>1592</v>
      </c>
      <c r="I1225" t="s">
        <v>1593</v>
      </c>
      <c r="J1225">
        <v>0.25</v>
      </c>
      <c r="L1225" t="s">
        <v>58</v>
      </c>
      <c r="M1225" t="s">
        <v>50</v>
      </c>
      <c r="N1225">
        <v>5</v>
      </c>
      <c r="O1225">
        <v>136</v>
      </c>
      <c r="P1225">
        <v>0.3</v>
      </c>
      <c r="Q1225">
        <v>106.4817</v>
      </c>
      <c r="R1225">
        <v>0.16999999999999998</v>
      </c>
      <c r="S1225">
        <v>18.101889</v>
      </c>
      <c r="U1225">
        <v>18.101889</v>
      </c>
      <c r="V1225">
        <v>18101.888999999999</v>
      </c>
      <c r="W1225">
        <v>1508.4907499999999</v>
      </c>
      <c r="X1225" t="s">
        <v>1590</v>
      </c>
      <c r="Y1225" t="s">
        <v>1601</v>
      </c>
      <c r="Z1225">
        <v>3093</v>
      </c>
      <c r="AA1225">
        <v>3094</v>
      </c>
      <c r="AB1225" t="s">
        <v>42</v>
      </c>
      <c r="AC1225" t="s">
        <v>42</v>
      </c>
      <c r="AD1225" t="s">
        <v>42</v>
      </c>
      <c r="AE1225" t="s">
        <v>42</v>
      </c>
      <c r="AF1225">
        <v>101</v>
      </c>
      <c r="AH1225">
        <v>2023</v>
      </c>
      <c r="AI1225" t="s">
        <v>1602</v>
      </c>
      <c r="AK1225">
        <v>108.33029999999999</v>
      </c>
      <c r="AM1225" t="s">
        <v>703</v>
      </c>
    </row>
    <row r="1226" spans="1:39" x14ac:dyDescent="0.35">
      <c r="A1226" t="s">
        <v>47</v>
      </c>
      <c r="B1226" t="s">
        <v>702</v>
      </c>
      <c r="C1226" t="s">
        <v>283</v>
      </c>
      <c r="D1226" t="s">
        <v>1554</v>
      </c>
      <c r="E1226" t="s">
        <v>48</v>
      </c>
      <c r="F1226" t="s">
        <v>1250</v>
      </c>
      <c r="G1226" t="s">
        <v>239</v>
      </c>
      <c r="H1226" t="s">
        <v>1592</v>
      </c>
      <c r="I1226" t="s">
        <v>1593</v>
      </c>
      <c r="J1226">
        <v>0.25</v>
      </c>
      <c r="L1226" t="s">
        <v>58</v>
      </c>
      <c r="M1226" t="s">
        <v>50</v>
      </c>
      <c r="N1226">
        <v>5</v>
      </c>
      <c r="O1226">
        <v>136</v>
      </c>
      <c r="P1226">
        <v>0.45</v>
      </c>
      <c r="Q1226">
        <v>106.4817</v>
      </c>
      <c r="R1226">
        <v>0.255</v>
      </c>
      <c r="S1226">
        <v>27.1528335</v>
      </c>
      <c r="U1226">
        <v>27.1528335</v>
      </c>
      <c r="V1226">
        <v>27152.833500000001</v>
      </c>
      <c r="W1226">
        <v>2262.7361249999999</v>
      </c>
      <c r="X1226" t="s">
        <v>1590</v>
      </c>
      <c r="Y1226" t="s">
        <v>1603</v>
      </c>
      <c r="Z1226">
        <v>3093</v>
      </c>
      <c r="AA1226">
        <v>3094</v>
      </c>
      <c r="AB1226" t="s">
        <v>42</v>
      </c>
      <c r="AC1226" t="s">
        <v>42</v>
      </c>
      <c r="AD1226" t="s">
        <v>42</v>
      </c>
      <c r="AE1226" t="s">
        <v>42</v>
      </c>
      <c r="AF1226">
        <v>101</v>
      </c>
      <c r="AH1226">
        <v>2023</v>
      </c>
      <c r="AI1226" t="s">
        <v>1604</v>
      </c>
      <c r="AK1226">
        <v>108.33029999999999</v>
      </c>
      <c r="AM1226" t="s">
        <v>703</v>
      </c>
    </row>
    <row r="1227" spans="1:39" x14ac:dyDescent="0.35">
      <c r="A1227" t="s">
        <v>47</v>
      </c>
      <c r="B1227" t="s">
        <v>702</v>
      </c>
      <c r="C1227" t="s">
        <v>283</v>
      </c>
      <c r="D1227" t="s">
        <v>1554</v>
      </c>
      <c r="E1227" t="s">
        <v>48</v>
      </c>
      <c r="F1227" t="s">
        <v>137</v>
      </c>
      <c r="G1227" t="s">
        <v>766</v>
      </c>
      <c r="H1227" t="s">
        <v>1605</v>
      </c>
      <c r="I1227" t="s">
        <v>1606</v>
      </c>
      <c r="J1227">
        <v>0.25</v>
      </c>
      <c r="L1227" t="s">
        <v>58</v>
      </c>
      <c r="M1227" t="s">
        <v>50</v>
      </c>
      <c r="N1227">
        <v>5</v>
      </c>
      <c r="O1227">
        <v>136</v>
      </c>
      <c r="P1227">
        <v>0.3</v>
      </c>
      <c r="Q1227">
        <v>106.4817</v>
      </c>
      <c r="R1227">
        <v>0.16999999999999998</v>
      </c>
      <c r="S1227">
        <v>18.101889</v>
      </c>
      <c r="T1227">
        <v>0</v>
      </c>
      <c r="U1227">
        <v>18.101889</v>
      </c>
      <c r="V1227">
        <v>18101.888999999999</v>
      </c>
      <c r="W1227">
        <v>1508.4907499999999</v>
      </c>
      <c r="X1227" t="s">
        <v>1590</v>
      </c>
      <c r="Y1227" t="s">
        <v>1601</v>
      </c>
      <c r="Z1227">
        <v>3093</v>
      </c>
      <c r="AA1227">
        <v>3094</v>
      </c>
      <c r="AB1227" t="s">
        <v>42</v>
      </c>
      <c r="AC1227" t="s">
        <v>42</v>
      </c>
      <c r="AD1227" t="s">
        <v>42</v>
      </c>
      <c r="AE1227" t="s">
        <v>42</v>
      </c>
      <c r="AF1227">
        <v>101</v>
      </c>
      <c r="AH1227">
        <v>2023</v>
      </c>
      <c r="AI1227" t="s">
        <v>1602</v>
      </c>
      <c r="AK1227">
        <v>108.33029999999999</v>
      </c>
      <c r="AM1227" t="s">
        <v>703</v>
      </c>
    </row>
    <row r="1228" spans="1:39" x14ac:dyDescent="0.35">
      <c r="A1228" t="s">
        <v>47</v>
      </c>
      <c r="B1228" t="s">
        <v>702</v>
      </c>
      <c r="C1228" t="s">
        <v>283</v>
      </c>
      <c r="D1228" t="s">
        <v>1554</v>
      </c>
      <c r="E1228" t="s">
        <v>48</v>
      </c>
      <c r="F1228" t="s">
        <v>137</v>
      </c>
      <c r="G1228" t="s">
        <v>239</v>
      </c>
      <c r="H1228" t="s">
        <v>1605</v>
      </c>
      <c r="I1228" t="s">
        <v>1606</v>
      </c>
      <c r="J1228">
        <v>0.25</v>
      </c>
      <c r="L1228" t="s">
        <v>58</v>
      </c>
      <c r="M1228" t="s">
        <v>50</v>
      </c>
      <c r="N1228">
        <v>5</v>
      </c>
      <c r="O1228">
        <v>136</v>
      </c>
      <c r="P1228">
        <v>0.45</v>
      </c>
      <c r="Q1228">
        <v>106.4817</v>
      </c>
      <c r="R1228">
        <v>0.255</v>
      </c>
      <c r="S1228">
        <v>27.1528335</v>
      </c>
      <c r="T1228">
        <v>0</v>
      </c>
      <c r="U1228">
        <v>27.1528335</v>
      </c>
      <c r="V1228">
        <v>27152.833500000001</v>
      </c>
      <c r="W1228">
        <v>2262.7361249999999</v>
      </c>
      <c r="X1228" t="s">
        <v>1590</v>
      </c>
      <c r="Y1228" t="s">
        <v>1603</v>
      </c>
      <c r="Z1228">
        <v>3093</v>
      </c>
      <c r="AA1228">
        <v>3094</v>
      </c>
      <c r="AB1228" t="s">
        <v>42</v>
      </c>
      <c r="AC1228" t="s">
        <v>42</v>
      </c>
      <c r="AD1228" t="s">
        <v>42</v>
      </c>
      <c r="AE1228" t="s">
        <v>42</v>
      </c>
      <c r="AF1228">
        <v>101</v>
      </c>
      <c r="AH1228">
        <v>2023</v>
      </c>
      <c r="AI1228" t="s">
        <v>1604</v>
      </c>
      <c r="AK1228">
        <v>108.33029999999999</v>
      </c>
      <c r="AM1228" t="s">
        <v>703</v>
      </c>
    </row>
    <row r="1229" spans="1:39" x14ac:dyDescent="0.35">
      <c r="A1229" t="s">
        <v>47</v>
      </c>
      <c r="B1229" t="s">
        <v>702</v>
      </c>
      <c r="C1229" t="s">
        <v>283</v>
      </c>
      <c r="D1229" t="s">
        <v>1554</v>
      </c>
      <c r="E1229" t="s">
        <v>48</v>
      </c>
      <c r="F1229" t="s">
        <v>137</v>
      </c>
      <c r="G1229" t="s">
        <v>137</v>
      </c>
      <c r="H1229" t="s">
        <v>1605</v>
      </c>
      <c r="I1229" t="s">
        <v>1606</v>
      </c>
      <c r="J1229">
        <v>0.25</v>
      </c>
      <c r="L1229" t="s">
        <v>58</v>
      </c>
      <c r="M1229" t="s">
        <v>50</v>
      </c>
      <c r="N1229">
        <v>5</v>
      </c>
      <c r="O1229">
        <v>136</v>
      </c>
      <c r="P1229">
        <v>20.100000000000001</v>
      </c>
      <c r="Q1229">
        <v>106.4817</v>
      </c>
      <c r="R1229">
        <v>11.390000000000002</v>
      </c>
      <c r="S1229">
        <v>1212.8265630000003</v>
      </c>
      <c r="T1229">
        <v>0</v>
      </c>
      <c r="U1229">
        <v>1212.8265630000003</v>
      </c>
      <c r="V1229">
        <v>1212826.5630000003</v>
      </c>
      <c r="W1229">
        <v>101068.88025000003</v>
      </c>
      <c r="X1229" t="s">
        <v>1590</v>
      </c>
      <c r="Y1229" t="s">
        <v>1597</v>
      </c>
      <c r="Z1229">
        <v>3093</v>
      </c>
      <c r="AA1229">
        <v>3094</v>
      </c>
      <c r="AB1229" t="s">
        <v>42</v>
      </c>
      <c r="AC1229" t="s">
        <v>42</v>
      </c>
      <c r="AD1229" t="s">
        <v>42</v>
      </c>
      <c r="AE1229" t="s">
        <v>42</v>
      </c>
      <c r="AF1229">
        <v>101</v>
      </c>
      <c r="AH1229">
        <v>2023</v>
      </c>
      <c r="AI1229" t="s">
        <v>1607</v>
      </c>
      <c r="AK1229">
        <v>108.33029999999999</v>
      </c>
      <c r="AM1229" t="s">
        <v>703</v>
      </c>
    </row>
    <row r="1230" spans="1:39" x14ac:dyDescent="0.35">
      <c r="A1230" t="s">
        <v>47</v>
      </c>
      <c r="B1230" t="s">
        <v>702</v>
      </c>
      <c r="C1230" t="s">
        <v>283</v>
      </c>
      <c r="D1230" t="s">
        <v>1554</v>
      </c>
      <c r="E1230" t="s">
        <v>48</v>
      </c>
      <c r="F1230" t="s">
        <v>137</v>
      </c>
      <c r="G1230" t="s">
        <v>122</v>
      </c>
      <c r="H1230" t="s">
        <v>1605</v>
      </c>
      <c r="I1230" t="s">
        <v>1606</v>
      </c>
      <c r="J1230">
        <v>0.25</v>
      </c>
      <c r="L1230" t="s">
        <v>58</v>
      </c>
      <c r="M1230" t="s">
        <v>50</v>
      </c>
      <c r="N1230">
        <v>5</v>
      </c>
      <c r="O1230">
        <v>136</v>
      </c>
      <c r="P1230">
        <v>1.2</v>
      </c>
      <c r="Q1230">
        <v>106.4817</v>
      </c>
      <c r="R1230">
        <v>0.67999999999999994</v>
      </c>
      <c r="S1230">
        <v>72.407556</v>
      </c>
      <c r="U1230">
        <v>72.407556</v>
      </c>
      <c r="V1230">
        <v>72407.555999999997</v>
      </c>
      <c r="W1230">
        <v>6033.9629999999997</v>
      </c>
      <c r="X1230" t="s">
        <v>1590</v>
      </c>
      <c r="Y1230" t="s">
        <v>1595</v>
      </c>
      <c r="Z1230">
        <v>3093</v>
      </c>
      <c r="AA1230">
        <v>3094</v>
      </c>
      <c r="AB1230" t="s">
        <v>42</v>
      </c>
      <c r="AC1230" t="s">
        <v>42</v>
      </c>
      <c r="AD1230" t="s">
        <v>42</v>
      </c>
      <c r="AE1230" t="s">
        <v>42</v>
      </c>
      <c r="AF1230">
        <v>101</v>
      </c>
      <c r="AH1230">
        <v>2023</v>
      </c>
      <c r="AI1230" t="s">
        <v>1596</v>
      </c>
      <c r="AK1230">
        <v>108.33029999999999</v>
      </c>
      <c r="AM1230" t="s">
        <v>703</v>
      </c>
    </row>
    <row r="1231" spans="1:39" x14ac:dyDescent="0.35">
      <c r="A1231" t="s">
        <v>47</v>
      </c>
      <c r="B1231" t="s">
        <v>702</v>
      </c>
      <c r="C1231" t="s">
        <v>283</v>
      </c>
      <c r="D1231" t="s">
        <v>1554</v>
      </c>
      <c r="E1231" t="s">
        <v>48</v>
      </c>
      <c r="F1231" t="s">
        <v>137</v>
      </c>
      <c r="G1231" t="s">
        <v>451</v>
      </c>
      <c r="H1231" t="s">
        <v>1605</v>
      </c>
      <c r="I1231" t="s">
        <v>1606</v>
      </c>
      <c r="J1231">
        <v>0.25</v>
      </c>
      <c r="L1231" t="s">
        <v>58</v>
      </c>
      <c r="M1231" t="s">
        <v>50</v>
      </c>
      <c r="N1231">
        <v>5</v>
      </c>
      <c r="O1231">
        <v>136</v>
      </c>
      <c r="P1231">
        <v>3.45</v>
      </c>
      <c r="Q1231">
        <v>106.4817</v>
      </c>
      <c r="R1231">
        <v>1.9550000000000003</v>
      </c>
      <c r="S1231">
        <v>208.17172350000004</v>
      </c>
      <c r="U1231">
        <v>208.17172350000004</v>
      </c>
      <c r="V1231">
        <v>208171.72350000005</v>
      </c>
      <c r="W1231">
        <v>17347.643625000004</v>
      </c>
      <c r="X1231" t="s">
        <v>1590</v>
      </c>
      <c r="Y1231" t="s">
        <v>1599</v>
      </c>
      <c r="Z1231">
        <v>3093</v>
      </c>
      <c r="AA1231">
        <v>3094</v>
      </c>
      <c r="AB1231" t="s">
        <v>42</v>
      </c>
      <c r="AC1231" t="s">
        <v>42</v>
      </c>
      <c r="AD1231" t="s">
        <v>42</v>
      </c>
      <c r="AE1231" t="s">
        <v>42</v>
      </c>
      <c r="AF1231">
        <v>101</v>
      </c>
      <c r="AH1231">
        <v>2023</v>
      </c>
      <c r="AI1231" t="s">
        <v>1608</v>
      </c>
      <c r="AK1231">
        <v>108.33029999999999</v>
      </c>
      <c r="AM1231" t="s">
        <v>703</v>
      </c>
    </row>
    <row r="1232" spans="1:39" x14ac:dyDescent="0.35">
      <c r="A1232" t="s">
        <v>47</v>
      </c>
      <c r="B1232" t="s">
        <v>702</v>
      </c>
      <c r="C1232" t="s">
        <v>283</v>
      </c>
      <c r="D1232" t="s">
        <v>1554</v>
      </c>
      <c r="E1232" t="s">
        <v>48</v>
      </c>
      <c r="F1232" t="s">
        <v>1132</v>
      </c>
      <c r="G1232" t="s">
        <v>1132</v>
      </c>
      <c r="H1232" t="s">
        <v>1605</v>
      </c>
      <c r="I1232" t="s">
        <v>1609</v>
      </c>
      <c r="J1232">
        <v>0.25</v>
      </c>
      <c r="L1232" t="s">
        <v>58</v>
      </c>
      <c r="M1232" t="s">
        <v>50</v>
      </c>
      <c r="N1232">
        <v>5</v>
      </c>
      <c r="O1232">
        <v>136</v>
      </c>
      <c r="P1232">
        <v>19.5</v>
      </c>
      <c r="Q1232">
        <v>106.4817</v>
      </c>
      <c r="R1232">
        <v>11.05</v>
      </c>
      <c r="S1232">
        <v>1176.622785</v>
      </c>
      <c r="T1232">
        <v>0</v>
      </c>
      <c r="U1232">
        <v>1176.622785</v>
      </c>
      <c r="V1232">
        <v>1176622.7849999999</v>
      </c>
      <c r="W1232">
        <v>98051.898749999993</v>
      </c>
      <c r="X1232" t="s">
        <v>1590</v>
      </c>
      <c r="Y1232" t="s">
        <v>1610</v>
      </c>
      <c r="Z1232">
        <v>3093</v>
      </c>
      <c r="AA1232">
        <v>3094</v>
      </c>
      <c r="AB1232" t="s">
        <v>42</v>
      </c>
      <c r="AC1232" t="s">
        <v>42</v>
      </c>
      <c r="AD1232" t="s">
        <v>42</v>
      </c>
      <c r="AE1232" t="s">
        <v>42</v>
      </c>
      <c r="AF1232">
        <v>101</v>
      </c>
      <c r="AH1232">
        <v>2023</v>
      </c>
      <c r="AK1232">
        <v>108.33029999999999</v>
      </c>
      <c r="AM1232" t="s">
        <v>703</v>
      </c>
    </row>
    <row r="1233" spans="1:39" x14ac:dyDescent="0.35">
      <c r="A1233" t="s">
        <v>47</v>
      </c>
      <c r="B1233" t="s">
        <v>702</v>
      </c>
      <c r="C1233" t="s">
        <v>283</v>
      </c>
      <c r="D1233" t="s">
        <v>1554</v>
      </c>
      <c r="E1233" t="s">
        <v>48</v>
      </c>
      <c r="F1233" t="s">
        <v>1132</v>
      </c>
      <c r="G1233" t="s">
        <v>766</v>
      </c>
      <c r="H1233" t="s">
        <v>1605</v>
      </c>
      <c r="I1233" t="s">
        <v>1609</v>
      </c>
      <c r="J1233">
        <v>0.25</v>
      </c>
      <c r="L1233" t="s">
        <v>58</v>
      </c>
      <c r="M1233" t="s">
        <v>50</v>
      </c>
      <c r="N1233">
        <v>5</v>
      </c>
      <c r="O1233">
        <v>136</v>
      </c>
      <c r="P1233">
        <v>2.1</v>
      </c>
      <c r="Q1233">
        <v>106.4817</v>
      </c>
      <c r="R1233">
        <v>1.1900000000000002</v>
      </c>
      <c r="S1233">
        <v>126.71322300000003</v>
      </c>
      <c r="T1233">
        <v>0</v>
      </c>
      <c r="U1233">
        <v>126.71322300000003</v>
      </c>
      <c r="V1233">
        <v>126713.22300000003</v>
      </c>
      <c r="W1233">
        <v>10559.435250000002</v>
      </c>
      <c r="X1233" t="s">
        <v>1590</v>
      </c>
      <c r="Y1233" t="s">
        <v>1601</v>
      </c>
      <c r="Z1233">
        <v>3093</v>
      </c>
      <c r="AA1233">
        <v>3094</v>
      </c>
      <c r="AB1233" t="s">
        <v>42</v>
      </c>
      <c r="AC1233" t="s">
        <v>42</v>
      </c>
      <c r="AD1233" t="s">
        <v>42</v>
      </c>
      <c r="AE1233" t="s">
        <v>42</v>
      </c>
      <c r="AF1233">
        <v>101</v>
      </c>
      <c r="AH1233">
        <v>2023</v>
      </c>
      <c r="AI1233" t="s">
        <v>1611</v>
      </c>
      <c r="AK1233">
        <v>108.33029999999999</v>
      </c>
      <c r="AM1233" t="s">
        <v>703</v>
      </c>
    </row>
    <row r="1234" spans="1:39" x14ac:dyDescent="0.35">
      <c r="A1234" t="s">
        <v>47</v>
      </c>
      <c r="B1234" t="s">
        <v>702</v>
      </c>
      <c r="C1234" t="s">
        <v>283</v>
      </c>
      <c r="D1234" t="s">
        <v>1554</v>
      </c>
      <c r="E1234" t="s">
        <v>48</v>
      </c>
      <c r="F1234" t="s">
        <v>1132</v>
      </c>
      <c r="G1234" t="s">
        <v>451</v>
      </c>
      <c r="H1234" t="s">
        <v>1605</v>
      </c>
      <c r="I1234" t="s">
        <v>1609</v>
      </c>
      <c r="J1234">
        <v>0.25</v>
      </c>
      <c r="L1234" t="s">
        <v>58</v>
      </c>
      <c r="M1234" t="s">
        <v>50</v>
      </c>
      <c r="N1234">
        <v>5</v>
      </c>
      <c r="O1234">
        <v>136</v>
      </c>
      <c r="P1234">
        <v>3.45</v>
      </c>
      <c r="Q1234">
        <v>106.4817</v>
      </c>
      <c r="R1234">
        <v>1.9550000000000003</v>
      </c>
      <c r="S1234">
        <v>208.17172350000004</v>
      </c>
      <c r="U1234">
        <v>208.17172350000004</v>
      </c>
      <c r="V1234">
        <v>208171.72350000005</v>
      </c>
      <c r="W1234">
        <v>17347.643625000004</v>
      </c>
      <c r="X1234" t="s">
        <v>1590</v>
      </c>
      <c r="Y1234" t="s">
        <v>1599</v>
      </c>
      <c r="Z1234">
        <v>3093</v>
      </c>
      <c r="AA1234">
        <v>3094</v>
      </c>
      <c r="AB1234" t="s">
        <v>42</v>
      </c>
      <c r="AC1234" t="s">
        <v>42</v>
      </c>
      <c r="AD1234" t="s">
        <v>42</v>
      </c>
      <c r="AE1234" t="s">
        <v>42</v>
      </c>
      <c r="AF1234">
        <v>101</v>
      </c>
      <c r="AH1234">
        <v>2023</v>
      </c>
      <c r="AI1234" t="s">
        <v>1608</v>
      </c>
      <c r="AK1234">
        <v>108.33029999999999</v>
      </c>
      <c r="AM1234" t="s">
        <v>703</v>
      </c>
    </row>
    <row r="1235" spans="1:39" x14ac:dyDescent="0.35">
      <c r="A1235" t="s">
        <v>47</v>
      </c>
      <c r="B1235" t="s">
        <v>702</v>
      </c>
      <c r="C1235" t="s">
        <v>283</v>
      </c>
      <c r="D1235" t="s">
        <v>1554</v>
      </c>
      <c r="E1235" t="s">
        <v>48</v>
      </c>
      <c r="F1235" t="s">
        <v>1132</v>
      </c>
      <c r="G1235" t="s">
        <v>239</v>
      </c>
      <c r="H1235" t="s">
        <v>1605</v>
      </c>
      <c r="I1235" t="s">
        <v>1609</v>
      </c>
      <c r="J1235">
        <v>0.25</v>
      </c>
      <c r="L1235" t="s">
        <v>58</v>
      </c>
      <c r="M1235" t="s">
        <v>50</v>
      </c>
      <c r="N1235">
        <v>5</v>
      </c>
      <c r="O1235">
        <v>136</v>
      </c>
      <c r="P1235">
        <v>0.45</v>
      </c>
      <c r="Q1235">
        <v>106.4817</v>
      </c>
      <c r="R1235">
        <v>0.255</v>
      </c>
      <c r="S1235">
        <v>27.1528335</v>
      </c>
      <c r="U1235">
        <v>27.1528335</v>
      </c>
      <c r="V1235">
        <v>27152.833500000001</v>
      </c>
      <c r="W1235">
        <v>2262.7361249999999</v>
      </c>
      <c r="X1235" t="s">
        <v>1590</v>
      </c>
      <c r="Y1235" t="s">
        <v>1603</v>
      </c>
      <c r="Z1235">
        <v>3093</v>
      </c>
      <c r="AA1235">
        <v>3094</v>
      </c>
      <c r="AB1235" t="s">
        <v>42</v>
      </c>
      <c r="AC1235" t="s">
        <v>42</v>
      </c>
      <c r="AD1235" t="s">
        <v>42</v>
      </c>
      <c r="AE1235" t="s">
        <v>42</v>
      </c>
      <c r="AF1235">
        <v>101</v>
      </c>
      <c r="AH1235">
        <v>2023</v>
      </c>
      <c r="AI1235" t="s">
        <v>1604</v>
      </c>
      <c r="AK1235">
        <v>108.33029999999999</v>
      </c>
      <c r="AM1235" t="s">
        <v>703</v>
      </c>
    </row>
    <row r="1236" spans="1:39" x14ac:dyDescent="0.35">
      <c r="A1236" t="s">
        <v>47</v>
      </c>
      <c r="B1236" t="s">
        <v>702</v>
      </c>
      <c r="C1236" t="s">
        <v>283</v>
      </c>
      <c r="D1236" t="s">
        <v>1554</v>
      </c>
      <c r="E1236" t="s">
        <v>48</v>
      </c>
      <c r="F1236" t="s">
        <v>766</v>
      </c>
      <c r="G1236" t="s">
        <v>451</v>
      </c>
      <c r="H1236" t="s">
        <v>1605</v>
      </c>
      <c r="I1236" t="s">
        <v>1612</v>
      </c>
      <c r="J1236">
        <v>0.25</v>
      </c>
      <c r="L1236" t="s">
        <v>58</v>
      </c>
      <c r="M1236" t="s">
        <v>50</v>
      </c>
      <c r="N1236">
        <v>5</v>
      </c>
      <c r="O1236">
        <v>136</v>
      </c>
      <c r="P1236">
        <v>3.45</v>
      </c>
      <c r="Q1236">
        <v>106.4817</v>
      </c>
      <c r="R1236">
        <v>1.9550000000000003</v>
      </c>
      <c r="S1236">
        <v>208.17172350000004</v>
      </c>
      <c r="T1236">
        <v>0</v>
      </c>
      <c r="U1236">
        <v>208.17172350000004</v>
      </c>
      <c r="V1236">
        <v>208171.72350000005</v>
      </c>
      <c r="W1236">
        <v>17347.643625000004</v>
      </c>
      <c r="X1236" t="s">
        <v>1590</v>
      </c>
      <c r="Y1236" t="s">
        <v>1599</v>
      </c>
      <c r="Z1236">
        <v>3093</v>
      </c>
      <c r="AA1236">
        <v>3094</v>
      </c>
      <c r="AB1236" t="s">
        <v>42</v>
      </c>
      <c r="AC1236" t="s">
        <v>42</v>
      </c>
      <c r="AD1236" t="s">
        <v>42</v>
      </c>
      <c r="AE1236" t="s">
        <v>42</v>
      </c>
      <c r="AF1236">
        <v>101</v>
      </c>
      <c r="AH1236">
        <v>2023</v>
      </c>
      <c r="AI1236" t="s">
        <v>1608</v>
      </c>
      <c r="AK1236">
        <v>108.33029999999999</v>
      </c>
      <c r="AM1236" t="s">
        <v>703</v>
      </c>
    </row>
    <row r="1237" spans="1:39" x14ac:dyDescent="0.35">
      <c r="A1237" t="s">
        <v>47</v>
      </c>
      <c r="B1237" t="s">
        <v>702</v>
      </c>
      <c r="C1237" t="s">
        <v>283</v>
      </c>
      <c r="D1237" t="s">
        <v>1554</v>
      </c>
      <c r="E1237" t="s">
        <v>48</v>
      </c>
      <c r="F1237" t="s">
        <v>766</v>
      </c>
      <c r="G1237" t="s">
        <v>1127</v>
      </c>
      <c r="H1237" t="s">
        <v>1605</v>
      </c>
      <c r="I1237" t="s">
        <v>1612</v>
      </c>
      <c r="J1237">
        <v>0.25</v>
      </c>
      <c r="L1237" t="s">
        <v>58</v>
      </c>
      <c r="M1237" t="s">
        <v>50</v>
      </c>
      <c r="N1237">
        <v>5</v>
      </c>
      <c r="O1237">
        <v>136</v>
      </c>
      <c r="P1237">
        <v>1.65</v>
      </c>
      <c r="Q1237">
        <v>106.4817</v>
      </c>
      <c r="R1237">
        <v>0.93499999999999994</v>
      </c>
      <c r="S1237">
        <v>99.560389499999999</v>
      </c>
      <c r="T1237">
        <v>0</v>
      </c>
      <c r="U1237">
        <v>99.560389499999999</v>
      </c>
      <c r="V1237">
        <v>99560.389500000005</v>
      </c>
      <c r="W1237">
        <v>8296.699125000001</v>
      </c>
      <c r="X1237" t="s">
        <v>1590</v>
      </c>
      <c r="Y1237" t="s">
        <v>1613</v>
      </c>
      <c r="Z1237">
        <v>3093</v>
      </c>
      <c r="AA1237">
        <v>3094</v>
      </c>
      <c r="AB1237" t="s">
        <v>42</v>
      </c>
      <c r="AC1237" t="s">
        <v>42</v>
      </c>
      <c r="AD1237" t="s">
        <v>42</v>
      </c>
      <c r="AE1237" t="s">
        <v>42</v>
      </c>
      <c r="AF1237">
        <v>101</v>
      </c>
      <c r="AH1237">
        <v>2023</v>
      </c>
      <c r="AI1237" t="s">
        <v>1614</v>
      </c>
      <c r="AK1237">
        <v>108.33029999999999</v>
      </c>
      <c r="AM1237" t="s">
        <v>703</v>
      </c>
    </row>
    <row r="1238" spans="1:39" x14ac:dyDescent="0.35">
      <c r="A1238" t="s">
        <v>47</v>
      </c>
      <c r="B1238" t="s">
        <v>702</v>
      </c>
      <c r="C1238" t="s">
        <v>283</v>
      </c>
      <c r="D1238" t="s">
        <v>1554</v>
      </c>
      <c r="E1238" t="s">
        <v>48</v>
      </c>
      <c r="F1238" t="s">
        <v>766</v>
      </c>
      <c r="G1238" t="s">
        <v>766</v>
      </c>
      <c r="H1238" t="s">
        <v>1605</v>
      </c>
      <c r="I1238" t="s">
        <v>1612</v>
      </c>
      <c r="J1238">
        <v>0.25</v>
      </c>
      <c r="L1238" t="s">
        <v>58</v>
      </c>
      <c r="M1238" t="s">
        <v>50</v>
      </c>
      <c r="N1238">
        <v>5</v>
      </c>
      <c r="O1238">
        <v>136</v>
      </c>
      <c r="P1238">
        <v>19.95</v>
      </c>
      <c r="Q1238">
        <v>106.4817</v>
      </c>
      <c r="R1238">
        <v>11.305</v>
      </c>
      <c r="S1238">
        <v>1203.7756185000001</v>
      </c>
      <c r="T1238">
        <v>0</v>
      </c>
      <c r="U1238">
        <v>1203.7756185000001</v>
      </c>
      <c r="V1238">
        <v>1203775.6185000001</v>
      </c>
      <c r="W1238">
        <v>100314.634875</v>
      </c>
      <c r="X1238" t="s">
        <v>1590</v>
      </c>
      <c r="Y1238" t="s">
        <v>1601</v>
      </c>
      <c r="Z1238">
        <v>3093</v>
      </c>
      <c r="AA1238">
        <v>3094</v>
      </c>
      <c r="AB1238" t="s">
        <v>42</v>
      </c>
      <c r="AC1238" t="s">
        <v>42</v>
      </c>
      <c r="AD1238" t="s">
        <v>42</v>
      </c>
      <c r="AE1238" t="s">
        <v>42</v>
      </c>
      <c r="AF1238">
        <v>101</v>
      </c>
      <c r="AH1238">
        <v>2023</v>
      </c>
      <c r="AI1238" t="s">
        <v>1611</v>
      </c>
      <c r="AK1238">
        <v>108.33029999999999</v>
      </c>
      <c r="AM1238" t="s">
        <v>703</v>
      </c>
    </row>
    <row r="1239" spans="1:39" x14ac:dyDescent="0.35">
      <c r="A1239" t="s">
        <v>47</v>
      </c>
      <c r="B1239" t="s">
        <v>702</v>
      </c>
      <c r="C1239" t="s">
        <v>283</v>
      </c>
      <c r="D1239" t="s">
        <v>1554</v>
      </c>
      <c r="E1239" t="s">
        <v>48</v>
      </c>
      <c r="F1239" t="s">
        <v>766</v>
      </c>
      <c r="G1239" t="s">
        <v>239</v>
      </c>
      <c r="H1239" t="s">
        <v>1605</v>
      </c>
      <c r="I1239" t="s">
        <v>1612</v>
      </c>
      <c r="J1239">
        <v>0.25</v>
      </c>
      <c r="L1239" t="s">
        <v>58</v>
      </c>
      <c r="M1239" t="s">
        <v>50</v>
      </c>
      <c r="N1239">
        <v>5</v>
      </c>
      <c r="O1239">
        <v>136</v>
      </c>
      <c r="P1239">
        <v>0.45</v>
      </c>
      <c r="Q1239">
        <v>106.4817</v>
      </c>
      <c r="R1239">
        <v>0.255</v>
      </c>
      <c r="S1239">
        <v>27.1528335</v>
      </c>
      <c r="U1239">
        <v>27.1528335</v>
      </c>
      <c r="V1239">
        <v>27152.833500000001</v>
      </c>
      <c r="W1239">
        <v>2262.7361249999999</v>
      </c>
      <c r="X1239" t="s">
        <v>1590</v>
      </c>
      <c r="Y1239" t="s">
        <v>1603</v>
      </c>
      <c r="Z1239">
        <v>3093</v>
      </c>
      <c r="AA1239">
        <v>3094</v>
      </c>
      <c r="AB1239" t="s">
        <v>42</v>
      </c>
      <c r="AC1239" t="s">
        <v>42</v>
      </c>
      <c r="AD1239" t="s">
        <v>42</v>
      </c>
      <c r="AE1239" t="s">
        <v>42</v>
      </c>
      <c r="AF1239">
        <v>101</v>
      </c>
      <c r="AH1239">
        <v>2023</v>
      </c>
      <c r="AI1239" t="s">
        <v>1604</v>
      </c>
      <c r="AK1239">
        <v>108.33029999999999</v>
      </c>
      <c r="AM1239" t="s">
        <v>703</v>
      </c>
    </row>
    <row r="1240" spans="1:39" x14ac:dyDescent="0.35">
      <c r="A1240" t="s">
        <v>47</v>
      </c>
      <c r="B1240" t="s">
        <v>702</v>
      </c>
      <c r="C1240" t="s">
        <v>283</v>
      </c>
      <c r="D1240" t="s">
        <v>1554</v>
      </c>
      <c r="E1240" t="s">
        <v>48</v>
      </c>
      <c r="F1240" t="s">
        <v>1250</v>
      </c>
      <c r="G1240" t="s">
        <v>1250</v>
      </c>
      <c r="H1240" t="s">
        <v>1592</v>
      </c>
      <c r="I1240" t="s">
        <v>1593</v>
      </c>
      <c r="J1240">
        <v>0.25</v>
      </c>
      <c r="L1240" t="s">
        <v>58</v>
      </c>
      <c r="M1240" t="s">
        <v>50</v>
      </c>
      <c r="N1240">
        <v>6</v>
      </c>
      <c r="O1240">
        <v>147</v>
      </c>
      <c r="P1240">
        <v>8.5500000000000007</v>
      </c>
      <c r="Q1240">
        <v>106.4817</v>
      </c>
      <c r="R1240">
        <v>5.2368750000000004</v>
      </c>
      <c r="S1240">
        <v>557.63135268750011</v>
      </c>
      <c r="T1240">
        <v>0</v>
      </c>
      <c r="U1240">
        <v>557.63135268750011</v>
      </c>
      <c r="V1240">
        <v>557631.35268750007</v>
      </c>
      <c r="W1240">
        <v>46469.279390625008</v>
      </c>
      <c r="X1240" t="s">
        <v>1590</v>
      </c>
      <c r="Y1240" t="s">
        <v>1594</v>
      </c>
      <c r="Z1240">
        <v>3093</v>
      </c>
      <c r="AA1240">
        <v>3094</v>
      </c>
      <c r="AB1240" t="s">
        <v>42</v>
      </c>
      <c r="AC1240" t="s">
        <v>42</v>
      </c>
      <c r="AD1240" t="s">
        <v>42</v>
      </c>
      <c r="AE1240" t="s">
        <v>42</v>
      </c>
      <c r="AF1240">
        <v>101</v>
      </c>
      <c r="AH1240">
        <v>2023</v>
      </c>
      <c r="AK1240">
        <v>108.33029999999999</v>
      </c>
      <c r="AM1240" t="s">
        <v>703</v>
      </c>
    </row>
    <row r="1241" spans="1:39" x14ac:dyDescent="0.35">
      <c r="A1241" t="s">
        <v>47</v>
      </c>
      <c r="B1241" t="s">
        <v>702</v>
      </c>
      <c r="C1241" t="s">
        <v>283</v>
      </c>
      <c r="D1241" t="s">
        <v>1554</v>
      </c>
      <c r="E1241" t="s">
        <v>48</v>
      </c>
      <c r="F1241" t="s">
        <v>1250</v>
      </c>
      <c r="G1241" t="s">
        <v>451</v>
      </c>
      <c r="H1241" t="s">
        <v>1592</v>
      </c>
      <c r="I1241" t="s">
        <v>1593</v>
      </c>
      <c r="J1241">
        <v>0.25</v>
      </c>
      <c r="L1241" t="s">
        <v>58</v>
      </c>
      <c r="M1241" t="s">
        <v>50</v>
      </c>
      <c r="N1241">
        <v>6</v>
      </c>
      <c r="O1241">
        <v>147</v>
      </c>
      <c r="P1241">
        <v>3.45</v>
      </c>
      <c r="Q1241">
        <v>106.4817</v>
      </c>
      <c r="R1241">
        <v>2.1131250000000001</v>
      </c>
      <c r="S1241">
        <v>225.00914231250002</v>
      </c>
      <c r="T1241">
        <v>0</v>
      </c>
      <c r="U1241">
        <v>225.00914231250002</v>
      </c>
      <c r="V1241">
        <v>225009.14231250001</v>
      </c>
      <c r="W1241">
        <v>18750.761859375001</v>
      </c>
      <c r="X1241" t="s">
        <v>1590</v>
      </c>
      <c r="Y1241" t="s">
        <v>1599</v>
      </c>
      <c r="Z1241">
        <v>3093</v>
      </c>
      <c r="AA1241">
        <v>3094</v>
      </c>
      <c r="AB1241" t="s">
        <v>42</v>
      </c>
      <c r="AC1241" t="s">
        <v>42</v>
      </c>
      <c r="AD1241" t="s">
        <v>42</v>
      </c>
      <c r="AE1241" t="s">
        <v>42</v>
      </c>
      <c r="AF1241">
        <v>101</v>
      </c>
      <c r="AH1241">
        <v>2023</v>
      </c>
      <c r="AI1241" t="s">
        <v>1615</v>
      </c>
      <c r="AK1241">
        <v>108.33029999999999</v>
      </c>
      <c r="AM1241" t="s">
        <v>703</v>
      </c>
    </row>
    <row r="1242" spans="1:39" x14ac:dyDescent="0.35">
      <c r="A1242" t="s">
        <v>47</v>
      </c>
      <c r="B1242" t="s">
        <v>702</v>
      </c>
      <c r="C1242" t="s">
        <v>283</v>
      </c>
      <c r="D1242" t="s">
        <v>1554</v>
      </c>
      <c r="E1242" t="s">
        <v>48</v>
      </c>
      <c r="F1242" t="s">
        <v>1250</v>
      </c>
      <c r="G1242" t="s">
        <v>239</v>
      </c>
      <c r="H1242" t="s">
        <v>1592</v>
      </c>
      <c r="I1242" t="s">
        <v>1593</v>
      </c>
      <c r="J1242">
        <v>0.25</v>
      </c>
      <c r="L1242" t="s">
        <v>58</v>
      </c>
      <c r="M1242" t="s">
        <v>50</v>
      </c>
      <c r="N1242">
        <v>6</v>
      </c>
      <c r="O1242">
        <v>147</v>
      </c>
      <c r="P1242">
        <v>0.45</v>
      </c>
      <c r="Q1242">
        <v>106.4817</v>
      </c>
      <c r="R1242">
        <v>0.27562500000000001</v>
      </c>
      <c r="S1242">
        <v>29.349018562500003</v>
      </c>
      <c r="T1242">
        <v>0</v>
      </c>
      <c r="U1242">
        <v>29.349018562500003</v>
      </c>
      <c r="V1242">
        <v>29349.018562500001</v>
      </c>
      <c r="W1242">
        <v>2445.7515468750003</v>
      </c>
      <c r="X1242" t="s">
        <v>1590</v>
      </c>
      <c r="Y1242" t="s">
        <v>1603</v>
      </c>
      <c r="Z1242">
        <v>3093</v>
      </c>
      <c r="AA1242">
        <v>3094</v>
      </c>
      <c r="AB1242" t="s">
        <v>42</v>
      </c>
      <c r="AC1242" t="s">
        <v>42</v>
      </c>
      <c r="AD1242" t="s">
        <v>42</v>
      </c>
      <c r="AE1242" t="s">
        <v>42</v>
      </c>
      <c r="AF1242">
        <v>101</v>
      </c>
      <c r="AH1242">
        <v>2023</v>
      </c>
      <c r="AI1242" t="s">
        <v>1604</v>
      </c>
      <c r="AK1242">
        <v>108.33029999999999</v>
      </c>
      <c r="AM1242" t="s">
        <v>703</v>
      </c>
    </row>
    <row r="1243" spans="1:39" x14ac:dyDescent="0.35">
      <c r="A1243" t="s">
        <v>47</v>
      </c>
      <c r="B1243" t="s">
        <v>702</v>
      </c>
      <c r="C1243" t="s">
        <v>283</v>
      </c>
      <c r="D1243" t="s">
        <v>1554</v>
      </c>
      <c r="E1243" t="s">
        <v>48</v>
      </c>
      <c r="F1243" t="s">
        <v>1250</v>
      </c>
      <c r="G1243" t="s">
        <v>137</v>
      </c>
      <c r="H1243" t="s">
        <v>1592</v>
      </c>
      <c r="I1243" t="s">
        <v>1593</v>
      </c>
      <c r="J1243">
        <v>0.25</v>
      </c>
      <c r="L1243" t="s">
        <v>58</v>
      </c>
      <c r="M1243" t="s">
        <v>50</v>
      </c>
      <c r="N1243">
        <v>6</v>
      </c>
      <c r="O1243">
        <v>147</v>
      </c>
      <c r="P1243">
        <v>5.4</v>
      </c>
      <c r="Q1243">
        <v>106.4817</v>
      </c>
      <c r="R1243">
        <v>3.3075000000000001</v>
      </c>
      <c r="S1243">
        <v>352.18822275000002</v>
      </c>
      <c r="U1243">
        <v>352.18822275000002</v>
      </c>
      <c r="V1243">
        <v>352188.22275000002</v>
      </c>
      <c r="W1243">
        <v>29349.018562500001</v>
      </c>
      <c r="X1243" t="s">
        <v>1590</v>
      </c>
      <c r="Y1243" t="s">
        <v>1597</v>
      </c>
      <c r="Z1243">
        <v>3093</v>
      </c>
      <c r="AA1243">
        <v>3094</v>
      </c>
      <c r="AB1243" t="s">
        <v>42</v>
      </c>
      <c r="AC1243" t="s">
        <v>42</v>
      </c>
      <c r="AD1243" t="s">
        <v>42</v>
      </c>
      <c r="AE1243" t="s">
        <v>42</v>
      </c>
      <c r="AF1243">
        <v>101</v>
      </c>
      <c r="AH1243">
        <v>2023</v>
      </c>
      <c r="AI1243" t="s">
        <v>1598</v>
      </c>
      <c r="AK1243">
        <v>108.33029999999999</v>
      </c>
      <c r="AM1243" t="s">
        <v>703</v>
      </c>
    </row>
    <row r="1244" spans="1:39" x14ac:dyDescent="0.35">
      <c r="A1244" t="s">
        <v>47</v>
      </c>
      <c r="B1244" t="s">
        <v>702</v>
      </c>
      <c r="C1244" t="s">
        <v>283</v>
      </c>
      <c r="D1244" t="s">
        <v>1554</v>
      </c>
      <c r="E1244" t="s">
        <v>48</v>
      </c>
      <c r="F1244" t="s">
        <v>1250</v>
      </c>
      <c r="G1244" t="s">
        <v>766</v>
      </c>
      <c r="H1244" t="s">
        <v>1592</v>
      </c>
      <c r="I1244" t="s">
        <v>1593</v>
      </c>
      <c r="J1244">
        <v>0.25</v>
      </c>
      <c r="L1244" t="s">
        <v>58</v>
      </c>
      <c r="M1244" t="s">
        <v>50</v>
      </c>
      <c r="N1244">
        <v>6</v>
      </c>
      <c r="O1244">
        <v>147</v>
      </c>
      <c r="P1244">
        <v>4.6500000000000004</v>
      </c>
      <c r="Q1244">
        <v>106.4817</v>
      </c>
      <c r="R1244">
        <v>2.8481250000000005</v>
      </c>
      <c r="S1244">
        <v>303.27319181250004</v>
      </c>
      <c r="U1244">
        <v>303.27319181250004</v>
      </c>
      <c r="V1244">
        <v>303273.19181250007</v>
      </c>
      <c r="W1244">
        <v>25272.765984375004</v>
      </c>
      <c r="X1244" t="s">
        <v>1590</v>
      </c>
      <c r="Y1244" t="s">
        <v>1601</v>
      </c>
      <c r="Z1244">
        <v>3093</v>
      </c>
      <c r="AA1244">
        <v>3094</v>
      </c>
      <c r="AB1244" t="s">
        <v>42</v>
      </c>
      <c r="AC1244" t="s">
        <v>42</v>
      </c>
      <c r="AD1244" t="s">
        <v>42</v>
      </c>
      <c r="AE1244" t="s">
        <v>42</v>
      </c>
      <c r="AF1244">
        <v>101</v>
      </c>
      <c r="AH1244">
        <v>2023</v>
      </c>
      <c r="AI1244" t="s">
        <v>1602</v>
      </c>
      <c r="AK1244">
        <v>108.33029999999999</v>
      </c>
      <c r="AM1244" t="s">
        <v>703</v>
      </c>
    </row>
    <row r="1245" spans="1:39" x14ac:dyDescent="0.35">
      <c r="A1245" t="s">
        <v>47</v>
      </c>
      <c r="B1245" t="s">
        <v>702</v>
      </c>
      <c r="C1245" t="s">
        <v>283</v>
      </c>
      <c r="D1245" t="s">
        <v>1554</v>
      </c>
      <c r="E1245" t="s">
        <v>48</v>
      </c>
      <c r="F1245" t="s">
        <v>137</v>
      </c>
      <c r="G1245" t="s">
        <v>137</v>
      </c>
      <c r="H1245" t="s">
        <v>1605</v>
      </c>
      <c r="I1245" t="s">
        <v>1606</v>
      </c>
      <c r="J1245">
        <v>0.25</v>
      </c>
      <c r="L1245" t="s">
        <v>58</v>
      </c>
      <c r="M1245" t="s">
        <v>50</v>
      </c>
      <c r="N1245">
        <v>6</v>
      </c>
      <c r="O1245">
        <v>147</v>
      </c>
      <c r="P1245">
        <v>13.95</v>
      </c>
      <c r="Q1245">
        <v>106.4817</v>
      </c>
      <c r="R1245">
        <v>8.5443750000000005</v>
      </c>
      <c r="S1245">
        <v>909.81957543750013</v>
      </c>
      <c r="T1245">
        <v>0</v>
      </c>
      <c r="U1245">
        <v>909.81957543750013</v>
      </c>
      <c r="V1245">
        <v>909819.57543750014</v>
      </c>
      <c r="W1245">
        <v>75818.297953125017</v>
      </c>
      <c r="X1245" t="s">
        <v>1590</v>
      </c>
      <c r="Y1245" t="s">
        <v>1597</v>
      </c>
      <c r="Z1245">
        <v>3093</v>
      </c>
      <c r="AA1245">
        <v>3094</v>
      </c>
      <c r="AB1245" t="s">
        <v>42</v>
      </c>
      <c r="AC1245" t="s">
        <v>42</v>
      </c>
      <c r="AD1245" t="s">
        <v>42</v>
      </c>
      <c r="AE1245" t="s">
        <v>42</v>
      </c>
      <c r="AF1245">
        <v>101</v>
      </c>
      <c r="AH1245">
        <v>2023</v>
      </c>
      <c r="AI1245" t="s">
        <v>1616</v>
      </c>
      <c r="AK1245">
        <v>108.33029999999999</v>
      </c>
      <c r="AM1245" t="s">
        <v>703</v>
      </c>
    </row>
    <row r="1246" spans="1:39" x14ac:dyDescent="0.35">
      <c r="A1246" t="s">
        <v>47</v>
      </c>
      <c r="B1246" t="s">
        <v>702</v>
      </c>
      <c r="C1246" t="s">
        <v>283</v>
      </c>
      <c r="D1246" t="s">
        <v>1554</v>
      </c>
      <c r="E1246" t="s">
        <v>48</v>
      </c>
      <c r="F1246" t="s">
        <v>137</v>
      </c>
      <c r="G1246" t="s">
        <v>766</v>
      </c>
      <c r="H1246" t="s">
        <v>1605</v>
      </c>
      <c r="I1246" t="s">
        <v>1606</v>
      </c>
      <c r="J1246">
        <v>0.25</v>
      </c>
      <c r="L1246" t="s">
        <v>58</v>
      </c>
      <c r="M1246" t="s">
        <v>50</v>
      </c>
      <c r="N1246">
        <v>6</v>
      </c>
      <c r="O1246">
        <v>147</v>
      </c>
      <c r="P1246">
        <v>4.6500000000000004</v>
      </c>
      <c r="Q1246">
        <v>106.4817</v>
      </c>
      <c r="R1246">
        <v>2.8481250000000005</v>
      </c>
      <c r="S1246">
        <v>303.27319181250004</v>
      </c>
      <c r="T1246">
        <v>0</v>
      </c>
      <c r="U1246">
        <v>303.27319181250004</v>
      </c>
      <c r="V1246">
        <v>303273.19181250007</v>
      </c>
      <c r="W1246">
        <v>25272.765984375004</v>
      </c>
      <c r="X1246" t="s">
        <v>1590</v>
      </c>
      <c r="Y1246" t="s">
        <v>1601</v>
      </c>
      <c r="Z1246">
        <v>3093</v>
      </c>
      <c r="AA1246">
        <v>3094</v>
      </c>
      <c r="AB1246" t="s">
        <v>42</v>
      </c>
      <c r="AC1246" t="s">
        <v>42</v>
      </c>
      <c r="AD1246" t="s">
        <v>42</v>
      </c>
      <c r="AE1246" t="s">
        <v>42</v>
      </c>
      <c r="AF1246">
        <v>101</v>
      </c>
      <c r="AH1246">
        <v>2023</v>
      </c>
      <c r="AI1246" t="s">
        <v>1602</v>
      </c>
      <c r="AK1246">
        <v>108.33029999999999</v>
      </c>
      <c r="AM1246" t="s">
        <v>703</v>
      </c>
    </row>
    <row r="1247" spans="1:39" x14ac:dyDescent="0.35">
      <c r="A1247" t="s">
        <v>47</v>
      </c>
      <c r="B1247" t="s">
        <v>702</v>
      </c>
      <c r="C1247" t="s">
        <v>283</v>
      </c>
      <c r="D1247" t="s">
        <v>1554</v>
      </c>
      <c r="E1247" t="s">
        <v>48</v>
      </c>
      <c r="F1247" t="s">
        <v>137</v>
      </c>
      <c r="G1247" t="s">
        <v>451</v>
      </c>
      <c r="H1247" t="s">
        <v>1605</v>
      </c>
      <c r="I1247" t="s">
        <v>1606</v>
      </c>
      <c r="J1247">
        <v>0.25</v>
      </c>
      <c r="L1247" t="s">
        <v>58</v>
      </c>
      <c r="M1247" t="s">
        <v>50</v>
      </c>
      <c r="N1247">
        <v>6</v>
      </c>
      <c r="O1247">
        <v>147</v>
      </c>
      <c r="P1247">
        <v>3.45</v>
      </c>
      <c r="Q1247">
        <v>106.4817</v>
      </c>
      <c r="R1247">
        <v>2.1131250000000001</v>
      </c>
      <c r="S1247">
        <v>225.00914231250002</v>
      </c>
      <c r="U1247">
        <v>225.00914231250002</v>
      </c>
      <c r="V1247">
        <v>225009.14231250001</v>
      </c>
      <c r="W1247">
        <v>18750.761859375001</v>
      </c>
      <c r="X1247" t="s">
        <v>1590</v>
      </c>
      <c r="Y1247" t="s">
        <v>1599</v>
      </c>
      <c r="Z1247">
        <v>3093</v>
      </c>
      <c r="AA1247">
        <v>3094</v>
      </c>
      <c r="AB1247" t="s">
        <v>42</v>
      </c>
      <c r="AC1247" t="s">
        <v>42</v>
      </c>
      <c r="AD1247" t="s">
        <v>42</v>
      </c>
      <c r="AE1247" t="s">
        <v>42</v>
      </c>
      <c r="AF1247">
        <v>101</v>
      </c>
      <c r="AH1247">
        <v>2023</v>
      </c>
      <c r="AI1247" t="s">
        <v>1615</v>
      </c>
      <c r="AK1247">
        <v>108.33029999999999</v>
      </c>
      <c r="AM1247" t="s">
        <v>703</v>
      </c>
    </row>
    <row r="1248" spans="1:39" x14ac:dyDescent="0.35">
      <c r="A1248" t="s">
        <v>47</v>
      </c>
      <c r="B1248" t="s">
        <v>702</v>
      </c>
      <c r="C1248" t="s">
        <v>283</v>
      </c>
      <c r="D1248" t="s">
        <v>1554</v>
      </c>
      <c r="E1248" t="s">
        <v>48</v>
      </c>
      <c r="F1248" t="s">
        <v>137</v>
      </c>
      <c r="G1248" t="s">
        <v>239</v>
      </c>
      <c r="H1248" t="s">
        <v>1605</v>
      </c>
      <c r="I1248" t="s">
        <v>1606</v>
      </c>
      <c r="J1248">
        <v>0.25</v>
      </c>
      <c r="L1248" t="s">
        <v>58</v>
      </c>
      <c r="M1248" t="s">
        <v>50</v>
      </c>
      <c r="N1248">
        <v>6</v>
      </c>
      <c r="O1248">
        <v>147</v>
      </c>
      <c r="P1248">
        <v>0.45</v>
      </c>
      <c r="Q1248">
        <v>106.4817</v>
      </c>
      <c r="R1248">
        <v>0.27562500000000001</v>
      </c>
      <c r="S1248">
        <v>29.349018562500003</v>
      </c>
      <c r="U1248">
        <v>29.349018562500003</v>
      </c>
      <c r="V1248">
        <v>29349.018562500001</v>
      </c>
      <c r="W1248">
        <v>2445.7515468750003</v>
      </c>
      <c r="X1248" t="s">
        <v>1590</v>
      </c>
      <c r="Y1248" t="s">
        <v>1603</v>
      </c>
      <c r="Z1248">
        <v>3093</v>
      </c>
      <c r="AA1248">
        <v>3094</v>
      </c>
      <c r="AB1248" t="s">
        <v>42</v>
      </c>
      <c r="AC1248" t="s">
        <v>42</v>
      </c>
      <c r="AD1248" t="s">
        <v>42</v>
      </c>
      <c r="AE1248" t="s">
        <v>42</v>
      </c>
      <c r="AF1248">
        <v>101</v>
      </c>
      <c r="AH1248">
        <v>2023</v>
      </c>
      <c r="AI1248" t="s">
        <v>1604</v>
      </c>
      <c r="AK1248">
        <v>108.33029999999999</v>
      </c>
      <c r="AM1248" t="s">
        <v>703</v>
      </c>
    </row>
    <row r="1249" spans="1:39" x14ac:dyDescent="0.35">
      <c r="A1249" t="s">
        <v>47</v>
      </c>
      <c r="B1249" t="s">
        <v>702</v>
      </c>
      <c r="C1249" t="s">
        <v>283</v>
      </c>
      <c r="D1249" t="s">
        <v>1554</v>
      </c>
      <c r="E1249" t="s">
        <v>48</v>
      </c>
      <c r="F1249" t="s">
        <v>1132</v>
      </c>
      <c r="G1249" t="s">
        <v>1132</v>
      </c>
      <c r="H1249" t="s">
        <v>1605</v>
      </c>
      <c r="I1249" t="s">
        <v>1609</v>
      </c>
      <c r="J1249">
        <v>0.25</v>
      </c>
      <c r="L1249" t="s">
        <v>58</v>
      </c>
      <c r="M1249" t="s">
        <v>50</v>
      </c>
      <c r="N1249">
        <v>6</v>
      </c>
      <c r="O1249">
        <v>147</v>
      </c>
      <c r="P1249">
        <v>8.5500000000000007</v>
      </c>
      <c r="Q1249">
        <v>106.4817</v>
      </c>
      <c r="R1249">
        <v>5.2368750000000004</v>
      </c>
      <c r="S1249">
        <v>557.63135268750011</v>
      </c>
      <c r="T1249">
        <v>0</v>
      </c>
      <c r="U1249">
        <v>557.63135268750011</v>
      </c>
      <c r="V1249">
        <v>557631.35268750007</v>
      </c>
      <c r="W1249">
        <v>46469.279390625008</v>
      </c>
      <c r="X1249" t="s">
        <v>1590</v>
      </c>
      <c r="Y1249" t="s">
        <v>1610</v>
      </c>
      <c r="Z1249">
        <v>3093</v>
      </c>
      <c r="AA1249">
        <v>3094</v>
      </c>
      <c r="AB1249" t="s">
        <v>42</v>
      </c>
      <c r="AC1249" t="s">
        <v>42</v>
      </c>
      <c r="AD1249" t="s">
        <v>42</v>
      </c>
      <c r="AE1249" t="s">
        <v>42</v>
      </c>
      <c r="AF1249">
        <v>101</v>
      </c>
      <c r="AH1249">
        <v>2023</v>
      </c>
      <c r="AK1249">
        <v>108.33029999999999</v>
      </c>
      <c r="AM1249" t="s">
        <v>703</v>
      </c>
    </row>
    <row r="1250" spans="1:39" x14ac:dyDescent="0.35">
      <c r="A1250" t="s">
        <v>47</v>
      </c>
      <c r="B1250" t="s">
        <v>702</v>
      </c>
      <c r="C1250" t="s">
        <v>283</v>
      </c>
      <c r="D1250" t="s">
        <v>1554</v>
      </c>
      <c r="E1250" t="s">
        <v>48</v>
      </c>
      <c r="F1250" t="s">
        <v>1132</v>
      </c>
      <c r="G1250" t="s">
        <v>451</v>
      </c>
      <c r="H1250" t="s">
        <v>1605</v>
      </c>
      <c r="I1250" t="s">
        <v>1609</v>
      </c>
      <c r="J1250">
        <v>0.25</v>
      </c>
      <c r="L1250" t="s">
        <v>58</v>
      </c>
      <c r="M1250" t="s">
        <v>50</v>
      </c>
      <c r="N1250">
        <v>6</v>
      </c>
      <c r="O1250">
        <v>147</v>
      </c>
      <c r="P1250">
        <v>3.45</v>
      </c>
      <c r="Q1250">
        <v>106.4817</v>
      </c>
      <c r="R1250">
        <v>2.1131250000000001</v>
      </c>
      <c r="S1250">
        <v>225.00914231250002</v>
      </c>
      <c r="U1250">
        <v>225.00914231250002</v>
      </c>
      <c r="V1250">
        <v>225009.14231250001</v>
      </c>
      <c r="W1250">
        <v>18750.761859375001</v>
      </c>
      <c r="X1250" t="s">
        <v>1590</v>
      </c>
      <c r="Y1250" t="s">
        <v>1599</v>
      </c>
      <c r="Z1250">
        <v>3093</v>
      </c>
      <c r="AA1250">
        <v>3094</v>
      </c>
      <c r="AB1250" t="s">
        <v>42</v>
      </c>
      <c r="AC1250" t="s">
        <v>42</v>
      </c>
      <c r="AD1250" t="s">
        <v>42</v>
      </c>
      <c r="AE1250" t="s">
        <v>42</v>
      </c>
      <c r="AF1250">
        <v>101</v>
      </c>
      <c r="AH1250">
        <v>2023</v>
      </c>
      <c r="AI1250" t="s">
        <v>1615</v>
      </c>
      <c r="AK1250">
        <v>108.33029999999999</v>
      </c>
      <c r="AM1250" t="s">
        <v>703</v>
      </c>
    </row>
    <row r="1251" spans="1:39" x14ac:dyDescent="0.35">
      <c r="A1251" t="s">
        <v>47</v>
      </c>
      <c r="B1251" t="s">
        <v>702</v>
      </c>
      <c r="C1251" t="s">
        <v>283</v>
      </c>
      <c r="D1251" t="s">
        <v>1554</v>
      </c>
      <c r="E1251" t="s">
        <v>48</v>
      </c>
      <c r="F1251" t="s">
        <v>1132</v>
      </c>
      <c r="G1251" t="s">
        <v>239</v>
      </c>
      <c r="H1251" t="s">
        <v>1605</v>
      </c>
      <c r="I1251" t="s">
        <v>1609</v>
      </c>
      <c r="J1251">
        <v>0.25</v>
      </c>
      <c r="L1251" t="s">
        <v>58</v>
      </c>
      <c r="M1251" t="s">
        <v>50</v>
      </c>
      <c r="N1251">
        <v>6</v>
      </c>
      <c r="O1251">
        <v>147</v>
      </c>
      <c r="P1251">
        <v>0.45</v>
      </c>
      <c r="Q1251">
        <v>106.4817</v>
      </c>
      <c r="R1251">
        <v>0.27562500000000001</v>
      </c>
      <c r="S1251">
        <v>29.349018562500003</v>
      </c>
      <c r="U1251">
        <v>29.349018562500003</v>
      </c>
      <c r="V1251">
        <v>29349.018562500001</v>
      </c>
      <c r="W1251">
        <v>2445.7515468750003</v>
      </c>
      <c r="X1251" t="s">
        <v>1590</v>
      </c>
      <c r="Y1251" t="s">
        <v>1603</v>
      </c>
      <c r="Z1251">
        <v>3093</v>
      </c>
      <c r="AA1251">
        <v>3094</v>
      </c>
      <c r="AB1251" t="s">
        <v>42</v>
      </c>
      <c r="AC1251" t="s">
        <v>42</v>
      </c>
      <c r="AD1251" t="s">
        <v>42</v>
      </c>
      <c r="AE1251" t="s">
        <v>42</v>
      </c>
      <c r="AF1251">
        <v>101</v>
      </c>
      <c r="AH1251">
        <v>2023</v>
      </c>
      <c r="AI1251" t="s">
        <v>1604</v>
      </c>
      <c r="AK1251">
        <v>108.33029999999999</v>
      </c>
      <c r="AM1251" t="s">
        <v>703</v>
      </c>
    </row>
    <row r="1252" spans="1:39" x14ac:dyDescent="0.35">
      <c r="A1252" t="s">
        <v>47</v>
      </c>
      <c r="B1252" t="s">
        <v>702</v>
      </c>
      <c r="C1252" t="s">
        <v>283</v>
      </c>
      <c r="D1252" t="s">
        <v>1554</v>
      </c>
      <c r="E1252" t="s">
        <v>48</v>
      </c>
      <c r="F1252" t="s">
        <v>1132</v>
      </c>
      <c r="G1252" t="s">
        <v>766</v>
      </c>
      <c r="H1252" t="s">
        <v>1605</v>
      </c>
      <c r="I1252" t="s">
        <v>1609</v>
      </c>
      <c r="J1252">
        <v>0.25</v>
      </c>
      <c r="L1252" t="s">
        <v>58</v>
      </c>
      <c r="M1252" t="s">
        <v>50</v>
      </c>
      <c r="N1252">
        <v>6</v>
      </c>
      <c r="O1252">
        <v>147</v>
      </c>
      <c r="P1252">
        <v>10.050000000000001</v>
      </c>
      <c r="Q1252">
        <v>106.4817</v>
      </c>
      <c r="R1252">
        <v>6.1556250000000006</v>
      </c>
      <c r="S1252">
        <v>655.46141456250007</v>
      </c>
      <c r="U1252">
        <v>655.46141456250007</v>
      </c>
      <c r="V1252">
        <v>655461.41456250008</v>
      </c>
      <c r="W1252">
        <v>54621.784546875009</v>
      </c>
      <c r="X1252" t="s">
        <v>1590</v>
      </c>
      <c r="Y1252" t="s">
        <v>1601</v>
      </c>
      <c r="Z1252">
        <v>3093</v>
      </c>
      <c r="AA1252">
        <v>3094</v>
      </c>
      <c r="AB1252" t="s">
        <v>42</v>
      </c>
      <c r="AC1252" t="s">
        <v>42</v>
      </c>
      <c r="AD1252" t="s">
        <v>42</v>
      </c>
      <c r="AE1252" t="s">
        <v>42</v>
      </c>
      <c r="AF1252">
        <v>101</v>
      </c>
      <c r="AH1252">
        <v>2023</v>
      </c>
      <c r="AI1252" t="s">
        <v>1617</v>
      </c>
      <c r="AK1252">
        <v>108.33029999999999</v>
      </c>
      <c r="AM1252" t="s">
        <v>703</v>
      </c>
    </row>
    <row r="1253" spans="1:39" x14ac:dyDescent="0.35">
      <c r="A1253" t="s">
        <v>47</v>
      </c>
      <c r="B1253" t="s">
        <v>702</v>
      </c>
      <c r="C1253" t="s">
        <v>283</v>
      </c>
      <c r="D1253" t="s">
        <v>1554</v>
      </c>
      <c r="E1253" t="s">
        <v>48</v>
      </c>
      <c r="F1253" t="s">
        <v>766</v>
      </c>
      <c r="G1253" t="s">
        <v>766</v>
      </c>
      <c r="H1253" t="s">
        <v>1605</v>
      </c>
      <c r="I1253" t="s">
        <v>1612</v>
      </c>
      <c r="J1253">
        <v>0.25</v>
      </c>
      <c r="L1253" t="s">
        <v>58</v>
      </c>
      <c r="M1253" t="s">
        <v>50</v>
      </c>
      <c r="N1253">
        <v>6</v>
      </c>
      <c r="O1253">
        <v>147</v>
      </c>
      <c r="P1253">
        <v>17.55</v>
      </c>
      <c r="Q1253">
        <v>106.4817</v>
      </c>
      <c r="R1253">
        <v>10.749374999999999</v>
      </c>
      <c r="S1253">
        <v>1144.6117239374998</v>
      </c>
      <c r="T1253">
        <v>0</v>
      </c>
      <c r="U1253">
        <v>1144.6117239374998</v>
      </c>
      <c r="V1253">
        <v>1144611.7239374998</v>
      </c>
      <c r="W1253">
        <v>95384.310328124979</v>
      </c>
      <c r="X1253" t="s">
        <v>1590</v>
      </c>
      <c r="Y1253" t="s">
        <v>1601</v>
      </c>
      <c r="Z1253">
        <v>3093</v>
      </c>
      <c r="AA1253">
        <v>3094</v>
      </c>
      <c r="AB1253" t="s">
        <v>42</v>
      </c>
      <c r="AC1253" t="s">
        <v>42</v>
      </c>
      <c r="AD1253" t="s">
        <v>42</v>
      </c>
      <c r="AE1253" t="s">
        <v>42</v>
      </c>
      <c r="AF1253">
        <v>101</v>
      </c>
      <c r="AH1253">
        <v>2023</v>
      </c>
      <c r="AK1253">
        <v>108.33029999999999</v>
      </c>
      <c r="AM1253" t="s">
        <v>703</v>
      </c>
    </row>
    <row r="1254" spans="1:39" x14ac:dyDescent="0.35">
      <c r="A1254" t="s">
        <v>47</v>
      </c>
      <c r="B1254" t="s">
        <v>702</v>
      </c>
      <c r="C1254" t="s">
        <v>283</v>
      </c>
      <c r="D1254" t="s">
        <v>1554</v>
      </c>
      <c r="E1254" t="s">
        <v>48</v>
      </c>
      <c r="F1254" t="s">
        <v>766</v>
      </c>
      <c r="G1254" t="s">
        <v>1127</v>
      </c>
      <c r="H1254" t="s">
        <v>1605</v>
      </c>
      <c r="I1254" t="s">
        <v>1612</v>
      </c>
      <c r="J1254">
        <v>0.25</v>
      </c>
      <c r="L1254" t="s">
        <v>58</v>
      </c>
      <c r="M1254" t="s">
        <v>50</v>
      </c>
      <c r="N1254">
        <v>6</v>
      </c>
      <c r="O1254">
        <v>147</v>
      </c>
      <c r="P1254">
        <v>1.05</v>
      </c>
      <c r="Q1254">
        <v>106.4817</v>
      </c>
      <c r="R1254">
        <v>0.64312499999999995</v>
      </c>
      <c r="S1254">
        <v>68.481043312499992</v>
      </c>
      <c r="T1254">
        <v>0</v>
      </c>
      <c r="U1254">
        <v>68.481043312499992</v>
      </c>
      <c r="V1254">
        <v>68481.043312499998</v>
      </c>
      <c r="W1254">
        <v>5706.7536093749995</v>
      </c>
      <c r="X1254" t="s">
        <v>1590</v>
      </c>
      <c r="Y1254" t="s">
        <v>1613</v>
      </c>
      <c r="Z1254">
        <v>3093</v>
      </c>
      <c r="AA1254">
        <v>3094</v>
      </c>
      <c r="AB1254" t="s">
        <v>42</v>
      </c>
      <c r="AC1254" t="s">
        <v>42</v>
      </c>
      <c r="AD1254" t="s">
        <v>42</v>
      </c>
      <c r="AE1254" t="s">
        <v>42</v>
      </c>
      <c r="AF1254">
        <v>101</v>
      </c>
      <c r="AH1254">
        <v>2023</v>
      </c>
      <c r="AI1254" t="s">
        <v>1614</v>
      </c>
      <c r="AK1254">
        <v>108.33029999999999</v>
      </c>
      <c r="AM1254" t="s">
        <v>703</v>
      </c>
    </row>
    <row r="1255" spans="1:39" x14ac:dyDescent="0.35">
      <c r="A1255" t="s">
        <v>47</v>
      </c>
      <c r="B1255" t="s">
        <v>702</v>
      </c>
      <c r="C1255" t="s">
        <v>283</v>
      </c>
      <c r="D1255" t="s">
        <v>1554</v>
      </c>
      <c r="E1255" t="s">
        <v>48</v>
      </c>
      <c r="F1255" t="s">
        <v>766</v>
      </c>
      <c r="G1255" t="s">
        <v>451</v>
      </c>
      <c r="H1255" t="s">
        <v>1605</v>
      </c>
      <c r="I1255" t="s">
        <v>1612</v>
      </c>
      <c r="J1255">
        <v>0.25</v>
      </c>
      <c r="L1255" t="s">
        <v>58</v>
      </c>
      <c r="M1255" t="s">
        <v>50</v>
      </c>
      <c r="N1255">
        <v>6</v>
      </c>
      <c r="O1255">
        <v>147</v>
      </c>
      <c r="P1255">
        <v>3.45</v>
      </c>
      <c r="Q1255">
        <v>106.4817</v>
      </c>
      <c r="R1255">
        <v>2.1131250000000001</v>
      </c>
      <c r="S1255">
        <v>225.00914231250002</v>
      </c>
      <c r="U1255">
        <v>225.00914231250002</v>
      </c>
      <c r="V1255">
        <v>225009.14231250001</v>
      </c>
      <c r="W1255">
        <v>18750.761859375001</v>
      </c>
      <c r="X1255" t="s">
        <v>1590</v>
      </c>
      <c r="Y1255" t="s">
        <v>1599</v>
      </c>
      <c r="Z1255">
        <v>3093</v>
      </c>
      <c r="AA1255">
        <v>3094</v>
      </c>
      <c r="AB1255" t="s">
        <v>42</v>
      </c>
      <c r="AC1255" t="s">
        <v>42</v>
      </c>
      <c r="AD1255" t="s">
        <v>42</v>
      </c>
      <c r="AE1255" t="s">
        <v>42</v>
      </c>
      <c r="AF1255">
        <v>101</v>
      </c>
      <c r="AH1255">
        <v>2023</v>
      </c>
      <c r="AI1255" t="s">
        <v>1615</v>
      </c>
      <c r="AK1255">
        <v>108.33029999999999</v>
      </c>
      <c r="AM1255" t="s">
        <v>703</v>
      </c>
    </row>
    <row r="1256" spans="1:39" x14ac:dyDescent="0.35">
      <c r="A1256" t="s">
        <v>47</v>
      </c>
      <c r="B1256" t="s">
        <v>702</v>
      </c>
      <c r="C1256" t="s">
        <v>283</v>
      </c>
      <c r="D1256" t="s">
        <v>1554</v>
      </c>
      <c r="E1256" t="s">
        <v>48</v>
      </c>
      <c r="F1256" t="s">
        <v>766</v>
      </c>
      <c r="G1256" t="s">
        <v>239</v>
      </c>
      <c r="H1256" t="s">
        <v>1605</v>
      </c>
      <c r="I1256" t="s">
        <v>1612</v>
      </c>
      <c r="J1256">
        <v>0.25</v>
      </c>
      <c r="L1256" t="s">
        <v>58</v>
      </c>
      <c r="M1256" t="s">
        <v>50</v>
      </c>
      <c r="N1256">
        <v>6</v>
      </c>
      <c r="O1256">
        <v>147</v>
      </c>
      <c r="P1256">
        <v>0.45</v>
      </c>
      <c r="Q1256">
        <v>106.4817</v>
      </c>
      <c r="R1256">
        <v>0.27562500000000001</v>
      </c>
      <c r="S1256">
        <v>29.349018562500003</v>
      </c>
      <c r="U1256">
        <v>29.349018562500003</v>
      </c>
      <c r="V1256">
        <v>29349.018562500001</v>
      </c>
      <c r="W1256">
        <v>2445.7515468750003</v>
      </c>
      <c r="X1256" t="s">
        <v>1590</v>
      </c>
      <c r="Y1256" t="s">
        <v>1603</v>
      </c>
      <c r="Z1256">
        <v>3093</v>
      </c>
      <c r="AA1256">
        <v>3094</v>
      </c>
      <c r="AB1256" t="s">
        <v>42</v>
      </c>
      <c r="AC1256" t="s">
        <v>42</v>
      </c>
      <c r="AD1256" t="s">
        <v>42</v>
      </c>
      <c r="AE1256" t="s">
        <v>42</v>
      </c>
      <c r="AF1256">
        <v>101</v>
      </c>
      <c r="AH1256">
        <v>2023</v>
      </c>
      <c r="AI1256" t="s">
        <v>1604</v>
      </c>
      <c r="AK1256">
        <v>108.33029999999999</v>
      </c>
      <c r="AM1256" t="s">
        <v>703</v>
      </c>
    </row>
    <row r="1257" spans="1:39" x14ac:dyDescent="0.35">
      <c r="A1257" t="s">
        <v>47</v>
      </c>
      <c r="B1257" t="s">
        <v>702</v>
      </c>
      <c r="C1257" t="s">
        <v>283</v>
      </c>
      <c r="D1257" t="s">
        <v>1554</v>
      </c>
      <c r="E1257" t="s">
        <v>48</v>
      </c>
      <c r="F1257" t="s">
        <v>1250</v>
      </c>
      <c r="G1257" t="s">
        <v>1250</v>
      </c>
      <c r="H1257" t="s">
        <v>1592</v>
      </c>
      <c r="I1257" t="s">
        <v>1593</v>
      </c>
      <c r="J1257">
        <v>0.25</v>
      </c>
      <c r="L1257" t="s">
        <v>58</v>
      </c>
      <c r="M1257" t="s">
        <v>49</v>
      </c>
      <c r="N1257">
        <v>6</v>
      </c>
      <c r="O1257">
        <v>136</v>
      </c>
      <c r="P1257">
        <v>8.5500000000000007</v>
      </c>
      <c r="Q1257">
        <v>106.4817</v>
      </c>
      <c r="R1257">
        <v>4.8450000000000006</v>
      </c>
      <c r="S1257">
        <v>515.90383650000012</v>
      </c>
      <c r="T1257">
        <v>0</v>
      </c>
      <c r="U1257">
        <v>515.90383650000012</v>
      </c>
      <c r="V1257">
        <v>515903.83650000015</v>
      </c>
      <c r="W1257">
        <v>42991.986375000015</v>
      </c>
      <c r="X1257" t="s">
        <v>1590</v>
      </c>
      <c r="Y1257" t="s">
        <v>1594</v>
      </c>
      <c r="Z1257">
        <v>3093</v>
      </c>
      <c r="AA1257">
        <v>3094</v>
      </c>
      <c r="AB1257" t="s">
        <v>42</v>
      </c>
      <c r="AC1257" t="s">
        <v>42</v>
      </c>
      <c r="AD1257" t="s">
        <v>42</v>
      </c>
      <c r="AE1257" t="s">
        <v>42</v>
      </c>
      <c r="AF1257">
        <v>101</v>
      </c>
      <c r="AH1257">
        <v>2023</v>
      </c>
      <c r="AK1257">
        <v>108.33029999999999</v>
      </c>
      <c r="AM1257" t="s">
        <v>703</v>
      </c>
    </row>
    <row r="1258" spans="1:39" x14ac:dyDescent="0.35">
      <c r="A1258" t="s">
        <v>47</v>
      </c>
      <c r="B1258" t="s">
        <v>702</v>
      </c>
      <c r="C1258" t="s">
        <v>283</v>
      </c>
      <c r="D1258" t="s">
        <v>1554</v>
      </c>
      <c r="E1258" t="s">
        <v>48</v>
      </c>
      <c r="F1258" t="s">
        <v>1250</v>
      </c>
      <c r="G1258" t="s">
        <v>451</v>
      </c>
      <c r="H1258" t="s">
        <v>1592</v>
      </c>
      <c r="I1258" t="s">
        <v>1593</v>
      </c>
      <c r="J1258">
        <v>0.25</v>
      </c>
      <c r="L1258" t="s">
        <v>58</v>
      </c>
      <c r="M1258" t="s">
        <v>49</v>
      </c>
      <c r="N1258">
        <v>6</v>
      </c>
      <c r="O1258">
        <v>136</v>
      </c>
      <c r="P1258">
        <v>3.45</v>
      </c>
      <c r="Q1258">
        <v>106.4817</v>
      </c>
      <c r="R1258">
        <v>1.9550000000000003</v>
      </c>
      <c r="S1258">
        <v>208.17172350000004</v>
      </c>
      <c r="T1258">
        <v>0</v>
      </c>
      <c r="U1258">
        <v>208.17172350000004</v>
      </c>
      <c r="V1258">
        <v>208171.72350000005</v>
      </c>
      <c r="W1258">
        <v>17347.643625000004</v>
      </c>
      <c r="X1258" t="s">
        <v>1590</v>
      </c>
      <c r="Y1258" t="s">
        <v>1599</v>
      </c>
      <c r="Z1258">
        <v>3093</v>
      </c>
      <c r="AA1258">
        <v>3094</v>
      </c>
      <c r="AB1258" t="s">
        <v>42</v>
      </c>
      <c r="AC1258" t="s">
        <v>42</v>
      </c>
      <c r="AD1258" t="s">
        <v>42</v>
      </c>
      <c r="AE1258" t="s">
        <v>42</v>
      </c>
      <c r="AF1258">
        <v>101</v>
      </c>
      <c r="AH1258">
        <v>2023</v>
      </c>
      <c r="AI1258" t="s">
        <v>1615</v>
      </c>
      <c r="AK1258">
        <v>108.33029999999999</v>
      </c>
      <c r="AM1258" t="s">
        <v>703</v>
      </c>
    </row>
    <row r="1259" spans="1:39" x14ac:dyDescent="0.35">
      <c r="A1259" t="s">
        <v>47</v>
      </c>
      <c r="B1259" t="s">
        <v>702</v>
      </c>
      <c r="C1259" t="s">
        <v>283</v>
      </c>
      <c r="D1259" t="s">
        <v>1554</v>
      </c>
      <c r="E1259" t="s">
        <v>48</v>
      </c>
      <c r="F1259" t="s">
        <v>1250</v>
      </c>
      <c r="G1259" t="s">
        <v>239</v>
      </c>
      <c r="H1259" t="s">
        <v>1592</v>
      </c>
      <c r="I1259" t="s">
        <v>1593</v>
      </c>
      <c r="J1259">
        <v>0.25</v>
      </c>
      <c r="L1259" t="s">
        <v>58</v>
      </c>
      <c r="M1259" t="s">
        <v>49</v>
      </c>
      <c r="N1259">
        <v>6</v>
      </c>
      <c r="O1259">
        <v>136</v>
      </c>
      <c r="P1259">
        <v>0.45</v>
      </c>
      <c r="Q1259">
        <v>106.4817</v>
      </c>
      <c r="R1259">
        <v>0.255</v>
      </c>
      <c r="S1259">
        <v>27.1528335</v>
      </c>
      <c r="T1259">
        <v>0</v>
      </c>
      <c r="U1259">
        <v>27.1528335</v>
      </c>
      <c r="V1259">
        <v>27152.833500000001</v>
      </c>
      <c r="W1259">
        <v>2262.7361249999999</v>
      </c>
      <c r="X1259" t="s">
        <v>1590</v>
      </c>
      <c r="Y1259" t="s">
        <v>1603</v>
      </c>
      <c r="Z1259">
        <v>3093</v>
      </c>
      <c r="AA1259">
        <v>3094</v>
      </c>
      <c r="AB1259" t="s">
        <v>42</v>
      </c>
      <c r="AC1259" t="s">
        <v>42</v>
      </c>
      <c r="AD1259" t="s">
        <v>42</v>
      </c>
      <c r="AE1259" t="s">
        <v>42</v>
      </c>
      <c r="AF1259">
        <v>101</v>
      </c>
      <c r="AH1259">
        <v>2023</v>
      </c>
      <c r="AI1259" t="s">
        <v>1604</v>
      </c>
      <c r="AK1259">
        <v>108.33029999999999</v>
      </c>
      <c r="AM1259" t="s">
        <v>703</v>
      </c>
    </row>
    <row r="1260" spans="1:39" x14ac:dyDescent="0.35">
      <c r="A1260" t="s">
        <v>47</v>
      </c>
      <c r="B1260" t="s">
        <v>702</v>
      </c>
      <c r="C1260" t="s">
        <v>283</v>
      </c>
      <c r="D1260" t="s">
        <v>1554</v>
      </c>
      <c r="E1260" t="s">
        <v>48</v>
      </c>
      <c r="F1260" t="s">
        <v>1250</v>
      </c>
      <c r="G1260" t="s">
        <v>137</v>
      </c>
      <c r="H1260" t="s">
        <v>1592</v>
      </c>
      <c r="I1260" t="s">
        <v>1593</v>
      </c>
      <c r="J1260">
        <v>0.25</v>
      </c>
      <c r="L1260" t="s">
        <v>58</v>
      </c>
      <c r="M1260" t="s">
        <v>49</v>
      </c>
      <c r="N1260">
        <v>6</v>
      </c>
      <c r="O1260">
        <v>136</v>
      </c>
      <c r="P1260">
        <v>5.4</v>
      </c>
      <c r="Q1260">
        <v>106.4817</v>
      </c>
      <c r="R1260">
        <v>3.0600000000000005</v>
      </c>
      <c r="S1260">
        <v>325.83400200000005</v>
      </c>
      <c r="U1260">
        <v>325.83400200000005</v>
      </c>
      <c r="V1260">
        <v>325834.00200000004</v>
      </c>
      <c r="W1260">
        <v>27152.833500000004</v>
      </c>
      <c r="X1260" t="s">
        <v>1590</v>
      </c>
      <c r="Y1260" t="s">
        <v>1597</v>
      </c>
      <c r="Z1260">
        <v>3093</v>
      </c>
      <c r="AA1260">
        <v>3094</v>
      </c>
      <c r="AB1260" t="s">
        <v>42</v>
      </c>
      <c r="AC1260" t="s">
        <v>42</v>
      </c>
      <c r="AD1260" t="s">
        <v>42</v>
      </c>
      <c r="AE1260" t="s">
        <v>42</v>
      </c>
      <c r="AF1260">
        <v>101</v>
      </c>
      <c r="AH1260">
        <v>2023</v>
      </c>
      <c r="AI1260" t="s">
        <v>1598</v>
      </c>
      <c r="AK1260">
        <v>108.33029999999999</v>
      </c>
      <c r="AM1260" t="s">
        <v>703</v>
      </c>
    </row>
    <row r="1261" spans="1:39" x14ac:dyDescent="0.35">
      <c r="A1261" t="s">
        <v>47</v>
      </c>
      <c r="B1261" t="s">
        <v>702</v>
      </c>
      <c r="C1261" t="s">
        <v>283</v>
      </c>
      <c r="D1261" t="s">
        <v>1554</v>
      </c>
      <c r="E1261" t="s">
        <v>48</v>
      </c>
      <c r="F1261" t="s">
        <v>1250</v>
      </c>
      <c r="G1261" t="s">
        <v>766</v>
      </c>
      <c r="H1261" t="s">
        <v>1592</v>
      </c>
      <c r="I1261" t="s">
        <v>1593</v>
      </c>
      <c r="J1261">
        <v>0.25</v>
      </c>
      <c r="L1261" t="s">
        <v>58</v>
      </c>
      <c r="M1261" t="s">
        <v>49</v>
      </c>
      <c r="N1261">
        <v>6</v>
      </c>
      <c r="O1261">
        <v>136</v>
      </c>
      <c r="P1261">
        <v>4.6500000000000004</v>
      </c>
      <c r="Q1261">
        <v>106.4817</v>
      </c>
      <c r="R1261">
        <v>2.6350000000000002</v>
      </c>
      <c r="S1261">
        <v>280.57927950000004</v>
      </c>
      <c r="U1261">
        <v>280.57927950000004</v>
      </c>
      <c r="V1261">
        <v>280579.27950000006</v>
      </c>
      <c r="W1261">
        <v>23381.606625000004</v>
      </c>
      <c r="X1261" t="s">
        <v>1590</v>
      </c>
      <c r="Y1261" t="s">
        <v>1601</v>
      </c>
      <c r="Z1261">
        <v>3093</v>
      </c>
      <c r="AA1261">
        <v>3094</v>
      </c>
      <c r="AB1261" t="s">
        <v>42</v>
      </c>
      <c r="AC1261" t="s">
        <v>42</v>
      </c>
      <c r="AD1261" t="s">
        <v>42</v>
      </c>
      <c r="AE1261" t="s">
        <v>42</v>
      </c>
      <c r="AF1261">
        <v>101</v>
      </c>
      <c r="AH1261">
        <v>2023</v>
      </c>
      <c r="AI1261" t="s">
        <v>1602</v>
      </c>
      <c r="AK1261">
        <v>108.33029999999999</v>
      </c>
      <c r="AM1261" t="s">
        <v>703</v>
      </c>
    </row>
    <row r="1262" spans="1:39" x14ac:dyDescent="0.35">
      <c r="A1262" t="s">
        <v>47</v>
      </c>
      <c r="B1262" t="s">
        <v>702</v>
      </c>
      <c r="C1262" t="s">
        <v>283</v>
      </c>
      <c r="D1262" t="s">
        <v>1554</v>
      </c>
      <c r="E1262" t="s">
        <v>48</v>
      </c>
      <c r="F1262" t="s">
        <v>137</v>
      </c>
      <c r="G1262" t="s">
        <v>137</v>
      </c>
      <c r="H1262" t="s">
        <v>1605</v>
      </c>
      <c r="I1262" t="s">
        <v>1606</v>
      </c>
      <c r="J1262">
        <v>0.25</v>
      </c>
      <c r="L1262" t="s">
        <v>58</v>
      </c>
      <c r="M1262" t="s">
        <v>49</v>
      </c>
      <c r="N1262">
        <v>6</v>
      </c>
      <c r="O1262">
        <v>136</v>
      </c>
      <c r="P1262">
        <v>13.95</v>
      </c>
      <c r="Q1262">
        <v>106.4817</v>
      </c>
      <c r="R1262">
        <v>7.9049999999999994</v>
      </c>
      <c r="S1262">
        <v>841.73783849999995</v>
      </c>
      <c r="T1262">
        <v>0</v>
      </c>
      <c r="U1262">
        <v>841.73783849999995</v>
      </c>
      <c r="V1262">
        <v>841737.83849999995</v>
      </c>
      <c r="W1262">
        <v>70144.819875000001</v>
      </c>
      <c r="X1262" t="s">
        <v>1590</v>
      </c>
      <c r="Y1262" t="s">
        <v>1597</v>
      </c>
      <c r="Z1262">
        <v>3093</v>
      </c>
      <c r="AA1262">
        <v>3094</v>
      </c>
      <c r="AB1262" t="s">
        <v>42</v>
      </c>
      <c r="AC1262" t="s">
        <v>42</v>
      </c>
      <c r="AD1262" t="s">
        <v>42</v>
      </c>
      <c r="AE1262" t="s">
        <v>42</v>
      </c>
      <c r="AF1262">
        <v>101</v>
      </c>
      <c r="AH1262">
        <v>2023</v>
      </c>
      <c r="AI1262" t="s">
        <v>1616</v>
      </c>
      <c r="AK1262">
        <v>108.33029999999999</v>
      </c>
      <c r="AM1262" t="s">
        <v>703</v>
      </c>
    </row>
    <row r="1263" spans="1:39" x14ac:dyDescent="0.35">
      <c r="A1263" t="s">
        <v>47</v>
      </c>
      <c r="B1263" t="s">
        <v>702</v>
      </c>
      <c r="C1263" t="s">
        <v>283</v>
      </c>
      <c r="D1263" t="s">
        <v>1554</v>
      </c>
      <c r="E1263" t="s">
        <v>48</v>
      </c>
      <c r="F1263" t="s">
        <v>137</v>
      </c>
      <c r="G1263" t="s">
        <v>766</v>
      </c>
      <c r="H1263" t="s">
        <v>1605</v>
      </c>
      <c r="I1263" t="s">
        <v>1606</v>
      </c>
      <c r="J1263">
        <v>0.25</v>
      </c>
      <c r="L1263" t="s">
        <v>58</v>
      </c>
      <c r="M1263" t="s">
        <v>49</v>
      </c>
      <c r="N1263">
        <v>6</v>
      </c>
      <c r="O1263">
        <v>136</v>
      </c>
      <c r="P1263">
        <v>4.6500000000000004</v>
      </c>
      <c r="Q1263">
        <v>106.4817</v>
      </c>
      <c r="R1263">
        <v>2.6350000000000002</v>
      </c>
      <c r="S1263">
        <v>280.57927950000004</v>
      </c>
      <c r="T1263">
        <v>0</v>
      </c>
      <c r="U1263">
        <v>280.57927950000004</v>
      </c>
      <c r="V1263">
        <v>280579.27950000006</v>
      </c>
      <c r="W1263">
        <v>23381.606625000004</v>
      </c>
      <c r="X1263" t="s">
        <v>1590</v>
      </c>
      <c r="Y1263" t="s">
        <v>1601</v>
      </c>
      <c r="Z1263">
        <v>3093</v>
      </c>
      <c r="AA1263">
        <v>3094</v>
      </c>
      <c r="AB1263" t="s">
        <v>42</v>
      </c>
      <c r="AC1263" t="s">
        <v>42</v>
      </c>
      <c r="AD1263" t="s">
        <v>42</v>
      </c>
      <c r="AE1263" t="s">
        <v>42</v>
      </c>
      <c r="AF1263">
        <v>101</v>
      </c>
      <c r="AH1263">
        <v>2023</v>
      </c>
      <c r="AI1263" t="s">
        <v>1602</v>
      </c>
      <c r="AK1263">
        <v>108.33029999999999</v>
      </c>
      <c r="AM1263" t="s">
        <v>703</v>
      </c>
    </row>
    <row r="1264" spans="1:39" x14ac:dyDescent="0.35">
      <c r="A1264" t="s">
        <v>47</v>
      </c>
      <c r="B1264" t="s">
        <v>702</v>
      </c>
      <c r="C1264" t="s">
        <v>283</v>
      </c>
      <c r="D1264" t="s">
        <v>1554</v>
      </c>
      <c r="E1264" t="s">
        <v>48</v>
      </c>
      <c r="F1264" t="s">
        <v>137</v>
      </c>
      <c r="G1264" t="s">
        <v>451</v>
      </c>
      <c r="H1264" t="s">
        <v>1605</v>
      </c>
      <c r="I1264" t="s">
        <v>1606</v>
      </c>
      <c r="J1264">
        <v>0.25</v>
      </c>
      <c r="L1264" t="s">
        <v>58</v>
      </c>
      <c r="M1264" t="s">
        <v>49</v>
      </c>
      <c r="N1264">
        <v>6</v>
      </c>
      <c r="O1264">
        <v>136</v>
      </c>
      <c r="P1264">
        <v>3.45</v>
      </c>
      <c r="Q1264">
        <v>106.4817</v>
      </c>
      <c r="R1264">
        <v>1.9550000000000003</v>
      </c>
      <c r="S1264">
        <v>208.17172350000004</v>
      </c>
      <c r="U1264">
        <v>208.17172350000004</v>
      </c>
      <c r="V1264">
        <v>208171.72350000005</v>
      </c>
      <c r="W1264">
        <v>17347.643625000004</v>
      </c>
      <c r="X1264" t="s">
        <v>1590</v>
      </c>
      <c r="Y1264" t="s">
        <v>1599</v>
      </c>
      <c r="Z1264">
        <v>3093</v>
      </c>
      <c r="AA1264">
        <v>3094</v>
      </c>
      <c r="AB1264" t="s">
        <v>42</v>
      </c>
      <c r="AC1264" t="s">
        <v>42</v>
      </c>
      <c r="AD1264" t="s">
        <v>42</v>
      </c>
      <c r="AE1264" t="s">
        <v>42</v>
      </c>
      <c r="AF1264">
        <v>101</v>
      </c>
      <c r="AH1264">
        <v>2023</v>
      </c>
      <c r="AI1264" t="s">
        <v>1615</v>
      </c>
      <c r="AK1264">
        <v>108.33029999999999</v>
      </c>
      <c r="AM1264" t="s">
        <v>703</v>
      </c>
    </row>
    <row r="1265" spans="1:39" x14ac:dyDescent="0.35">
      <c r="A1265" t="s">
        <v>47</v>
      </c>
      <c r="B1265" t="s">
        <v>702</v>
      </c>
      <c r="C1265" t="s">
        <v>283</v>
      </c>
      <c r="D1265" t="s">
        <v>1554</v>
      </c>
      <c r="E1265" t="s">
        <v>48</v>
      </c>
      <c r="F1265" t="s">
        <v>137</v>
      </c>
      <c r="G1265" t="s">
        <v>239</v>
      </c>
      <c r="H1265" t="s">
        <v>1605</v>
      </c>
      <c r="I1265" t="s">
        <v>1606</v>
      </c>
      <c r="J1265">
        <v>0.25</v>
      </c>
      <c r="L1265" t="s">
        <v>58</v>
      </c>
      <c r="M1265" t="s">
        <v>49</v>
      </c>
      <c r="N1265">
        <v>6</v>
      </c>
      <c r="O1265">
        <v>136</v>
      </c>
      <c r="P1265">
        <v>0.45</v>
      </c>
      <c r="Q1265">
        <v>106.4817</v>
      </c>
      <c r="R1265">
        <v>0.255</v>
      </c>
      <c r="S1265">
        <v>27.1528335</v>
      </c>
      <c r="U1265">
        <v>27.1528335</v>
      </c>
      <c r="V1265">
        <v>27152.833500000001</v>
      </c>
      <c r="W1265">
        <v>2262.7361249999999</v>
      </c>
      <c r="X1265" t="s">
        <v>1590</v>
      </c>
      <c r="Y1265" t="s">
        <v>1603</v>
      </c>
      <c r="Z1265">
        <v>3093</v>
      </c>
      <c r="AA1265">
        <v>3094</v>
      </c>
      <c r="AB1265" t="s">
        <v>42</v>
      </c>
      <c r="AC1265" t="s">
        <v>42</v>
      </c>
      <c r="AD1265" t="s">
        <v>42</v>
      </c>
      <c r="AE1265" t="s">
        <v>42</v>
      </c>
      <c r="AF1265">
        <v>101</v>
      </c>
      <c r="AH1265">
        <v>2023</v>
      </c>
      <c r="AI1265" t="s">
        <v>1604</v>
      </c>
      <c r="AK1265">
        <v>108.33029999999999</v>
      </c>
      <c r="AM1265" t="s">
        <v>703</v>
      </c>
    </row>
    <row r="1266" spans="1:39" x14ac:dyDescent="0.35">
      <c r="A1266" t="s">
        <v>47</v>
      </c>
      <c r="B1266" t="s">
        <v>702</v>
      </c>
      <c r="C1266" t="s">
        <v>283</v>
      </c>
      <c r="D1266" t="s">
        <v>1554</v>
      </c>
      <c r="E1266" t="s">
        <v>48</v>
      </c>
      <c r="F1266" t="s">
        <v>1132</v>
      </c>
      <c r="G1266" t="s">
        <v>1132</v>
      </c>
      <c r="H1266" t="s">
        <v>1605</v>
      </c>
      <c r="I1266" t="s">
        <v>1609</v>
      </c>
      <c r="J1266">
        <v>0.25</v>
      </c>
      <c r="L1266" t="s">
        <v>58</v>
      </c>
      <c r="M1266" t="s">
        <v>49</v>
      </c>
      <c r="N1266">
        <v>6</v>
      </c>
      <c r="O1266">
        <v>136</v>
      </c>
      <c r="P1266">
        <v>8.5500000000000007</v>
      </c>
      <c r="Q1266">
        <v>106.4817</v>
      </c>
      <c r="R1266">
        <v>4.8450000000000006</v>
      </c>
      <c r="S1266">
        <v>515.90383650000012</v>
      </c>
      <c r="T1266">
        <v>0</v>
      </c>
      <c r="U1266">
        <v>515.90383650000012</v>
      </c>
      <c r="V1266">
        <v>515903.83650000015</v>
      </c>
      <c r="W1266">
        <v>42991.986375000015</v>
      </c>
      <c r="X1266" t="s">
        <v>1590</v>
      </c>
      <c r="Y1266" t="s">
        <v>1610</v>
      </c>
      <c r="Z1266">
        <v>3093</v>
      </c>
      <c r="AA1266">
        <v>3094</v>
      </c>
      <c r="AB1266" t="s">
        <v>42</v>
      </c>
      <c r="AC1266" t="s">
        <v>42</v>
      </c>
      <c r="AD1266" t="s">
        <v>42</v>
      </c>
      <c r="AE1266" t="s">
        <v>42</v>
      </c>
      <c r="AF1266">
        <v>101</v>
      </c>
      <c r="AH1266">
        <v>2023</v>
      </c>
      <c r="AK1266">
        <v>108.33029999999999</v>
      </c>
      <c r="AM1266" t="s">
        <v>703</v>
      </c>
    </row>
    <row r="1267" spans="1:39" x14ac:dyDescent="0.35">
      <c r="A1267" t="s">
        <v>47</v>
      </c>
      <c r="B1267" t="s">
        <v>702</v>
      </c>
      <c r="C1267" t="s">
        <v>283</v>
      </c>
      <c r="D1267" t="s">
        <v>1554</v>
      </c>
      <c r="E1267" t="s">
        <v>48</v>
      </c>
      <c r="F1267" t="s">
        <v>1132</v>
      </c>
      <c r="G1267" t="s">
        <v>451</v>
      </c>
      <c r="H1267" t="s">
        <v>1605</v>
      </c>
      <c r="I1267" t="s">
        <v>1609</v>
      </c>
      <c r="J1267">
        <v>0.25</v>
      </c>
      <c r="L1267" t="s">
        <v>58</v>
      </c>
      <c r="M1267" t="s">
        <v>49</v>
      </c>
      <c r="N1267">
        <v>6</v>
      </c>
      <c r="O1267">
        <v>136</v>
      </c>
      <c r="P1267">
        <v>3.45</v>
      </c>
      <c r="Q1267">
        <v>106.4817</v>
      </c>
      <c r="R1267">
        <v>1.9550000000000003</v>
      </c>
      <c r="S1267">
        <v>208.17172350000004</v>
      </c>
      <c r="U1267">
        <v>208.17172350000004</v>
      </c>
      <c r="V1267">
        <v>208171.72350000005</v>
      </c>
      <c r="W1267">
        <v>17347.643625000004</v>
      </c>
      <c r="X1267" t="s">
        <v>1590</v>
      </c>
      <c r="Y1267" t="s">
        <v>1599</v>
      </c>
      <c r="Z1267">
        <v>3093</v>
      </c>
      <c r="AA1267">
        <v>3094</v>
      </c>
      <c r="AB1267" t="s">
        <v>42</v>
      </c>
      <c r="AC1267" t="s">
        <v>42</v>
      </c>
      <c r="AD1267" t="s">
        <v>42</v>
      </c>
      <c r="AE1267" t="s">
        <v>42</v>
      </c>
      <c r="AF1267">
        <v>101</v>
      </c>
      <c r="AH1267">
        <v>2023</v>
      </c>
      <c r="AI1267" t="s">
        <v>1615</v>
      </c>
      <c r="AK1267">
        <v>108.33029999999999</v>
      </c>
      <c r="AM1267" t="s">
        <v>703</v>
      </c>
    </row>
    <row r="1268" spans="1:39" x14ac:dyDescent="0.35">
      <c r="A1268" t="s">
        <v>47</v>
      </c>
      <c r="B1268" t="s">
        <v>702</v>
      </c>
      <c r="C1268" t="s">
        <v>283</v>
      </c>
      <c r="D1268" t="s">
        <v>1554</v>
      </c>
      <c r="E1268" t="s">
        <v>48</v>
      </c>
      <c r="F1268" t="s">
        <v>1132</v>
      </c>
      <c r="G1268" t="s">
        <v>239</v>
      </c>
      <c r="H1268" t="s">
        <v>1605</v>
      </c>
      <c r="I1268" t="s">
        <v>1609</v>
      </c>
      <c r="J1268">
        <v>0.25</v>
      </c>
      <c r="L1268" t="s">
        <v>58</v>
      </c>
      <c r="M1268" t="s">
        <v>49</v>
      </c>
      <c r="N1268">
        <v>6</v>
      </c>
      <c r="O1268">
        <v>136</v>
      </c>
      <c r="P1268">
        <v>0.45</v>
      </c>
      <c r="Q1268">
        <v>106.4817</v>
      </c>
      <c r="R1268">
        <v>0.255</v>
      </c>
      <c r="S1268">
        <v>27.1528335</v>
      </c>
      <c r="U1268">
        <v>27.1528335</v>
      </c>
      <c r="V1268">
        <v>27152.833500000001</v>
      </c>
      <c r="W1268">
        <v>2262.7361249999999</v>
      </c>
      <c r="X1268" t="s">
        <v>1590</v>
      </c>
      <c r="Y1268" t="s">
        <v>1603</v>
      </c>
      <c r="Z1268">
        <v>3093</v>
      </c>
      <c r="AA1268">
        <v>3094</v>
      </c>
      <c r="AB1268" t="s">
        <v>42</v>
      </c>
      <c r="AC1268" t="s">
        <v>42</v>
      </c>
      <c r="AD1268" t="s">
        <v>42</v>
      </c>
      <c r="AE1268" t="s">
        <v>42</v>
      </c>
      <c r="AF1268">
        <v>101</v>
      </c>
      <c r="AH1268">
        <v>2023</v>
      </c>
      <c r="AI1268" t="s">
        <v>1604</v>
      </c>
      <c r="AK1268">
        <v>108.33029999999999</v>
      </c>
      <c r="AM1268" t="s">
        <v>703</v>
      </c>
    </row>
    <row r="1269" spans="1:39" x14ac:dyDescent="0.35">
      <c r="A1269" t="s">
        <v>47</v>
      </c>
      <c r="B1269" t="s">
        <v>702</v>
      </c>
      <c r="C1269" t="s">
        <v>283</v>
      </c>
      <c r="D1269" t="s">
        <v>1554</v>
      </c>
      <c r="E1269" t="s">
        <v>48</v>
      </c>
      <c r="F1269" t="s">
        <v>1132</v>
      </c>
      <c r="G1269" t="s">
        <v>766</v>
      </c>
      <c r="H1269" t="s">
        <v>1605</v>
      </c>
      <c r="I1269" t="s">
        <v>1609</v>
      </c>
      <c r="J1269">
        <v>0.25</v>
      </c>
      <c r="L1269" t="s">
        <v>58</v>
      </c>
      <c r="M1269" t="s">
        <v>49</v>
      </c>
      <c r="N1269">
        <v>6</v>
      </c>
      <c r="O1269">
        <v>136</v>
      </c>
      <c r="P1269">
        <v>10.050000000000001</v>
      </c>
      <c r="Q1269">
        <v>106.4817</v>
      </c>
      <c r="R1269">
        <v>5.6950000000000012</v>
      </c>
      <c r="S1269">
        <v>606.41328150000015</v>
      </c>
      <c r="U1269">
        <v>606.41328150000015</v>
      </c>
      <c r="V1269">
        <v>606413.28150000016</v>
      </c>
      <c r="W1269">
        <v>50534.440125000016</v>
      </c>
      <c r="X1269" t="s">
        <v>1590</v>
      </c>
      <c r="Y1269" t="s">
        <v>1601</v>
      </c>
      <c r="Z1269">
        <v>3093</v>
      </c>
      <c r="AA1269">
        <v>3094</v>
      </c>
      <c r="AB1269" t="s">
        <v>42</v>
      </c>
      <c r="AC1269" t="s">
        <v>42</v>
      </c>
      <c r="AD1269" t="s">
        <v>42</v>
      </c>
      <c r="AE1269" t="s">
        <v>42</v>
      </c>
      <c r="AF1269">
        <v>101</v>
      </c>
      <c r="AH1269">
        <v>2023</v>
      </c>
      <c r="AI1269" t="s">
        <v>1617</v>
      </c>
      <c r="AK1269">
        <v>108.33029999999999</v>
      </c>
      <c r="AM1269" t="s">
        <v>703</v>
      </c>
    </row>
    <row r="1270" spans="1:39" x14ac:dyDescent="0.35">
      <c r="A1270" t="s">
        <v>47</v>
      </c>
      <c r="B1270" t="s">
        <v>702</v>
      </c>
      <c r="C1270" t="s">
        <v>283</v>
      </c>
      <c r="D1270" t="s">
        <v>1554</v>
      </c>
      <c r="E1270" t="s">
        <v>48</v>
      </c>
      <c r="F1270" t="s">
        <v>766</v>
      </c>
      <c r="G1270" t="s">
        <v>766</v>
      </c>
      <c r="H1270" t="s">
        <v>1605</v>
      </c>
      <c r="I1270" t="s">
        <v>1612</v>
      </c>
      <c r="J1270">
        <v>0.25</v>
      </c>
      <c r="L1270" t="s">
        <v>58</v>
      </c>
      <c r="M1270" t="s">
        <v>49</v>
      </c>
      <c r="N1270">
        <v>6</v>
      </c>
      <c r="O1270">
        <v>136</v>
      </c>
      <c r="P1270">
        <v>17.55</v>
      </c>
      <c r="Q1270">
        <v>106.4817</v>
      </c>
      <c r="R1270">
        <v>9.9450000000000003</v>
      </c>
      <c r="S1270">
        <v>1058.9605065000001</v>
      </c>
      <c r="T1270">
        <v>0</v>
      </c>
      <c r="U1270">
        <v>1058.9605065000001</v>
      </c>
      <c r="V1270">
        <v>1058960.5065000001</v>
      </c>
      <c r="W1270">
        <v>88246.708875000011</v>
      </c>
      <c r="X1270" t="s">
        <v>1590</v>
      </c>
      <c r="Y1270" t="s">
        <v>1601</v>
      </c>
      <c r="Z1270">
        <v>3093</v>
      </c>
      <c r="AA1270">
        <v>3094</v>
      </c>
      <c r="AB1270" t="s">
        <v>42</v>
      </c>
      <c r="AC1270" t="s">
        <v>42</v>
      </c>
      <c r="AD1270" t="s">
        <v>42</v>
      </c>
      <c r="AE1270" t="s">
        <v>42</v>
      </c>
      <c r="AF1270">
        <v>101</v>
      </c>
      <c r="AH1270">
        <v>2023</v>
      </c>
      <c r="AK1270">
        <v>108.33029999999999</v>
      </c>
      <c r="AM1270" t="s">
        <v>703</v>
      </c>
    </row>
    <row r="1271" spans="1:39" x14ac:dyDescent="0.35">
      <c r="A1271" t="s">
        <v>47</v>
      </c>
      <c r="B1271" t="s">
        <v>702</v>
      </c>
      <c r="C1271" t="s">
        <v>283</v>
      </c>
      <c r="D1271" t="s">
        <v>1554</v>
      </c>
      <c r="E1271" t="s">
        <v>48</v>
      </c>
      <c r="F1271" t="s">
        <v>766</v>
      </c>
      <c r="G1271" t="s">
        <v>1127</v>
      </c>
      <c r="H1271" t="s">
        <v>1605</v>
      </c>
      <c r="I1271" t="s">
        <v>1612</v>
      </c>
      <c r="J1271">
        <v>0.25</v>
      </c>
      <c r="L1271" t="s">
        <v>58</v>
      </c>
      <c r="M1271" t="s">
        <v>49</v>
      </c>
      <c r="N1271">
        <v>6</v>
      </c>
      <c r="O1271">
        <v>136</v>
      </c>
      <c r="P1271">
        <v>1.05</v>
      </c>
      <c r="Q1271">
        <v>106.4817</v>
      </c>
      <c r="R1271">
        <v>0.59500000000000008</v>
      </c>
      <c r="S1271">
        <v>63.356611500000014</v>
      </c>
      <c r="T1271">
        <v>0</v>
      </c>
      <c r="U1271">
        <v>63.356611500000014</v>
      </c>
      <c r="V1271">
        <v>63356.611500000014</v>
      </c>
      <c r="W1271">
        <v>5279.7176250000011</v>
      </c>
      <c r="X1271" t="s">
        <v>1590</v>
      </c>
      <c r="Y1271" t="s">
        <v>1613</v>
      </c>
      <c r="Z1271">
        <v>3093</v>
      </c>
      <c r="AA1271">
        <v>3094</v>
      </c>
      <c r="AB1271" t="s">
        <v>42</v>
      </c>
      <c r="AC1271" t="s">
        <v>42</v>
      </c>
      <c r="AD1271" t="s">
        <v>42</v>
      </c>
      <c r="AE1271" t="s">
        <v>42</v>
      </c>
      <c r="AF1271">
        <v>101</v>
      </c>
      <c r="AH1271">
        <v>2023</v>
      </c>
      <c r="AI1271" t="s">
        <v>1614</v>
      </c>
      <c r="AK1271">
        <v>108.33029999999999</v>
      </c>
      <c r="AM1271" t="s">
        <v>703</v>
      </c>
    </row>
    <row r="1272" spans="1:39" x14ac:dyDescent="0.35">
      <c r="A1272" t="s">
        <v>47</v>
      </c>
      <c r="B1272" t="s">
        <v>702</v>
      </c>
      <c r="C1272" t="s">
        <v>283</v>
      </c>
      <c r="D1272" t="s">
        <v>1554</v>
      </c>
      <c r="E1272" t="s">
        <v>48</v>
      </c>
      <c r="F1272" t="s">
        <v>766</v>
      </c>
      <c r="G1272" t="s">
        <v>451</v>
      </c>
      <c r="H1272" t="s">
        <v>1605</v>
      </c>
      <c r="I1272" t="s">
        <v>1612</v>
      </c>
      <c r="J1272">
        <v>0.25</v>
      </c>
      <c r="L1272" t="s">
        <v>58</v>
      </c>
      <c r="M1272" t="s">
        <v>49</v>
      </c>
      <c r="N1272">
        <v>6</v>
      </c>
      <c r="O1272">
        <v>136</v>
      </c>
      <c r="P1272">
        <v>3.45</v>
      </c>
      <c r="Q1272">
        <v>106.4817</v>
      </c>
      <c r="R1272">
        <v>1.9550000000000003</v>
      </c>
      <c r="S1272">
        <v>208.17172350000004</v>
      </c>
      <c r="U1272">
        <v>208.17172350000004</v>
      </c>
      <c r="V1272">
        <v>208171.72350000005</v>
      </c>
      <c r="W1272">
        <v>17347.643625000004</v>
      </c>
      <c r="X1272" t="s">
        <v>1590</v>
      </c>
      <c r="Y1272" t="s">
        <v>1599</v>
      </c>
      <c r="Z1272">
        <v>3093</v>
      </c>
      <c r="AA1272">
        <v>3094</v>
      </c>
      <c r="AB1272" t="s">
        <v>42</v>
      </c>
      <c r="AC1272" t="s">
        <v>42</v>
      </c>
      <c r="AD1272" t="s">
        <v>42</v>
      </c>
      <c r="AE1272" t="s">
        <v>42</v>
      </c>
      <c r="AF1272">
        <v>101</v>
      </c>
      <c r="AH1272">
        <v>2023</v>
      </c>
      <c r="AI1272" t="s">
        <v>1615</v>
      </c>
      <c r="AK1272">
        <v>108.33029999999999</v>
      </c>
      <c r="AM1272" t="s">
        <v>703</v>
      </c>
    </row>
    <row r="1273" spans="1:39" x14ac:dyDescent="0.35">
      <c r="A1273" t="s">
        <v>47</v>
      </c>
      <c r="B1273" t="s">
        <v>702</v>
      </c>
      <c r="C1273" t="s">
        <v>283</v>
      </c>
      <c r="D1273" t="s">
        <v>1554</v>
      </c>
      <c r="E1273" t="s">
        <v>48</v>
      </c>
      <c r="F1273" t="s">
        <v>766</v>
      </c>
      <c r="G1273" t="s">
        <v>239</v>
      </c>
      <c r="H1273" t="s">
        <v>1605</v>
      </c>
      <c r="I1273" t="s">
        <v>1612</v>
      </c>
      <c r="J1273">
        <v>0.25</v>
      </c>
      <c r="L1273" t="s">
        <v>58</v>
      </c>
      <c r="M1273" t="s">
        <v>49</v>
      </c>
      <c r="N1273">
        <v>6</v>
      </c>
      <c r="O1273">
        <v>136</v>
      </c>
      <c r="P1273">
        <v>0.45</v>
      </c>
      <c r="Q1273">
        <v>106.4817</v>
      </c>
      <c r="R1273">
        <v>0.255</v>
      </c>
      <c r="S1273">
        <v>27.1528335</v>
      </c>
      <c r="U1273">
        <v>27.1528335</v>
      </c>
      <c r="V1273">
        <v>27152.833500000001</v>
      </c>
      <c r="W1273">
        <v>2262.7361249999999</v>
      </c>
      <c r="X1273" t="s">
        <v>1590</v>
      </c>
      <c r="Y1273" t="s">
        <v>1603</v>
      </c>
      <c r="Z1273">
        <v>3093</v>
      </c>
      <c r="AA1273">
        <v>3094</v>
      </c>
      <c r="AB1273" t="s">
        <v>42</v>
      </c>
      <c r="AC1273" t="s">
        <v>42</v>
      </c>
      <c r="AD1273" t="s">
        <v>42</v>
      </c>
      <c r="AE1273" t="s">
        <v>42</v>
      </c>
      <c r="AF1273">
        <v>101</v>
      </c>
      <c r="AH1273">
        <v>2023</v>
      </c>
      <c r="AI1273" t="s">
        <v>1604</v>
      </c>
      <c r="AK1273">
        <v>108.33029999999999</v>
      </c>
      <c r="AM1273" t="s">
        <v>703</v>
      </c>
    </row>
    <row r="1274" spans="1:39" x14ac:dyDescent="0.35">
      <c r="A1274" t="s">
        <v>47</v>
      </c>
      <c r="B1274" t="s">
        <v>702</v>
      </c>
      <c r="C1274" t="s">
        <v>283</v>
      </c>
      <c r="D1274" t="s">
        <v>1554</v>
      </c>
      <c r="E1274" t="s">
        <v>48</v>
      </c>
      <c r="F1274" t="s">
        <v>1127</v>
      </c>
      <c r="G1274" t="s">
        <v>1127</v>
      </c>
      <c r="H1274" t="s">
        <v>1618</v>
      </c>
      <c r="I1274" t="s">
        <v>1619</v>
      </c>
      <c r="J1274">
        <v>0.25</v>
      </c>
      <c r="L1274" t="s">
        <v>58</v>
      </c>
      <c r="M1274" t="s">
        <v>50</v>
      </c>
      <c r="N1274">
        <v>7</v>
      </c>
      <c r="O1274">
        <v>133</v>
      </c>
      <c r="P1274">
        <v>20.02</v>
      </c>
      <c r="Q1274">
        <v>106.4817</v>
      </c>
      <c r="R1274">
        <v>11.094416666666666</v>
      </c>
      <c r="S1274">
        <v>1181.352347175</v>
      </c>
      <c r="T1274">
        <v>0</v>
      </c>
      <c r="U1274">
        <v>1181.352347175</v>
      </c>
      <c r="V1274">
        <v>1181352.347175</v>
      </c>
      <c r="W1274">
        <v>98446.028931249995</v>
      </c>
      <c r="X1274" t="s">
        <v>1590</v>
      </c>
      <c r="Y1274" t="s">
        <v>1613</v>
      </c>
      <c r="Z1274">
        <v>3093</v>
      </c>
      <c r="AA1274">
        <v>3094</v>
      </c>
      <c r="AB1274" t="s">
        <v>42</v>
      </c>
      <c r="AC1274" t="s">
        <v>42</v>
      </c>
      <c r="AD1274" t="s">
        <v>42</v>
      </c>
      <c r="AE1274" t="s">
        <v>42</v>
      </c>
      <c r="AF1274">
        <v>101</v>
      </c>
      <c r="AH1274">
        <v>2023</v>
      </c>
      <c r="AK1274">
        <v>108.33029999999999</v>
      </c>
      <c r="AM1274" t="s">
        <v>703</v>
      </c>
    </row>
    <row r="1275" spans="1:39" x14ac:dyDescent="0.35">
      <c r="A1275" t="s">
        <v>47</v>
      </c>
      <c r="B1275" t="s">
        <v>702</v>
      </c>
      <c r="C1275" t="s">
        <v>283</v>
      </c>
      <c r="D1275" t="s">
        <v>1554</v>
      </c>
      <c r="E1275" t="s">
        <v>48</v>
      </c>
      <c r="F1275" t="s">
        <v>1127</v>
      </c>
      <c r="G1275" t="s">
        <v>130</v>
      </c>
      <c r="H1275" t="s">
        <v>1618</v>
      </c>
      <c r="I1275" t="s">
        <v>1619</v>
      </c>
      <c r="J1275">
        <v>0.25</v>
      </c>
      <c r="L1275" t="s">
        <v>58</v>
      </c>
      <c r="M1275" t="s">
        <v>50</v>
      </c>
      <c r="N1275">
        <v>7</v>
      </c>
      <c r="O1275">
        <v>133</v>
      </c>
      <c r="P1275">
        <v>2.7</v>
      </c>
      <c r="Q1275">
        <v>106.4817</v>
      </c>
      <c r="R1275">
        <v>1.4962500000000001</v>
      </c>
      <c r="S1275">
        <v>159.323243625</v>
      </c>
      <c r="T1275">
        <v>0</v>
      </c>
      <c r="U1275">
        <v>159.323243625</v>
      </c>
      <c r="V1275">
        <v>159323.243625</v>
      </c>
      <c r="W1275">
        <v>13276.93696875</v>
      </c>
      <c r="X1275" t="s">
        <v>1590</v>
      </c>
      <c r="Y1275" t="s">
        <v>1620</v>
      </c>
      <c r="Z1275">
        <v>3093</v>
      </c>
      <c r="AA1275">
        <v>3094</v>
      </c>
      <c r="AB1275" t="s">
        <v>42</v>
      </c>
      <c r="AC1275" t="s">
        <v>42</v>
      </c>
      <c r="AD1275" t="s">
        <v>42</v>
      </c>
      <c r="AE1275" t="s">
        <v>42</v>
      </c>
      <c r="AF1275">
        <v>101</v>
      </c>
      <c r="AH1275">
        <v>2023</v>
      </c>
      <c r="AI1275" t="s">
        <v>1621</v>
      </c>
      <c r="AK1275">
        <v>108.33029999999999</v>
      </c>
      <c r="AM1275" t="s">
        <v>703</v>
      </c>
    </row>
    <row r="1276" spans="1:39" x14ac:dyDescent="0.35">
      <c r="A1276" t="s">
        <v>47</v>
      </c>
      <c r="B1276" t="s">
        <v>702</v>
      </c>
      <c r="C1276" t="s">
        <v>283</v>
      </c>
      <c r="D1276" t="s">
        <v>1554</v>
      </c>
      <c r="E1276" t="s">
        <v>48</v>
      </c>
      <c r="F1276" t="s">
        <v>1127</v>
      </c>
      <c r="G1276" t="s">
        <v>977</v>
      </c>
      <c r="H1276" t="s">
        <v>1618</v>
      </c>
      <c r="I1276" t="s">
        <v>1619</v>
      </c>
      <c r="J1276">
        <v>0.25</v>
      </c>
      <c r="L1276" t="s">
        <v>58</v>
      </c>
      <c r="M1276" t="s">
        <v>50</v>
      </c>
      <c r="N1276">
        <v>7</v>
      </c>
      <c r="O1276">
        <v>133</v>
      </c>
      <c r="P1276">
        <v>2.48</v>
      </c>
      <c r="Q1276">
        <v>106.4817</v>
      </c>
      <c r="R1276">
        <v>1.3743333333333332</v>
      </c>
      <c r="S1276">
        <v>146.34134969999999</v>
      </c>
      <c r="T1276">
        <v>0</v>
      </c>
      <c r="U1276">
        <v>146.34134969999999</v>
      </c>
      <c r="V1276">
        <v>146341.34969999999</v>
      </c>
      <c r="W1276">
        <v>12195.112475</v>
      </c>
      <c r="X1276" t="s">
        <v>1590</v>
      </c>
      <c r="Y1276" t="s">
        <v>1622</v>
      </c>
      <c r="Z1276">
        <v>3093</v>
      </c>
      <c r="AA1276">
        <v>3094</v>
      </c>
      <c r="AB1276" t="s">
        <v>42</v>
      </c>
      <c r="AC1276" t="s">
        <v>42</v>
      </c>
      <c r="AD1276" t="s">
        <v>42</v>
      </c>
      <c r="AE1276" t="s">
        <v>42</v>
      </c>
      <c r="AF1276">
        <v>101</v>
      </c>
      <c r="AH1276">
        <v>2023</v>
      </c>
      <c r="AI1276" t="s">
        <v>1623</v>
      </c>
      <c r="AK1276">
        <v>108.33029999999999</v>
      </c>
      <c r="AM1276" t="s">
        <v>703</v>
      </c>
    </row>
    <row r="1277" spans="1:39" x14ac:dyDescent="0.35">
      <c r="A1277" t="s">
        <v>47</v>
      </c>
      <c r="B1277" t="s">
        <v>702</v>
      </c>
      <c r="C1277" t="s">
        <v>283</v>
      </c>
      <c r="D1277" t="s">
        <v>1554</v>
      </c>
      <c r="E1277" t="s">
        <v>48</v>
      </c>
      <c r="F1277" t="s">
        <v>1127</v>
      </c>
      <c r="G1277" t="s">
        <v>451</v>
      </c>
      <c r="H1277" t="s">
        <v>1618</v>
      </c>
      <c r="I1277" t="s">
        <v>1619</v>
      </c>
      <c r="J1277">
        <v>0.25</v>
      </c>
      <c r="L1277" t="s">
        <v>58</v>
      </c>
      <c r="M1277" t="s">
        <v>50</v>
      </c>
      <c r="N1277">
        <v>7</v>
      </c>
      <c r="O1277">
        <v>133</v>
      </c>
      <c r="P1277">
        <v>1.5</v>
      </c>
      <c r="Q1277">
        <v>106.4817</v>
      </c>
      <c r="R1277">
        <v>0.83125000000000004</v>
      </c>
      <c r="S1277">
        <v>88.512913125000011</v>
      </c>
      <c r="T1277">
        <v>0</v>
      </c>
      <c r="U1277">
        <v>88.512913125000011</v>
      </c>
      <c r="V1277">
        <v>88512.913125000006</v>
      </c>
      <c r="W1277">
        <v>7376.0760937500008</v>
      </c>
      <c r="X1277" t="s">
        <v>1590</v>
      </c>
      <c r="Y1277" t="s">
        <v>1599</v>
      </c>
      <c r="Z1277">
        <v>3093</v>
      </c>
      <c r="AA1277">
        <v>3094</v>
      </c>
      <c r="AB1277" t="s">
        <v>42</v>
      </c>
      <c r="AC1277" t="s">
        <v>42</v>
      </c>
      <c r="AD1277" t="s">
        <v>42</v>
      </c>
      <c r="AE1277" t="s">
        <v>42</v>
      </c>
      <c r="AF1277">
        <v>101</v>
      </c>
      <c r="AH1277">
        <v>2023</v>
      </c>
      <c r="AI1277" t="s">
        <v>1600</v>
      </c>
      <c r="AK1277">
        <v>108.33029999999999</v>
      </c>
      <c r="AM1277" t="s">
        <v>703</v>
      </c>
    </row>
    <row r="1278" spans="1:39" x14ac:dyDescent="0.35">
      <c r="A1278" t="s">
        <v>47</v>
      </c>
      <c r="B1278" t="s">
        <v>702</v>
      </c>
      <c r="C1278" t="s">
        <v>283</v>
      </c>
      <c r="D1278" t="s">
        <v>1554</v>
      </c>
      <c r="E1278" t="s">
        <v>48</v>
      </c>
      <c r="F1278" t="s">
        <v>1127</v>
      </c>
      <c r="G1278" t="s">
        <v>239</v>
      </c>
      <c r="H1278" t="s">
        <v>1618</v>
      </c>
      <c r="I1278" t="s">
        <v>1619</v>
      </c>
      <c r="J1278">
        <v>0.25</v>
      </c>
      <c r="L1278" t="s">
        <v>58</v>
      </c>
      <c r="M1278" t="s">
        <v>50</v>
      </c>
      <c r="N1278">
        <v>7</v>
      </c>
      <c r="O1278">
        <v>133</v>
      </c>
      <c r="P1278">
        <v>0.3</v>
      </c>
      <c r="Q1278">
        <v>106.4817</v>
      </c>
      <c r="R1278">
        <v>0.16624999999999998</v>
      </c>
      <c r="S1278">
        <v>17.702582624999998</v>
      </c>
      <c r="T1278">
        <v>0</v>
      </c>
      <c r="U1278">
        <v>17.702582624999998</v>
      </c>
      <c r="V1278">
        <v>17702.582624999999</v>
      </c>
      <c r="W1278">
        <v>1475.2152187499998</v>
      </c>
      <c r="X1278" t="s">
        <v>1590</v>
      </c>
      <c r="Y1278" t="s">
        <v>1603</v>
      </c>
      <c r="Z1278">
        <v>3093</v>
      </c>
      <c r="AA1278">
        <v>3094</v>
      </c>
      <c r="AB1278" t="s">
        <v>42</v>
      </c>
      <c r="AC1278" t="s">
        <v>42</v>
      </c>
      <c r="AD1278" t="s">
        <v>42</v>
      </c>
      <c r="AE1278" t="s">
        <v>42</v>
      </c>
      <c r="AF1278">
        <v>101</v>
      </c>
      <c r="AH1278">
        <v>2023</v>
      </c>
      <c r="AI1278" t="s">
        <v>1604</v>
      </c>
      <c r="AK1278">
        <v>108.33029999999999</v>
      </c>
      <c r="AM1278" t="s">
        <v>703</v>
      </c>
    </row>
    <row r="1279" spans="1:39" x14ac:dyDescent="0.35">
      <c r="A1279" t="s">
        <v>47</v>
      </c>
      <c r="B1279" t="s">
        <v>702</v>
      </c>
      <c r="C1279" t="s">
        <v>283</v>
      </c>
      <c r="D1279" t="s">
        <v>1554</v>
      </c>
      <c r="E1279" t="s">
        <v>48</v>
      </c>
      <c r="F1279" t="s">
        <v>1132</v>
      </c>
      <c r="G1279" t="s">
        <v>1132</v>
      </c>
      <c r="H1279" t="s">
        <v>1618</v>
      </c>
      <c r="I1279" t="s">
        <v>1624</v>
      </c>
      <c r="J1279">
        <v>0.25</v>
      </c>
      <c r="L1279" t="s">
        <v>58</v>
      </c>
      <c r="M1279" t="s">
        <v>50</v>
      </c>
      <c r="N1279">
        <v>7</v>
      </c>
      <c r="O1279">
        <v>133</v>
      </c>
      <c r="P1279">
        <v>22.72</v>
      </c>
      <c r="Q1279">
        <v>106.4817</v>
      </c>
      <c r="R1279">
        <v>12.590666666666666</v>
      </c>
      <c r="S1279">
        <v>1340.6755908</v>
      </c>
      <c r="T1279">
        <v>0</v>
      </c>
      <c r="U1279">
        <v>1340.6755908</v>
      </c>
      <c r="V1279">
        <v>1340675.5908000001</v>
      </c>
      <c r="W1279">
        <v>111722.96590000001</v>
      </c>
      <c r="X1279" t="s">
        <v>1590</v>
      </c>
      <c r="Y1279" t="s">
        <v>1610</v>
      </c>
      <c r="Z1279">
        <v>3093</v>
      </c>
      <c r="AA1279">
        <v>3094</v>
      </c>
      <c r="AB1279" t="s">
        <v>42</v>
      </c>
      <c r="AC1279" t="s">
        <v>42</v>
      </c>
      <c r="AD1279" t="s">
        <v>42</v>
      </c>
      <c r="AE1279" t="s">
        <v>42</v>
      </c>
      <c r="AF1279">
        <v>101</v>
      </c>
      <c r="AH1279">
        <v>2023</v>
      </c>
      <c r="AK1279">
        <v>108.33029999999999</v>
      </c>
      <c r="AM1279" t="s">
        <v>703</v>
      </c>
    </row>
    <row r="1280" spans="1:39" x14ac:dyDescent="0.35">
      <c r="A1280" t="s">
        <v>47</v>
      </c>
      <c r="B1280" t="s">
        <v>702</v>
      </c>
      <c r="C1280" t="s">
        <v>283</v>
      </c>
      <c r="D1280" t="s">
        <v>1554</v>
      </c>
      <c r="E1280" t="s">
        <v>48</v>
      </c>
      <c r="F1280" t="s">
        <v>1132</v>
      </c>
      <c r="G1280" t="s">
        <v>977</v>
      </c>
      <c r="H1280" t="s">
        <v>1618</v>
      </c>
      <c r="I1280" t="s">
        <v>1624</v>
      </c>
      <c r="J1280">
        <v>0.25</v>
      </c>
      <c r="L1280" t="s">
        <v>58</v>
      </c>
      <c r="M1280" t="s">
        <v>50</v>
      </c>
      <c r="N1280">
        <v>7</v>
      </c>
      <c r="O1280">
        <v>133</v>
      </c>
      <c r="P1280">
        <v>2.48</v>
      </c>
      <c r="Q1280">
        <v>106.4817</v>
      </c>
      <c r="R1280">
        <v>1.3743333333333332</v>
      </c>
      <c r="S1280">
        <v>146.34134969999999</v>
      </c>
      <c r="T1280">
        <v>0</v>
      </c>
      <c r="U1280">
        <v>146.34134969999999</v>
      </c>
      <c r="V1280">
        <v>146341.34969999999</v>
      </c>
      <c r="W1280">
        <v>12195.112475</v>
      </c>
      <c r="X1280" t="s">
        <v>1590</v>
      </c>
      <c r="Y1280" t="s">
        <v>1622</v>
      </c>
      <c r="Z1280">
        <v>3093</v>
      </c>
      <c r="AA1280">
        <v>3094</v>
      </c>
      <c r="AB1280" t="s">
        <v>42</v>
      </c>
      <c r="AC1280" t="s">
        <v>42</v>
      </c>
      <c r="AD1280" t="s">
        <v>42</v>
      </c>
      <c r="AE1280" t="s">
        <v>42</v>
      </c>
      <c r="AF1280">
        <v>101</v>
      </c>
      <c r="AH1280">
        <v>2023</v>
      </c>
      <c r="AI1280" t="s">
        <v>1623</v>
      </c>
      <c r="AK1280">
        <v>108.33029999999999</v>
      </c>
      <c r="AM1280" t="s">
        <v>703</v>
      </c>
    </row>
    <row r="1281" spans="1:39" x14ac:dyDescent="0.35">
      <c r="A1281" t="s">
        <v>47</v>
      </c>
      <c r="B1281" t="s">
        <v>702</v>
      </c>
      <c r="C1281" t="s">
        <v>283</v>
      </c>
      <c r="D1281" t="s">
        <v>1554</v>
      </c>
      <c r="E1281" t="s">
        <v>48</v>
      </c>
      <c r="F1281" t="s">
        <v>1132</v>
      </c>
      <c r="G1281" t="s">
        <v>451</v>
      </c>
      <c r="H1281" t="s">
        <v>1618</v>
      </c>
      <c r="I1281" t="s">
        <v>1624</v>
      </c>
      <c r="J1281">
        <v>0.25</v>
      </c>
      <c r="L1281" t="s">
        <v>58</v>
      </c>
      <c r="M1281" t="s">
        <v>50</v>
      </c>
      <c r="N1281">
        <v>7</v>
      </c>
      <c r="O1281">
        <v>133</v>
      </c>
      <c r="P1281">
        <v>1.5</v>
      </c>
      <c r="Q1281">
        <v>106.4817</v>
      </c>
      <c r="R1281">
        <v>0.83125000000000004</v>
      </c>
      <c r="S1281">
        <v>88.512913125000011</v>
      </c>
      <c r="T1281">
        <v>0</v>
      </c>
      <c r="U1281">
        <v>88.512913125000011</v>
      </c>
      <c r="V1281">
        <v>88512.913125000006</v>
      </c>
      <c r="W1281">
        <v>7376.0760937500008</v>
      </c>
      <c r="X1281" t="s">
        <v>1590</v>
      </c>
      <c r="Y1281" t="s">
        <v>1599</v>
      </c>
      <c r="Z1281">
        <v>3093</v>
      </c>
      <c r="AA1281">
        <v>3094</v>
      </c>
      <c r="AB1281" t="s">
        <v>42</v>
      </c>
      <c r="AC1281" t="s">
        <v>42</v>
      </c>
      <c r="AD1281" t="s">
        <v>42</v>
      </c>
      <c r="AE1281" t="s">
        <v>42</v>
      </c>
      <c r="AF1281">
        <v>101</v>
      </c>
      <c r="AH1281">
        <v>2023</v>
      </c>
      <c r="AI1281" t="s">
        <v>1600</v>
      </c>
      <c r="AK1281">
        <v>108.33029999999999</v>
      </c>
      <c r="AM1281" t="s">
        <v>703</v>
      </c>
    </row>
    <row r="1282" spans="1:39" x14ac:dyDescent="0.35">
      <c r="A1282" t="s">
        <v>47</v>
      </c>
      <c r="B1282" t="s">
        <v>702</v>
      </c>
      <c r="C1282" t="s">
        <v>283</v>
      </c>
      <c r="D1282" t="s">
        <v>1554</v>
      </c>
      <c r="E1282" t="s">
        <v>48</v>
      </c>
      <c r="F1282" t="s">
        <v>1132</v>
      </c>
      <c r="G1282" t="s">
        <v>239</v>
      </c>
      <c r="H1282" t="s">
        <v>1618</v>
      </c>
      <c r="I1282" t="s">
        <v>1624</v>
      </c>
      <c r="J1282">
        <v>0.25</v>
      </c>
      <c r="L1282" t="s">
        <v>58</v>
      </c>
      <c r="M1282" t="s">
        <v>50</v>
      </c>
      <c r="N1282">
        <v>7</v>
      </c>
      <c r="O1282">
        <v>133</v>
      </c>
      <c r="P1282">
        <v>0.3</v>
      </c>
      <c r="Q1282">
        <v>106.4817</v>
      </c>
      <c r="R1282">
        <v>0.16624999999999998</v>
      </c>
      <c r="S1282">
        <v>17.702582624999998</v>
      </c>
      <c r="T1282">
        <v>0</v>
      </c>
      <c r="U1282">
        <v>17.702582624999998</v>
      </c>
      <c r="V1282">
        <v>17702.582624999999</v>
      </c>
      <c r="W1282">
        <v>1475.2152187499998</v>
      </c>
      <c r="X1282" t="s">
        <v>1590</v>
      </c>
      <c r="Y1282" t="s">
        <v>1603</v>
      </c>
      <c r="Z1282">
        <v>3093</v>
      </c>
      <c r="AA1282">
        <v>3094</v>
      </c>
      <c r="AB1282" t="s">
        <v>42</v>
      </c>
      <c r="AC1282" t="s">
        <v>42</v>
      </c>
      <c r="AD1282" t="s">
        <v>42</v>
      </c>
      <c r="AE1282" t="s">
        <v>42</v>
      </c>
      <c r="AF1282">
        <v>101</v>
      </c>
      <c r="AH1282">
        <v>2023</v>
      </c>
      <c r="AI1282" t="s">
        <v>1604</v>
      </c>
      <c r="AK1282">
        <v>108.33029999999999</v>
      </c>
      <c r="AM1282" t="s">
        <v>703</v>
      </c>
    </row>
    <row r="1283" spans="1:39" x14ac:dyDescent="0.35">
      <c r="A1283" t="s">
        <v>47</v>
      </c>
      <c r="B1283" t="s">
        <v>702</v>
      </c>
      <c r="C1283" t="s">
        <v>283</v>
      </c>
      <c r="D1283" t="s">
        <v>1554</v>
      </c>
      <c r="E1283" t="s">
        <v>48</v>
      </c>
      <c r="F1283" t="s">
        <v>1250</v>
      </c>
      <c r="G1283" t="s">
        <v>1250</v>
      </c>
      <c r="H1283" t="s">
        <v>1618</v>
      </c>
      <c r="I1283" t="s">
        <v>1625</v>
      </c>
      <c r="J1283">
        <v>0.25</v>
      </c>
      <c r="L1283" t="s">
        <v>58</v>
      </c>
      <c r="M1283" t="s">
        <v>50</v>
      </c>
      <c r="N1283">
        <v>7</v>
      </c>
      <c r="O1283">
        <v>133</v>
      </c>
      <c r="P1283">
        <v>22.72</v>
      </c>
      <c r="Q1283">
        <v>106.4817</v>
      </c>
      <c r="R1283">
        <v>12.590666666666666</v>
      </c>
      <c r="S1283">
        <v>1340.6755908</v>
      </c>
      <c r="T1283">
        <v>0</v>
      </c>
      <c r="U1283">
        <v>1340.6755908</v>
      </c>
      <c r="V1283">
        <v>1340675.5908000001</v>
      </c>
      <c r="W1283">
        <v>111722.96590000001</v>
      </c>
      <c r="X1283" t="s">
        <v>1590</v>
      </c>
      <c r="Y1283" t="s">
        <v>1594</v>
      </c>
      <c r="Z1283">
        <v>3093</v>
      </c>
      <c r="AA1283">
        <v>3094</v>
      </c>
      <c r="AB1283" t="s">
        <v>42</v>
      </c>
      <c r="AC1283" t="s">
        <v>42</v>
      </c>
      <c r="AD1283" t="s">
        <v>42</v>
      </c>
      <c r="AE1283" t="s">
        <v>42</v>
      </c>
      <c r="AF1283">
        <v>101</v>
      </c>
      <c r="AH1283">
        <v>2023</v>
      </c>
      <c r="AK1283">
        <v>108.33029999999999</v>
      </c>
      <c r="AM1283" t="s">
        <v>703</v>
      </c>
    </row>
    <row r="1284" spans="1:39" x14ac:dyDescent="0.35">
      <c r="A1284" t="s">
        <v>47</v>
      </c>
      <c r="B1284" t="s">
        <v>702</v>
      </c>
      <c r="C1284" t="s">
        <v>283</v>
      </c>
      <c r="D1284" t="s">
        <v>1554</v>
      </c>
      <c r="E1284" t="s">
        <v>48</v>
      </c>
      <c r="F1284" t="s">
        <v>1250</v>
      </c>
      <c r="G1284" t="s">
        <v>977</v>
      </c>
      <c r="H1284" t="s">
        <v>1618</v>
      </c>
      <c r="I1284" t="s">
        <v>1625</v>
      </c>
      <c r="J1284">
        <v>0.25</v>
      </c>
      <c r="L1284" t="s">
        <v>58</v>
      </c>
      <c r="M1284" t="s">
        <v>50</v>
      </c>
      <c r="N1284">
        <v>7</v>
      </c>
      <c r="O1284">
        <v>133</v>
      </c>
      <c r="P1284">
        <v>2.48</v>
      </c>
      <c r="Q1284">
        <v>106.4817</v>
      </c>
      <c r="R1284">
        <v>1.3743333333333332</v>
      </c>
      <c r="S1284">
        <v>146.34134969999999</v>
      </c>
      <c r="U1284">
        <v>146.34134969999999</v>
      </c>
      <c r="V1284">
        <v>146341.34969999999</v>
      </c>
      <c r="W1284">
        <v>12195.112475</v>
      </c>
      <c r="X1284" t="s">
        <v>1590</v>
      </c>
      <c r="Y1284" t="s">
        <v>1622</v>
      </c>
      <c r="Z1284">
        <v>3093</v>
      </c>
      <c r="AA1284">
        <v>3094</v>
      </c>
      <c r="AB1284" t="s">
        <v>42</v>
      </c>
      <c r="AC1284" t="s">
        <v>42</v>
      </c>
      <c r="AD1284" t="s">
        <v>42</v>
      </c>
      <c r="AE1284" t="s">
        <v>42</v>
      </c>
      <c r="AF1284">
        <v>101</v>
      </c>
      <c r="AH1284">
        <v>2023</v>
      </c>
      <c r="AI1284" t="s">
        <v>1623</v>
      </c>
      <c r="AK1284">
        <v>108.33029999999999</v>
      </c>
      <c r="AM1284" t="s">
        <v>703</v>
      </c>
    </row>
    <row r="1285" spans="1:39" x14ac:dyDescent="0.35">
      <c r="A1285" t="s">
        <v>47</v>
      </c>
      <c r="B1285" t="s">
        <v>702</v>
      </c>
      <c r="C1285" t="s">
        <v>283</v>
      </c>
      <c r="D1285" t="s">
        <v>1554</v>
      </c>
      <c r="E1285" t="s">
        <v>48</v>
      </c>
      <c r="F1285" t="s">
        <v>1250</v>
      </c>
      <c r="G1285" t="s">
        <v>451</v>
      </c>
      <c r="H1285" t="s">
        <v>1618</v>
      </c>
      <c r="I1285" t="s">
        <v>1625</v>
      </c>
      <c r="J1285">
        <v>0.25</v>
      </c>
      <c r="L1285" t="s">
        <v>58</v>
      </c>
      <c r="M1285" t="s">
        <v>50</v>
      </c>
      <c r="N1285">
        <v>7</v>
      </c>
      <c r="O1285">
        <v>133</v>
      </c>
      <c r="P1285">
        <v>1.5</v>
      </c>
      <c r="Q1285">
        <v>106.4817</v>
      </c>
      <c r="R1285">
        <v>0.83125000000000004</v>
      </c>
      <c r="S1285">
        <v>88.512913125000011</v>
      </c>
      <c r="U1285">
        <v>88.512913125000011</v>
      </c>
      <c r="V1285">
        <v>88512.913125000006</v>
      </c>
      <c r="W1285">
        <v>7376.0760937500008</v>
      </c>
      <c r="X1285" t="s">
        <v>1590</v>
      </c>
      <c r="Y1285" t="s">
        <v>1599</v>
      </c>
      <c r="Z1285">
        <v>3093</v>
      </c>
      <c r="AA1285">
        <v>3094</v>
      </c>
      <c r="AB1285" t="s">
        <v>42</v>
      </c>
      <c r="AC1285" t="s">
        <v>42</v>
      </c>
      <c r="AD1285" t="s">
        <v>42</v>
      </c>
      <c r="AE1285" t="s">
        <v>42</v>
      </c>
      <c r="AF1285">
        <v>101</v>
      </c>
      <c r="AH1285">
        <v>2023</v>
      </c>
      <c r="AI1285" t="s">
        <v>1600</v>
      </c>
      <c r="AK1285">
        <v>108.33029999999999</v>
      </c>
      <c r="AM1285" t="s">
        <v>703</v>
      </c>
    </row>
    <row r="1286" spans="1:39" x14ac:dyDescent="0.35">
      <c r="A1286" t="s">
        <v>47</v>
      </c>
      <c r="B1286" t="s">
        <v>702</v>
      </c>
      <c r="C1286" t="s">
        <v>283</v>
      </c>
      <c r="D1286" t="s">
        <v>1554</v>
      </c>
      <c r="E1286" t="s">
        <v>48</v>
      </c>
      <c r="F1286" t="s">
        <v>1250</v>
      </c>
      <c r="G1286" t="s">
        <v>239</v>
      </c>
      <c r="H1286" t="s">
        <v>1618</v>
      </c>
      <c r="I1286" t="s">
        <v>1625</v>
      </c>
      <c r="J1286">
        <v>0.25</v>
      </c>
      <c r="L1286" t="s">
        <v>58</v>
      </c>
      <c r="M1286" t="s">
        <v>50</v>
      </c>
      <c r="N1286">
        <v>7</v>
      </c>
      <c r="O1286">
        <v>133</v>
      </c>
      <c r="P1286">
        <v>0.3</v>
      </c>
      <c r="Q1286">
        <v>106.4817</v>
      </c>
      <c r="R1286">
        <v>0.16624999999999998</v>
      </c>
      <c r="S1286">
        <v>17.702582624999998</v>
      </c>
      <c r="U1286">
        <v>17.702582624999998</v>
      </c>
      <c r="V1286">
        <v>17702.582624999999</v>
      </c>
      <c r="W1286">
        <v>1475.2152187499998</v>
      </c>
      <c r="X1286" t="s">
        <v>1590</v>
      </c>
      <c r="Y1286" t="s">
        <v>1603</v>
      </c>
      <c r="Z1286">
        <v>3093</v>
      </c>
      <c r="AA1286">
        <v>3094</v>
      </c>
      <c r="AB1286" t="s">
        <v>42</v>
      </c>
      <c r="AC1286" t="s">
        <v>42</v>
      </c>
      <c r="AD1286" t="s">
        <v>42</v>
      </c>
      <c r="AE1286" t="s">
        <v>42</v>
      </c>
      <c r="AF1286">
        <v>101</v>
      </c>
      <c r="AH1286">
        <v>2023</v>
      </c>
      <c r="AI1286" t="s">
        <v>1604</v>
      </c>
      <c r="AK1286">
        <v>108.33029999999999</v>
      </c>
      <c r="AM1286" t="s">
        <v>703</v>
      </c>
    </row>
    <row r="1287" spans="1:39" x14ac:dyDescent="0.35">
      <c r="A1287" t="s">
        <v>47</v>
      </c>
      <c r="B1287" t="s">
        <v>702</v>
      </c>
      <c r="C1287" t="s">
        <v>283</v>
      </c>
      <c r="D1287" t="s">
        <v>1554</v>
      </c>
      <c r="E1287" t="s">
        <v>48</v>
      </c>
      <c r="F1287" t="s">
        <v>239</v>
      </c>
      <c r="G1287" t="s">
        <v>239</v>
      </c>
      <c r="H1287" t="s">
        <v>1618</v>
      </c>
      <c r="I1287" t="s">
        <v>1626</v>
      </c>
      <c r="J1287">
        <v>0.25</v>
      </c>
      <c r="L1287" t="s">
        <v>58</v>
      </c>
      <c r="M1287" t="s">
        <v>50</v>
      </c>
      <c r="N1287">
        <v>7</v>
      </c>
      <c r="O1287">
        <v>133</v>
      </c>
      <c r="P1287">
        <v>23.02</v>
      </c>
      <c r="Q1287">
        <v>106.4817</v>
      </c>
      <c r="R1287">
        <v>12.756916666666665</v>
      </c>
      <c r="S1287">
        <v>1358.3781734249999</v>
      </c>
      <c r="T1287">
        <v>0</v>
      </c>
      <c r="U1287">
        <v>1358.3781734249999</v>
      </c>
      <c r="V1287">
        <v>1358378.1734249999</v>
      </c>
      <c r="W1287">
        <v>113198.18111875</v>
      </c>
      <c r="X1287" t="s">
        <v>1590</v>
      </c>
      <c r="Y1287" t="s">
        <v>1603</v>
      </c>
      <c r="Z1287">
        <v>3093</v>
      </c>
      <c r="AA1287">
        <v>3094</v>
      </c>
      <c r="AB1287" t="s">
        <v>42</v>
      </c>
      <c r="AC1287" t="s">
        <v>42</v>
      </c>
      <c r="AD1287" t="s">
        <v>42</v>
      </c>
      <c r="AE1287" t="s">
        <v>42</v>
      </c>
      <c r="AF1287">
        <v>101</v>
      </c>
      <c r="AH1287">
        <v>2023</v>
      </c>
      <c r="AI1287" t="s">
        <v>1627</v>
      </c>
      <c r="AK1287">
        <v>108.33029999999999</v>
      </c>
      <c r="AM1287" t="s">
        <v>703</v>
      </c>
    </row>
    <row r="1288" spans="1:39" x14ac:dyDescent="0.35">
      <c r="A1288" t="s">
        <v>47</v>
      </c>
      <c r="B1288" t="s">
        <v>702</v>
      </c>
      <c r="C1288" t="s">
        <v>283</v>
      </c>
      <c r="D1288" t="s">
        <v>1554</v>
      </c>
      <c r="E1288" t="s">
        <v>48</v>
      </c>
      <c r="F1288" t="s">
        <v>239</v>
      </c>
      <c r="G1288" t="s">
        <v>977</v>
      </c>
      <c r="H1288" t="s">
        <v>1618</v>
      </c>
      <c r="I1288" t="s">
        <v>1626</v>
      </c>
      <c r="J1288">
        <v>0.25</v>
      </c>
      <c r="L1288" t="s">
        <v>58</v>
      </c>
      <c r="M1288" t="s">
        <v>50</v>
      </c>
      <c r="N1288">
        <v>7</v>
      </c>
      <c r="O1288">
        <v>133</v>
      </c>
      <c r="P1288">
        <v>2.48</v>
      </c>
      <c r="Q1288">
        <v>106.4817</v>
      </c>
      <c r="R1288">
        <v>1.3743333333333332</v>
      </c>
      <c r="S1288">
        <v>146.34134969999999</v>
      </c>
      <c r="U1288">
        <v>146.34134969999999</v>
      </c>
      <c r="V1288">
        <v>146341.34969999999</v>
      </c>
      <c r="W1288">
        <v>12195.112475</v>
      </c>
      <c r="X1288" t="s">
        <v>1590</v>
      </c>
      <c r="Y1288" t="s">
        <v>1622</v>
      </c>
      <c r="Z1288">
        <v>3093</v>
      </c>
      <c r="AA1288">
        <v>3094</v>
      </c>
      <c r="AB1288" t="s">
        <v>42</v>
      </c>
      <c r="AC1288" t="s">
        <v>42</v>
      </c>
      <c r="AD1288" t="s">
        <v>42</v>
      </c>
      <c r="AE1288" t="s">
        <v>42</v>
      </c>
      <c r="AF1288">
        <v>101</v>
      </c>
      <c r="AH1288">
        <v>2023</v>
      </c>
      <c r="AI1288" t="s">
        <v>1623</v>
      </c>
      <c r="AK1288">
        <v>108.33029999999999</v>
      </c>
      <c r="AM1288" t="s">
        <v>703</v>
      </c>
    </row>
    <row r="1289" spans="1:39" x14ac:dyDescent="0.35">
      <c r="A1289" t="s">
        <v>47</v>
      </c>
      <c r="B1289" t="s">
        <v>702</v>
      </c>
      <c r="C1289" t="s">
        <v>283</v>
      </c>
      <c r="D1289" t="s">
        <v>1554</v>
      </c>
      <c r="E1289" t="s">
        <v>48</v>
      </c>
      <c r="F1289" t="s">
        <v>239</v>
      </c>
      <c r="G1289" t="s">
        <v>451</v>
      </c>
      <c r="H1289" t="s">
        <v>1618</v>
      </c>
      <c r="I1289" t="s">
        <v>1626</v>
      </c>
      <c r="J1289">
        <v>0.25</v>
      </c>
      <c r="L1289" t="s">
        <v>58</v>
      </c>
      <c r="M1289" t="s">
        <v>50</v>
      </c>
      <c r="N1289">
        <v>7</v>
      </c>
      <c r="O1289">
        <v>133</v>
      </c>
      <c r="P1289">
        <v>1.5</v>
      </c>
      <c r="Q1289">
        <v>106.4817</v>
      </c>
      <c r="R1289">
        <v>0.83125000000000004</v>
      </c>
      <c r="S1289">
        <v>88.512913125000011</v>
      </c>
      <c r="U1289">
        <v>88.512913125000011</v>
      </c>
      <c r="V1289">
        <v>88512.913125000006</v>
      </c>
      <c r="W1289">
        <v>7376.0760937500008</v>
      </c>
      <c r="X1289" t="s">
        <v>1590</v>
      </c>
      <c r="Y1289" t="s">
        <v>1599</v>
      </c>
      <c r="Z1289">
        <v>3093</v>
      </c>
      <c r="AA1289">
        <v>3094</v>
      </c>
      <c r="AB1289" t="s">
        <v>42</v>
      </c>
      <c r="AC1289" t="s">
        <v>42</v>
      </c>
      <c r="AD1289" t="s">
        <v>42</v>
      </c>
      <c r="AE1289" t="s">
        <v>42</v>
      </c>
      <c r="AF1289">
        <v>101</v>
      </c>
      <c r="AH1289">
        <v>2023</v>
      </c>
      <c r="AI1289" t="s">
        <v>1600</v>
      </c>
      <c r="AK1289">
        <v>108.33029999999999</v>
      </c>
      <c r="AM1289" t="s">
        <v>703</v>
      </c>
    </row>
    <row r="1290" spans="1:39" x14ac:dyDescent="0.35">
      <c r="A1290" t="s">
        <v>47</v>
      </c>
      <c r="B1290" t="s">
        <v>702</v>
      </c>
      <c r="C1290" t="s">
        <v>283</v>
      </c>
      <c r="D1290" t="s">
        <v>1554</v>
      </c>
      <c r="E1290" t="s">
        <v>48</v>
      </c>
      <c r="F1290" t="s">
        <v>1127</v>
      </c>
      <c r="G1290" t="s">
        <v>1127</v>
      </c>
      <c r="H1290" t="s">
        <v>1618</v>
      </c>
      <c r="I1290" t="s">
        <v>1619</v>
      </c>
      <c r="J1290">
        <v>0.25</v>
      </c>
      <c r="L1290" t="s">
        <v>58</v>
      </c>
      <c r="M1290" t="s">
        <v>49</v>
      </c>
      <c r="N1290">
        <v>7</v>
      </c>
      <c r="O1290">
        <v>143</v>
      </c>
      <c r="P1290">
        <v>20.02</v>
      </c>
      <c r="Q1290">
        <v>106.4817</v>
      </c>
      <c r="R1290">
        <v>11.928583333333334</v>
      </c>
      <c r="S1290">
        <v>1270.175831925</v>
      </c>
      <c r="T1290">
        <v>0</v>
      </c>
      <c r="U1290">
        <v>1270.175831925</v>
      </c>
      <c r="V1290">
        <v>1270175.8319250001</v>
      </c>
      <c r="W1290">
        <v>105847.98599375</v>
      </c>
      <c r="X1290" t="s">
        <v>1590</v>
      </c>
      <c r="Y1290" t="s">
        <v>1613</v>
      </c>
      <c r="Z1290">
        <v>3093</v>
      </c>
      <c r="AA1290">
        <v>3094</v>
      </c>
      <c r="AB1290" t="s">
        <v>42</v>
      </c>
      <c r="AC1290" t="s">
        <v>42</v>
      </c>
      <c r="AD1290" t="s">
        <v>42</v>
      </c>
      <c r="AE1290" t="s">
        <v>42</v>
      </c>
      <c r="AF1290">
        <v>101</v>
      </c>
      <c r="AH1290">
        <v>2023</v>
      </c>
      <c r="AK1290">
        <v>108.33029999999999</v>
      </c>
      <c r="AM1290" t="s">
        <v>703</v>
      </c>
    </row>
    <row r="1291" spans="1:39" x14ac:dyDescent="0.35">
      <c r="A1291" t="s">
        <v>47</v>
      </c>
      <c r="B1291" t="s">
        <v>702</v>
      </c>
      <c r="C1291" t="s">
        <v>283</v>
      </c>
      <c r="D1291" t="s">
        <v>1554</v>
      </c>
      <c r="E1291" t="s">
        <v>48</v>
      </c>
      <c r="F1291" t="s">
        <v>1127</v>
      </c>
      <c r="G1291" t="s">
        <v>130</v>
      </c>
      <c r="H1291" t="s">
        <v>1618</v>
      </c>
      <c r="I1291" t="s">
        <v>1619</v>
      </c>
      <c r="J1291">
        <v>0.25</v>
      </c>
      <c r="L1291" t="s">
        <v>58</v>
      </c>
      <c r="M1291" t="s">
        <v>49</v>
      </c>
      <c r="N1291">
        <v>7</v>
      </c>
      <c r="O1291">
        <v>143</v>
      </c>
      <c r="P1291">
        <v>2.7</v>
      </c>
      <c r="Q1291">
        <v>106.4817</v>
      </c>
      <c r="R1291">
        <v>1.6087500000000001</v>
      </c>
      <c r="S1291">
        <v>171.30243487500002</v>
      </c>
      <c r="T1291">
        <v>0</v>
      </c>
      <c r="U1291">
        <v>171.30243487500002</v>
      </c>
      <c r="V1291">
        <v>171302.43487500001</v>
      </c>
      <c r="W1291">
        <v>14275.202906250001</v>
      </c>
      <c r="X1291" t="s">
        <v>1590</v>
      </c>
      <c r="Y1291" t="s">
        <v>1620</v>
      </c>
      <c r="Z1291">
        <v>3093</v>
      </c>
      <c r="AA1291">
        <v>3094</v>
      </c>
      <c r="AB1291" t="s">
        <v>42</v>
      </c>
      <c r="AC1291" t="s">
        <v>42</v>
      </c>
      <c r="AD1291" t="s">
        <v>42</v>
      </c>
      <c r="AE1291" t="s">
        <v>42</v>
      </c>
      <c r="AF1291">
        <v>101</v>
      </c>
      <c r="AH1291">
        <v>2023</v>
      </c>
      <c r="AI1291" t="s">
        <v>1621</v>
      </c>
      <c r="AK1291">
        <v>108.33029999999999</v>
      </c>
      <c r="AM1291" t="s">
        <v>703</v>
      </c>
    </row>
    <row r="1292" spans="1:39" x14ac:dyDescent="0.35">
      <c r="A1292" t="s">
        <v>47</v>
      </c>
      <c r="B1292" t="s">
        <v>702</v>
      </c>
      <c r="C1292" t="s">
        <v>283</v>
      </c>
      <c r="D1292" t="s">
        <v>1554</v>
      </c>
      <c r="E1292" t="s">
        <v>48</v>
      </c>
      <c r="F1292" t="s">
        <v>1127</v>
      </c>
      <c r="G1292" t="s">
        <v>977</v>
      </c>
      <c r="H1292" t="s">
        <v>1618</v>
      </c>
      <c r="I1292" t="s">
        <v>1619</v>
      </c>
      <c r="J1292">
        <v>0.25</v>
      </c>
      <c r="L1292" t="s">
        <v>58</v>
      </c>
      <c r="M1292" t="s">
        <v>49</v>
      </c>
      <c r="N1292">
        <v>7</v>
      </c>
      <c r="O1292">
        <v>143</v>
      </c>
      <c r="P1292">
        <v>2.48</v>
      </c>
      <c r="Q1292">
        <v>106.4817</v>
      </c>
      <c r="R1292">
        <v>1.4776666666666667</v>
      </c>
      <c r="S1292">
        <v>157.34445870000002</v>
      </c>
      <c r="T1292">
        <v>0</v>
      </c>
      <c r="U1292">
        <v>157.34445870000002</v>
      </c>
      <c r="V1292">
        <v>157344.45870000002</v>
      </c>
      <c r="W1292">
        <v>13112.038225000002</v>
      </c>
      <c r="X1292" t="s">
        <v>1590</v>
      </c>
      <c r="Y1292" t="s">
        <v>1622</v>
      </c>
      <c r="Z1292">
        <v>3093</v>
      </c>
      <c r="AA1292">
        <v>3094</v>
      </c>
      <c r="AB1292" t="s">
        <v>42</v>
      </c>
      <c r="AC1292" t="s">
        <v>42</v>
      </c>
      <c r="AD1292" t="s">
        <v>42</v>
      </c>
      <c r="AE1292" t="s">
        <v>42</v>
      </c>
      <c r="AF1292">
        <v>101</v>
      </c>
      <c r="AH1292">
        <v>2023</v>
      </c>
      <c r="AI1292" t="s">
        <v>1623</v>
      </c>
      <c r="AK1292">
        <v>108.33029999999999</v>
      </c>
      <c r="AM1292" t="s">
        <v>703</v>
      </c>
    </row>
    <row r="1293" spans="1:39" x14ac:dyDescent="0.35">
      <c r="A1293" t="s">
        <v>47</v>
      </c>
      <c r="B1293" t="s">
        <v>702</v>
      </c>
      <c r="C1293" t="s">
        <v>283</v>
      </c>
      <c r="D1293" t="s">
        <v>1554</v>
      </c>
      <c r="E1293" t="s">
        <v>48</v>
      </c>
      <c r="F1293" t="s">
        <v>1127</v>
      </c>
      <c r="G1293" t="s">
        <v>451</v>
      </c>
      <c r="H1293" t="s">
        <v>1618</v>
      </c>
      <c r="I1293" t="s">
        <v>1619</v>
      </c>
      <c r="J1293">
        <v>0.25</v>
      </c>
      <c r="L1293" t="s">
        <v>58</v>
      </c>
      <c r="M1293" t="s">
        <v>49</v>
      </c>
      <c r="N1293">
        <v>7</v>
      </c>
      <c r="O1293">
        <v>143</v>
      </c>
      <c r="P1293">
        <v>1.5</v>
      </c>
      <c r="Q1293">
        <v>106.4817</v>
      </c>
      <c r="R1293">
        <v>0.89375000000000004</v>
      </c>
      <c r="S1293">
        <v>95.168019375000014</v>
      </c>
      <c r="T1293">
        <v>0</v>
      </c>
      <c r="U1293">
        <v>95.168019375000014</v>
      </c>
      <c r="V1293">
        <v>95168.019375000018</v>
      </c>
      <c r="W1293">
        <v>7930.6682812500012</v>
      </c>
      <c r="X1293" t="s">
        <v>1590</v>
      </c>
      <c r="Y1293" t="s">
        <v>1599</v>
      </c>
      <c r="Z1293">
        <v>3093</v>
      </c>
      <c r="AA1293">
        <v>3094</v>
      </c>
      <c r="AB1293" t="s">
        <v>42</v>
      </c>
      <c r="AC1293" t="s">
        <v>42</v>
      </c>
      <c r="AD1293" t="s">
        <v>42</v>
      </c>
      <c r="AE1293" t="s">
        <v>42</v>
      </c>
      <c r="AF1293">
        <v>101</v>
      </c>
      <c r="AH1293">
        <v>2023</v>
      </c>
      <c r="AI1293" t="s">
        <v>1600</v>
      </c>
      <c r="AK1293">
        <v>108.33029999999999</v>
      </c>
      <c r="AM1293" t="s">
        <v>703</v>
      </c>
    </row>
    <row r="1294" spans="1:39" x14ac:dyDescent="0.35">
      <c r="A1294" t="s">
        <v>47</v>
      </c>
      <c r="B1294" t="s">
        <v>702</v>
      </c>
      <c r="C1294" t="s">
        <v>283</v>
      </c>
      <c r="D1294" t="s">
        <v>1554</v>
      </c>
      <c r="E1294" t="s">
        <v>48</v>
      </c>
      <c r="F1294" t="s">
        <v>1127</v>
      </c>
      <c r="G1294" t="s">
        <v>239</v>
      </c>
      <c r="H1294" t="s">
        <v>1618</v>
      </c>
      <c r="I1294" t="s">
        <v>1619</v>
      </c>
      <c r="J1294">
        <v>0.25</v>
      </c>
      <c r="L1294" t="s">
        <v>58</v>
      </c>
      <c r="M1294" t="s">
        <v>49</v>
      </c>
      <c r="N1294">
        <v>7</v>
      </c>
      <c r="O1294">
        <v>143</v>
      </c>
      <c r="P1294">
        <v>0.3</v>
      </c>
      <c r="Q1294">
        <v>106.4817</v>
      </c>
      <c r="R1294">
        <v>0.17874999999999999</v>
      </c>
      <c r="S1294">
        <v>19.033603875000001</v>
      </c>
      <c r="T1294">
        <v>0</v>
      </c>
      <c r="U1294">
        <v>19.033603875000001</v>
      </c>
      <c r="V1294">
        <v>19033.603875000001</v>
      </c>
      <c r="W1294">
        <v>1586.1336562500001</v>
      </c>
      <c r="X1294" t="s">
        <v>1590</v>
      </c>
      <c r="Y1294" t="s">
        <v>1603</v>
      </c>
      <c r="Z1294">
        <v>3093</v>
      </c>
      <c r="AA1294">
        <v>3094</v>
      </c>
      <c r="AB1294" t="s">
        <v>42</v>
      </c>
      <c r="AC1294" t="s">
        <v>42</v>
      </c>
      <c r="AD1294" t="s">
        <v>42</v>
      </c>
      <c r="AE1294" t="s">
        <v>42</v>
      </c>
      <c r="AF1294">
        <v>101</v>
      </c>
      <c r="AH1294">
        <v>2023</v>
      </c>
      <c r="AI1294" t="s">
        <v>1604</v>
      </c>
      <c r="AK1294">
        <v>108.33029999999999</v>
      </c>
      <c r="AM1294" t="s">
        <v>703</v>
      </c>
    </row>
    <row r="1295" spans="1:39" x14ac:dyDescent="0.35">
      <c r="A1295" t="s">
        <v>47</v>
      </c>
      <c r="B1295" t="s">
        <v>702</v>
      </c>
      <c r="C1295" t="s">
        <v>283</v>
      </c>
      <c r="D1295" t="s">
        <v>1554</v>
      </c>
      <c r="E1295" t="s">
        <v>48</v>
      </c>
      <c r="F1295" t="s">
        <v>1132</v>
      </c>
      <c r="G1295" t="s">
        <v>1132</v>
      </c>
      <c r="H1295" t="s">
        <v>1618</v>
      </c>
      <c r="I1295" t="s">
        <v>1624</v>
      </c>
      <c r="J1295">
        <v>0.25</v>
      </c>
      <c r="L1295" t="s">
        <v>58</v>
      </c>
      <c r="M1295" t="s">
        <v>49</v>
      </c>
      <c r="N1295">
        <v>7</v>
      </c>
      <c r="O1295">
        <v>143</v>
      </c>
      <c r="P1295">
        <v>22.72</v>
      </c>
      <c r="Q1295">
        <v>106.4817</v>
      </c>
      <c r="R1295">
        <v>13.537333333333333</v>
      </c>
      <c r="S1295">
        <v>1441.4782668</v>
      </c>
      <c r="T1295">
        <v>0</v>
      </c>
      <c r="U1295">
        <v>1441.4782668</v>
      </c>
      <c r="V1295">
        <v>1441478.2668000001</v>
      </c>
      <c r="W1295">
        <v>120123.18890000001</v>
      </c>
      <c r="X1295" t="s">
        <v>1590</v>
      </c>
      <c r="Y1295" t="s">
        <v>1610</v>
      </c>
      <c r="Z1295">
        <v>3093</v>
      </c>
      <c r="AA1295">
        <v>3094</v>
      </c>
      <c r="AB1295" t="s">
        <v>42</v>
      </c>
      <c r="AC1295" t="s">
        <v>42</v>
      </c>
      <c r="AD1295" t="s">
        <v>42</v>
      </c>
      <c r="AE1295" t="s">
        <v>42</v>
      </c>
      <c r="AF1295">
        <v>101</v>
      </c>
      <c r="AH1295">
        <v>2023</v>
      </c>
      <c r="AK1295">
        <v>108.33029999999999</v>
      </c>
      <c r="AM1295" t="s">
        <v>703</v>
      </c>
    </row>
    <row r="1296" spans="1:39" x14ac:dyDescent="0.35">
      <c r="A1296" t="s">
        <v>47</v>
      </c>
      <c r="B1296" t="s">
        <v>702</v>
      </c>
      <c r="C1296" t="s">
        <v>283</v>
      </c>
      <c r="D1296" t="s">
        <v>1554</v>
      </c>
      <c r="E1296" t="s">
        <v>48</v>
      </c>
      <c r="F1296" t="s">
        <v>1132</v>
      </c>
      <c r="G1296" t="s">
        <v>977</v>
      </c>
      <c r="H1296" t="s">
        <v>1618</v>
      </c>
      <c r="I1296" t="s">
        <v>1624</v>
      </c>
      <c r="J1296">
        <v>0.25</v>
      </c>
      <c r="L1296" t="s">
        <v>58</v>
      </c>
      <c r="M1296" t="s">
        <v>49</v>
      </c>
      <c r="N1296">
        <v>7</v>
      </c>
      <c r="O1296">
        <v>143</v>
      </c>
      <c r="P1296">
        <v>2.48</v>
      </c>
      <c r="Q1296">
        <v>106.4817</v>
      </c>
      <c r="R1296">
        <v>1.4776666666666667</v>
      </c>
      <c r="S1296">
        <v>157.34445870000002</v>
      </c>
      <c r="T1296">
        <v>0</v>
      </c>
      <c r="U1296">
        <v>157.34445870000002</v>
      </c>
      <c r="V1296">
        <v>157344.45870000002</v>
      </c>
      <c r="W1296">
        <v>13112.038225000002</v>
      </c>
      <c r="X1296" t="s">
        <v>1590</v>
      </c>
      <c r="Y1296" t="s">
        <v>1622</v>
      </c>
      <c r="Z1296">
        <v>3093</v>
      </c>
      <c r="AA1296">
        <v>3094</v>
      </c>
      <c r="AB1296" t="s">
        <v>42</v>
      </c>
      <c r="AC1296" t="s">
        <v>42</v>
      </c>
      <c r="AD1296" t="s">
        <v>42</v>
      </c>
      <c r="AE1296" t="s">
        <v>42</v>
      </c>
      <c r="AF1296">
        <v>101</v>
      </c>
      <c r="AH1296">
        <v>2023</v>
      </c>
      <c r="AI1296" t="s">
        <v>1623</v>
      </c>
      <c r="AK1296">
        <v>108.33029999999999</v>
      </c>
      <c r="AM1296" t="s">
        <v>703</v>
      </c>
    </row>
    <row r="1297" spans="1:39" x14ac:dyDescent="0.35">
      <c r="A1297" t="s">
        <v>47</v>
      </c>
      <c r="B1297" t="s">
        <v>702</v>
      </c>
      <c r="C1297" t="s">
        <v>283</v>
      </c>
      <c r="D1297" t="s">
        <v>1554</v>
      </c>
      <c r="E1297" t="s">
        <v>48</v>
      </c>
      <c r="F1297" t="s">
        <v>1132</v>
      </c>
      <c r="G1297" t="s">
        <v>451</v>
      </c>
      <c r="H1297" t="s">
        <v>1618</v>
      </c>
      <c r="I1297" t="s">
        <v>1624</v>
      </c>
      <c r="J1297">
        <v>0.25</v>
      </c>
      <c r="L1297" t="s">
        <v>58</v>
      </c>
      <c r="M1297" t="s">
        <v>49</v>
      </c>
      <c r="N1297">
        <v>7</v>
      </c>
      <c r="O1297">
        <v>143</v>
      </c>
      <c r="P1297">
        <v>1.5</v>
      </c>
      <c r="Q1297">
        <v>106.4817</v>
      </c>
      <c r="R1297">
        <v>0.89375000000000004</v>
      </c>
      <c r="S1297">
        <v>95.168019375000014</v>
      </c>
      <c r="T1297">
        <v>0</v>
      </c>
      <c r="U1297">
        <v>95.168019375000014</v>
      </c>
      <c r="V1297">
        <v>95168.019375000018</v>
      </c>
      <c r="W1297">
        <v>7930.6682812500012</v>
      </c>
      <c r="X1297" t="s">
        <v>1590</v>
      </c>
      <c r="Y1297" t="s">
        <v>1599</v>
      </c>
      <c r="Z1297">
        <v>3093</v>
      </c>
      <c r="AA1297">
        <v>3094</v>
      </c>
      <c r="AB1297" t="s">
        <v>42</v>
      </c>
      <c r="AC1297" t="s">
        <v>42</v>
      </c>
      <c r="AD1297" t="s">
        <v>42</v>
      </c>
      <c r="AE1297" t="s">
        <v>42</v>
      </c>
      <c r="AF1297">
        <v>101</v>
      </c>
      <c r="AH1297">
        <v>2023</v>
      </c>
      <c r="AI1297" t="s">
        <v>1600</v>
      </c>
      <c r="AK1297">
        <v>108.33029999999999</v>
      </c>
      <c r="AM1297" t="s">
        <v>703</v>
      </c>
    </row>
    <row r="1298" spans="1:39" x14ac:dyDescent="0.35">
      <c r="A1298" t="s">
        <v>47</v>
      </c>
      <c r="B1298" t="s">
        <v>702</v>
      </c>
      <c r="C1298" t="s">
        <v>283</v>
      </c>
      <c r="D1298" t="s">
        <v>1554</v>
      </c>
      <c r="E1298" t="s">
        <v>48</v>
      </c>
      <c r="F1298" t="s">
        <v>1132</v>
      </c>
      <c r="G1298" t="s">
        <v>239</v>
      </c>
      <c r="H1298" t="s">
        <v>1618</v>
      </c>
      <c r="I1298" t="s">
        <v>1624</v>
      </c>
      <c r="J1298">
        <v>0.25</v>
      </c>
      <c r="L1298" t="s">
        <v>58</v>
      </c>
      <c r="M1298" t="s">
        <v>49</v>
      </c>
      <c r="N1298">
        <v>7</v>
      </c>
      <c r="O1298">
        <v>143</v>
      </c>
      <c r="P1298">
        <v>0.3</v>
      </c>
      <c r="Q1298">
        <v>106.4817</v>
      </c>
      <c r="R1298">
        <v>0.17874999999999999</v>
      </c>
      <c r="S1298">
        <v>19.033603875000001</v>
      </c>
      <c r="T1298">
        <v>0</v>
      </c>
      <c r="U1298">
        <v>19.033603875000001</v>
      </c>
      <c r="V1298">
        <v>19033.603875000001</v>
      </c>
      <c r="W1298">
        <v>1586.1336562500001</v>
      </c>
      <c r="X1298" t="s">
        <v>1590</v>
      </c>
      <c r="Y1298" t="s">
        <v>1603</v>
      </c>
      <c r="Z1298">
        <v>3093</v>
      </c>
      <c r="AA1298">
        <v>3094</v>
      </c>
      <c r="AB1298" t="s">
        <v>42</v>
      </c>
      <c r="AC1298" t="s">
        <v>42</v>
      </c>
      <c r="AD1298" t="s">
        <v>42</v>
      </c>
      <c r="AE1298" t="s">
        <v>42</v>
      </c>
      <c r="AF1298">
        <v>101</v>
      </c>
      <c r="AH1298">
        <v>2023</v>
      </c>
      <c r="AI1298" t="s">
        <v>1604</v>
      </c>
      <c r="AK1298">
        <v>108.33029999999999</v>
      </c>
      <c r="AM1298" t="s">
        <v>703</v>
      </c>
    </row>
    <row r="1299" spans="1:39" x14ac:dyDescent="0.35">
      <c r="A1299" t="s">
        <v>47</v>
      </c>
      <c r="B1299" t="s">
        <v>702</v>
      </c>
      <c r="C1299" t="s">
        <v>283</v>
      </c>
      <c r="D1299" t="s">
        <v>1554</v>
      </c>
      <c r="E1299" t="s">
        <v>48</v>
      </c>
      <c r="F1299" t="s">
        <v>1250</v>
      </c>
      <c r="G1299" t="s">
        <v>1250</v>
      </c>
      <c r="H1299" t="s">
        <v>1618</v>
      </c>
      <c r="I1299" t="s">
        <v>1625</v>
      </c>
      <c r="J1299">
        <v>0.25</v>
      </c>
      <c r="L1299" t="s">
        <v>58</v>
      </c>
      <c r="M1299" t="s">
        <v>49</v>
      </c>
      <c r="N1299">
        <v>7</v>
      </c>
      <c r="O1299">
        <v>143</v>
      </c>
      <c r="P1299">
        <v>22.72</v>
      </c>
      <c r="Q1299">
        <v>106.4817</v>
      </c>
      <c r="R1299">
        <v>13.537333333333333</v>
      </c>
      <c r="S1299">
        <v>1441.4782668</v>
      </c>
      <c r="T1299">
        <v>0</v>
      </c>
      <c r="U1299">
        <v>1441.4782668</v>
      </c>
      <c r="V1299">
        <v>1441478.2668000001</v>
      </c>
      <c r="W1299">
        <v>120123.18890000001</v>
      </c>
      <c r="X1299" t="s">
        <v>1590</v>
      </c>
      <c r="Y1299" t="s">
        <v>1594</v>
      </c>
      <c r="Z1299">
        <v>3093</v>
      </c>
      <c r="AA1299">
        <v>3094</v>
      </c>
      <c r="AB1299" t="s">
        <v>42</v>
      </c>
      <c r="AC1299" t="s">
        <v>42</v>
      </c>
      <c r="AD1299" t="s">
        <v>42</v>
      </c>
      <c r="AE1299" t="s">
        <v>42</v>
      </c>
      <c r="AF1299">
        <v>101</v>
      </c>
      <c r="AH1299">
        <v>2023</v>
      </c>
      <c r="AK1299">
        <v>108.33029999999999</v>
      </c>
      <c r="AM1299" t="s">
        <v>703</v>
      </c>
    </row>
    <row r="1300" spans="1:39" x14ac:dyDescent="0.35">
      <c r="A1300" t="s">
        <v>47</v>
      </c>
      <c r="B1300" t="s">
        <v>702</v>
      </c>
      <c r="C1300" t="s">
        <v>283</v>
      </c>
      <c r="D1300" t="s">
        <v>1554</v>
      </c>
      <c r="E1300" t="s">
        <v>48</v>
      </c>
      <c r="F1300" t="s">
        <v>1250</v>
      </c>
      <c r="G1300" t="s">
        <v>977</v>
      </c>
      <c r="H1300" t="s">
        <v>1618</v>
      </c>
      <c r="I1300" t="s">
        <v>1625</v>
      </c>
      <c r="J1300">
        <v>0.25</v>
      </c>
      <c r="L1300" t="s">
        <v>58</v>
      </c>
      <c r="M1300" t="s">
        <v>49</v>
      </c>
      <c r="N1300">
        <v>7</v>
      </c>
      <c r="O1300">
        <v>143</v>
      </c>
      <c r="P1300">
        <v>2.48</v>
      </c>
      <c r="Q1300">
        <v>106.4817</v>
      </c>
      <c r="R1300">
        <v>1.4776666666666667</v>
      </c>
      <c r="S1300">
        <v>157.34445870000002</v>
      </c>
      <c r="U1300">
        <v>157.34445870000002</v>
      </c>
      <c r="V1300">
        <v>157344.45870000002</v>
      </c>
      <c r="W1300">
        <v>13112.038225000002</v>
      </c>
      <c r="X1300" t="s">
        <v>1590</v>
      </c>
      <c r="Y1300" t="s">
        <v>1622</v>
      </c>
      <c r="Z1300">
        <v>3093</v>
      </c>
      <c r="AA1300">
        <v>3094</v>
      </c>
      <c r="AB1300" t="s">
        <v>42</v>
      </c>
      <c r="AC1300" t="s">
        <v>42</v>
      </c>
      <c r="AD1300" t="s">
        <v>42</v>
      </c>
      <c r="AE1300" t="s">
        <v>42</v>
      </c>
      <c r="AF1300">
        <v>101</v>
      </c>
      <c r="AH1300">
        <v>2023</v>
      </c>
      <c r="AI1300" t="s">
        <v>1623</v>
      </c>
      <c r="AK1300">
        <v>108.33029999999999</v>
      </c>
      <c r="AM1300" t="s">
        <v>703</v>
      </c>
    </row>
    <row r="1301" spans="1:39" x14ac:dyDescent="0.35">
      <c r="A1301" t="s">
        <v>47</v>
      </c>
      <c r="B1301" t="s">
        <v>702</v>
      </c>
      <c r="C1301" t="s">
        <v>283</v>
      </c>
      <c r="D1301" t="s">
        <v>1554</v>
      </c>
      <c r="E1301" t="s">
        <v>48</v>
      </c>
      <c r="F1301" t="s">
        <v>1250</v>
      </c>
      <c r="G1301" t="s">
        <v>451</v>
      </c>
      <c r="H1301" t="s">
        <v>1618</v>
      </c>
      <c r="I1301" t="s">
        <v>1625</v>
      </c>
      <c r="J1301">
        <v>0.25</v>
      </c>
      <c r="L1301" t="s">
        <v>58</v>
      </c>
      <c r="M1301" t="s">
        <v>49</v>
      </c>
      <c r="N1301">
        <v>7</v>
      </c>
      <c r="O1301">
        <v>143</v>
      </c>
      <c r="P1301">
        <v>1.5</v>
      </c>
      <c r="Q1301">
        <v>106.4817</v>
      </c>
      <c r="R1301">
        <v>0.89375000000000004</v>
      </c>
      <c r="S1301">
        <v>95.168019375000014</v>
      </c>
      <c r="U1301">
        <v>95.168019375000014</v>
      </c>
      <c r="V1301">
        <v>95168.019375000018</v>
      </c>
      <c r="W1301">
        <v>7930.6682812500012</v>
      </c>
      <c r="X1301" t="s">
        <v>1590</v>
      </c>
      <c r="Y1301" t="s">
        <v>1599</v>
      </c>
      <c r="Z1301">
        <v>3093</v>
      </c>
      <c r="AA1301">
        <v>3094</v>
      </c>
      <c r="AB1301" t="s">
        <v>42</v>
      </c>
      <c r="AC1301" t="s">
        <v>42</v>
      </c>
      <c r="AD1301" t="s">
        <v>42</v>
      </c>
      <c r="AE1301" t="s">
        <v>42</v>
      </c>
      <c r="AF1301">
        <v>101</v>
      </c>
      <c r="AH1301">
        <v>2023</v>
      </c>
      <c r="AI1301" t="s">
        <v>1600</v>
      </c>
      <c r="AK1301">
        <v>108.33029999999999</v>
      </c>
      <c r="AM1301" t="s">
        <v>703</v>
      </c>
    </row>
    <row r="1302" spans="1:39" x14ac:dyDescent="0.35">
      <c r="A1302" t="s">
        <v>47</v>
      </c>
      <c r="B1302" t="s">
        <v>702</v>
      </c>
      <c r="C1302" t="s">
        <v>283</v>
      </c>
      <c r="D1302" t="s">
        <v>1554</v>
      </c>
      <c r="E1302" t="s">
        <v>48</v>
      </c>
      <c r="F1302" t="s">
        <v>1250</v>
      </c>
      <c r="G1302" t="s">
        <v>239</v>
      </c>
      <c r="H1302" t="s">
        <v>1618</v>
      </c>
      <c r="I1302" t="s">
        <v>1625</v>
      </c>
      <c r="J1302">
        <v>0.25</v>
      </c>
      <c r="L1302" t="s">
        <v>58</v>
      </c>
      <c r="M1302" t="s">
        <v>49</v>
      </c>
      <c r="N1302">
        <v>7</v>
      </c>
      <c r="O1302">
        <v>143</v>
      </c>
      <c r="P1302">
        <v>0.3</v>
      </c>
      <c r="Q1302">
        <v>106.4817</v>
      </c>
      <c r="R1302">
        <v>0.17874999999999999</v>
      </c>
      <c r="S1302">
        <v>19.033603875000001</v>
      </c>
      <c r="U1302">
        <v>19.033603875000001</v>
      </c>
      <c r="V1302">
        <v>19033.603875000001</v>
      </c>
      <c r="W1302">
        <v>1586.1336562500001</v>
      </c>
      <c r="X1302" t="s">
        <v>1590</v>
      </c>
      <c r="Y1302" t="s">
        <v>1603</v>
      </c>
      <c r="Z1302">
        <v>3093</v>
      </c>
      <c r="AA1302">
        <v>3094</v>
      </c>
      <c r="AB1302" t="s">
        <v>42</v>
      </c>
      <c r="AC1302" t="s">
        <v>42</v>
      </c>
      <c r="AD1302" t="s">
        <v>42</v>
      </c>
      <c r="AE1302" t="s">
        <v>42</v>
      </c>
      <c r="AF1302">
        <v>101</v>
      </c>
      <c r="AH1302">
        <v>2023</v>
      </c>
      <c r="AI1302" t="s">
        <v>1604</v>
      </c>
      <c r="AK1302">
        <v>108.33029999999999</v>
      </c>
      <c r="AM1302" t="s">
        <v>703</v>
      </c>
    </row>
    <row r="1303" spans="1:39" x14ac:dyDescent="0.35">
      <c r="A1303" t="s">
        <v>47</v>
      </c>
      <c r="B1303" t="s">
        <v>702</v>
      </c>
      <c r="C1303" t="s">
        <v>283</v>
      </c>
      <c r="D1303" t="s">
        <v>1554</v>
      </c>
      <c r="E1303" t="s">
        <v>48</v>
      </c>
      <c r="F1303" t="s">
        <v>239</v>
      </c>
      <c r="G1303" t="s">
        <v>239</v>
      </c>
      <c r="H1303" t="s">
        <v>1618</v>
      </c>
      <c r="I1303" t="s">
        <v>1626</v>
      </c>
      <c r="J1303">
        <v>0.25</v>
      </c>
      <c r="L1303" t="s">
        <v>58</v>
      </c>
      <c r="M1303" t="s">
        <v>49</v>
      </c>
      <c r="N1303">
        <v>7</v>
      </c>
      <c r="O1303">
        <v>143</v>
      </c>
      <c r="P1303">
        <v>23.02</v>
      </c>
      <c r="Q1303">
        <v>106.4817</v>
      </c>
      <c r="R1303">
        <v>13.716083333333334</v>
      </c>
      <c r="S1303">
        <v>1460.5118706750002</v>
      </c>
      <c r="T1303">
        <v>0</v>
      </c>
      <c r="U1303">
        <v>1460.5118706750002</v>
      </c>
      <c r="V1303">
        <v>1460511.8706750001</v>
      </c>
      <c r="W1303">
        <v>121709.32255625002</v>
      </c>
      <c r="X1303" t="s">
        <v>1590</v>
      </c>
      <c r="Y1303" t="s">
        <v>1603</v>
      </c>
      <c r="Z1303">
        <v>3093</v>
      </c>
      <c r="AA1303">
        <v>3094</v>
      </c>
      <c r="AB1303" t="s">
        <v>42</v>
      </c>
      <c r="AC1303" t="s">
        <v>42</v>
      </c>
      <c r="AD1303" t="s">
        <v>42</v>
      </c>
      <c r="AE1303" t="s">
        <v>42</v>
      </c>
      <c r="AF1303">
        <v>101</v>
      </c>
      <c r="AH1303">
        <v>2023</v>
      </c>
      <c r="AI1303" t="s">
        <v>1627</v>
      </c>
      <c r="AK1303">
        <v>108.33029999999999</v>
      </c>
      <c r="AM1303" t="s">
        <v>703</v>
      </c>
    </row>
    <row r="1304" spans="1:39" x14ac:dyDescent="0.35">
      <c r="A1304" t="s">
        <v>47</v>
      </c>
      <c r="B1304" t="s">
        <v>702</v>
      </c>
      <c r="C1304" t="s">
        <v>283</v>
      </c>
      <c r="D1304" t="s">
        <v>1554</v>
      </c>
      <c r="E1304" t="s">
        <v>48</v>
      </c>
      <c r="F1304" t="s">
        <v>239</v>
      </c>
      <c r="G1304" t="s">
        <v>977</v>
      </c>
      <c r="H1304" t="s">
        <v>1618</v>
      </c>
      <c r="I1304" t="s">
        <v>1626</v>
      </c>
      <c r="J1304">
        <v>0.25</v>
      </c>
      <c r="L1304" t="s">
        <v>58</v>
      </c>
      <c r="M1304" t="s">
        <v>49</v>
      </c>
      <c r="N1304">
        <v>7</v>
      </c>
      <c r="O1304">
        <v>143</v>
      </c>
      <c r="P1304">
        <v>2.48</v>
      </c>
      <c r="Q1304">
        <v>106.4817</v>
      </c>
      <c r="R1304">
        <v>1.4776666666666667</v>
      </c>
      <c r="S1304">
        <v>157.34445870000002</v>
      </c>
      <c r="T1304">
        <v>0</v>
      </c>
      <c r="U1304">
        <v>157.34445870000002</v>
      </c>
      <c r="V1304">
        <v>157344.45870000002</v>
      </c>
      <c r="W1304">
        <v>13112.038225000002</v>
      </c>
      <c r="X1304" t="s">
        <v>1590</v>
      </c>
      <c r="Y1304" t="s">
        <v>1622</v>
      </c>
      <c r="Z1304">
        <v>3093</v>
      </c>
      <c r="AA1304">
        <v>3094</v>
      </c>
      <c r="AB1304" t="s">
        <v>42</v>
      </c>
      <c r="AC1304" t="s">
        <v>42</v>
      </c>
      <c r="AD1304" t="s">
        <v>42</v>
      </c>
      <c r="AE1304" t="s">
        <v>42</v>
      </c>
      <c r="AF1304">
        <v>101</v>
      </c>
      <c r="AH1304">
        <v>2023</v>
      </c>
      <c r="AI1304" t="s">
        <v>1623</v>
      </c>
      <c r="AK1304">
        <v>108.33029999999999</v>
      </c>
      <c r="AM1304" t="s">
        <v>703</v>
      </c>
    </row>
    <row r="1305" spans="1:39" x14ac:dyDescent="0.35">
      <c r="A1305" t="s">
        <v>47</v>
      </c>
      <c r="B1305" t="s">
        <v>702</v>
      </c>
      <c r="C1305" t="s">
        <v>283</v>
      </c>
      <c r="D1305" t="s">
        <v>1554</v>
      </c>
      <c r="E1305" t="s">
        <v>48</v>
      </c>
      <c r="F1305" t="s">
        <v>239</v>
      </c>
      <c r="G1305" t="s">
        <v>451</v>
      </c>
      <c r="H1305" t="s">
        <v>1618</v>
      </c>
      <c r="I1305" t="s">
        <v>1626</v>
      </c>
      <c r="J1305">
        <v>0.25</v>
      </c>
      <c r="L1305" t="s">
        <v>58</v>
      </c>
      <c r="M1305" t="s">
        <v>49</v>
      </c>
      <c r="N1305">
        <v>7</v>
      </c>
      <c r="O1305">
        <v>143</v>
      </c>
      <c r="P1305">
        <v>1.5</v>
      </c>
      <c r="Q1305">
        <v>106.4817</v>
      </c>
      <c r="R1305">
        <v>0.89375000000000004</v>
      </c>
      <c r="S1305">
        <v>95.168019375000014</v>
      </c>
      <c r="U1305">
        <v>95.168019375000014</v>
      </c>
      <c r="V1305">
        <v>95168.019375000018</v>
      </c>
      <c r="W1305">
        <v>7930.6682812500012</v>
      </c>
      <c r="X1305" t="s">
        <v>1590</v>
      </c>
      <c r="Y1305" t="s">
        <v>1599</v>
      </c>
      <c r="Z1305">
        <v>3093</v>
      </c>
      <c r="AA1305">
        <v>3094</v>
      </c>
      <c r="AB1305" t="s">
        <v>42</v>
      </c>
      <c r="AC1305" t="s">
        <v>42</v>
      </c>
      <c r="AD1305" t="s">
        <v>42</v>
      </c>
      <c r="AE1305" t="s">
        <v>42</v>
      </c>
      <c r="AF1305">
        <v>101</v>
      </c>
      <c r="AH1305">
        <v>2023</v>
      </c>
      <c r="AI1305" t="s">
        <v>1600</v>
      </c>
      <c r="AK1305">
        <v>108.33029999999999</v>
      </c>
      <c r="AM1305" t="s">
        <v>703</v>
      </c>
    </row>
    <row r="1306" spans="1:39" x14ac:dyDescent="0.35">
      <c r="A1306" t="s">
        <v>47</v>
      </c>
      <c r="B1306" t="s">
        <v>702</v>
      </c>
      <c r="C1306" t="s">
        <v>283</v>
      </c>
      <c r="D1306" t="s">
        <v>1554</v>
      </c>
      <c r="E1306" t="s">
        <v>48</v>
      </c>
      <c r="F1306" t="s">
        <v>1552</v>
      </c>
      <c r="G1306" t="s">
        <v>1552</v>
      </c>
      <c r="H1306" t="s">
        <v>1628</v>
      </c>
      <c r="I1306" t="s">
        <v>1629</v>
      </c>
      <c r="J1306">
        <v>1</v>
      </c>
      <c r="L1306" t="s">
        <v>58</v>
      </c>
      <c r="M1306" t="s">
        <v>50</v>
      </c>
      <c r="N1306">
        <v>8</v>
      </c>
      <c r="O1306">
        <v>163</v>
      </c>
      <c r="P1306">
        <v>29.7</v>
      </c>
      <c r="Q1306">
        <v>106.4817</v>
      </c>
      <c r="R1306">
        <v>80.684999999999988</v>
      </c>
      <c r="S1306">
        <v>8591.4759644999995</v>
      </c>
      <c r="T1306">
        <v>0</v>
      </c>
      <c r="U1306">
        <v>8591.4759644999995</v>
      </c>
      <c r="V1306">
        <v>8591475.9644999988</v>
      </c>
      <c r="W1306">
        <v>715956.3303749999</v>
      </c>
      <c r="X1306" t="s">
        <v>1590</v>
      </c>
      <c r="Y1306" t="s">
        <v>1591</v>
      </c>
      <c r="Z1306">
        <v>3093</v>
      </c>
      <c r="AA1306">
        <v>3094</v>
      </c>
      <c r="AB1306" t="s">
        <v>42</v>
      </c>
      <c r="AC1306" t="s">
        <v>42</v>
      </c>
      <c r="AD1306" t="s">
        <v>42</v>
      </c>
      <c r="AE1306" t="s">
        <v>42</v>
      </c>
      <c r="AF1306">
        <v>101</v>
      </c>
      <c r="AH1306">
        <v>2023</v>
      </c>
      <c r="AK1306">
        <v>108.33029999999999</v>
      </c>
      <c r="AM1306" t="s">
        <v>703</v>
      </c>
    </row>
    <row r="1307" spans="1:39" x14ac:dyDescent="0.35">
      <c r="A1307" t="s">
        <v>47</v>
      </c>
      <c r="B1307" t="s">
        <v>702</v>
      </c>
      <c r="C1307" t="s">
        <v>283</v>
      </c>
      <c r="D1307" t="s">
        <v>1554</v>
      </c>
      <c r="E1307" t="s">
        <v>48</v>
      </c>
      <c r="F1307" t="s">
        <v>1552</v>
      </c>
      <c r="G1307" t="s">
        <v>239</v>
      </c>
      <c r="H1307" t="s">
        <v>1628</v>
      </c>
      <c r="I1307" t="s">
        <v>1629</v>
      </c>
      <c r="J1307">
        <v>1</v>
      </c>
      <c r="L1307" t="s">
        <v>58</v>
      </c>
      <c r="M1307" t="s">
        <v>50</v>
      </c>
      <c r="N1307">
        <v>8</v>
      </c>
      <c r="O1307">
        <v>163</v>
      </c>
      <c r="P1307">
        <v>0.3</v>
      </c>
      <c r="Q1307">
        <v>106.4817</v>
      </c>
      <c r="R1307">
        <v>0.81499999999999995</v>
      </c>
      <c r="S1307">
        <v>86.782585499999996</v>
      </c>
      <c r="T1307">
        <v>0</v>
      </c>
      <c r="U1307">
        <v>86.782585499999996</v>
      </c>
      <c r="V1307">
        <v>86782.585500000001</v>
      </c>
      <c r="W1307">
        <v>7231.8821250000001</v>
      </c>
      <c r="X1307" t="s">
        <v>1590</v>
      </c>
      <c r="Y1307" t="s">
        <v>1603</v>
      </c>
      <c r="Z1307">
        <v>3093</v>
      </c>
      <c r="AA1307">
        <v>3094</v>
      </c>
      <c r="AB1307" t="s">
        <v>42</v>
      </c>
      <c r="AC1307" t="s">
        <v>42</v>
      </c>
      <c r="AD1307" t="s">
        <v>42</v>
      </c>
      <c r="AE1307" t="s">
        <v>42</v>
      </c>
      <c r="AF1307">
        <v>101</v>
      </c>
      <c r="AH1307">
        <v>2023</v>
      </c>
      <c r="AI1307" t="s">
        <v>1604</v>
      </c>
      <c r="AK1307">
        <v>108.33029999999999</v>
      </c>
      <c r="AM1307" t="s">
        <v>703</v>
      </c>
    </row>
    <row r="1308" spans="1:39" x14ac:dyDescent="0.35">
      <c r="A1308" t="s">
        <v>47</v>
      </c>
      <c r="B1308" t="s">
        <v>702</v>
      </c>
      <c r="C1308" t="s">
        <v>283</v>
      </c>
      <c r="D1308" t="s">
        <v>1554</v>
      </c>
      <c r="E1308" t="s">
        <v>48</v>
      </c>
      <c r="F1308" t="s">
        <v>1552</v>
      </c>
      <c r="G1308" t="s">
        <v>1552</v>
      </c>
      <c r="H1308" t="s">
        <v>1628</v>
      </c>
      <c r="I1308" t="s">
        <v>1629</v>
      </c>
      <c r="J1308">
        <v>1</v>
      </c>
      <c r="L1308" t="s">
        <v>58</v>
      </c>
      <c r="M1308" t="s">
        <v>49</v>
      </c>
      <c r="N1308">
        <v>8</v>
      </c>
      <c r="O1308">
        <v>133</v>
      </c>
      <c r="P1308">
        <v>29.7</v>
      </c>
      <c r="Q1308">
        <v>106.4817</v>
      </c>
      <c r="R1308">
        <v>65.834999999999994</v>
      </c>
      <c r="S1308">
        <v>7010.2227194999996</v>
      </c>
      <c r="T1308">
        <v>0</v>
      </c>
      <c r="U1308">
        <v>7010.2227194999996</v>
      </c>
      <c r="V1308">
        <v>7010222.7194999997</v>
      </c>
      <c r="W1308">
        <v>584185.22662500001</v>
      </c>
      <c r="X1308" t="s">
        <v>1590</v>
      </c>
      <c r="Y1308" t="s">
        <v>1591</v>
      </c>
      <c r="Z1308">
        <v>3093</v>
      </c>
      <c r="AA1308">
        <v>3094</v>
      </c>
      <c r="AB1308" t="s">
        <v>42</v>
      </c>
      <c r="AC1308" t="s">
        <v>42</v>
      </c>
      <c r="AD1308" t="s">
        <v>42</v>
      </c>
      <c r="AE1308" t="s">
        <v>42</v>
      </c>
      <c r="AF1308">
        <v>101</v>
      </c>
      <c r="AH1308">
        <v>2023</v>
      </c>
      <c r="AK1308">
        <v>108.33029999999999</v>
      </c>
      <c r="AM1308" t="s">
        <v>703</v>
      </c>
    </row>
    <row r="1309" spans="1:39" x14ac:dyDescent="0.35">
      <c r="A1309" t="s">
        <v>47</v>
      </c>
      <c r="B1309" t="s">
        <v>702</v>
      </c>
      <c r="C1309" t="s">
        <v>283</v>
      </c>
      <c r="D1309" t="s">
        <v>1554</v>
      </c>
      <c r="E1309" t="s">
        <v>48</v>
      </c>
      <c r="F1309" t="s">
        <v>1552</v>
      </c>
      <c r="G1309" t="s">
        <v>239</v>
      </c>
      <c r="H1309" t="s">
        <v>1628</v>
      </c>
      <c r="I1309" t="s">
        <v>1629</v>
      </c>
      <c r="J1309">
        <v>1</v>
      </c>
      <c r="L1309" t="s">
        <v>58</v>
      </c>
      <c r="M1309" t="s">
        <v>49</v>
      </c>
      <c r="N1309">
        <v>8</v>
      </c>
      <c r="O1309">
        <v>133</v>
      </c>
      <c r="P1309">
        <v>0.3</v>
      </c>
      <c r="Q1309">
        <v>106.4817</v>
      </c>
      <c r="R1309">
        <v>0.66499999999999992</v>
      </c>
      <c r="S1309">
        <v>70.810330499999992</v>
      </c>
      <c r="T1309">
        <v>0</v>
      </c>
      <c r="U1309">
        <v>70.810330499999992</v>
      </c>
      <c r="V1309">
        <v>70810.330499999996</v>
      </c>
      <c r="W1309">
        <v>5900.8608749999994</v>
      </c>
      <c r="X1309" t="s">
        <v>1590</v>
      </c>
      <c r="Y1309" t="s">
        <v>1603</v>
      </c>
      <c r="Z1309">
        <v>3093</v>
      </c>
      <c r="AA1309">
        <v>3094</v>
      </c>
      <c r="AB1309" t="s">
        <v>42</v>
      </c>
      <c r="AC1309" t="s">
        <v>42</v>
      </c>
      <c r="AD1309" t="s">
        <v>42</v>
      </c>
      <c r="AE1309" t="s">
        <v>42</v>
      </c>
      <c r="AF1309">
        <v>101</v>
      </c>
      <c r="AH1309">
        <v>2023</v>
      </c>
      <c r="AI1309" t="s">
        <v>1604</v>
      </c>
      <c r="AK1309">
        <v>108.33029999999999</v>
      </c>
      <c r="AM1309" t="s">
        <v>703</v>
      </c>
    </row>
    <row r="1310" spans="1:39" x14ac:dyDescent="0.35">
      <c r="A1310" t="s">
        <v>47</v>
      </c>
      <c r="B1310" t="s">
        <v>702</v>
      </c>
      <c r="C1310" t="s">
        <v>283</v>
      </c>
      <c r="D1310" t="s">
        <v>1554</v>
      </c>
      <c r="E1310" t="s">
        <v>48</v>
      </c>
      <c r="F1310" t="s">
        <v>705</v>
      </c>
      <c r="G1310" t="s">
        <v>705</v>
      </c>
      <c r="H1310" t="s">
        <v>1630</v>
      </c>
      <c r="I1310" t="s">
        <v>1631</v>
      </c>
      <c r="J1310">
        <v>1</v>
      </c>
      <c r="L1310" t="s">
        <v>58</v>
      </c>
      <c r="M1310" t="s">
        <v>50</v>
      </c>
      <c r="N1310">
        <v>9</v>
      </c>
      <c r="O1310">
        <v>164</v>
      </c>
      <c r="P1310">
        <v>19.649999999999999</v>
      </c>
      <c r="Q1310">
        <v>106.4817</v>
      </c>
      <c r="R1310">
        <v>53.71</v>
      </c>
      <c r="S1310">
        <v>5719.1321070000004</v>
      </c>
      <c r="T1310">
        <v>0</v>
      </c>
      <c r="U1310">
        <v>5719.1321070000004</v>
      </c>
      <c r="V1310">
        <v>5719132.1070000008</v>
      </c>
      <c r="W1310">
        <v>476594.34225000005</v>
      </c>
      <c r="X1310" t="s">
        <v>1590</v>
      </c>
      <c r="Y1310" t="s">
        <v>1632</v>
      </c>
      <c r="Z1310">
        <v>3093</v>
      </c>
      <c r="AA1310">
        <v>3094</v>
      </c>
      <c r="AB1310" t="s">
        <v>42</v>
      </c>
      <c r="AC1310" t="s">
        <v>42</v>
      </c>
      <c r="AD1310" t="s">
        <v>42</v>
      </c>
      <c r="AE1310" t="s">
        <v>42</v>
      </c>
      <c r="AF1310">
        <v>101</v>
      </c>
      <c r="AH1310">
        <v>2023</v>
      </c>
      <c r="AI1310" t="s">
        <v>1633</v>
      </c>
      <c r="AK1310">
        <v>108.33029999999999</v>
      </c>
      <c r="AM1310" t="s">
        <v>703</v>
      </c>
    </row>
    <row r="1311" spans="1:39" x14ac:dyDescent="0.35">
      <c r="A1311" t="s">
        <v>47</v>
      </c>
      <c r="B1311" t="s">
        <v>702</v>
      </c>
      <c r="C1311" t="s">
        <v>283</v>
      </c>
      <c r="D1311" t="s">
        <v>1554</v>
      </c>
      <c r="E1311" t="s">
        <v>48</v>
      </c>
      <c r="F1311" t="s">
        <v>705</v>
      </c>
      <c r="G1311" t="s">
        <v>705</v>
      </c>
      <c r="H1311" t="s">
        <v>1630</v>
      </c>
      <c r="I1311" t="s">
        <v>1631</v>
      </c>
      <c r="J1311">
        <v>0.9</v>
      </c>
      <c r="L1311" t="s">
        <v>58</v>
      </c>
      <c r="M1311" t="s">
        <v>50</v>
      </c>
      <c r="N1311">
        <v>9</v>
      </c>
      <c r="O1311">
        <v>164</v>
      </c>
      <c r="P1311">
        <v>4.05</v>
      </c>
      <c r="Q1311">
        <v>106.4817</v>
      </c>
      <c r="R1311">
        <v>9.9629999999999992</v>
      </c>
      <c r="S1311">
        <v>1060.8771770999999</v>
      </c>
      <c r="T1311">
        <v>0</v>
      </c>
      <c r="U1311">
        <v>1060.8771770999999</v>
      </c>
      <c r="V1311">
        <v>1060877.1771</v>
      </c>
      <c r="W1311">
        <v>88406.431425000002</v>
      </c>
      <c r="X1311" t="s">
        <v>1590</v>
      </c>
      <c r="Y1311" t="s">
        <v>1632</v>
      </c>
      <c r="Z1311">
        <v>3093</v>
      </c>
      <c r="AA1311">
        <v>3094</v>
      </c>
      <c r="AB1311" t="s">
        <v>42</v>
      </c>
      <c r="AC1311" t="s">
        <v>42</v>
      </c>
      <c r="AD1311" t="s">
        <v>42</v>
      </c>
      <c r="AE1311" t="s">
        <v>42</v>
      </c>
      <c r="AF1311">
        <v>101</v>
      </c>
      <c r="AH1311">
        <v>2023</v>
      </c>
      <c r="AI1311" t="s">
        <v>1634</v>
      </c>
      <c r="AK1311">
        <v>108.33029999999999</v>
      </c>
      <c r="AM1311" t="s">
        <v>703</v>
      </c>
    </row>
    <row r="1312" spans="1:39" x14ac:dyDescent="0.35">
      <c r="A1312" t="s">
        <v>47</v>
      </c>
      <c r="B1312" t="s">
        <v>702</v>
      </c>
      <c r="C1312" t="s">
        <v>283</v>
      </c>
      <c r="D1312" t="s">
        <v>1554</v>
      </c>
      <c r="E1312" t="s">
        <v>48</v>
      </c>
      <c r="F1312" t="s">
        <v>705</v>
      </c>
      <c r="G1312" t="s">
        <v>1250</v>
      </c>
      <c r="H1312" t="s">
        <v>1630</v>
      </c>
      <c r="I1312" t="s">
        <v>1631</v>
      </c>
      <c r="J1312">
        <v>0.1</v>
      </c>
      <c r="L1312" t="s">
        <v>58</v>
      </c>
      <c r="M1312" t="s">
        <v>50</v>
      </c>
      <c r="N1312">
        <v>9</v>
      </c>
      <c r="O1312">
        <v>164</v>
      </c>
      <c r="P1312">
        <v>4.05</v>
      </c>
      <c r="Q1312">
        <v>106.4817</v>
      </c>
      <c r="R1312">
        <v>1.107</v>
      </c>
      <c r="S1312">
        <v>117.87524190000001</v>
      </c>
      <c r="T1312">
        <v>0</v>
      </c>
      <c r="U1312">
        <v>117.87524190000001</v>
      </c>
      <c r="V1312">
        <v>117875.24190000001</v>
      </c>
      <c r="W1312">
        <v>9822.9368250000007</v>
      </c>
      <c r="X1312" t="s">
        <v>1590</v>
      </c>
      <c r="Y1312" t="s">
        <v>1594</v>
      </c>
      <c r="Z1312">
        <v>3093</v>
      </c>
      <c r="AA1312">
        <v>3094</v>
      </c>
      <c r="AB1312" t="s">
        <v>42</v>
      </c>
      <c r="AC1312" t="s">
        <v>42</v>
      </c>
      <c r="AD1312" t="s">
        <v>42</v>
      </c>
      <c r="AE1312" t="s">
        <v>42</v>
      </c>
      <c r="AF1312">
        <v>101</v>
      </c>
      <c r="AH1312">
        <v>2023</v>
      </c>
      <c r="AI1312" t="s">
        <v>1634</v>
      </c>
      <c r="AK1312">
        <v>108.33029999999999</v>
      </c>
      <c r="AM1312" t="s">
        <v>703</v>
      </c>
    </row>
    <row r="1313" spans="1:39" x14ac:dyDescent="0.35">
      <c r="A1313" t="s">
        <v>47</v>
      </c>
      <c r="B1313" t="s">
        <v>702</v>
      </c>
      <c r="C1313" t="s">
        <v>283</v>
      </c>
      <c r="D1313" t="s">
        <v>1554</v>
      </c>
      <c r="E1313" t="s">
        <v>48</v>
      </c>
      <c r="F1313" t="s">
        <v>705</v>
      </c>
      <c r="G1313" t="s">
        <v>239</v>
      </c>
      <c r="H1313" t="s">
        <v>1630</v>
      </c>
      <c r="I1313" t="s">
        <v>1631</v>
      </c>
      <c r="J1313">
        <v>1</v>
      </c>
      <c r="L1313" t="s">
        <v>58</v>
      </c>
      <c r="M1313" t="s">
        <v>50</v>
      </c>
      <c r="N1313">
        <v>9</v>
      </c>
      <c r="O1313">
        <v>164</v>
      </c>
      <c r="P1313">
        <v>4.8</v>
      </c>
      <c r="Q1313">
        <v>106.4817</v>
      </c>
      <c r="R1313">
        <v>13.12</v>
      </c>
      <c r="S1313">
        <v>1397.039904</v>
      </c>
      <c r="T1313">
        <v>0</v>
      </c>
      <c r="U1313">
        <v>1397.039904</v>
      </c>
      <c r="V1313">
        <v>1397039.9039999999</v>
      </c>
      <c r="W1313">
        <v>116419.99199999998</v>
      </c>
      <c r="X1313" t="s">
        <v>1590</v>
      </c>
      <c r="Y1313" t="s">
        <v>1603</v>
      </c>
      <c r="Z1313">
        <v>3093</v>
      </c>
      <c r="AA1313">
        <v>3094</v>
      </c>
      <c r="AB1313" t="s">
        <v>42</v>
      </c>
      <c r="AC1313" t="s">
        <v>42</v>
      </c>
      <c r="AD1313" t="s">
        <v>42</v>
      </c>
      <c r="AE1313" t="s">
        <v>42</v>
      </c>
      <c r="AF1313">
        <v>101</v>
      </c>
      <c r="AH1313">
        <v>2023</v>
      </c>
      <c r="AI1313" t="s">
        <v>1635</v>
      </c>
      <c r="AK1313">
        <v>108.33029999999999</v>
      </c>
      <c r="AM1313" t="s">
        <v>703</v>
      </c>
    </row>
    <row r="1314" spans="1:39" x14ac:dyDescent="0.35">
      <c r="A1314" t="s">
        <v>47</v>
      </c>
      <c r="B1314" t="s">
        <v>702</v>
      </c>
      <c r="C1314" t="s">
        <v>283</v>
      </c>
      <c r="D1314" t="s">
        <v>1554</v>
      </c>
      <c r="E1314" t="s">
        <v>48</v>
      </c>
      <c r="F1314" t="s">
        <v>705</v>
      </c>
      <c r="G1314" t="s">
        <v>451</v>
      </c>
      <c r="H1314" t="s">
        <v>1630</v>
      </c>
      <c r="I1314" t="s">
        <v>1631</v>
      </c>
      <c r="J1314">
        <v>1</v>
      </c>
      <c r="L1314" t="s">
        <v>58</v>
      </c>
      <c r="M1314" t="s">
        <v>50</v>
      </c>
      <c r="N1314">
        <v>9</v>
      </c>
      <c r="O1314">
        <v>164</v>
      </c>
      <c r="P1314">
        <v>1.5</v>
      </c>
      <c r="Q1314">
        <v>106.4817</v>
      </c>
      <c r="R1314">
        <v>4.0999999999999996</v>
      </c>
      <c r="S1314">
        <v>436.57496999999995</v>
      </c>
      <c r="T1314">
        <v>0</v>
      </c>
      <c r="U1314">
        <v>436.57496999999995</v>
      </c>
      <c r="V1314">
        <v>436574.97</v>
      </c>
      <c r="W1314">
        <v>36381.247499999998</v>
      </c>
      <c r="X1314" t="s">
        <v>1590</v>
      </c>
      <c r="Y1314" t="s">
        <v>1599</v>
      </c>
      <c r="Z1314">
        <v>3093</v>
      </c>
      <c r="AA1314">
        <v>3094</v>
      </c>
      <c r="AB1314" t="s">
        <v>42</v>
      </c>
      <c r="AC1314" t="s">
        <v>42</v>
      </c>
      <c r="AD1314" t="s">
        <v>42</v>
      </c>
      <c r="AE1314" t="s">
        <v>42</v>
      </c>
      <c r="AF1314">
        <v>101</v>
      </c>
      <c r="AH1314">
        <v>2023</v>
      </c>
      <c r="AI1314" t="s">
        <v>1600</v>
      </c>
      <c r="AK1314">
        <v>108.33029999999999</v>
      </c>
      <c r="AM1314" t="s">
        <v>703</v>
      </c>
    </row>
    <row r="1315" spans="1:39" x14ac:dyDescent="0.35">
      <c r="A1315" t="s">
        <v>47</v>
      </c>
      <c r="B1315" t="s">
        <v>702</v>
      </c>
      <c r="C1315" t="s">
        <v>283</v>
      </c>
      <c r="D1315" t="s">
        <v>1554</v>
      </c>
      <c r="E1315" t="s">
        <v>48</v>
      </c>
      <c r="F1315" t="s">
        <v>705</v>
      </c>
      <c r="G1315" t="s">
        <v>705</v>
      </c>
      <c r="H1315" t="s">
        <v>1630</v>
      </c>
      <c r="I1315" t="s">
        <v>1631</v>
      </c>
      <c r="J1315">
        <v>1</v>
      </c>
      <c r="L1315" t="s">
        <v>58</v>
      </c>
      <c r="M1315" t="s">
        <v>49</v>
      </c>
      <c r="N1315">
        <v>9</v>
      </c>
      <c r="O1315">
        <v>162</v>
      </c>
      <c r="P1315">
        <v>19.649999999999999</v>
      </c>
      <c r="Q1315">
        <v>106.4817</v>
      </c>
      <c r="R1315">
        <v>53.054999999999993</v>
      </c>
      <c r="S1315">
        <v>5649.3865934999994</v>
      </c>
      <c r="T1315">
        <v>0</v>
      </c>
      <c r="U1315">
        <v>5649.3865934999994</v>
      </c>
      <c r="V1315">
        <v>5649386.5934999995</v>
      </c>
      <c r="W1315">
        <v>470782.21612499998</v>
      </c>
      <c r="X1315" t="s">
        <v>1590</v>
      </c>
      <c r="Y1315" t="s">
        <v>1632</v>
      </c>
      <c r="Z1315">
        <v>3093</v>
      </c>
      <c r="AA1315">
        <v>3094</v>
      </c>
      <c r="AB1315" t="s">
        <v>42</v>
      </c>
      <c r="AC1315" t="s">
        <v>42</v>
      </c>
      <c r="AD1315" t="s">
        <v>42</v>
      </c>
      <c r="AE1315" t="s">
        <v>42</v>
      </c>
      <c r="AF1315">
        <v>101</v>
      </c>
      <c r="AH1315">
        <v>2023</v>
      </c>
      <c r="AI1315" t="s">
        <v>1633</v>
      </c>
      <c r="AK1315">
        <v>108.33029999999999</v>
      </c>
      <c r="AM1315" t="s">
        <v>703</v>
      </c>
    </row>
    <row r="1316" spans="1:39" x14ac:dyDescent="0.35">
      <c r="A1316" t="s">
        <v>47</v>
      </c>
      <c r="B1316" t="s">
        <v>702</v>
      </c>
      <c r="C1316" t="s">
        <v>283</v>
      </c>
      <c r="D1316" t="s">
        <v>1554</v>
      </c>
      <c r="E1316" t="s">
        <v>48</v>
      </c>
      <c r="F1316" t="s">
        <v>705</v>
      </c>
      <c r="G1316" t="s">
        <v>705</v>
      </c>
      <c r="H1316" t="s">
        <v>1630</v>
      </c>
      <c r="I1316" t="s">
        <v>1631</v>
      </c>
      <c r="J1316">
        <v>0.9</v>
      </c>
      <c r="L1316" t="s">
        <v>58</v>
      </c>
      <c r="M1316" t="s">
        <v>49</v>
      </c>
      <c r="N1316">
        <v>9</v>
      </c>
      <c r="O1316">
        <v>162</v>
      </c>
      <c r="P1316">
        <v>4.05</v>
      </c>
      <c r="Q1316">
        <v>106.4817</v>
      </c>
      <c r="R1316">
        <v>9.8414999999999999</v>
      </c>
      <c r="S1316">
        <v>1047.9396505500001</v>
      </c>
      <c r="T1316">
        <v>0</v>
      </c>
      <c r="U1316">
        <v>1047.9396505500001</v>
      </c>
      <c r="V1316">
        <v>1047939.6505500001</v>
      </c>
      <c r="W1316">
        <v>87328.304212500007</v>
      </c>
      <c r="X1316" t="s">
        <v>1590</v>
      </c>
      <c r="Y1316" t="s">
        <v>1632</v>
      </c>
      <c r="Z1316">
        <v>3093</v>
      </c>
      <c r="AA1316">
        <v>3094</v>
      </c>
      <c r="AB1316" t="s">
        <v>42</v>
      </c>
      <c r="AC1316" t="s">
        <v>42</v>
      </c>
      <c r="AD1316" t="s">
        <v>42</v>
      </c>
      <c r="AE1316" t="s">
        <v>42</v>
      </c>
      <c r="AF1316">
        <v>101</v>
      </c>
      <c r="AH1316">
        <v>2023</v>
      </c>
      <c r="AI1316" t="s">
        <v>1634</v>
      </c>
      <c r="AK1316">
        <v>108.33029999999999</v>
      </c>
      <c r="AM1316" t="s">
        <v>703</v>
      </c>
    </row>
    <row r="1317" spans="1:39" x14ac:dyDescent="0.35">
      <c r="A1317" t="s">
        <v>47</v>
      </c>
      <c r="B1317" t="s">
        <v>702</v>
      </c>
      <c r="C1317" t="s">
        <v>283</v>
      </c>
      <c r="D1317" t="s">
        <v>1554</v>
      </c>
      <c r="E1317" t="s">
        <v>48</v>
      </c>
      <c r="F1317" t="s">
        <v>705</v>
      </c>
      <c r="G1317" t="s">
        <v>1250</v>
      </c>
      <c r="H1317" t="s">
        <v>1630</v>
      </c>
      <c r="I1317" t="s">
        <v>1631</v>
      </c>
      <c r="J1317">
        <v>0.1</v>
      </c>
      <c r="L1317" t="s">
        <v>58</v>
      </c>
      <c r="M1317" t="s">
        <v>49</v>
      </c>
      <c r="N1317">
        <v>9</v>
      </c>
      <c r="O1317">
        <v>162</v>
      </c>
      <c r="P1317">
        <v>4.05</v>
      </c>
      <c r="Q1317">
        <v>106.4817</v>
      </c>
      <c r="R1317">
        <v>1.0935000000000001</v>
      </c>
      <c r="S1317">
        <v>116.43773895000002</v>
      </c>
      <c r="T1317">
        <v>0</v>
      </c>
      <c r="U1317">
        <v>116.43773895000002</v>
      </c>
      <c r="V1317">
        <v>116437.73895000003</v>
      </c>
      <c r="W1317">
        <v>9703.1449125000017</v>
      </c>
      <c r="X1317" t="s">
        <v>1590</v>
      </c>
      <c r="Y1317" t="s">
        <v>1594</v>
      </c>
      <c r="Z1317">
        <v>3093</v>
      </c>
      <c r="AA1317">
        <v>3094</v>
      </c>
      <c r="AB1317" t="s">
        <v>42</v>
      </c>
      <c r="AC1317" t="s">
        <v>42</v>
      </c>
      <c r="AD1317" t="s">
        <v>42</v>
      </c>
      <c r="AE1317" t="s">
        <v>42</v>
      </c>
      <c r="AF1317">
        <v>101</v>
      </c>
      <c r="AH1317">
        <v>2023</v>
      </c>
      <c r="AI1317" t="s">
        <v>1634</v>
      </c>
      <c r="AK1317">
        <v>108.33029999999999</v>
      </c>
      <c r="AM1317" t="s">
        <v>703</v>
      </c>
    </row>
    <row r="1318" spans="1:39" x14ac:dyDescent="0.35">
      <c r="A1318" t="s">
        <v>47</v>
      </c>
      <c r="B1318" t="s">
        <v>702</v>
      </c>
      <c r="C1318" t="s">
        <v>283</v>
      </c>
      <c r="D1318" t="s">
        <v>1554</v>
      </c>
      <c r="E1318" t="s">
        <v>48</v>
      </c>
      <c r="F1318" t="s">
        <v>705</v>
      </c>
      <c r="G1318" t="s">
        <v>239</v>
      </c>
      <c r="H1318" t="s">
        <v>1630</v>
      </c>
      <c r="I1318" t="s">
        <v>1631</v>
      </c>
      <c r="J1318">
        <v>1</v>
      </c>
      <c r="L1318" t="s">
        <v>58</v>
      </c>
      <c r="M1318" t="s">
        <v>49</v>
      </c>
      <c r="N1318">
        <v>9</v>
      </c>
      <c r="O1318">
        <v>162</v>
      </c>
      <c r="P1318">
        <v>4.8</v>
      </c>
      <c r="Q1318">
        <v>106.4817</v>
      </c>
      <c r="R1318">
        <v>12.96</v>
      </c>
      <c r="S1318">
        <v>1380.0028320000001</v>
      </c>
      <c r="T1318">
        <v>0</v>
      </c>
      <c r="U1318">
        <v>1380.0028320000001</v>
      </c>
      <c r="V1318">
        <v>1380002.8320000002</v>
      </c>
      <c r="W1318">
        <v>115000.23600000002</v>
      </c>
      <c r="X1318" t="s">
        <v>1590</v>
      </c>
      <c r="Y1318" t="s">
        <v>1603</v>
      </c>
      <c r="Z1318">
        <v>3093</v>
      </c>
      <c r="AA1318">
        <v>3094</v>
      </c>
      <c r="AB1318" t="s">
        <v>42</v>
      </c>
      <c r="AC1318" t="s">
        <v>42</v>
      </c>
      <c r="AD1318" t="s">
        <v>42</v>
      </c>
      <c r="AE1318" t="s">
        <v>42</v>
      </c>
      <c r="AF1318">
        <v>101</v>
      </c>
      <c r="AH1318">
        <v>2023</v>
      </c>
      <c r="AI1318" t="s">
        <v>1635</v>
      </c>
      <c r="AK1318">
        <v>108.33029999999999</v>
      </c>
      <c r="AM1318" t="s">
        <v>703</v>
      </c>
    </row>
    <row r="1319" spans="1:39" x14ac:dyDescent="0.35">
      <c r="A1319" t="s">
        <v>47</v>
      </c>
      <c r="B1319" t="s">
        <v>702</v>
      </c>
      <c r="C1319" t="s">
        <v>283</v>
      </c>
      <c r="D1319" t="s">
        <v>1554</v>
      </c>
      <c r="E1319" t="s">
        <v>48</v>
      </c>
      <c r="F1319" t="s">
        <v>705</v>
      </c>
      <c r="G1319" t="s">
        <v>451</v>
      </c>
      <c r="H1319" t="s">
        <v>1630</v>
      </c>
      <c r="I1319" t="s">
        <v>1631</v>
      </c>
      <c r="J1319">
        <v>1</v>
      </c>
      <c r="L1319" t="s">
        <v>58</v>
      </c>
      <c r="M1319" t="s">
        <v>49</v>
      </c>
      <c r="N1319">
        <v>9</v>
      </c>
      <c r="O1319">
        <v>162</v>
      </c>
      <c r="P1319">
        <v>1.5</v>
      </c>
      <c r="Q1319">
        <v>106.4817</v>
      </c>
      <c r="R1319">
        <v>4.05</v>
      </c>
      <c r="S1319">
        <v>431.25088499999998</v>
      </c>
      <c r="T1319">
        <v>0</v>
      </c>
      <c r="U1319">
        <v>431.25088499999998</v>
      </c>
      <c r="V1319">
        <v>431250.88500000001</v>
      </c>
      <c r="W1319">
        <v>35937.573750000003</v>
      </c>
      <c r="X1319" t="s">
        <v>1590</v>
      </c>
      <c r="Y1319" t="s">
        <v>1599</v>
      </c>
      <c r="Z1319">
        <v>3093</v>
      </c>
      <c r="AA1319">
        <v>3094</v>
      </c>
      <c r="AB1319" t="s">
        <v>42</v>
      </c>
      <c r="AC1319" t="s">
        <v>42</v>
      </c>
      <c r="AD1319" t="s">
        <v>42</v>
      </c>
      <c r="AE1319" t="s">
        <v>42</v>
      </c>
      <c r="AF1319">
        <v>101</v>
      </c>
      <c r="AH1319">
        <v>2023</v>
      </c>
      <c r="AI1319" t="s">
        <v>1600</v>
      </c>
      <c r="AK1319">
        <v>108.33029999999999</v>
      </c>
      <c r="AM1319" t="s">
        <v>703</v>
      </c>
    </row>
    <row r="1320" spans="1:39" x14ac:dyDescent="0.35">
      <c r="A1320" t="s">
        <v>47</v>
      </c>
      <c r="B1320" t="s">
        <v>702</v>
      </c>
      <c r="C1320" t="s">
        <v>283</v>
      </c>
      <c r="D1320" t="s">
        <v>1554</v>
      </c>
      <c r="E1320" t="s">
        <v>48</v>
      </c>
      <c r="F1320" t="s">
        <v>533</v>
      </c>
      <c r="G1320" t="s">
        <v>533</v>
      </c>
      <c r="H1320" t="s">
        <v>1636</v>
      </c>
      <c r="I1320" t="s">
        <v>1637</v>
      </c>
      <c r="J1320">
        <v>1</v>
      </c>
      <c r="L1320" t="s">
        <v>58</v>
      </c>
      <c r="M1320" t="s">
        <v>50</v>
      </c>
      <c r="N1320">
        <v>10</v>
      </c>
      <c r="O1320">
        <v>157</v>
      </c>
      <c r="P1320">
        <v>1.2</v>
      </c>
      <c r="Q1320">
        <v>106.4817</v>
      </c>
      <c r="R1320">
        <v>3.14</v>
      </c>
      <c r="S1320">
        <v>334.35253800000004</v>
      </c>
      <c r="T1320">
        <v>0</v>
      </c>
      <c r="U1320">
        <v>334.35253800000004</v>
      </c>
      <c r="V1320">
        <v>334352.53800000006</v>
      </c>
      <c r="W1320">
        <v>27862.711500000005</v>
      </c>
      <c r="X1320" t="s">
        <v>1590</v>
      </c>
      <c r="Y1320" t="s">
        <v>1638</v>
      </c>
      <c r="Z1320">
        <v>3093</v>
      </c>
      <c r="AA1320">
        <v>3094</v>
      </c>
      <c r="AB1320" t="s">
        <v>42</v>
      </c>
      <c r="AC1320" t="s">
        <v>42</v>
      </c>
      <c r="AD1320" t="s">
        <v>42</v>
      </c>
      <c r="AE1320" t="s">
        <v>42</v>
      </c>
      <c r="AF1320">
        <v>101</v>
      </c>
      <c r="AH1320">
        <v>2023</v>
      </c>
      <c r="AI1320" t="s">
        <v>1639</v>
      </c>
      <c r="AK1320">
        <v>108.33029999999999</v>
      </c>
      <c r="AM1320" t="s">
        <v>703</v>
      </c>
    </row>
    <row r="1321" spans="1:39" x14ac:dyDescent="0.35">
      <c r="A1321" t="s">
        <v>47</v>
      </c>
      <c r="B1321" t="s">
        <v>702</v>
      </c>
      <c r="C1321" t="s">
        <v>283</v>
      </c>
      <c r="D1321" t="s">
        <v>1554</v>
      </c>
      <c r="E1321" t="s">
        <v>48</v>
      </c>
      <c r="F1321" t="s">
        <v>533</v>
      </c>
      <c r="G1321" t="s">
        <v>1127</v>
      </c>
      <c r="H1321" t="s">
        <v>1636</v>
      </c>
      <c r="I1321" t="s">
        <v>1637</v>
      </c>
      <c r="J1321">
        <v>1</v>
      </c>
      <c r="L1321" t="s">
        <v>58</v>
      </c>
      <c r="M1321" t="s">
        <v>50</v>
      </c>
      <c r="N1321">
        <v>10</v>
      </c>
      <c r="O1321">
        <v>157</v>
      </c>
      <c r="P1321">
        <v>1.5</v>
      </c>
      <c r="Q1321">
        <v>106.4817</v>
      </c>
      <c r="R1321">
        <v>3.9249999999999998</v>
      </c>
      <c r="S1321">
        <v>417.94067250000001</v>
      </c>
      <c r="T1321">
        <v>0</v>
      </c>
      <c r="U1321">
        <v>417.94067250000001</v>
      </c>
      <c r="V1321">
        <v>417940.67249999999</v>
      </c>
      <c r="W1321">
        <v>34828.389374999999</v>
      </c>
      <c r="X1321" t="s">
        <v>1590</v>
      </c>
      <c r="Y1321" t="s">
        <v>1613</v>
      </c>
      <c r="Z1321">
        <v>3093</v>
      </c>
      <c r="AA1321">
        <v>3094</v>
      </c>
      <c r="AB1321" t="s">
        <v>42</v>
      </c>
      <c r="AC1321" t="s">
        <v>42</v>
      </c>
      <c r="AD1321" t="s">
        <v>42</v>
      </c>
      <c r="AE1321" t="s">
        <v>42</v>
      </c>
      <c r="AF1321">
        <v>101</v>
      </c>
      <c r="AH1321">
        <v>2023</v>
      </c>
      <c r="AI1321" t="s">
        <v>1640</v>
      </c>
      <c r="AK1321">
        <v>108.33029999999999</v>
      </c>
      <c r="AM1321" t="s">
        <v>703</v>
      </c>
    </row>
    <row r="1322" spans="1:39" x14ac:dyDescent="0.35">
      <c r="A1322" t="s">
        <v>47</v>
      </c>
      <c r="B1322" t="s">
        <v>702</v>
      </c>
      <c r="C1322" t="s">
        <v>283</v>
      </c>
      <c r="D1322" t="s">
        <v>1554</v>
      </c>
      <c r="E1322" t="s">
        <v>48</v>
      </c>
      <c r="F1322" t="s">
        <v>533</v>
      </c>
      <c r="G1322" t="s">
        <v>1132</v>
      </c>
      <c r="H1322" t="s">
        <v>1636</v>
      </c>
      <c r="I1322" t="s">
        <v>1637</v>
      </c>
      <c r="J1322">
        <v>0.25</v>
      </c>
      <c r="L1322" t="s">
        <v>58</v>
      </c>
      <c r="M1322" t="s">
        <v>50</v>
      </c>
      <c r="N1322">
        <v>10</v>
      </c>
      <c r="O1322">
        <v>157</v>
      </c>
      <c r="P1322">
        <v>10.199999999999999</v>
      </c>
      <c r="Q1322">
        <v>106.4817</v>
      </c>
      <c r="R1322">
        <v>6.6724999999999994</v>
      </c>
      <c r="S1322">
        <v>710.49914324999997</v>
      </c>
      <c r="T1322">
        <v>0</v>
      </c>
      <c r="U1322">
        <v>710.49914324999997</v>
      </c>
      <c r="V1322">
        <v>710499.14324999996</v>
      </c>
      <c r="W1322">
        <v>59208.261937499999</v>
      </c>
      <c r="X1322" t="s">
        <v>1590</v>
      </c>
      <c r="Y1322" t="s">
        <v>1610</v>
      </c>
      <c r="Z1322">
        <v>3093</v>
      </c>
      <c r="AA1322">
        <v>3094</v>
      </c>
      <c r="AB1322" t="s">
        <v>42</v>
      </c>
      <c r="AC1322" t="s">
        <v>42</v>
      </c>
      <c r="AD1322" t="s">
        <v>42</v>
      </c>
      <c r="AE1322" t="s">
        <v>42</v>
      </c>
      <c r="AF1322">
        <v>101</v>
      </c>
      <c r="AH1322">
        <v>2023</v>
      </c>
      <c r="AI1322" t="s">
        <v>1641</v>
      </c>
      <c r="AK1322">
        <v>108.33029999999999</v>
      </c>
      <c r="AM1322" t="s">
        <v>703</v>
      </c>
    </row>
    <row r="1323" spans="1:39" x14ac:dyDescent="0.35">
      <c r="A1323" t="s">
        <v>47</v>
      </c>
      <c r="B1323" t="s">
        <v>702</v>
      </c>
      <c r="C1323" t="s">
        <v>283</v>
      </c>
      <c r="D1323" t="s">
        <v>1554</v>
      </c>
      <c r="E1323" t="s">
        <v>48</v>
      </c>
      <c r="F1323" t="s">
        <v>533</v>
      </c>
      <c r="G1323" t="s">
        <v>239</v>
      </c>
      <c r="H1323" t="s">
        <v>1636</v>
      </c>
      <c r="I1323" t="s">
        <v>1637</v>
      </c>
      <c r="J1323">
        <v>0.25</v>
      </c>
      <c r="L1323" t="s">
        <v>58</v>
      </c>
      <c r="M1323" t="s">
        <v>50</v>
      </c>
      <c r="N1323">
        <v>10</v>
      </c>
      <c r="O1323">
        <v>157</v>
      </c>
      <c r="P1323">
        <v>10.199999999999999</v>
      </c>
      <c r="Q1323">
        <v>106.4817</v>
      </c>
      <c r="R1323">
        <v>6.6724999999999994</v>
      </c>
      <c r="S1323">
        <v>710.49914324999997</v>
      </c>
      <c r="T1323">
        <v>0</v>
      </c>
      <c r="U1323">
        <v>710.49914324999997</v>
      </c>
      <c r="V1323">
        <v>710499.14324999996</v>
      </c>
      <c r="W1323">
        <v>59208.261937499999</v>
      </c>
      <c r="X1323" t="s">
        <v>1590</v>
      </c>
      <c r="Y1323" t="s">
        <v>1603</v>
      </c>
      <c r="Z1323">
        <v>3093</v>
      </c>
      <c r="AA1323">
        <v>3094</v>
      </c>
      <c r="AB1323" t="s">
        <v>42</v>
      </c>
      <c r="AC1323" t="s">
        <v>42</v>
      </c>
      <c r="AD1323" t="s">
        <v>42</v>
      </c>
      <c r="AE1323" t="s">
        <v>42</v>
      </c>
      <c r="AF1323">
        <v>101</v>
      </c>
      <c r="AH1323">
        <v>2023</v>
      </c>
      <c r="AI1323" t="s">
        <v>1641</v>
      </c>
      <c r="AK1323">
        <v>108.33029999999999</v>
      </c>
      <c r="AM1323" t="s">
        <v>703</v>
      </c>
    </row>
    <row r="1324" spans="1:39" x14ac:dyDescent="0.35">
      <c r="A1324" t="s">
        <v>47</v>
      </c>
      <c r="B1324" t="s">
        <v>702</v>
      </c>
      <c r="C1324" t="s">
        <v>283</v>
      </c>
      <c r="D1324" t="s">
        <v>1554</v>
      </c>
      <c r="E1324" t="s">
        <v>48</v>
      </c>
      <c r="F1324" t="s">
        <v>533</v>
      </c>
      <c r="G1324" t="s">
        <v>533</v>
      </c>
      <c r="H1324" t="s">
        <v>1636</v>
      </c>
      <c r="I1324" t="s">
        <v>1637</v>
      </c>
      <c r="J1324">
        <v>0.25</v>
      </c>
      <c r="L1324" t="s">
        <v>58</v>
      </c>
      <c r="M1324" t="s">
        <v>50</v>
      </c>
      <c r="N1324">
        <v>10</v>
      </c>
      <c r="O1324">
        <v>157</v>
      </c>
      <c r="P1324">
        <v>10.199999999999999</v>
      </c>
      <c r="Q1324">
        <v>106.4817</v>
      </c>
      <c r="R1324">
        <v>6.6724999999999994</v>
      </c>
      <c r="S1324">
        <v>710.49914324999997</v>
      </c>
      <c r="T1324">
        <v>0</v>
      </c>
      <c r="U1324">
        <v>710.49914324999997</v>
      </c>
      <c r="V1324">
        <v>710499.14324999996</v>
      </c>
      <c r="W1324">
        <v>59208.261937499999</v>
      </c>
      <c r="X1324" t="s">
        <v>1590</v>
      </c>
      <c r="Y1324" t="s">
        <v>1638</v>
      </c>
      <c r="Z1324">
        <v>3093</v>
      </c>
      <c r="AA1324">
        <v>3094</v>
      </c>
      <c r="AB1324" t="s">
        <v>42</v>
      </c>
      <c r="AC1324" t="s">
        <v>42</v>
      </c>
      <c r="AD1324" t="s">
        <v>42</v>
      </c>
      <c r="AE1324" t="s">
        <v>42</v>
      </c>
      <c r="AF1324">
        <v>101</v>
      </c>
      <c r="AH1324">
        <v>2023</v>
      </c>
      <c r="AI1324" t="s">
        <v>1641</v>
      </c>
      <c r="AK1324">
        <v>108.33029999999999</v>
      </c>
      <c r="AM1324" t="s">
        <v>703</v>
      </c>
    </row>
    <row r="1325" spans="1:39" x14ac:dyDescent="0.35">
      <c r="A1325" t="s">
        <v>47</v>
      </c>
      <c r="B1325" t="s">
        <v>702</v>
      </c>
      <c r="C1325" t="s">
        <v>283</v>
      </c>
      <c r="D1325" t="s">
        <v>1554</v>
      </c>
      <c r="E1325" t="s">
        <v>48</v>
      </c>
      <c r="F1325" t="s">
        <v>533</v>
      </c>
      <c r="G1325" t="s">
        <v>1250</v>
      </c>
      <c r="H1325" t="s">
        <v>1636</v>
      </c>
      <c r="I1325" t="s">
        <v>1637</v>
      </c>
      <c r="J1325">
        <v>0.25</v>
      </c>
      <c r="L1325" t="s">
        <v>58</v>
      </c>
      <c r="M1325" t="s">
        <v>50</v>
      </c>
      <c r="N1325">
        <v>10</v>
      </c>
      <c r="O1325">
        <v>157</v>
      </c>
      <c r="P1325">
        <v>10.199999999999999</v>
      </c>
      <c r="Q1325">
        <v>106.4817</v>
      </c>
      <c r="R1325">
        <v>6.6724999999999994</v>
      </c>
      <c r="S1325">
        <v>710.49914324999997</v>
      </c>
      <c r="T1325">
        <v>0</v>
      </c>
      <c r="U1325">
        <v>710.49914324999997</v>
      </c>
      <c r="V1325">
        <v>710499.14324999996</v>
      </c>
      <c r="W1325">
        <v>59208.261937499999</v>
      </c>
      <c r="X1325" t="s">
        <v>1590</v>
      </c>
      <c r="Y1325" t="s">
        <v>1594</v>
      </c>
      <c r="Z1325">
        <v>3093</v>
      </c>
      <c r="AA1325">
        <v>3094</v>
      </c>
      <c r="AB1325" t="s">
        <v>42</v>
      </c>
      <c r="AC1325" t="s">
        <v>42</v>
      </c>
      <c r="AD1325" t="s">
        <v>42</v>
      </c>
      <c r="AE1325" t="s">
        <v>42</v>
      </c>
      <c r="AF1325">
        <v>101</v>
      </c>
      <c r="AH1325">
        <v>2023</v>
      </c>
      <c r="AI1325" t="s">
        <v>1641</v>
      </c>
      <c r="AK1325">
        <v>108.33029999999999</v>
      </c>
      <c r="AM1325" t="s">
        <v>703</v>
      </c>
    </row>
    <row r="1326" spans="1:39" x14ac:dyDescent="0.35">
      <c r="A1326" t="s">
        <v>47</v>
      </c>
      <c r="B1326" t="s">
        <v>702</v>
      </c>
      <c r="C1326" t="s">
        <v>283</v>
      </c>
      <c r="D1326" t="s">
        <v>1554</v>
      </c>
      <c r="E1326" t="s">
        <v>48</v>
      </c>
      <c r="F1326" t="s">
        <v>533</v>
      </c>
      <c r="G1326" t="s">
        <v>239</v>
      </c>
      <c r="H1326" t="s">
        <v>1636</v>
      </c>
      <c r="I1326" t="s">
        <v>1637</v>
      </c>
      <c r="J1326">
        <v>0.33329999999999999</v>
      </c>
      <c r="L1326" t="s">
        <v>58</v>
      </c>
      <c r="M1326" t="s">
        <v>50</v>
      </c>
      <c r="N1326">
        <v>10</v>
      </c>
      <c r="O1326">
        <v>157</v>
      </c>
      <c r="P1326">
        <v>7.95</v>
      </c>
      <c r="Q1326">
        <v>106.4817</v>
      </c>
      <c r="R1326">
        <v>6.9334732500000005</v>
      </c>
      <c r="S1326">
        <v>738.28801856452503</v>
      </c>
      <c r="T1326">
        <v>0</v>
      </c>
      <c r="U1326">
        <v>738.28801856452503</v>
      </c>
      <c r="V1326">
        <v>738288.01856452506</v>
      </c>
      <c r="W1326">
        <v>61524.001547043757</v>
      </c>
      <c r="X1326" t="s">
        <v>1590</v>
      </c>
      <c r="Y1326" t="s">
        <v>1603</v>
      </c>
      <c r="Z1326">
        <v>3093</v>
      </c>
      <c r="AA1326">
        <v>3094</v>
      </c>
      <c r="AB1326" t="s">
        <v>42</v>
      </c>
      <c r="AC1326" t="s">
        <v>42</v>
      </c>
      <c r="AD1326" t="s">
        <v>42</v>
      </c>
      <c r="AE1326" t="s">
        <v>42</v>
      </c>
      <c r="AF1326">
        <v>101</v>
      </c>
      <c r="AH1326">
        <v>2023</v>
      </c>
      <c r="AI1326" t="s">
        <v>1642</v>
      </c>
      <c r="AK1326">
        <v>108.33029999999999</v>
      </c>
      <c r="AM1326" t="s">
        <v>703</v>
      </c>
    </row>
    <row r="1327" spans="1:39" x14ac:dyDescent="0.35">
      <c r="A1327" t="s">
        <v>47</v>
      </c>
      <c r="B1327" t="s">
        <v>702</v>
      </c>
      <c r="C1327" t="s">
        <v>283</v>
      </c>
      <c r="D1327" t="s">
        <v>1554</v>
      </c>
      <c r="E1327" t="s">
        <v>48</v>
      </c>
      <c r="F1327" t="s">
        <v>533</v>
      </c>
      <c r="G1327" t="s">
        <v>533</v>
      </c>
      <c r="H1327" t="s">
        <v>1636</v>
      </c>
      <c r="I1327" t="s">
        <v>1637</v>
      </c>
      <c r="J1327">
        <v>0.33329999999999999</v>
      </c>
      <c r="L1327" t="s">
        <v>58</v>
      </c>
      <c r="M1327" t="s">
        <v>50</v>
      </c>
      <c r="N1327">
        <v>10</v>
      </c>
      <c r="O1327">
        <v>157</v>
      </c>
      <c r="P1327">
        <v>7.95</v>
      </c>
      <c r="Q1327">
        <v>106.4817</v>
      </c>
      <c r="R1327">
        <v>6.9334732500000005</v>
      </c>
      <c r="S1327">
        <v>738.28801856452503</v>
      </c>
      <c r="T1327">
        <v>0</v>
      </c>
      <c r="U1327">
        <v>738.28801856452503</v>
      </c>
      <c r="V1327">
        <v>738288.01856452506</v>
      </c>
      <c r="W1327">
        <v>61524.001547043757</v>
      </c>
      <c r="X1327" t="s">
        <v>1590</v>
      </c>
      <c r="Y1327" t="s">
        <v>1638</v>
      </c>
      <c r="Z1327">
        <v>3093</v>
      </c>
      <c r="AA1327">
        <v>3094</v>
      </c>
      <c r="AB1327" t="s">
        <v>42</v>
      </c>
      <c r="AC1327" t="s">
        <v>42</v>
      </c>
      <c r="AD1327" t="s">
        <v>42</v>
      </c>
      <c r="AE1327" t="s">
        <v>42</v>
      </c>
      <c r="AF1327">
        <v>101</v>
      </c>
      <c r="AH1327">
        <v>2023</v>
      </c>
      <c r="AI1327" t="s">
        <v>1642</v>
      </c>
      <c r="AK1327">
        <v>108.33029999999999</v>
      </c>
      <c r="AM1327" t="s">
        <v>703</v>
      </c>
    </row>
    <row r="1328" spans="1:39" x14ac:dyDescent="0.35">
      <c r="A1328" t="s">
        <v>47</v>
      </c>
      <c r="B1328" t="s">
        <v>702</v>
      </c>
      <c r="C1328" t="s">
        <v>283</v>
      </c>
      <c r="D1328" t="s">
        <v>1554</v>
      </c>
      <c r="E1328" t="s">
        <v>48</v>
      </c>
      <c r="F1328" t="s">
        <v>533</v>
      </c>
      <c r="G1328" t="s">
        <v>1250</v>
      </c>
      <c r="H1328" t="s">
        <v>1636</v>
      </c>
      <c r="I1328" t="s">
        <v>1637</v>
      </c>
      <c r="J1328">
        <v>0.33329999999999999</v>
      </c>
      <c r="L1328" t="s">
        <v>58</v>
      </c>
      <c r="M1328" t="s">
        <v>50</v>
      </c>
      <c r="N1328">
        <v>10</v>
      </c>
      <c r="O1328">
        <v>157</v>
      </c>
      <c r="P1328">
        <v>7.95</v>
      </c>
      <c r="Q1328">
        <v>106.4817</v>
      </c>
      <c r="R1328">
        <v>6.9334732500000005</v>
      </c>
      <c r="S1328">
        <v>738.28801856452503</v>
      </c>
      <c r="T1328">
        <v>0</v>
      </c>
      <c r="U1328">
        <v>738.28801856452503</v>
      </c>
      <c r="V1328">
        <v>738288.01856452506</v>
      </c>
      <c r="W1328">
        <v>61524.001547043757</v>
      </c>
      <c r="X1328" t="s">
        <v>1590</v>
      </c>
      <c r="Y1328" t="s">
        <v>1594</v>
      </c>
      <c r="Z1328">
        <v>3093</v>
      </c>
      <c r="AA1328">
        <v>3094</v>
      </c>
      <c r="AB1328" t="s">
        <v>42</v>
      </c>
      <c r="AC1328" t="s">
        <v>42</v>
      </c>
      <c r="AD1328" t="s">
        <v>42</v>
      </c>
      <c r="AE1328" t="s">
        <v>42</v>
      </c>
      <c r="AF1328">
        <v>101</v>
      </c>
      <c r="AH1328">
        <v>2023</v>
      </c>
      <c r="AI1328" t="s">
        <v>1642</v>
      </c>
      <c r="AK1328">
        <v>108.33029999999999</v>
      </c>
      <c r="AM1328" t="s">
        <v>703</v>
      </c>
    </row>
    <row r="1329" spans="1:39" x14ac:dyDescent="0.35">
      <c r="A1329" t="s">
        <v>47</v>
      </c>
      <c r="B1329" t="s">
        <v>702</v>
      </c>
      <c r="C1329" t="s">
        <v>283</v>
      </c>
      <c r="D1329" t="s">
        <v>1554</v>
      </c>
      <c r="E1329" t="s">
        <v>48</v>
      </c>
      <c r="F1329" t="s">
        <v>533</v>
      </c>
      <c r="G1329" t="s">
        <v>239</v>
      </c>
      <c r="H1329" t="s">
        <v>1636</v>
      </c>
      <c r="I1329" t="s">
        <v>1637</v>
      </c>
      <c r="J1329">
        <v>1</v>
      </c>
      <c r="L1329" t="s">
        <v>58</v>
      </c>
      <c r="M1329" t="s">
        <v>50</v>
      </c>
      <c r="N1329">
        <v>10</v>
      </c>
      <c r="O1329">
        <v>157</v>
      </c>
      <c r="P1329">
        <v>0.6</v>
      </c>
      <c r="Q1329">
        <v>106.4817</v>
      </c>
      <c r="R1329">
        <v>1.57</v>
      </c>
      <c r="S1329">
        <v>167.17626900000002</v>
      </c>
      <c r="T1329">
        <v>0</v>
      </c>
      <c r="U1329">
        <v>167.17626900000002</v>
      </c>
      <c r="V1329">
        <v>167176.26900000003</v>
      </c>
      <c r="W1329">
        <v>13931.355750000002</v>
      </c>
      <c r="X1329" t="s">
        <v>1590</v>
      </c>
      <c r="Y1329" t="s">
        <v>1603</v>
      </c>
      <c r="Z1329">
        <v>3093</v>
      </c>
      <c r="AA1329">
        <v>3094</v>
      </c>
      <c r="AB1329" t="s">
        <v>42</v>
      </c>
      <c r="AC1329" t="s">
        <v>42</v>
      </c>
      <c r="AD1329" t="s">
        <v>42</v>
      </c>
      <c r="AE1329" t="s">
        <v>42</v>
      </c>
      <c r="AF1329">
        <v>101</v>
      </c>
      <c r="AH1329">
        <v>2023</v>
      </c>
      <c r="AI1329" t="s">
        <v>1604</v>
      </c>
      <c r="AK1329">
        <v>108.33029999999999</v>
      </c>
      <c r="AM1329" t="s">
        <v>703</v>
      </c>
    </row>
    <row r="1330" spans="1:39" x14ac:dyDescent="0.35">
      <c r="A1330" t="s">
        <v>47</v>
      </c>
      <c r="B1330" t="s">
        <v>702</v>
      </c>
      <c r="C1330" t="s">
        <v>283</v>
      </c>
      <c r="D1330" t="s">
        <v>1554</v>
      </c>
      <c r="E1330" t="s">
        <v>48</v>
      </c>
      <c r="F1330" t="s">
        <v>533</v>
      </c>
      <c r="G1330" t="s">
        <v>705</v>
      </c>
      <c r="H1330" t="s">
        <v>1636</v>
      </c>
      <c r="I1330" t="s">
        <v>1637</v>
      </c>
      <c r="J1330">
        <v>1</v>
      </c>
      <c r="L1330" t="s">
        <v>58</v>
      </c>
      <c r="M1330" t="s">
        <v>50</v>
      </c>
      <c r="N1330">
        <v>10</v>
      </c>
      <c r="O1330">
        <v>157</v>
      </c>
      <c r="P1330">
        <v>1.05</v>
      </c>
      <c r="Q1330">
        <v>106.4817</v>
      </c>
      <c r="R1330">
        <v>2.7475000000000001</v>
      </c>
      <c r="S1330">
        <v>292.55847075000003</v>
      </c>
      <c r="U1330">
        <v>292.55847075000003</v>
      </c>
      <c r="V1330">
        <v>292558.47075000004</v>
      </c>
      <c r="W1330">
        <v>24379.872562500004</v>
      </c>
      <c r="X1330" t="s">
        <v>1590</v>
      </c>
      <c r="Y1330" t="s">
        <v>1632</v>
      </c>
      <c r="Z1330">
        <v>3093</v>
      </c>
      <c r="AA1330">
        <v>3094</v>
      </c>
      <c r="AF1330">
        <v>101</v>
      </c>
      <c r="AH1330">
        <v>2023</v>
      </c>
      <c r="AI1330" t="s">
        <v>1643</v>
      </c>
      <c r="AM1330" t="s">
        <v>703</v>
      </c>
    </row>
    <row r="1331" spans="1:39" x14ac:dyDescent="0.35">
      <c r="A1331" t="s">
        <v>47</v>
      </c>
      <c r="B1331" t="s">
        <v>702</v>
      </c>
      <c r="C1331" t="s">
        <v>283</v>
      </c>
      <c r="D1331" t="s">
        <v>1554</v>
      </c>
      <c r="E1331" t="s">
        <v>48</v>
      </c>
      <c r="F1331" t="s">
        <v>533</v>
      </c>
      <c r="G1331" t="s">
        <v>533</v>
      </c>
      <c r="H1331" t="s">
        <v>1636</v>
      </c>
      <c r="I1331" t="s">
        <v>1637</v>
      </c>
      <c r="J1331">
        <v>1</v>
      </c>
      <c r="L1331" t="s">
        <v>58</v>
      </c>
      <c r="M1331" t="s">
        <v>49</v>
      </c>
      <c r="N1331">
        <v>10</v>
      </c>
      <c r="O1331">
        <v>164</v>
      </c>
      <c r="P1331">
        <v>1.2</v>
      </c>
      <c r="Q1331">
        <v>106.4817</v>
      </c>
      <c r="R1331">
        <v>3.28</v>
      </c>
      <c r="S1331">
        <v>349.25997599999999</v>
      </c>
      <c r="T1331">
        <v>0</v>
      </c>
      <c r="U1331">
        <v>349.25997599999999</v>
      </c>
      <c r="V1331">
        <v>349259.97599999997</v>
      </c>
      <c r="W1331">
        <v>29104.997999999996</v>
      </c>
      <c r="X1331" t="s">
        <v>1590</v>
      </c>
      <c r="Y1331" t="s">
        <v>1638</v>
      </c>
      <c r="Z1331">
        <v>3093</v>
      </c>
      <c r="AA1331">
        <v>3094</v>
      </c>
      <c r="AB1331" t="s">
        <v>42</v>
      </c>
      <c r="AC1331" t="s">
        <v>42</v>
      </c>
      <c r="AD1331" t="s">
        <v>42</v>
      </c>
      <c r="AE1331" t="s">
        <v>42</v>
      </c>
      <c r="AF1331">
        <v>101</v>
      </c>
      <c r="AH1331">
        <v>2023</v>
      </c>
      <c r="AI1331" t="s">
        <v>1639</v>
      </c>
      <c r="AK1331">
        <v>108.33029999999999</v>
      </c>
      <c r="AM1331" t="s">
        <v>703</v>
      </c>
    </row>
    <row r="1332" spans="1:39" x14ac:dyDescent="0.35">
      <c r="A1332" t="s">
        <v>47</v>
      </c>
      <c r="B1332" t="s">
        <v>702</v>
      </c>
      <c r="C1332" t="s">
        <v>283</v>
      </c>
      <c r="D1332" t="s">
        <v>1554</v>
      </c>
      <c r="E1332" t="s">
        <v>48</v>
      </c>
      <c r="F1332" t="s">
        <v>533</v>
      </c>
      <c r="G1332" t="s">
        <v>1127</v>
      </c>
      <c r="H1332" t="s">
        <v>1636</v>
      </c>
      <c r="I1332" t="s">
        <v>1637</v>
      </c>
      <c r="J1332">
        <v>1</v>
      </c>
      <c r="L1332" t="s">
        <v>58</v>
      </c>
      <c r="M1332" t="s">
        <v>49</v>
      </c>
      <c r="N1332">
        <v>10</v>
      </c>
      <c r="O1332">
        <v>164</v>
      </c>
      <c r="P1332">
        <v>1.5</v>
      </c>
      <c r="Q1332">
        <v>106.4817</v>
      </c>
      <c r="R1332">
        <v>4.0999999999999996</v>
      </c>
      <c r="S1332">
        <v>436.57496999999995</v>
      </c>
      <c r="T1332">
        <v>0</v>
      </c>
      <c r="U1332">
        <v>436.57496999999995</v>
      </c>
      <c r="V1332">
        <v>436574.97</v>
      </c>
      <c r="W1332">
        <v>36381.247499999998</v>
      </c>
      <c r="X1332" t="s">
        <v>1590</v>
      </c>
      <c r="Y1332" t="s">
        <v>1613</v>
      </c>
      <c r="Z1332">
        <v>3093</v>
      </c>
      <c r="AA1332">
        <v>3094</v>
      </c>
      <c r="AB1332" t="s">
        <v>42</v>
      </c>
      <c r="AC1332" t="s">
        <v>42</v>
      </c>
      <c r="AD1332" t="s">
        <v>42</v>
      </c>
      <c r="AE1332" t="s">
        <v>42</v>
      </c>
      <c r="AF1332">
        <v>101</v>
      </c>
      <c r="AH1332">
        <v>2023</v>
      </c>
      <c r="AI1332" t="s">
        <v>1640</v>
      </c>
      <c r="AK1332">
        <v>108.33029999999999</v>
      </c>
      <c r="AM1332" t="s">
        <v>703</v>
      </c>
    </row>
    <row r="1333" spans="1:39" x14ac:dyDescent="0.35">
      <c r="A1333" t="s">
        <v>47</v>
      </c>
      <c r="B1333" t="s">
        <v>702</v>
      </c>
      <c r="C1333" t="s">
        <v>283</v>
      </c>
      <c r="D1333" t="s">
        <v>1554</v>
      </c>
      <c r="E1333" t="s">
        <v>48</v>
      </c>
      <c r="F1333" t="s">
        <v>533</v>
      </c>
      <c r="G1333" t="s">
        <v>1132</v>
      </c>
      <c r="H1333" t="s">
        <v>1636</v>
      </c>
      <c r="I1333" t="s">
        <v>1637</v>
      </c>
      <c r="J1333">
        <v>0.25</v>
      </c>
      <c r="L1333" t="s">
        <v>58</v>
      </c>
      <c r="M1333" t="s">
        <v>49</v>
      </c>
      <c r="N1333">
        <v>10</v>
      </c>
      <c r="O1333">
        <v>164</v>
      </c>
      <c r="P1333">
        <v>10.199999999999999</v>
      </c>
      <c r="Q1333">
        <v>106.4817</v>
      </c>
      <c r="R1333">
        <v>6.97</v>
      </c>
      <c r="S1333">
        <v>742.17744900000002</v>
      </c>
      <c r="T1333">
        <v>0</v>
      </c>
      <c r="U1333">
        <v>742.17744900000002</v>
      </c>
      <c r="V1333">
        <v>742177.44900000002</v>
      </c>
      <c r="W1333">
        <v>61848.120750000002</v>
      </c>
      <c r="X1333" t="s">
        <v>1590</v>
      </c>
      <c r="Y1333" t="s">
        <v>1610</v>
      </c>
      <c r="Z1333">
        <v>3093</v>
      </c>
      <c r="AA1333">
        <v>3094</v>
      </c>
      <c r="AB1333" t="s">
        <v>42</v>
      </c>
      <c r="AC1333" t="s">
        <v>42</v>
      </c>
      <c r="AD1333" t="s">
        <v>42</v>
      </c>
      <c r="AE1333" t="s">
        <v>42</v>
      </c>
      <c r="AF1333">
        <v>101</v>
      </c>
      <c r="AH1333">
        <v>2023</v>
      </c>
      <c r="AI1333" t="s">
        <v>1641</v>
      </c>
      <c r="AK1333">
        <v>108.33029999999999</v>
      </c>
      <c r="AM1333" t="s">
        <v>703</v>
      </c>
    </row>
    <row r="1334" spans="1:39" x14ac:dyDescent="0.35">
      <c r="A1334" t="s">
        <v>47</v>
      </c>
      <c r="B1334" t="s">
        <v>702</v>
      </c>
      <c r="C1334" t="s">
        <v>283</v>
      </c>
      <c r="D1334" t="s">
        <v>1554</v>
      </c>
      <c r="E1334" t="s">
        <v>48</v>
      </c>
      <c r="F1334" t="s">
        <v>533</v>
      </c>
      <c r="G1334" t="s">
        <v>533</v>
      </c>
      <c r="H1334" t="s">
        <v>1636</v>
      </c>
      <c r="I1334" t="s">
        <v>1637</v>
      </c>
      <c r="J1334">
        <v>0.25</v>
      </c>
      <c r="L1334" t="s">
        <v>58</v>
      </c>
      <c r="M1334" t="s">
        <v>49</v>
      </c>
      <c r="N1334">
        <v>10</v>
      </c>
      <c r="O1334">
        <v>164</v>
      </c>
      <c r="P1334">
        <v>10.199999999999999</v>
      </c>
      <c r="Q1334">
        <v>106.4817</v>
      </c>
      <c r="R1334">
        <v>6.97</v>
      </c>
      <c r="S1334">
        <v>742.17744900000002</v>
      </c>
      <c r="T1334">
        <v>0</v>
      </c>
      <c r="U1334">
        <v>742.17744900000002</v>
      </c>
      <c r="V1334">
        <v>742177.44900000002</v>
      </c>
      <c r="W1334">
        <v>61848.120750000002</v>
      </c>
      <c r="X1334" t="s">
        <v>1590</v>
      </c>
      <c r="Y1334" t="s">
        <v>1638</v>
      </c>
      <c r="Z1334">
        <v>3093</v>
      </c>
      <c r="AA1334">
        <v>3094</v>
      </c>
      <c r="AB1334" t="s">
        <v>42</v>
      </c>
      <c r="AC1334" t="s">
        <v>42</v>
      </c>
      <c r="AD1334" t="s">
        <v>42</v>
      </c>
      <c r="AE1334" t="s">
        <v>42</v>
      </c>
      <c r="AF1334">
        <v>101</v>
      </c>
      <c r="AH1334">
        <v>2023</v>
      </c>
      <c r="AI1334" t="s">
        <v>1641</v>
      </c>
      <c r="AK1334">
        <v>108.33029999999999</v>
      </c>
      <c r="AM1334" t="s">
        <v>703</v>
      </c>
    </row>
    <row r="1335" spans="1:39" x14ac:dyDescent="0.35">
      <c r="A1335" t="s">
        <v>47</v>
      </c>
      <c r="B1335" t="s">
        <v>702</v>
      </c>
      <c r="C1335" t="s">
        <v>283</v>
      </c>
      <c r="D1335" t="s">
        <v>1554</v>
      </c>
      <c r="E1335" t="s">
        <v>48</v>
      </c>
      <c r="F1335" t="s">
        <v>533</v>
      </c>
      <c r="G1335" t="s">
        <v>1250</v>
      </c>
      <c r="H1335" t="s">
        <v>1636</v>
      </c>
      <c r="I1335" t="s">
        <v>1637</v>
      </c>
      <c r="J1335">
        <v>0.25</v>
      </c>
      <c r="L1335" t="s">
        <v>58</v>
      </c>
      <c r="M1335" t="s">
        <v>49</v>
      </c>
      <c r="N1335">
        <v>10</v>
      </c>
      <c r="O1335">
        <v>164</v>
      </c>
      <c r="P1335">
        <v>10.199999999999999</v>
      </c>
      <c r="Q1335">
        <v>106.4817</v>
      </c>
      <c r="R1335">
        <v>6.97</v>
      </c>
      <c r="S1335">
        <v>742.17744900000002</v>
      </c>
      <c r="T1335">
        <v>0</v>
      </c>
      <c r="U1335">
        <v>742.17744900000002</v>
      </c>
      <c r="V1335">
        <v>742177.44900000002</v>
      </c>
      <c r="W1335">
        <v>61848.120750000002</v>
      </c>
      <c r="X1335" t="s">
        <v>1590</v>
      </c>
      <c r="Y1335" t="s">
        <v>1594</v>
      </c>
      <c r="Z1335">
        <v>3093</v>
      </c>
      <c r="AA1335">
        <v>3094</v>
      </c>
      <c r="AB1335" t="s">
        <v>42</v>
      </c>
      <c r="AC1335" t="s">
        <v>42</v>
      </c>
      <c r="AD1335" t="s">
        <v>42</v>
      </c>
      <c r="AE1335" t="s">
        <v>42</v>
      </c>
      <c r="AF1335">
        <v>101</v>
      </c>
      <c r="AH1335">
        <v>2023</v>
      </c>
      <c r="AI1335" t="s">
        <v>1641</v>
      </c>
      <c r="AK1335">
        <v>108.33029999999999</v>
      </c>
      <c r="AM1335" t="s">
        <v>703</v>
      </c>
    </row>
    <row r="1336" spans="1:39" x14ac:dyDescent="0.35">
      <c r="A1336" t="s">
        <v>47</v>
      </c>
      <c r="B1336" t="s">
        <v>702</v>
      </c>
      <c r="C1336" t="s">
        <v>283</v>
      </c>
      <c r="D1336" t="s">
        <v>1554</v>
      </c>
      <c r="E1336" t="s">
        <v>48</v>
      </c>
      <c r="F1336" t="s">
        <v>533</v>
      </c>
      <c r="G1336" t="s">
        <v>239</v>
      </c>
      <c r="H1336" t="s">
        <v>1636</v>
      </c>
      <c r="I1336" t="s">
        <v>1637</v>
      </c>
      <c r="J1336">
        <v>0.25</v>
      </c>
      <c r="L1336" t="s">
        <v>58</v>
      </c>
      <c r="M1336" t="s">
        <v>49</v>
      </c>
      <c r="N1336">
        <v>10</v>
      </c>
      <c r="O1336">
        <v>164</v>
      </c>
      <c r="P1336">
        <v>10.199999999999999</v>
      </c>
      <c r="Q1336">
        <v>106.4817</v>
      </c>
      <c r="R1336">
        <v>6.97</v>
      </c>
      <c r="S1336">
        <v>742.17744900000002</v>
      </c>
      <c r="T1336">
        <v>0</v>
      </c>
      <c r="U1336">
        <v>742.17744900000002</v>
      </c>
      <c r="V1336">
        <v>742177.44900000002</v>
      </c>
      <c r="W1336">
        <v>61848.120750000002</v>
      </c>
      <c r="X1336" t="s">
        <v>1590</v>
      </c>
      <c r="Y1336" t="s">
        <v>1603</v>
      </c>
      <c r="Z1336">
        <v>3093</v>
      </c>
      <c r="AA1336">
        <v>3094</v>
      </c>
      <c r="AB1336" t="s">
        <v>42</v>
      </c>
      <c r="AC1336" t="s">
        <v>42</v>
      </c>
      <c r="AD1336" t="s">
        <v>42</v>
      </c>
      <c r="AE1336" t="s">
        <v>42</v>
      </c>
      <c r="AF1336">
        <v>101</v>
      </c>
      <c r="AH1336">
        <v>2023</v>
      </c>
      <c r="AI1336" t="s">
        <v>1641</v>
      </c>
      <c r="AK1336">
        <v>108.33029999999999</v>
      </c>
      <c r="AM1336" t="s">
        <v>703</v>
      </c>
    </row>
    <row r="1337" spans="1:39" x14ac:dyDescent="0.35">
      <c r="A1337" t="s">
        <v>47</v>
      </c>
      <c r="B1337" t="s">
        <v>702</v>
      </c>
      <c r="C1337" t="s">
        <v>283</v>
      </c>
      <c r="D1337" t="s">
        <v>1554</v>
      </c>
      <c r="E1337" t="s">
        <v>48</v>
      </c>
      <c r="F1337" t="s">
        <v>533</v>
      </c>
      <c r="G1337" t="s">
        <v>239</v>
      </c>
      <c r="H1337" t="s">
        <v>1636</v>
      </c>
      <c r="I1337" t="s">
        <v>1637</v>
      </c>
      <c r="J1337">
        <v>0.33329999999999999</v>
      </c>
      <c r="L1337" t="s">
        <v>58</v>
      </c>
      <c r="M1337" t="s">
        <v>49</v>
      </c>
      <c r="N1337">
        <v>10</v>
      </c>
      <c r="O1337">
        <v>164</v>
      </c>
      <c r="P1337">
        <v>7.95</v>
      </c>
      <c r="Q1337">
        <v>106.4817</v>
      </c>
      <c r="R1337">
        <v>7.2426089999999999</v>
      </c>
      <c r="S1337">
        <v>771.20531875530003</v>
      </c>
      <c r="T1337">
        <v>0</v>
      </c>
      <c r="U1337">
        <v>771.20531875530003</v>
      </c>
      <c r="V1337">
        <v>771205.31875530002</v>
      </c>
      <c r="W1337">
        <v>64267.109896275004</v>
      </c>
      <c r="X1337" t="s">
        <v>1590</v>
      </c>
      <c r="Y1337" t="s">
        <v>1603</v>
      </c>
      <c r="Z1337">
        <v>3093</v>
      </c>
      <c r="AA1337">
        <v>3094</v>
      </c>
      <c r="AB1337" t="s">
        <v>42</v>
      </c>
      <c r="AC1337" t="s">
        <v>42</v>
      </c>
      <c r="AD1337" t="s">
        <v>42</v>
      </c>
      <c r="AE1337" t="s">
        <v>42</v>
      </c>
      <c r="AF1337">
        <v>101</v>
      </c>
      <c r="AH1337">
        <v>2023</v>
      </c>
      <c r="AI1337" t="s">
        <v>1642</v>
      </c>
      <c r="AK1337">
        <v>108.33029999999999</v>
      </c>
      <c r="AM1337" t="s">
        <v>703</v>
      </c>
    </row>
    <row r="1338" spans="1:39" x14ac:dyDescent="0.35">
      <c r="A1338" t="s">
        <v>47</v>
      </c>
      <c r="B1338" t="s">
        <v>702</v>
      </c>
      <c r="C1338" t="s">
        <v>283</v>
      </c>
      <c r="D1338" t="s">
        <v>1554</v>
      </c>
      <c r="E1338" t="s">
        <v>48</v>
      </c>
      <c r="F1338" t="s">
        <v>533</v>
      </c>
      <c r="G1338" t="s">
        <v>1250</v>
      </c>
      <c r="H1338" t="s">
        <v>1636</v>
      </c>
      <c r="I1338" t="s">
        <v>1637</v>
      </c>
      <c r="J1338">
        <v>0.33329999999999999</v>
      </c>
      <c r="L1338" t="s">
        <v>58</v>
      </c>
      <c r="M1338" t="s">
        <v>49</v>
      </c>
      <c r="N1338">
        <v>10</v>
      </c>
      <c r="O1338">
        <v>164</v>
      </c>
      <c r="P1338">
        <v>7.95</v>
      </c>
      <c r="Q1338">
        <v>106.4817</v>
      </c>
      <c r="R1338">
        <v>7.2426089999999999</v>
      </c>
      <c r="S1338">
        <v>771.20531875530003</v>
      </c>
      <c r="T1338">
        <v>0</v>
      </c>
      <c r="U1338">
        <v>771.20531875530003</v>
      </c>
      <c r="V1338">
        <v>771205.31875530002</v>
      </c>
      <c r="W1338">
        <v>64267.109896275004</v>
      </c>
      <c r="X1338" t="s">
        <v>1590</v>
      </c>
      <c r="Y1338" t="s">
        <v>1594</v>
      </c>
      <c r="Z1338">
        <v>3093</v>
      </c>
      <c r="AA1338">
        <v>3094</v>
      </c>
      <c r="AB1338" t="s">
        <v>42</v>
      </c>
      <c r="AC1338" t="s">
        <v>42</v>
      </c>
      <c r="AD1338" t="s">
        <v>42</v>
      </c>
      <c r="AE1338" t="s">
        <v>42</v>
      </c>
      <c r="AF1338">
        <v>101</v>
      </c>
      <c r="AH1338">
        <v>2023</v>
      </c>
      <c r="AI1338" t="s">
        <v>1642</v>
      </c>
      <c r="AK1338">
        <v>108.33029999999999</v>
      </c>
      <c r="AM1338" t="s">
        <v>703</v>
      </c>
    </row>
    <row r="1339" spans="1:39" x14ac:dyDescent="0.35">
      <c r="A1339" t="s">
        <v>47</v>
      </c>
      <c r="B1339" t="s">
        <v>702</v>
      </c>
      <c r="C1339" t="s">
        <v>283</v>
      </c>
      <c r="D1339" t="s">
        <v>1554</v>
      </c>
      <c r="E1339" t="s">
        <v>48</v>
      </c>
      <c r="F1339" t="s">
        <v>533</v>
      </c>
      <c r="G1339" t="s">
        <v>533</v>
      </c>
      <c r="H1339" t="s">
        <v>1636</v>
      </c>
      <c r="I1339" t="s">
        <v>1637</v>
      </c>
      <c r="J1339">
        <v>0.33329999999999999</v>
      </c>
      <c r="L1339" t="s">
        <v>58</v>
      </c>
      <c r="M1339" t="s">
        <v>49</v>
      </c>
      <c r="N1339">
        <v>10</v>
      </c>
      <c r="O1339">
        <v>164</v>
      </c>
      <c r="P1339">
        <v>7.95</v>
      </c>
      <c r="Q1339">
        <v>106.4817</v>
      </c>
      <c r="R1339">
        <v>7.2426089999999999</v>
      </c>
      <c r="S1339">
        <v>771.20531875530003</v>
      </c>
      <c r="T1339">
        <v>0</v>
      </c>
      <c r="U1339">
        <v>771.20531875530003</v>
      </c>
      <c r="V1339">
        <v>771205.31875530002</v>
      </c>
      <c r="W1339">
        <v>64267.109896275004</v>
      </c>
      <c r="X1339" t="s">
        <v>1590</v>
      </c>
      <c r="Y1339" t="s">
        <v>1638</v>
      </c>
      <c r="Z1339">
        <v>3093</v>
      </c>
      <c r="AA1339">
        <v>3094</v>
      </c>
      <c r="AB1339" t="s">
        <v>42</v>
      </c>
      <c r="AC1339" t="s">
        <v>42</v>
      </c>
      <c r="AD1339" t="s">
        <v>42</v>
      </c>
      <c r="AE1339" t="s">
        <v>42</v>
      </c>
      <c r="AF1339">
        <v>101</v>
      </c>
      <c r="AH1339">
        <v>2023</v>
      </c>
      <c r="AI1339" t="s">
        <v>1642</v>
      </c>
      <c r="AK1339">
        <v>108.33029999999999</v>
      </c>
      <c r="AM1339" t="s">
        <v>703</v>
      </c>
    </row>
    <row r="1340" spans="1:39" x14ac:dyDescent="0.35">
      <c r="A1340" t="s">
        <v>47</v>
      </c>
      <c r="B1340" t="s">
        <v>702</v>
      </c>
      <c r="C1340" t="s">
        <v>283</v>
      </c>
      <c r="D1340" t="s">
        <v>1554</v>
      </c>
      <c r="E1340" t="s">
        <v>48</v>
      </c>
      <c r="F1340" t="s">
        <v>533</v>
      </c>
      <c r="G1340" t="s">
        <v>239</v>
      </c>
      <c r="H1340" t="s">
        <v>1636</v>
      </c>
      <c r="I1340" t="s">
        <v>1637</v>
      </c>
      <c r="J1340">
        <v>1</v>
      </c>
      <c r="L1340" t="s">
        <v>58</v>
      </c>
      <c r="M1340" t="s">
        <v>49</v>
      </c>
      <c r="N1340">
        <v>10</v>
      </c>
      <c r="O1340">
        <v>164</v>
      </c>
      <c r="P1340">
        <v>0.6</v>
      </c>
      <c r="Q1340">
        <v>106.4817</v>
      </c>
      <c r="R1340">
        <v>1.64</v>
      </c>
      <c r="S1340">
        <v>174.629988</v>
      </c>
      <c r="T1340">
        <v>0</v>
      </c>
      <c r="U1340">
        <v>174.629988</v>
      </c>
      <c r="V1340">
        <v>174629.98799999998</v>
      </c>
      <c r="W1340">
        <v>14552.498999999998</v>
      </c>
      <c r="X1340" t="s">
        <v>1590</v>
      </c>
      <c r="Y1340" t="s">
        <v>1603</v>
      </c>
      <c r="Z1340">
        <v>3093</v>
      </c>
      <c r="AA1340">
        <v>3094</v>
      </c>
      <c r="AB1340" t="s">
        <v>42</v>
      </c>
      <c r="AC1340" t="s">
        <v>42</v>
      </c>
      <c r="AD1340" t="s">
        <v>42</v>
      </c>
      <c r="AE1340" t="s">
        <v>42</v>
      </c>
      <c r="AF1340">
        <v>101</v>
      </c>
      <c r="AH1340">
        <v>2023</v>
      </c>
      <c r="AI1340" t="s">
        <v>1604</v>
      </c>
      <c r="AK1340">
        <v>108.33029999999999</v>
      </c>
      <c r="AM1340" t="s">
        <v>703</v>
      </c>
    </row>
    <row r="1341" spans="1:39" x14ac:dyDescent="0.35">
      <c r="A1341" t="s">
        <v>47</v>
      </c>
      <c r="B1341" t="s">
        <v>702</v>
      </c>
      <c r="C1341" t="s">
        <v>283</v>
      </c>
      <c r="D1341" t="s">
        <v>1554</v>
      </c>
      <c r="E1341" t="s">
        <v>48</v>
      </c>
      <c r="F1341" t="s">
        <v>533</v>
      </c>
      <c r="G1341" t="s">
        <v>705</v>
      </c>
      <c r="H1341" t="s">
        <v>1636</v>
      </c>
      <c r="I1341" t="s">
        <v>1637</v>
      </c>
      <c r="J1341">
        <v>1</v>
      </c>
      <c r="L1341" t="s">
        <v>58</v>
      </c>
      <c r="M1341" t="s">
        <v>49</v>
      </c>
      <c r="N1341">
        <v>10</v>
      </c>
      <c r="O1341">
        <v>164</v>
      </c>
      <c r="P1341">
        <v>1.05</v>
      </c>
      <c r="Q1341">
        <v>106.4817</v>
      </c>
      <c r="R1341">
        <v>2.87</v>
      </c>
      <c r="S1341">
        <v>305.60247900000002</v>
      </c>
      <c r="U1341">
        <v>305.60247900000002</v>
      </c>
      <c r="V1341">
        <v>305602.47899999999</v>
      </c>
      <c r="W1341">
        <v>25466.873250000001</v>
      </c>
      <c r="X1341" t="s">
        <v>1590</v>
      </c>
      <c r="Y1341" t="s">
        <v>1632</v>
      </c>
      <c r="Z1341">
        <v>3093</v>
      </c>
      <c r="AA1341">
        <v>3094</v>
      </c>
      <c r="AF1341">
        <v>101</v>
      </c>
      <c r="AH1341">
        <v>2023</v>
      </c>
      <c r="AI1341" t="s">
        <v>1643</v>
      </c>
      <c r="AM1341" t="s">
        <v>703</v>
      </c>
    </row>
    <row r="1342" spans="1:39" x14ac:dyDescent="0.35">
      <c r="A1342" t="s">
        <v>47</v>
      </c>
      <c r="B1342" t="s">
        <v>702</v>
      </c>
      <c r="C1342" t="s">
        <v>283</v>
      </c>
      <c r="D1342" t="s">
        <v>1554</v>
      </c>
      <c r="E1342" t="s">
        <v>48</v>
      </c>
      <c r="F1342" t="s">
        <v>451</v>
      </c>
      <c r="G1342" t="s">
        <v>239</v>
      </c>
      <c r="H1342" t="s">
        <v>1644</v>
      </c>
      <c r="I1342" t="s">
        <v>1645</v>
      </c>
      <c r="J1342">
        <v>1</v>
      </c>
      <c r="L1342" t="s">
        <v>58</v>
      </c>
      <c r="M1342" t="s">
        <v>50</v>
      </c>
      <c r="N1342">
        <v>11</v>
      </c>
      <c r="O1342">
        <v>147</v>
      </c>
      <c r="P1342">
        <v>0.3</v>
      </c>
      <c r="Q1342">
        <v>106.4817</v>
      </c>
      <c r="R1342">
        <v>0.73499999999999999</v>
      </c>
      <c r="S1342">
        <v>78.264049499999999</v>
      </c>
      <c r="U1342">
        <v>78.264049499999999</v>
      </c>
      <c r="V1342">
        <v>78264.049499999994</v>
      </c>
      <c r="W1342">
        <v>6522.0041249999995</v>
      </c>
      <c r="X1342" t="s">
        <v>1590</v>
      </c>
      <c r="Y1342" t="s">
        <v>1603</v>
      </c>
      <c r="Z1342">
        <v>3093</v>
      </c>
      <c r="AA1342">
        <v>3094</v>
      </c>
      <c r="AF1342">
        <v>101</v>
      </c>
      <c r="AH1342">
        <v>2023</v>
      </c>
      <c r="AI1342" t="s">
        <v>1604</v>
      </c>
      <c r="AK1342">
        <v>137.57971014399999</v>
      </c>
      <c r="AM1342" t="s">
        <v>703</v>
      </c>
    </row>
    <row r="1343" spans="1:39" x14ac:dyDescent="0.35">
      <c r="A1343" t="s">
        <v>47</v>
      </c>
      <c r="B1343" t="s">
        <v>702</v>
      </c>
      <c r="C1343" t="s">
        <v>283</v>
      </c>
      <c r="D1343" t="s">
        <v>1554</v>
      </c>
      <c r="E1343" t="s">
        <v>48</v>
      </c>
      <c r="F1343" t="s">
        <v>451</v>
      </c>
      <c r="G1343" t="s">
        <v>451</v>
      </c>
      <c r="H1343" t="s">
        <v>1644</v>
      </c>
      <c r="I1343" t="s">
        <v>1645</v>
      </c>
      <c r="J1343">
        <v>1</v>
      </c>
      <c r="L1343" t="s">
        <v>58</v>
      </c>
      <c r="M1343" t="s">
        <v>50</v>
      </c>
      <c r="N1343">
        <v>11</v>
      </c>
      <c r="O1343">
        <v>147</v>
      </c>
      <c r="P1343">
        <v>2.7</v>
      </c>
      <c r="Q1343">
        <v>138.4273</v>
      </c>
      <c r="R1343">
        <v>6.6150000000000002</v>
      </c>
      <c r="S1343">
        <v>915.69658950000007</v>
      </c>
      <c r="T1343">
        <v>0</v>
      </c>
      <c r="U1343">
        <v>915.69658950000007</v>
      </c>
      <c r="V1343">
        <v>915696.58950000012</v>
      </c>
      <c r="W1343">
        <v>76308.049125000005</v>
      </c>
      <c r="X1343" t="s">
        <v>1590</v>
      </c>
      <c r="Y1343" t="s">
        <v>1599</v>
      </c>
      <c r="Z1343">
        <v>3093</v>
      </c>
      <c r="AA1343">
        <v>3094</v>
      </c>
      <c r="AB1343" t="s">
        <v>42</v>
      </c>
      <c r="AC1343" t="s">
        <v>42</v>
      </c>
      <c r="AD1343" t="s">
        <v>42</v>
      </c>
      <c r="AE1343" t="s">
        <v>42</v>
      </c>
      <c r="AF1343">
        <v>101</v>
      </c>
      <c r="AH1343">
        <v>2023</v>
      </c>
      <c r="AK1343">
        <v>137.57971014399999</v>
      </c>
      <c r="AM1343" t="s">
        <v>703</v>
      </c>
    </row>
    <row r="1344" spans="1:39" x14ac:dyDescent="0.35">
      <c r="A1344" t="s">
        <v>47</v>
      </c>
      <c r="B1344" t="s">
        <v>702</v>
      </c>
      <c r="C1344" t="s">
        <v>283</v>
      </c>
      <c r="D1344" t="s">
        <v>1554</v>
      </c>
      <c r="E1344" t="s">
        <v>48</v>
      </c>
      <c r="F1344" t="s">
        <v>706</v>
      </c>
      <c r="G1344" t="s">
        <v>706</v>
      </c>
      <c r="H1344" t="s">
        <v>1646</v>
      </c>
      <c r="I1344" t="s">
        <v>1647</v>
      </c>
      <c r="J1344">
        <v>1</v>
      </c>
      <c r="L1344" t="s">
        <v>58</v>
      </c>
      <c r="M1344" t="s">
        <v>50</v>
      </c>
      <c r="N1344">
        <v>11</v>
      </c>
      <c r="O1344">
        <v>147</v>
      </c>
      <c r="P1344">
        <v>4.8</v>
      </c>
      <c r="Q1344">
        <v>106.4817</v>
      </c>
      <c r="R1344">
        <v>11.76</v>
      </c>
      <c r="S1344">
        <v>1252.224792</v>
      </c>
      <c r="T1344">
        <v>0</v>
      </c>
      <c r="U1344">
        <v>1252.224792</v>
      </c>
      <c r="V1344">
        <v>1252224.7919999999</v>
      </c>
      <c r="W1344">
        <v>104352.06599999999</v>
      </c>
      <c r="X1344" t="s">
        <v>1590</v>
      </c>
      <c r="Y1344" t="s">
        <v>1648</v>
      </c>
      <c r="Z1344">
        <v>3093</v>
      </c>
      <c r="AA1344">
        <v>3094</v>
      </c>
      <c r="AB1344" t="s">
        <v>42</v>
      </c>
      <c r="AC1344" t="s">
        <v>42</v>
      </c>
      <c r="AD1344" t="s">
        <v>42</v>
      </c>
      <c r="AE1344" t="s">
        <v>42</v>
      </c>
      <c r="AF1344">
        <v>101</v>
      </c>
      <c r="AH1344">
        <v>2023</v>
      </c>
      <c r="AK1344">
        <v>108.33029999999999</v>
      </c>
      <c r="AM1344" t="s">
        <v>703</v>
      </c>
    </row>
    <row r="1345" spans="1:39" x14ac:dyDescent="0.35">
      <c r="A1345" t="s">
        <v>47</v>
      </c>
      <c r="B1345" t="s">
        <v>702</v>
      </c>
      <c r="C1345" t="s">
        <v>283</v>
      </c>
      <c r="D1345" t="s">
        <v>1554</v>
      </c>
      <c r="E1345" t="s">
        <v>48</v>
      </c>
      <c r="F1345" t="s">
        <v>706</v>
      </c>
      <c r="G1345" t="s">
        <v>704</v>
      </c>
      <c r="H1345" t="s">
        <v>1646</v>
      </c>
      <c r="I1345" t="s">
        <v>1647</v>
      </c>
      <c r="J1345">
        <v>1</v>
      </c>
      <c r="L1345" t="s">
        <v>58</v>
      </c>
      <c r="M1345" t="s">
        <v>50</v>
      </c>
      <c r="N1345">
        <v>11</v>
      </c>
      <c r="O1345">
        <v>147</v>
      </c>
      <c r="P1345">
        <v>2.7</v>
      </c>
      <c r="Q1345">
        <v>106.4817</v>
      </c>
      <c r="R1345">
        <v>6.6150000000000002</v>
      </c>
      <c r="S1345">
        <v>704.37644550000005</v>
      </c>
      <c r="T1345">
        <v>0</v>
      </c>
      <c r="U1345">
        <v>704.37644550000005</v>
      </c>
      <c r="V1345">
        <v>704376.44550000003</v>
      </c>
      <c r="W1345">
        <v>58698.037125000003</v>
      </c>
      <c r="X1345" t="s">
        <v>1590</v>
      </c>
      <c r="Y1345" t="s">
        <v>1649</v>
      </c>
      <c r="Z1345">
        <v>3093</v>
      </c>
      <c r="AA1345">
        <v>3094</v>
      </c>
      <c r="AB1345" t="s">
        <v>42</v>
      </c>
      <c r="AC1345" t="s">
        <v>42</v>
      </c>
      <c r="AD1345" t="s">
        <v>42</v>
      </c>
      <c r="AE1345" t="s">
        <v>42</v>
      </c>
      <c r="AF1345">
        <v>101</v>
      </c>
      <c r="AH1345">
        <v>2023</v>
      </c>
      <c r="AK1345">
        <v>108.33029999999999</v>
      </c>
      <c r="AM1345" t="s">
        <v>703</v>
      </c>
    </row>
    <row r="1346" spans="1:39" x14ac:dyDescent="0.35">
      <c r="A1346" t="s">
        <v>47</v>
      </c>
      <c r="B1346" t="s">
        <v>702</v>
      </c>
      <c r="C1346" t="s">
        <v>283</v>
      </c>
      <c r="D1346" t="s">
        <v>1554</v>
      </c>
      <c r="E1346" t="s">
        <v>48</v>
      </c>
      <c r="F1346" t="s">
        <v>706</v>
      </c>
      <c r="G1346" t="s">
        <v>451</v>
      </c>
      <c r="H1346" t="s">
        <v>1646</v>
      </c>
      <c r="I1346" t="s">
        <v>1647</v>
      </c>
      <c r="J1346">
        <v>1</v>
      </c>
      <c r="L1346" t="s">
        <v>58</v>
      </c>
      <c r="M1346" t="s">
        <v>50</v>
      </c>
      <c r="N1346">
        <v>11</v>
      </c>
      <c r="O1346">
        <v>147</v>
      </c>
      <c r="P1346">
        <v>3</v>
      </c>
      <c r="Q1346">
        <v>106.4817</v>
      </c>
      <c r="R1346">
        <v>7.35</v>
      </c>
      <c r="S1346">
        <v>782.64049499999999</v>
      </c>
      <c r="T1346">
        <v>0</v>
      </c>
      <c r="U1346">
        <v>782.64049499999999</v>
      </c>
      <c r="V1346">
        <v>782640.495</v>
      </c>
      <c r="W1346">
        <v>65220.041250000002</v>
      </c>
      <c r="X1346" t="s">
        <v>1590</v>
      </c>
      <c r="Y1346" t="s">
        <v>1599</v>
      </c>
      <c r="Z1346">
        <v>3093</v>
      </c>
      <c r="AA1346">
        <v>3094</v>
      </c>
      <c r="AB1346" t="s">
        <v>42</v>
      </c>
      <c r="AC1346" t="s">
        <v>42</v>
      </c>
      <c r="AD1346" t="s">
        <v>42</v>
      </c>
      <c r="AE1346" t="s">
        <v>42</v>
      </c>
      <c r="AF1346">
        <v>101</v>
      </c>
      <c r="AH1346">
        <v>2023</v>
      </c>
      <c r="AI1346" t="s">
        <v>1600</v>
      </c>
      <c r="AK1346">
        <v>108.33029999999999</v>
      </c>
      <c r="AM1346" t="s">
        <v>703</v>
      </c>
    </row>
    <row r="1347" spans="1:39" x14ac:dyDescent="0.35">
      <c r="A1347" t="s">
        <v>47</v>
      </c>
      <c r="B1347" t="s">
        <v>702</v>
      </c>
      <c r="C1347" t="s">
        <v>283</v>
      </c>
      <c r="D1347" t="s">
        <v>1554</v>
      </c>
      <c r="E1347" t="s">
        <v>48</v>
      </c>
      <c r="F1347" t="s">
        <v>706</v>
      </c>
      <c r="G1347" t="s">
        <v>239</v>
      </c>
      <c r="H1347" t="s">
        <v>1646</v>
      </c>
      <c r="I1347" t="s">
        <v>1647</v>
      </c>
      <c r="J1347">
        <v>1</v>
      </c>
      <c r="L1347" t="s">
        <v>58</v>
      </c>
      <c r="M1347" t="s">
        <v>50</v>
      </c>
      <c r="N1347">
        <v>11</v>
      </c>
      <c r="O1347">
        <v>147</v>
      </c>
      <c r="P1347">
        <v>1.5</v>
      </c>
      <c r="Q1347">
        <v>106.4817</v>
      </c>
      <c r="R1347">
        <v>3.6749999999999998</v>
      </c>
      <c r="S1347">
        <v>391.32024749999999</v>
      </c>
      <c r="T1347">
        <v>0</v>
      </c>
      <c r="U1347">
        <v>391.32024749999999</v>
      </c>
      <c r="V1347">
        <v>391320.2475</v>
      </c>
      <c r="W1347">
        <v>32610.020625000001</v>
      </c>
      <c r="X1347" t="s">
        <v>1590</v>
      </c>
      <c r="Y1347" t="s">
        <v>1603</v>
      </c>
      <c r="Z1347">
        <v>3093</v>
      </c>
      <c r="AA1347">
        <v>3094</v>
      </c>
      <c r="AB1347" t="s">
        <v>42</v>
      </c>
      <c r="AC1347" t="s">
        <v>42</v>
      </c>
      <c r="AD1347" t="s">
        <v>42</v>
      </c>
      <c r="AE1347" t="s">
        <v>42</v>
      </c>
      <c r="AF1347">
        <v>101</v>
      </c>
      <c r="AH1347">
        <v>2023</v>
      </c>
      <c r="AI1347" t="s">
        <v>1604</v>
      </c>
      <c r="AK1347">
        <v>108.33029999999999</v>
      </c>
      <c r="AM1347" t="s">
        <v>703</v>
      </c>
    </row>
    <row r="1348" spans="1:39" x14ac:dyDescent="0.35">
      <c r="A1348" t="s">
        <v>47</v>
      </c>
      <c r="B1348" t="s">
        <v>702</v>
      </c>
      <c r="C1348" t="s">
        <v>283</v>
      </c>
      <c r="D1348" t="s">
        <v>1554</v>
      </c>
      <c r="E1348" t="s">
        <v>48</v>
      </c>
      <c r="F1348" t="s">
        <v>451</v>
      </c>
      <c r="G1348" t="s">
        <v>239</v>
      </c>
      <c r="H1348" t="s">
        <v>1644</v>
      </c>
      <c r="I1348" t="s">
        <v>1645</v>
      </c>
      <c r="J1348">
        <v>1</v>
      </c>
      <c r="L1348" t="s">
        <v>58</v>
      </c>
      <c r="M1348" t="s">
        <v>49</v>
      </c>
      <c r="N1348">
        <v>11</v>
      </c>
      <c r="O1348">
        <v>157</v>
      </c>
      <c r="P1348">
        <v>0.3</v>
      </c>
      <c r="Q1348">
        <v>106.4817</v>
      </c>
      <c r="R1348">
        <v>0.78500000000000003</v>
      </c>
      <c r="S1348">
        <v>83.58813450000001</v>
      </c>
      <c r="U1348">
        <v>83.58813450000001</v>
      </c>
      <c r="V1348">
        <v>83588.134500000015</v>
      </c>
      <c r="W1348">
        <v>6965.6778750000012</v>
      </c>
      <c r="X1348" t="s">
        <v>1590</v>
      </c>
      <c r="Y1348" t="s">
        <v>1603</v>
      </c>
      <c r="Z1348">
        <v>3093</v>
      </c>
      <c r="AA1348">
        <v>3094</v>
      </c>
      <c r="AF1348">
        <v>101</v>
      </c>
      <c r="AH1348">
        <v>2023</v>
      </c>
      <c r="AI1348" t="s">
        <v>1604</v>
      </c>
      <c r="AK1348">
        <v>137.57971014399999</v>
      </c>
      <c r="AM1348" t="s">
        <v>703</v>
      </c>
    </row>
    <row r="1349" spans="1:39" x14ac:dyDescent="0.35">
      <c r="A1349" t="s">
        <v>47</v>
      </c>
      <c r="B1349" t="s">
        <v>702</v>
      </c>
      <c r="C1349" t="s">
        <v>283</v>
      </c>
      <c r="D1349" t="s">
        <v>1554</v>
      </c>
      <c r="E1349" t="s">
        <v>48</v>
      </c>
      <c r="F1349" t="s">
        <v>451</v>
      </c>
      <c r="G1349" t="s">
        <v>451</v>
      </c>
      <c r="H1349" t="s">
        <v>1644</v>
      </c>
      <c r="I1349" t="s">
        <v>1645</v>
      </c>
      <c r="J1349">
        <v>1</v>
      </c>
      <c r="L1349" t="s">
        <v>58</v>
      </c>
      <c r="M1349" t="s">
        <v>49</v>
      </c>
      <c r="N1349">
        <v>11</v>
      </c>
      <c r="O1349">
        <v>157</v>
      </c>
      <c r="P1349">
        <v>2.7</v>
      </c>
      <c r="Q1349">
        <v>138.4273</v>
      </c>
      <c r="R1349">
        <v>7.0650000000000004</v>
      </c>
      <c r="S1349">
        <v>977.98887450000007</v>
      </c>
      <c r="T1349">
        <v>0</v>
      </c>
      <c r="U1349">
        <v>977.98887450000007</v>
      </c>
      <c r="V1349">
        <v>977988.87450000003</v>
      </c>
      <c r="W1349">
        <v>81499.072874999998</v>
      </c>
      <c r="X1349" t="s">
        <v>1590</v>
      </c>
      <c r="Y1349" t="s">
        <v>1599</v>
      </c>
      <c r="Z1349">
        <v>3093</v>
      </c>
      <c r="AA1349">
        <v>3094</v>
      </c>
      <c r="AB1349" t="s">
        <v>42</v>
      </c>
      <c r="AC1349" t="s">
        <v>42</v>
      </c>
      <c r="AD1349" t="s">
        <v>42</v>
      </c>
      <c r="AE1349" t="s">
        <v>42</v>
      </c>
      <c r="AF1349">
        <v>101</v>
      </c>
      <c r="AH1349">
        <v>2023</v>
      </c>
      <c r="AK1349">
        <v>137.57971014399999</v>
      </c>
      <c r="AM1349" t="s">
        <v>703</v>
      </c>
    </row>
    <row r="1350" spans="1:39" x14ac:dyDescent="0.35">
      <c r="A1350" t="s">
        <v>47</v>
      </c>
      <c r="B1350" t="s">
        <v>702</v>
      </c>
      <c r="C1350" t="s">
        <v>283</v>
      </c>
      <c r="D1350" t="s">
        <v>1554</v>
      </c>
      <c r="E1350" t="s">
        <v>48</v>
      </c>
      <c r="F1350" t="s">
        <v>706</v>
      </c>
      <c r="G1350" t="s">
        <v>706</v>
      </c>
      <c r="H1350" t="s">
        <v>1646</v>
      </c>
      <c r="I1350" t="s">
        <v>1647</v>
      </c>
      <c r="J1350">
        <v>1</v>
      </c>
      <c r="L1350" t="s">
        <v>58</v>
      </c>
      <c r="M1350" t="s">
        <v>49</v>
      </c>
      <c r="N1350">
        <v>11</v>
      </c>
      <c r="O1350">
        <v>157</v>
      </c>
      <c r="P1350">
        <v>4.8</v>
      </c>
      <c r="Q1350">
        <v>106.4817</v>
      </c>
      <c r="R1350">
        <v>12.56</v>
      </c>
      <c r="S1350">
        <v>1337.4101520000002</v>
      </c>
      <c r="T1350">
        <v>0</v>
      </c>
      <c r="U1350">
        <v>1337.4101520000002</v>
      </c>
      <c r="V1350">
        <v>1337410.1520000002</v>
      </c>
      <c r="W1350">
        <v>111450.84600000002</v>
      </c>
      <c r="X1350" t="s">
        <v>1590</v>
      </c>
      <c r="Y1350" t="s">
        <v>1648</v>
      </c>
      <c r="Z1350">
        <v>3093</v>
      </c>
      <c r="AA1350">
        <v>3094</v>
      </c>
      <c r="AB1350" t="s">
        <v>42</v>
      </c>
      <c r="AC1350" t="s">
        <v>42</v>
      </c>
      <c r="AD1350" t="s">
        <v>42</v>
      </c>
      <c r="AE1350" t="s">
        <v>42</v>
      </c>
      <c r="AF1350">
        <v>101</v>
      </c>
      <c r="AH1350">
        <v>2023</v>
      </c>
      <c r="AK1350">
        <v>108.33029999999999</v>
      </c>
      <c r="AM1350" t="s">
        <v>703</v>
      </c>
    </row>
    <row r="1351" spans="1:39" x14ac:dyDescent="0.35">
      <c r="A1351" t="s">
        <v>47</v>
      </c>
      <c r="B1351" t="s">
        <v>702</v>
      </c>
      <c r="C1351" t="s">
        <v>283</v>
      </c>
      <c r="D1351" t="s">
        <v>1554</v>
      </c>
      <c r="E1351" t="s">
        <v>48</v>
      </c>
      <c r="F1351" t="s">
        <v>706</v>
      </c>
      <c r="G1351" t="s">
        <v>704</v>
      </c>
      <c r="H1351" t="s">
        <v>1646</v>
      </c>
      <c r="I1351" t="s">
        <v>1647</v>
      </c>
      <c r="J1351">
        <v>1</v>
      </c>
      <c r="L1351" t="s">
        <v>58</v>
      </c>
      <c r="M1351" t="s">
        <v>49</v>
      </c>
      <c r="N1351">
        <v>11</v>
      </c>
      <c r="O1351">
        <v>157</v>
      </c>
      <c r="P1351">
        <v>2.7</v>
      </c>
      <c r="Q1351">
        <v>106.4817</v>
      </c>
      <c r="R1351">
        <v>7.0650000000000004</v>
      </c>
      <c r="S1351">
        <v>752.2932105000001</v>
      </c>
      <c r="T1351">
        <v>0</v>
      </c>
      <c r="U1351">
        <v>752.2932105000001</v>
      </c>
      <c r="V1351">
        <v>752293.21050000004</v>
      </c>
      <c r="W1351">
        <v>62691.100875000004</v>
      </c>
      <c r="X1351" t="s">
        <v>1590</v>
      </c>
      <c r="Y1351" t="s">
        <v>1649</v>
      </c>
      <c r="Z1351">
        <v>3093</v>
      </c>
      <c r="AA1351">
        <v>3094</v>
      </c>
      <c r="AB1351" t="s">
        <v>42</v>
      </c>
      <c r="AC1351" t="s">
        <v>42</v>
      </c>
      <c r="AD1351" t="s">
        <v>42</v>
      </c>
      <c r="AE1351" t="s">
        <v>42</v>
      </c>
      <c r="AF1351">
        <v>101</v>
      </c>
      <c r="AH1351">
        <v>2023</v>
      </c>
      <c r="AK1351">
        <v>108.33029999999999</v>
      </c>
      <c r="AM1351" t="s">
        <v>703</v>
      </c>
    </row>
    <row r="1352" spans="1:39" x14ac:dyDescent="0.35">
      <c r="A1352" t="s">
        <v>47</v>
      </c>
      <c r="B1352" t="s">
        <v>702</v>
      </c>
      <c r="C1352" t="s">
        <v>283</v>
      </c>
      <c r="D1352" t="s">
        <v>1554</v>
      </c>
      <c r="E1352" t="s">
        <v>48</v>
      </c>
      <c r="F1352" t="s">
        <v>706</v>
      </c>
      <c r="G1352" t="s">
        <v>451</v>
      </c>
      <c r="H1352" t="s">
        <v>1646</v>
      </c>
      <c r="I1352" t="s">
        <v>1647</v>
      </c>
      <c r="J1352">
        <v>1</v>
      </c>
      <c r="L1352" t="s">
        <v>58</v>
      </c>
      <c r="M1352" t="s">
        <v>49</v>
      </c>
      <c r="N1352">
        <v>11</v>
      </c>
      <c r="O1352">
        <v>157</v>
      </c>
      <c r="P1352">
        <v>3</v>
      </c>
      <c r="Q1352">
        <v>106.4817</v>
      </c>
      <c r="R1352">
        <v>7.85</v>
      </c>
      <c r="S1352">
        <v>835.88134500000001</v>
      </c>
      <c r="T1352">
        <v>0</v>
      </c>
      <c r="U1352">
        <v>835.88134500000001</v>
      </c>
      <c r="V1352">
        <v>835881.34499999997</v>
      </c>
      <c r="W1352">
        <v>69656.778749999998</v>
      </c>
      <c r="X1352" t="s">
        <v>1590</v>
      </c>
      <c r="Y1352" t="s">
        <v>1599</v>
      </c>
      <c r="Z1352">
        <v>3093</v>
      </c>
      <c r="AA1352">
        <v>3094</v>
      </c>
      <c r="AB1352" t="s">
        <v>42</v>
      </c>
      <c r="AC1352" t="s">
        <v>42</v>
      </c>
      <c r="AD1352" t="s">
        <v>42</v>
      </c>
      <c r="AE1352" t="s">
        <v>42</v>
      </c>
      <c r="AF1352">
        <v>101</v>
      </c>
      <c r="AH1352">
        <v>2023</v>
      </c>
      <c r="AI1352" t="s">
        <v>1600</v>
      </c>
      <c r="AK1352">
        <v>108.33029999999999</v>
      </c>
      <c r="AM1352" t="s">
        <v>703</v>
      </c>
    </row>
    <row r="1353" spans="1:39" x14ac:dyDescent="0.35">
      <c r="A1353" t="s">
        <v>47</v>
      </c>
      <c r="B1353" t="s">
        <v>702</v>
      </c>
      <c r="C1353" t="s">
        <v>283</v>
      </c>
      <c r="D1353" t="s">
        <v>1554</v>
      </c>
      <c r="E1353" t="s">
        <v>48</v>
      </c>
      <c r="F1353" t="s">
        <v>706</v>
      </c>
      <c r="G1353" t="s">
        <v>239</v>
      </c>
      <c r="H1353" t="s">
        <v>1646</v>
      </c>
      <c r="I1353" t="s">
        <v>1647</v>
      </c>
      <c r="J1353">
        <v>1</v>
      </c>
      <c r="L1353" t="s">
        <v>58</v>
      </c>
      <c r="M1353" t="s">
        <v>49</v>
      </c>
      <c r="N1353">
        <v>11</v>
      </c>
      <c r="O1353">
        <v>157</v>
      </c>
      <c r="P1353">
        <v>1.5</v>
      </c>
      <c r="Q1353">
        <v>106.4817</v>
      </c>
      <c r="R1353">
        <v>3.9249999999999998</v>
      </c>
      <c r="S1353">
        <v>417.94067250000001</v>
      </c>
      <c r="T1353">
        <v>0</v>
      </c>
      <c r="U1353">
        <v>417.94067250000001</v>
      </c>
      <c r="V1353">
        <v>417940.67249999999</v>
      </c>
      <c r="W1353">
        <v>34828.389374999999</v>
      </c>
      <c r="X1353" t="s">
        <v>1590</v>
      </c>
      <c r="Y1353" t="s">
        <v>1603</v>
      </c>
      <c r="Z1353">
        <v>3093</v>
      </c>
      <c r="AA1353">
        <v>3094</v>
      </c>
      <c r="AB1353" t="s">
        <v>42</v>
      </c>
      <c r="AC1353" t="s">
        <v>42</v>
      </c>
      <c r="AD1353" t="s">
        <v>42</v>
      </c>
      <c r="AE1353" t="s">
        <v>42</v>
      </c>
      <c r="AF1353">
        <v>101</v>
      </c>
      <c r="AH1353">
        <v>2023</v>
      </c>
      <c r="AI1353" t="s">
        <v>1604</v>
      </c>
      <c r="AK1353">
        <v>108.33029999999999</v>
      </c>
      <c r="AM1353" t="s">
        <v>703</v>
      </c>
    </row>
    <row r="1354" spans="1:39" x14ac:dyDescent="0.35">
      <c r="A1354" t="s">
        <v>47</v>
      </c>
      <c r="B1354" t="s">
        <v>702</v>
      </c>
      <c r="C1354" t="s">
        <v>283</v>
      </c>
      <c r="D1354" t="s">
        <v>1554</v>
      </c>
      <c r="E1354" t="s">
        <v>48</v>
      </c>
      <c r="F1354" t="s">
        <v>53</v>
      </c>
      <c r="G1354" t="s">
        <v>53</v>
      </c>
      <c r="H1354" t="s">
        <v>1650</v>
      </c>
      <c r="I1354" t="s">
        <v>42</v>
      </c>
      <c r="J1354">
        <v>1</v>
      </c>
      <c r="L1354" t="s">
        <v>66</v>
      </c>
      <c r="M1354" t="s">
        <v>50</v>
      </c>
      <c r="N1354">
        <v>6</v>
      </c>
      <c r="O1354">
        <v>147</v>
      </c>
      <c r="P1354">
        <v>7.5</v>
      </c>
      <c r="Q1354">
        <v>93.703500000000005</v>
      </c>
      <c r="R1354">
        <v>18.375</v>
      </c>
      <c r="S1354">
        <v>1721.8018125000001</v>
      </c>
      <c r="T1354">
        <v>0</v>
      </c>
      <c r="U1354">
        <v>1721.8018125000001</v>
      </c>
      <c r="V1354">
        <v>1721801.8125</v>
      </c>
      <c r="W1354">
        <v>143483.484375</v>
      </c>
      <c r="X1354" t="s">
        <v>1590</v>
      </c>
      <c r="Y1354" t="s">
        <v>1781</v>
      </c>
      <c r="Z1354">
        <v>3093</v>
      </c>
      <c r="AA1354">
        <v>3094</v>
      </c>
      <c r="AB1354" t="s">
        <v>42</v>
      </c>
      <c r="AC1354" t="s">
        <v>42</v>
      </c>
      <c r="AD1354" t="s">
        <v>42</v>
      </c>
      <c r="AE1354" t="s">
        <v>42</v>
      </c>
      <c r="AF1354">
        <v>101</v>
      </c>
      <c r="AH1354">
        <v>2023</v>
      </c>
      <c r="AI1354" t="s">
        <v>1651</v>
      </c>
      <c r="AK1354">
        <v>95.330650000000006</v>
      </c>
      <c r="AM1354" t="s">
        <v>703</v>
      </c>
    </row>
    <row r="1355" spans="1:39" x14ac:dyDescent="0.35">
      <c r="A1355" t="s">
        <v>47</v>
      </c>
      <c r="B1355" t="s">
        <v>702</v>
      </c>
      <c r="C1355" t="s">
        <v>283</v>
      </c>
      <c r="D1355" t="s">
        <v>1554</v>
      </c>
      <c r="E1355" t="s">
        <v>48</v>
      </c>
      <c r="F1355" t="s">
        <v>53</v>
      </c>
      <c r="G1355" t="s">
        <v>53</v>
      </c>
      <c r="H1355" t="s">
        <v>1650</v>
      </c>
      <c r="I1355" t="s">
        <v>42</v>
      </c>
      <c r="J1355">
        <v>1</v>
      </c>
      <c r="L1355" t="s">
        <v>66</v>
      </c>
      <c r="M1355" t="s">
        <v>49</v>
      </c>
      <c r="N1355">
        <v>6</v>
      </c>
      <c r="O1355">
        <v>136</v>
      </c>
      <c r="P1355">
        <v>7.5</v>
      </c>
      <c r="Q1355">
        <v>93.703500000000005</v>
      </c>
      <c r="R1355">
        <v>17</v>
      </c>
      <c r="S1355">
        <v>1592.9595000000002</v>
      </c>
      <c r="T1355">
        <v>0</v>
      </c>
      <c r="U1355">
        <v>1592.9595000000002</v>
      </c>
      <c r="V1355">
        <v>1592959.5000000002</v>
      </c>
      <c r="W1355">
        <v>132746.62500000003</v>
      </c>
      <c r="X1355" t="s">
        <v>1590</v>
      </c>
      <c r="Y1355" t="s">
        <v>1781</v>
      </c>
      <c r="Z1355">
        <v>3093</v>
      </c>
      <c r="AA1355">
        <v>3094</v>
      </c>
      <c r="AB1355" t="s">
        <v>42</v>
      </c>
      <c r="AC1355" t="s">
        <v>42</v>
      </c>
      <c r="AD1355" t="s">
        <v>42</v>
      </c>
      <c r="AE1355" t="s">
        <v>42</v>
      </c>
      <c r="AF1355">
        <v>101</v>
      </c>
      <c r="AH1355">
        <v>2023</v>
      </c>
      <c r="AI1355" t="s">
        <v>1651</v>
      </c>
      <c r="AK1355">
        <v>95.330650000000006</v>
      </c>
      <c r="AM1355" t="s">
        <v>703</v>
      </c>
    </row>
    <row r="1356" spans="1:39" x14ac:dyDescent="0.35">
      <c r="A1356" t="s">
        <v>47</v>
      </c>
      <c r="B1356" t="s">
        <v>702</v>
      </c>
      <c r="C1356" t="s">
        <v>283</v>
      </c>
      <c r="D1356" t="s">
        <v>1554</v>
      </c>
      <c r="E1356" t="s">
        <v>48</v>
      </c>
      <c r="F1356" t="s">
        <v>53</v>
      </c>
      <c r="G1356" t="s">
        <v>53</v>
      </c>
      <c r="H1356" t="s">
        <v>1650</v>
      </c>
      <c r="I1356" t="s">
        <v>42</v>
      </c>
      <c r="J1356">
        <v>1</v>
      </c>
      <c r="L1356" t="s">
        <v>66</v>
      </c>
      <c r="M1356" t="s">
        <v>50</v>
      </c>
      <c r="N1356">
        <v>7</v>
      </c>
      <c r="O1356">
        <v>133</v>
      </c>
      <c r="P1356">
        <v>3</v>
      </c>
      <c r="Q1356">
        <v>93.703500000000005</v>
      </c>
      <c r="R1356">
        <v>6.65</v>
      </c>
      <c r="S1356">
        <v>623.12827500000003</v>
      </c>
      <c r="T1356">
        <v>0</v>
      </c>
      <c r="U1356">
        <v>623.12827500000003</v>
      </c>
      <c r="V1356">
        <v>623128.27500000002</v>
      </c>
      <c r="W1356">
        <v>51927.356250000004</v>
      </c>
      <c r="X1356" t="s">
        <v>1590</v>
      </c>
      <c r="Y1356" t="s">
        <v>1781</v>
      </c>
      <c r="Z1356">
        <v>3093</v>
      </c>
      <c r="AA1356">
        <v>3094</v>
      </c>
      <c r="AB1356" t="s">
        <v>42</v>
      </c>
      <c r="AC1356" t="s">
        <v>42</v>
      </c>
      <c r="AD1356" t="s">
        <v>42</v>
      </c>
      <c r="AE1356" t="s">
        <v>42</v>
      </c>
      <c r="AF1356">
        <v>101</v>
      </c>
      <c r="AH1356">
        <v>2023</v>
      </c>
      <c r="AI1356" t="s">
        <v>1651</v>
      </c>
      <c r="AK1356">
        <v>95.330650000000006</v>
      </c>
      <c r="AM1356" t="s">
        <v>703</v>
      </c>
    </row>
    <row r="1357" spans="1:39" x14ac:dyDescent="0.35">
      <c r="A1357" t="s">
        <v>47</v>
      </c>
      <c r="B1357" t="s">
        <v>702</v>
      </c>
      <c r="C1357" t="s">
        <v>283</v>
      </c>
      <c r="D1357" t="s">
        <v>1554</v>
      </c>
      <c r="E1357" t="s">
        <v>48</v>
      </c>
      <c r="F1357" t="s">
        <v>53</v>
      </c>
      <c r="G1357" t="s">
        <v>53</v>
      </c>
      <c r="H1357" t="s">
        <v>1650</v>
      </c>
      <c r="I1357" t="s">
        <v>42</v>
      </c>
      <c r="J1357">
        <v>1</v>
      </c>
      <c r="L1357" t="s">
        <v>66</v>
      </c>
      <c r="M1357" t="s">
        <v>49</v>
      </c>
      <c r="N1357">
        <v>7</v>
      </c>
      <c r="O1357">
        <v>143</v>
      </c>
      <c r="P1357">
        <v>3</v>
      </c>
      <c r="Q1357">
        <v>93.703500000000005</v>
      </c>
      <c r="R1357">
        <v>7.15</v>
      </c>
      <c r="S1357">
        <v>669.98002500000007</v>
      </c>
      <c r="T1357">
        <v>0</v>
      </c>
      <c r="U1357">
        <v>669.98002500000007</v>
      </c>
      <c r="V1357">
        <v>669980.02500000002</v>
      </c>
      <c r="W1357">
        <v>55831.668750000004</v>
      </c>
      <c r="X1357" t="s">
        <v>1590</v>
      </c>
      <c r="Y1357" t="s">
        <v>1781</v>
      </c>
      <c r="Z1357">
        <v>3093</v>
      </c>
      <c r="AA1357">
        <v>3094</v>
      </c>
      <c r="AB1357" t="s">
        <v>42</v>
      </c>
      <c r="AC1357" t="s">
        <v>42</v>
      </c>
      <c r="AD1357" t="s">
        <v>42</v>
      </c>
      <c r="AE1357" t="s">
        <v>42</v>
      </c>
      <c r="AF1357">
        <v>101</v>
      </c>
      <c r="AH1357">
        <v>2023</v>
      </c>
      <c r="AI1357" t="s">
        <v>1651</v>
      </c>
      <c r="AK1357">
        <v>95.330650000000006</v>
      </c>
      <c r="AM1357" t="s">
        <v>703</v>
      </c>
    </row>
    <row r="1358" spans="1:39" x14ac:dyDescent="0.35">
      <c r="A1358" t="s">
        <v>47</v>
      </c>
      <c r="B1358" t="s">
        <v>702</v>
      </c>
      <c r="C1358" t="s">
        <v>283</v>
      </c>
      <c r="D1358" t="s">
        <v>1554</v>
      </c>
      <c r="E1358" t="s">
        <v>48</v>
      </c>
      <c r="F1358" t="s">
        <v>53</v>
      </c>
      <c r="G1358" t="s">
        <v>53</v>
      </c>
      <c r="H1358" t="s">
        <v>1650</v>
      </c>
      <c r="I1358" t="s">
        <v>42</v>
      </c>
      <c r="J1358">
        <v>1</v>
      </c>
      <c r="L1358" t="s">
        <v>66</v>
      </c>
      <c r="M1358" t="s">
        <v>50</v>
      </c>
      <c r="N1358">
        <v>10</v>
      </c>
      <c r="O1358">
        <v>157</v>
      </c>
      <c r="P1358">
        <v>7.5</v>
      </c>
      <c r="Q1358">
        <v>93.703500000000005</v>
      </c>
      <c r="R1358">
        <v>19.625</v>
      </c>
      <c r="S1358">
        <v>1838.9311875000001</v>
      </c>
      <c r="T1358">
        <v>0</v>
      </c>
      <c r="U1358">
        <v>1838.9311875000001</v>
      </c>
      <c r="V1358">
        <v>1838931.1875</v>
      </c>
      <c r="W1358">
        <v>153244.265625</v>
      </c>
      <c r="X1358" t="s">
        <v>1590</v>
      </c>
      <c r="Y1358" t="s">
        <v>1781</v>
      </c>
      <c r="Z1358">
        <v>3093</v>
      </c>
      <c r="AA1358">
        <v>3094</v>
      </c>
      <c r="AB1358" t="s">
        <v>42</v>
      </c>
      <c r="AC1358" t="s">
        <v>42</v>
      </c>
      <c r="AD1358" t="s">
        <v>42</v>
      </c>
      <c r="AE1358" t="s">
        <v>42</v>
      </c>
      <c r="AF1358">
        <v>101</v>
      </c>
      <c r="AH1358">
        <v>2023</v>
      </c>
      <c r="AI1358" t="s">
        <v>1651</v>
      </c>
      <c r="AK1358">
        <v>95.330650000000006</v>
      </c>
      <c r="AM1358" t="s">
        <v>703</v>
      </c>
    </row>
    <row r="1359" spans="1:39" x14ac:dyDescent="0.35">
      <c r="A1359" t="s">
        <v>47</v>
      </c>
      <c r="B1359" t="s">
        <v>702</v>
      </c>
      <c r="C1359" t="s">
        <v>283</v>
      </c>
      <c r="D1359" t="s">
        <v>1554</v>
      </c>
      <c r="E1359" t="s">
        <v>48</v>
      </c>
      <c r="F1359" t="s">
        <v>53</v>
      </c>
      <c r="G1359" t="s">
        <v>53</v>
      </c>
      <c r="H1359" t="s">
        <v>1650</v>
      </c>
      <c r="I1359" t="s">
        <v>42</v>
      </c>
      <c r="J1359">
        <v>1</v>
      </c>
      <c r="L1359" t="s">
        <v>66</v>
      </c>
      <c r="M1359" t="s">
        <v>49</v>
      </c>
      <c r="N1359">
        <v>10</v>
      </c>
      <c r="O1359">
        <v>164</v>
      </c>
      <c r="P1359">
        <v>7.5</v>
      </c>
      <c r="Q1359">
        <v>93.703500000000005</v>
      </c>
      <c r="R1359">
        <v>20.5</v>
      </c>
      <c r="S1359">
        <v>1920.9217500000002</v>
      </c>
      <c r="T1359">
        <v>0</v>
      </c>
      <c r="U1359">
        <v>1920.9217500000002</v>
      </c>
      <c r="V1359">
        <v>1920921.7500000002</v>
      </c>
      <c r="W1359">
        <v>160076.81250000003</v>
      </c>
      <c r="X1359" t="s">
        <v>1590</v>
      </c>
      <c r="Y1359" t="s">
        <v>1781</v>
      </c>
      <c r="Z1359">
        <v>3093</v>
      </c>
      <c r="AA1359">
        <v>3094</v>
      </c>
      <c r="AB1359" t="s">
        <v>42</v>
      </c>
      <c r="AC1359" t="s">
        <v>42</v>
      </c>
      <c r="AD1359" t="s">
        <v>42</v>
      </c>
      <c r="AE1359" t="s">
        <v>42</v>
      </c>
      <c r="AF1359">
        <v>101</v>
      </c>
      <c r="AH1359">
        <v>2023</v>
      </c>
      <c r="AI1359" t="s">
        <v>1651</v>
      </c>
      <c r="AK1359">
        <v>95.330650000000006</v>
      </c>
      <c r="AM1359" t="s">
        <v>703</v>
      </c>
    </row>
    <row r="1360" spans="1:39" x14ac:dyDescent="0.35">
      <c r="A1360" t="s">
        <v>47</v>
      </c>
      <c r="B1360" t="s">
        <v>702</v>
      </c>
      <c r="C1360" t="s">
        <v>283</v>
      </c>
      <c r="D1360" t="s">
        <v>1554</v>
      </c>
      <c r="E1360" t="s">
        <v>48</v>
      </c>
      <c r="F1360" t="s">
        <v>53</v>
      </c>
      <c r="G1360" t="s">
        <v>53</v>
      </c>
      <c r="H1360" t="s">
        <v>1650</v>
      </c>
      <c r="I1360" t="s">
        <v>42</v>
      </c>
      <c r="J1360">
        <v>1</v>
      </c>
      <c r="L1360" t="s">
        <v>66</v>
      </c>
      <c r="M1360" t="s">
        <v>50</v>
      </c>
      <c r="N1360">
        <v>11</v>
      </c>
      <c r="O1360">
        <v>147</v>
      </c>
      <c r="P1360">
        <v>15</v>
      </c>
      <c r="Q1360">
        <v>93.703500000000005</v>
      </c>
      <c r="R1360">
        <v>36.75</v>
      </c>
      <c r="S1360">
        <v>3443.6036250000002</v>
      </c>
      <c r="T1360">
        <v>0</v>
      </c>
      <c r="U1360">
        <v>3443.6036250000002</v>
      </c>
      <c r="V1360">
        <v>3443603.625</v>
      </c>
      <c r="W1360">
        <v>286966.96875</v>
      </c>
      <c r="X1360" t="s">
        <v>1590</v>
      </c>
      <c r="Y1360" t="s">
        <v>1781</v>
      </c>
      <c r="Z1360">
        <v>3093</v>
      </c>
      <c r="AA1360">
        <v>3094</v>
      </c>
      <c r="AB1360" t="s">
        <v>42</v>
      </c>
      <c r="AC1360" t="s">
        <v>42</v>
      </c>
      <c r="AD1360" t="s">
        <v>42</v>
      </c>
      <c r="AE1360" t="s">
        <v>42</v>
      </c>
      <c r="AF1360">
        <v>101</v>
      </c>
      <c r="AH1360">
        <v>2023</v>
      </c>
      <c r="AI1360" t="s">
        <v>1651</v>
      </c>
      <c r="AK1360">
        <v>95.330650000000006</v>
      </c>
      <c r="AM1360" t="s">
        <v>703</v>
      </c>
    </row>
    <row r="1361" spans="1:39" x14ac:dyDescent="0.35">
      <c r="A1361" t="s">
        <v>47</v>
      </c>
      <c r="B1361" t="s">
        <v>702</v>
      </c>
      <c r="C1361" t="s">
        <v>283</v>
      </c>
      <c r="D1361" t="s">
        <v>1554</v>
      </c>
      <c r="E1361" t="s">
        <v>48</v>
      </c>
      <c r="F1361" t="s">
        <v>53</v>
      </c>
      <c r="G1361" t="s">
        <v>53</v>
      </c>
      <c r="H1361" t="s">
        <v>1650</v>
      </c>
      <c r="I1361" t="s">
        <v>42</v>
      </c>
      <c r="J1361">
        <v>1</v>
      </c>
      <c r="L1361" t="s">
        <v>66</v>
      </c>
      <c r="M1361" t="s">
        <v>49</v>
      </c>
      <c r="N1361">
        <v>11</v>
      </c>
      <c r="O1361">
        <v>157</v>
      </c>
      <c r="P1361">
        <v>15</v>
      </c>
      <c r="Q1361">
        <v>93.703500000000005</v>
      </c>
      <c r="R1361">
        <v>39.25</v>
      </c>
      <c r="S1361">
        <v>3677.8623750000002</v>
      </c>
      <c r="T1361">
        <v>0</v>
      </c>
      <c r="U1361">
        <v>3677.8623750000002</v>
      </c>
      <c r="V1361">
        <v>3677862.375</v>
      </c>
      <c r="W1361">
        <v>306488.53125</v>
      </c>
      <c r="X1361" t="s">
        <v>1590</v>
      </c>
      <c r="Y1361" t="s">
        <v>1781</v>
      </c>
      <c r="Z1361">
        <v>3093</v>
      </c>
      <c r="AA1361">
        <v>3094</v>
      </c>
      <c r="AB1361" t="s">
        <v>42</v>
      </c>
      <c r="AC1361" t="s">
        <v>42</v>
      </c>
      <c r="AD1361" t="s">
        <v>42</v>
      </c>
      <c r="AE1361" t="s">
        <v>42</v>
      </c>
      <c r="AF1361">
        <v>101</v>
      </c>
      <c r="AH1361">
        <v>2023</v>
      </c>
      <c r="AI1361" t="s">
        <v>1651</v>
      </c>
      <c r="AK1361">
        <v>95.330650000000006</v>
      </c>
      <c r="AM1361" t="s">
        <v>703</v>
      </c>
    </row>
    <row r="1362" spans="1:39" x14ac:dyDescent="0.35">
      <c r="A1362" t="s">
        <v>47</v>
      </c>
      <c r="B1362" t="s">
        <v>702</v>
      </c>
      <c r="C1362" t="s">
        <v>283</v>
      </c>
      <c r="D1362" t="s">
        <v>1554</v>
      </c>
      <c r="E1362" t="s">
        <v>48</v>
      </c>
      <c r="F1362" t="s">
        <v>53</v>
      </c>
      <c r="G1362" t="s">
        <v>53</v>
      </c>
      <c r="H1362" t="s">
        <v>1652</v>
      </c>
      <c r="I1362" t="s">
        <v>42</v>
      </c>
      <c r="J1362">
        <v>1</v>
      </c>
      <c r="L1362" t="s">
        <v>53</v>
      </c>
      <c r="M1362" t="s">
        <v>42</v>
      </c>
      <c r="Q1362">
        <v>0</v>
      </c>
      <c r="R1362">
        <v>0</v>
      </c>
      <c r="S1362">
        <v>0</v>
      </c>
      <c r="T1362">
        <v>1870</v>
      </c>
      <c r="U1362">
        <v>1870</v>
      </c>
      <c r="V1362">
        <v>1870000</v>
      </c>
      <c r="W1362">
        <v>155833.33333333334</v>
      </c>
      <c r="X1362" t="s">
        <v>1590</v>
      </c>
      <c r="Y1362" t="s">
        <v>1781</v>
      </c>
      <c r="Z1362">
        <v>3093</v>
      </c>
      <c r="AA1362">
        <v>3094</v>
      </c>
      <c r="AB1362" t="s">
        <v>42</v>
      </c>
      <c r="AC1362" t="s">
        <v>42</v>
      </c>
      <c r="AD1362" t="s">
        <v>42</v>
      </c>
      <c r="AE1362" t="s">
        <v>42</v>
      </c>
      <c r="AF1362">
        <v>101</v>
      </c>
      <c r="AH1362">
        <v>2023</v>
      </c>
      <c r="AI1362" t="s">
        <v>1653</v>
      </c>
      <c r="AM1362" t="s">
        <v>703</v>
      </c>
    </row>
    <row r="1363" spans="1:39" x14ac:dyDescent="0.35">
      <c r="A1363" t="s">
        <v>47</v>
      </c>
      <c r="B1363" t="s">
        <v>702</v>
      </c>
      <c r="C1363" t="s">
        <v>283</v>
      </c>
      <c r="D1363" t="s">
        <v>1554</v>
      </c>
      <c r="E1363" t="s">
        <v>48</v>
      </c>
      <c r="F1363" t="s">
        <v>53</v>
      </c>
      <c r="G1363" t="s">
        <v>53</v>
      </c>
      <c r="H1363" t="s">
        <v>65</v>
      </c>
      <c r="I1363" t="s">
        <v>42</v>
      </c>
      <c r="J1363">
        <v>1</v>
      </c>
      <c r="L1363" t="s">
        <v>66</v>
      </c>
      <c r="M1363" t="s">
        <v>42</v>
      </c>
      <c r="O1363">
        <v>30</v>
      </c>
      <c r="P1363">
        <v>60</v>
      </c>
      <c r="Q1363">
        <v>80</v>
      </c>
      <c r="R1363">
        <v>30</v>
      </c>
      <c r="S1363">
        <v>2400</v>
      </c>
      <c r="U1363">
        <v>2400</v>
      </c>
      <c r="V1363">
        <v>2400000</v>
      </c>
      <c r="W1363">
        <v>200000</v>
      </c>
      <c r="X1363" t="s">
        <v>1590</v>
      </c>
      <c r="Y1363" t="s">
        <v>1781</v>
      </c>
      <c r="Z1363">
        <v>3093</v>
      </c>
      <c r="AA1363">
        <v>3094</v>
      </c>
      <c r="AB1363" t="s">
        <v>42</v>
      </c>
      <c r="AC1363" t="s">
        <v>42</v>
      </c>
      <c r="AD1363" t="s">
        <v>42</v>
      </c>
      <c r="AE1363" t="s">
        <v>42</v>
      </c>
      <c r="AF1363">
        <v>101</v>
      </c>
      <c r="AH1363">
        <v>2023</v>
      </c>
      <c r="AI1363" t="s">
        <v>1654</v>
      </c>
      <c r="AK1363">
        <v>80</v>
      </c>
      <c r="AM1363" t="s">
        <v>703</v>
      </c>
    </row>
    <row r="1364" spans="1:39" x14ac:dyDescent="0.35">
      <c r="A1364" t="s">
        <v>47</v>
      </c>
      <c r="B1364" t="s">
        <v>702</v>
      </c>
      <c r="C1364" t="s">
        <v>283</v>
      </c>
      <c r="D1364" t="s">
        <v>1554</v>
      </c>
      <c r="E1364" t="s">
        <v>48</v>
      </c>
      <c r="F1364" t="s">
        <v>53</v>
      </c>
      <c r="G1364" t="s">
        <v>53</v>
      </c>
      <c r="H1364" t="s">
        <v>1655</v>
      </c>
      <c r="I1364" t="s">
        <v>42</v>
      </c>
      <c r="J1364">
        <v>1</v>
      </c>
      <c r="L1364" t="s">
        <v>53</v>
      </c>
      <c r="M1364" t="s">
        <v>42</v>
      </c>
      <c r="P1364">
        <v>60</v>
      </c>
      <c r="Q1364">
        <v>0</v>
      </c>
      <c r="R1364">
        <v>0</v>
      </c>
      <c r="S1364">
        <v>0</v>
      </c>
      <c r="T1364">
        <v>300</v>
      </c>
      <c r="U1364">
        <v>300</v>
      </c>
      <c r="V1364">
        <v>300000</v>
      </c>
      <c r="W1364">
        <v>25000</v>
      </c>
      <c r="X1364" t="s">
        <v>1590</v>
      </c>
      <c r="Y1364" t="s">
        <v>1781</v>
      </c>
      <c r="Z1364">
        <v>3093</v>
      </c>
      <c r="AA1364">
        <v>3094</v>
      </c>
      <c r="AB1364" t="s">
        <v>42</v>
      </c>
      <c r="AC1364" t="s">
        <v>42</v>
      </c>
      <c r="AD1364" t="s">
        <v>42</v>
      </c>
      <c r="AE1364" t="s">
        <v>42</v>
      </c>
      <c r="AF1364">
        <v>101</v>
      </c>
      <c r="AH1364">
        <v>2023</v>
      </c>
      <c r="AI1364" t="s">
        <v>1656</v>
      </c>
      <c r="AM1364" t="s">
        <v>703</v>
      </c>
    </row>
    <row r="1365" spans="1:39" x14ac:dyDescent="0.35">
      <c r="A1365" t="s">
        <v>47</v>
      </c>
      <c r="B1365" t="s">
        <v>702</v>
      </c>
      <c r="C1365" t="s">
        <v>283</v>
      </c>
      <c r="D1365" t="s">
        <v>1554</v>
      </c>
      <c r="E1365" t="s">
        <v>48</v>
      </c>
      <c r="F1365" t="s">
        <v>53</v>
      </c>
      <c r="G1365" t="s">
        <v>53</v>
      </c>
      <c r="H1365" t="s">
        <v>1657</v>
      </c>
      <c r="I1365" t="s">
        <v>42</v>
      </c>
      <c r="J1365">
        <v>1</v>
      </c>
      <c r="L1365" t="s">
        <v>53</v>
      </c>
      <c r="Q1365">
        <v>0</v>
      </c>
      <c r="R1365">
        <v>0</v>
      </c>
      <c r="S1365">
        <v>0</v>
      </c>
      <c r="T1365">
        <v>678</v>
      </c>
      <c r="U1365">
        <v>678</v>
      </c>
      <c r="V1365">
        <v>678000</v>
      </c>
      <c r="W1365">
        <v>56500</v>
      </c>
      <c r="X1365" t="s">
        <v>1590</v>
      </c>
      <c r="Y1365" t="s">
        <v>1781</v>
      </c>
      <c r="Z1365">
        <v>3093</v>
      </c>
      <c r="AA1365">
        <v>3094</v>
      </c>
      <c r="AB1365" t="s">
        <v>42</v>
      </c>
      <c r="AC1365" t="s">
        <v>42</v>
      </c>
      <c r="AD1365" t="s">
        <v>42</v>
      </c>
      <c r="AE1365" t="s">
        <v>42</v>
      </c>
      <c r="AF1365">
        <v>101</v>
      </c>
      <c r="AH1365">
        <v>2023</v>
      </c>
      <c r="AI1365" t="s">
        <v>1658</v>
      </c>
      <c r="AM1365" t="s">
        <v>703</v>
      </c>
    </row>
    <row r="1366" spans="1:39" x14ac:dyDescent="0.35">
      <c r="A1366" t="s">
        <v>47</v>
      </c>
      <c r="B1366" t="s">
        <v>702</v>
      </c>
      <c r="C1366" t="s">
        <v>284</v>
      </c>
      <c r="D1366" t="s">
        <v>1554</v>
      </c>
      <c r="E1366" t="s">
        <v>48</v>
      </c>
      <c r="F1366" t="s">
        <v>53</v>
      </c>
      <c r="G1366" t="s">
        <v>53</v>
      </c>
      <c r="H1366" t="s">
        <v>1657</v>
      </c>
      <c r="I1366" t="s">
        <v>42</v>
      </c>
      <c r="J1366">
        <v>1</v>
      </c>
      <c r="L1366" t="s">
        <v>53</v>
      </c>
      <c r="Q1366">
        <v>0</v>
      </c>
      <c r="R1366">
        <v>0</v>
      </c>
      <c r="S1366">
        <v>0</v>
      </c>
      <c r="T1366">
        <v>3500.1979999999999</v>
      </c>
      <c r="U1366">
        <v>3500.1979999999999</v>
      </c>
      <c r="V1366">
        <v>3500198</v>
      </c>
      <c r="W1366">
        <v>291683.16666666669</v>
      </c>
      <c r="X1366" t="s">
        <v>1590</v>
      </c>
      <c r="Y1366" t="s">
        <v>1781</v>
      </c>
      <c r="Z1366">
        <v>3093</v>
      </c>
      <c r="AA1366">
        <v>3094</v>
      </c>
      <c r="AB1366" t="s">
        <v>42</v>
      </c>
      <c r="AC1366" t="s">
        <v>42</v>
      </c>
      <c r="AD1366" t="s">
        <v>42</v>
      </c>
      <c r="AE1366" t="s">
        <v>42</v>
      </c>
      <c r="AF1366">
        <v>101</v>
      </c>
      <c r="AH1366">
        <v>2023</v>
      </c>
      <c r="AI1366" t="s">
        <v>1659</v>
      </c>
      <c r="AM1366" t="s">
        <v>703</v>
      </c>
    </row>
    <row r="1367" spans="1:39" x14ac:dyDescent="0.35">
      <c r="A1367" t="s">
        <v>47</v>
      </c>
      <c r="B1367" t="s">
        <v>702</v>
      </c>
      <c r="C1367" t="s">
        <v>283</v>
      </c>
      <c r="D1367" t="s">
        <v>1554</v>
      </c>
      <c r="E1367" t="s">
        <v>48</v>
      </c>
      <c r="F1367" t="s">
        <v>53</v>
      </c>
      <c r="G1367" t="s">
        <v>53</v>
      </c>
      <c r="H1367" t="s">
        <v>1660</v>
      </c>
      <c r="I1367" t="s">
        <v>42</v>
      </c>
      <c r="J1367">
        <v>1</v>
      </c>
      <c r="L1367" t="s">
        <v>53</v>
      </c>
      <c r="M1367" t="s">
        <v>42</v>
      </c>
      <c r="Q1367">
        <v>0</v>
      </c>
      <c r="R1367">
        <v>0</v>
      </c>
      <c r="S1367">
        <v>0</v>
      </c>
      <c r="T1367">
        <v>1200</v>
      </c>
      <c r="U1367">
        <v>1200</v>
      </c>
      <c r="V1367">
        <v>1200000</v>
      </c>
      <c r="W1367">
        <v>100000</v>
      </c>
      <c r="X1367" t="s">
        <v>1590</v>
      </c>
      <c r="Y1367" t="s">
        <v>1781</v>
      </c>
      <c r="Z1367">
        <v>3093</v>
      </c>
      <c r="AA1367">
        <v>3094</v>
      </c>
      <c r="AB1367" t="s">
        <v>42</v>
      </c>
      <c r="AC1367" t="s">
        <v>42</v>
      </c>
      <c r="AD1367" t="s">
        <v>42</v>
      </c>
      <c r="AE1367" t="s">
        <v>42</v>
      </c>
      <c r="AF1367">
        <v>101</v>
      </c>
      <c r="AH1367">
        <v>2023</v>
      </c>
      <c r="AI1367" t="s">
        <v>1661</v>
      </c>
      <c r="AM1367" t="s">
        <v>703</v>
      </c>
    </row>
    <row r="1368" spans="1:39" x14ac:dyDescent="0.35">
      <c r="A1368" t="s">
        <v>47</v>
      </c>
      <c r="B1368" t="s">
        <v>702</v>
      </c>
      <c r="C1368" t="s">
        <v>284</v>
      </c>
      <c r="D1368" t="s">
        <v>1554</v>
      </c>
      <c r="E1368" t="s">
        <v>48</v>
      </c>
      <c r="F1368" t="s">
        <v>130</v>
      </c>
      <c r="G1368" t="s">
        <v>130</v>
      </c>
      <c r="H1368" t="s">
        <v>1662</v>
      </c>
      <c r="I1368" t="s">
        <v>1663</v>
      </c>
      <c r="J1368">
        <v>1</v>
      </c>
      <c r="L1368" t="s">
        <v>58</v>
      </c>
      <c r="M1368" t="s">
        <v>49</v>
      </c>
      <c r="N1368">
        <v>1</v>
      </c>
      <c r="O1368">
        <v>194</v>
      </c>
      <c r="P1368">
        <v>12</v>
      </c>
      <c r="Q1368">
        <v>98.317999999999998</v>
      </c>
      <c r="R1368">
        <v>38.799999999999997</v>
      </c>
      <c r="S1368">
        <v>3814.7383999999997</v>
      </c>
      <c r="U1368">
        <v>3814.7383999999997</v>
      </c>
      <c r="V1368">
        <v>3814738.4</v>
      </c>
      <c r="W1368">
        <v>317894.86666666664</v>
      </c>
      <c r="X1368" t="s">
        <v>1590</v>
      </c>
      <c r="Y1368" t="s">
        <v>1620</v>
      </c>
      <c r="Z1368">
        <v>3093</v>
      </c>
      <c r="AA1368">
        <v>3094</v>
      </c>
      <c r="AF1368">
        <v>101</v>
      </c>
      <c r="AH1368">
        <v>2023</v>
      </c>
      <c r="AM1368" t="s">
        <v>703</v>
      </c>
    </row>
    <row r="1369" spans="1:39" x14ac:dyDescent="0.35">
      <c r="A1369" t="s">
        <v>47</v>
      </c>
      <c r="B1369" t="s">
        <v>702</v>
      </c>
      <c r="C1369" t="s">
        <v>284</v>
      </c>
      <c r="D1369" t="s">
        <v>1554</v>
      </c>
      <c r="E1369" t="s">
        <v>48</v>
      </c>
      <c r="F1369" t="s">
        <v>130</v>
      </c>
      <c r="G1369" t="s">
        <v>130</v>
      </c>
      <c r="H1369" t="s">
        <v>1662</v>
      </c>
      <c r="I1369" t="s">
        <v>1663</v>
      </c>
      <c r="J1369">
        <v>1</v>
      </c>
      <c r="L1369" t="s">
        <v>58</v>
      </c>
      <c r="M1369" t="s">
        <v>50</v>
      </c>
      <c r="N1369">
        <v>1</v>
      </c>
      <c r="O1369">
        <v>194</v>
      </c>
      <c r="P1369">
        <v>12</v>
      </c>
      <c r="Q1369">
        <v>98.317999999999998</v>
      </c>
      <c r="R1369">
        <v>38.799999999999997</v>
      </c>
      <c r="S1369">
        <v>3814.7383999999997</v>
      </c>
      <c r="U1369">
        <v>3814.7383999999997</v>
      </c>
      <c r="V1369">
        <v>3814738.4</v>
      </c>
      <c r="W1369">
        <v>317894.86666666664</v>
      </c>
      <c r="X1369" t="s">
        <v>1590</v>
      </c>
      <c r="Y1369" t="s">
        <v>1620</v>
      </c>
      <c r="Z1369">
        <v>3093</v>
      </c>
      <c r="AA1369">
        <v>3094</v>
      </c>
      <c r="AF1369">
        <v>101</v>
      </c>
      <c r="AH1369">
        <v>2023</v>
      </c>
      <c r="AM1369" t="s">
        <v>703</v>
      </c>
    </row>
    <row r="1370" spans="1:39" x14ac:dyDescent="0.35">
      <c r="A1370" t="s">
        <v>47</v>
      </c>
      <c r="B1370" t="s">
        <v>702</v>
      </c>
      <c r="C1370" t="s">
        <v>284</v>
      </c>
      <c r="D1370" t="s">
        <v>1554</v>
      </c>
      <c r="E1370" t="s">
        <v>48</v>
      </c>
      <c r="F1370" t="s">
        <v>1483</v>
      </c>
      <c r="G1370" t="s">
        <v>1483</v>
      </c>
      <c r="H1370" t="s">
        <v>1664</v>
      </c>
      <c r="I1370" t="s">
        <v>1665</v>
      </c>
      <c r="J1370">
        <v>1</v>
      </c>
      <c r="L1370" t="s">
        <v>58</v>
      </c>
      <c r="M1370" t="s">
        <v>49</v>
      </c>
      <c r="N1370">
        <v>1</v>
      </c>
      <c r="O1370">
        <v>194</v>
      </c>
      <c r="P1370">
        <v>18</v>
      </c>
      <c r="Q1370">
        <v>98.317999999999998</v>
      </c>
      <c r="R1370">
        <v>58.2</v>
      </c>
      <c r="S1370">
        <v>5722.1076000000003</v>
      </c>
      <c r="U1370">
        <v>5722.1076000000003</v>
      </c>
      <c r="V1370">
        <v>5722107.6000000006</v>
      </c>
      <c r="W1370">
        <v>476842.30000000005</v>
      </c>
      <c r="X1370" t="s">
        <v>1590</v>
      </c>
      <c r="Y1370" t="s">
        <v>1782</v>
      </c>
      <c r="Z1370">
        <v>3093</v>
      </c>
      <c r="AA1370">
        <v>3094</v>
      </c>
      <c r="AF1370">
        <v>101</v>
      </c>
      <c r="AH1370">
        <v>2023</v>
      </c>
      <c r="AM1370" t="s">
        <v>703</v>
      </c>
    </row>
    <row r="1371" spans="1:39" x14ac:dyDescent="0.35">
      <c r="A1371" t="s">
        <v>47</v>
      </c>
      <c r="B1371" t="s">
        <v>702</v>
      </c>
      <c r="C1371" t="s">
        <v>284</v>
      </c>
      <c r="D1371" t="s">
        <v>1554</v>
      </c>
      <c r="E1371" t="s">
        <v>48</v>
      </c>
      <c r="F1371" t="s">
        <v>1483</v>
      </c>
      <c r="G1371" t="s">
        <v>1483</v>
      </c>
      <c r="H1371" t="s">
        <v>1664</v>
      </c>
      <c r="I1371" t="s">
        <v>1665</v>
      </c>
      <c r="J1371">
        <v>1</v>
      </c>
      <c r="L1371" t="s">
        <v>58</v>
      </c>
      <c r="M1371" t="s">
        <v>50</v>
      </c>
      <c r="N1371">
        <v>1</v>
      </c>
      <c r="O1371">
        <v>194</v>
      </c>
      <c r="P1371">
        <v>18</v>
      </c>
      <c r="Q1371">
        <v>98.317999999999998</v>
      </c>
      <c r="R1371">
        <v>58.2</v>
      </c>
      <c r="S1371">
        <v>5722.1076000000003</v>
      </c>
      <c r="U1371">
        <v>5722.1076000000003</v>
      </c>
      <c r="V1371">
        <v>5722107.6000000006</v>
      </c>
      <c r="W1371">
        <v>476842.30000000005</v>
      </c>
      <c r="X1371" t="s">
        <v>1590</v>
      </c>
      <c r="Y1371" t="s">
        <v>1782</v>
      </c>
      <c r="Z1371">
        <v>3093</v>
      </c>
      <c r="AA1371">
        <v>3094</v>
      </c>
      <c r="AF1371">
        <v>101</v>
      </c>
      <c r="AH1371">
        <v>2023</v>
      </c>
      <c r="AM1371" t="s">
        <v>703</v>
      </c>
    </row>
    <row r="1372" spans="1:39" x14ac:dyDescent="0.35">
      <c r="A1372" t="s">
        <v>47</v>
      </c>
      <c r="B1372" t="s">
        <v>702</v>
      </c>
      <c r="C1372" t="s">
        <v>284</v>
      </c>
      <c r="D1372" t="s">
        <v>1554</v>
      </c>
      <c r="E1372" t="s">
        <v>48</v>
      </c>
      <c r="F1372" t="s">
        <v>125</v>
      </c>
      <c r="G1372" t="s">
        <v>125</v>
      </c>
      <c r="H1372" t="s">
        <v>1666</v>
      </c>
      <c r="I1372" t="s">
        <v>1667</v>
      </c>
      <c r="J1372">
        <v>1</v>
      </c>
      <c r="L1372" t="s">
        <v>58</v>
      </c>
      <c r="M1372" t="s">
        <v>49</v>
      </c>
      <c r="N1372">
        <v>2</v>
      </c>
      <c r="O1372">
        <v>175</v>
      </c>
      <c r="P1372">
        <v>18</v>
      </c>
      <c r="Q1372">
        <v>101.401</v>
      </c>
      <c r="R1372">
        <v>52.5</v>
      </c>
      <c r="S1372">
        <v>5323.5524999999998</v>
      </c>
      <c r="U1372">
        <v>5323.5524999999998</v>
      </c>
      <c r="V1372">
        <v>5323552.5</v>
      </c>
      <c r="W1372">
        <v>443629.375</v>
      </c>
      <c r="X1372" t="s">
        <v>1590</v>
      </c>
      <c r="Y1372" t="s">
        <v>1783</v>
      </c>
      <c r="Z1372">
        <v>3093</v>
      </c>
      <c r="AA1372">
        <v>3094</v>
      </c>
      <c r="AF1372">
        <v>101</v>
      </c>
      <c r="AH1372">
        <v>2023</v>
      </c>
      <c r="AM1372" t="s">
        <v>703</v>
      </c>
    </row>
    <row r="1373" spans="1:39" x14ac:dyDescent="0.35">
      <c r="A1373" t="s">
        <v>47</v>
      </c>
      <c r="B1373" t="s">
        <v>702</v>
      </c>
      <c r="C1373" t="s">
        <v>284</v>
      </c>
      <c r="D1373" t="s">
        <v>1554</v>
      </c>
      <c r="E1373" t="s">
        <v>48</v>
      </c>
      <c r="F1373" t="s">
        <v>125</v>
      </c>
      <c r="G1373" t="s">
        <v>125</v>
      </c>
      <c r="H1373" t="s">
        <v>1666</v>
      </c>
      <c r="I1373" t="s">
        <v>1667</v>
      </c>
      <c r="J1373">
        <v>1</v>
      </c>
      <c r="L1373" t="s">
        <v>58</v>
      </c>
      <c r="M1373" t="s">
        <v>50</v>
      </c>
      <c r="N1373">
        <v>2</v>
      </c>
      <c r="O1373">
        <v>175</v>
      </c>
      <c r="P1373">
        <v>18</v>
      </c>
      <c r="Q1373">
        <v>101.401</v>
      </c>
      <c r="R1373">
        <v>52.5</v>
      </c>
      <c r="S1373">
        <v>5323.5524999999998</v>
      </c>
      <c r="U1373">
        <v>5323.5524999999998</v>
      </c>
      <c r="V1373">
        <v>5323552.5</v>
      </c>
      <c r="W1373">
        <v>443629.375</v>
      </c>
      <c r="X1373" t="s">
        <v>1590</v>
      </c>
      <c r="Y1373" t="s">
        <v>1783</v>
      </c>
      <c r="Z1373">
        <v>3093</v>
      </c>
      <c r="AA1373">
        <v>3094</v>
      </c>
      <c r="AF1373">
        <v>101</v>
      </c>
      <c r="AH1373">
        <v>2023</v>
      </c>
      <c r="AM1373" t="s">
        <v>703</v>
      </c>
    </row>
    <row r="1374" spans="1:39" x14ac:dyDescent="0.35">
      <c r="A1374" t="s">
        <v>47</v>
      </c>
      <c r="B1374" t="s">
        <v>702</v>
      </c>
      <c r="C1374" t="s">
        <v>284</v>
      </c>
      <c r="D1374" t="s">
        <v>1554</v>
      </c>
      <c r="E1374" t="s">
        <v>48</v>
      </c>
      <c r="F1374" t="s">
        <v>125</v>
      </c>
      <c r="G1374" t="s">
        <v>125</v>
      </c>
      <c r="H1374" t="s">
        <v>1668</v>
      </c>
      <c r="I1374" t="s">
        <v>1669</v>
      </c>
      <c r="J1374">
        <v>1</v>
      </c>
      <c r="L1374" t="s">
        <v>58</v>
      </c>
      <c r="M1374" t="s">
        <v>49</v>
      </c>
      <c r="N1374">
        <v>2</v>
      </c>
      <c r="O1374">
        <v>175</v>
      </c>
      <c r="P1374">
        <v>12</v>
      </c>
      <c r="Q1374">
        <v>101.401</v>
      </c>
      <c r="R1374">
        <v>35</v>
      </c>
      <c r="S1374">
        <v>3549.0349999999999</v>
      </c>
      <c r="U1374">
        <v>3549.0349999999999</v>
      </c>
      <c r="V1374">
        <v>3549035</v>
      </c>
      <c r="W1374">
        <v>295752.91666666669</v>
      </c>
      <c r="X1374" t="s">
        <v>1590</v>
      </c>
      <c r="Y1374" t="s">
        <v>1783</v>
      </c>
      <c r="Z1374">
        <v>3093</v>
      </c>
      <c r="AA1374">
        <v>3094</v>
      </c>
      <c r="AF1374">
        <v>101</v>
      </c>
      <c r="AH1374">
        <v>2023</v>
      </c>
      <c r="AM1374" t="s">
        <v>703</v>
      </c>
    </row>
    <row r="1375" spans="1:39" x14ac:dyDescent="0.35">
      <c r="A1375" t="s">
        <v>47</v>
      </c>
      <c r="B1375" t="s">
        <v>702</v>
      </c>
      <c r="C1375" t="s">
        <v>284</v>
      </c>
      <c r="D1375" t="s">
        <v>1554</v>
      </c>
      <c r="E1375" t="s">
        <v>48</v>
      </c>
      <c r="F1375" t="s">
        <v>125</v>
      </c>
      <c r="G1375" t="s">
        <v>125</v>
      </c>
      <c r="H1375" t="s">
        <v>1668</v>
      </c>
      <c r="I1375" t="s">
        <v>1669</v>
      </c>
      <c r="J1375">
        <v>1</v>
      </c>
      <c r="L1375" t="s">
        <v>58</v>
      </c>
      <c r="M1375" t="s">
        <v>50</v>
      </c>
      <c r="N1375">
        <v>2</v>
      </c>
      <c r="O1375">
        <v>175</v>
      </c>
      <c r="P1375">
        <v>12</v>
      </c>
      <c r="Q1375">
        <v>101.401</v>
      </c>
      <c r="R1375">
        <v>35</v>
      </c>
      <c r="S1375">
        <v>3549.0349999999999</v>
      </c>
      <c r="U1375">
        <v>3549.0349999999999</v>
      </c>
      <c r="V1375">
        <v>3549035</v>
      </c>
      <c r="W1375">
        <v>295752.91666666669</v>
      </c>
      <c r="X1375" t="s">
        <v>1590</v>
      </c>
      <c r="Y1375" t="s">
        <v>1783</v>
      </c>
      <c r="Z1375">
        <v>3093</v>
      </c>
      <c r="AA1375">
        <v>3094</v>
      </c>
      <c r="AF1375">
        <v>101</v>
      </c>
      <c r="AH1375">
        <v>2023</v>
      </c>
      <c r="AM1375" t="s">
        <v>703</v>
      </c>
    </row>
    <row r="1376" spans="1:39" x14ac:dyDescent="0.35">
      <c r="A1376" t="s">
        <v>47</v>
      </c>
      <c r="B1376" t="s">
        <v>702</v>
      </c>
      <c r="C1376" t="s">
        <v>284</v>
      </c>
      <c r="D1376" t="s">
        <v>1554</v>
      </c>
      <c r="E1376" t="s">
        <v>48</v>
      </c>
      <c r="F1376" t="s">
        <v>130</v>
      </c>
      <c r="G1376" t="s">
        <v>130</v>
      </c>
      <c r="H1376" t="s">
        <v>1670</v>
      </c>
      <c r="I1376" t="s">
        <v>1671</v>
      </c>
      <c r="J1376">
        <v>1</v>
      </c>
      <c r="L1376" t="s">
        <v>58</v>
      </c>
      <c r="M1376" t="s">
        <v>49</v>
      </c>
      <c r="N1376">
        <v>3</v>
      </c>
      <c r="O1376">
        <v>170</v>
      </c>
      <c r="P1376">
        <v>30</v>
      </c>
      <c r="Q1376">
        <v>105.185</v>
      </c>
      <c r="R1376">
        <v>85</v>
      </c>
      <c r="S1376">
        <v>8940.7250000000004</v>
      </c>
      <c r="U1376">
        <v>8940.7250000000004</v>
      </c>
      <c r="V1376">
        <v>8940725</v>
      </c>
      <c r="W1376">
        <v>745060.41666666663</v>
      </c>
      <c r="X1376" t="s">
        <v>1590</v>
      </c>
      <c r="Y1376" t="s">
        <v>1620</v>
      </c>
      <c r="Z1376">
        <v>3093</v>
      </c>
      <c r="AA1376">
        <v>3094</v>
      </c>
      <c r="AF1376">
        <v>101</v>
      </c>
      <c r="AH1376">
        <v>2023</v>
      </c>
      <c r="AM1376" t="s">
        <v>703</v>
      </c>
    </row>
    <row r="1377" spans="1:39" x14ac:dyDescent="0.35">
      <c r="A1377" t="s">
        <v>47</v>
      </c>
      <c r="B1377" t="s">
        <v>702</v>
      </c>
      <c r="C1377" t="s">
        <v>284</v>
      </c>
      <c r="D1377" t="s">
        <v>1554</v>
      </c>
      <c r="E1377" t="s">
        <v>48</v>
      </c>
      <c r="F1377" t="s">
        <v>130</v>
      </c>
      <c r="G1377" t="s">
        <v>130</v>
      </c>
      <c r="H1377" t="s">
        <v>1670</v>
      </c>
      <c r="I1377" t="s">
        <v>1671</v>
      </c>
      <c r="J1377">
        <v>1</v>
      </c>
      <c r="L1377" t="s">
        <v>58</v>
      </c>
      <c r="M1377" t="s">
        <v>50</v>
      </c>
      <c r="N1377">
        <v>3</v>
      </c>
      <c r="O1377">
        <v>158</v>
      </c>
      <c r="P1377">
        <v>30</v>
      </c>
      <c r="Q1377">
        <v>105.185</v>
      </c>
      <c r="R1377">
        <v>79</v>
      </c>
      <c r="S1377">
        <v>8309.6149999999998</v>
      </c>
      <c r="U1377">
        <v>8309.6149999999998</v>
      </c>
      <c r="V1377">
        <v>8309615</v>
      </c>
      <c r="W1377">
        <v>692467.91666666663</v>
      </c>
      <c r="X1377" t="s">
        <v>1590</v>
      </c>
      <c r="Y1377" t="s">
        <v>1620</v>
      </c>
      <c r="Z1377">
        <v>3093</v>
      </c>
      <c r="AA1377">
        <v>3094</v>
      </c>
      <c r="AF1377">
        <v>101</v>
      </c>
      <c r="AH1377">
        <v>2023</v>
      </c>
      <c r="AM1377" t="s">
        <v>703</v>
      </c>
    </row>
    <row r="1378" spans="1:39" x14ac:dyDescent="0.35">
      <c r="A1378" t="s">
        <v>47</v>
      </c>
      <c r="B1378" t="s">
        <v>702</v>
      </c>
      <c r="C1378" t="s">
        <v>284</v>
      </c>
      <c r="D1378" t="s">
        <v>1554</v>
      </c>
      <c r="E1378" t="s">
        <v>48</v>
      </c>
      <c r="F1378" t="s">
        <v>997</v>
      </c>
      <c r="G1378" t="s">
        <v>997</v>
      </c>
      <c r="H1378" t="s">
        <v>1672</v>
      </c>
      <c r="I1378" t="s">
        <v>1673</v>
      </c>
      <c r="J1378">
        <v>1</v>
      </c>
      <c r="L1378" t="s">
        <v>58</v>
      </c>
      <c r="M1378" t="s">
        <v>49</v>
      </c>
      <c r="N1378">
        <v>4</v>
      </c>
      <c r="O1378">
        <v>154</v>
      </c>
      <c r="P1378">
        <v>7.5</v>
      </c>
      <c r="Q1378">
        <v>105.185</v>
      </c>
      <c r="R1378">
        <v>19.25</v>
      </c>
      <c r="S1378">
        <v>2024.81125</v>
      </c>
      <c r="U1378">
        <v>2024.81125</v>
      </c>
      <c r="V1378">
        <v>2024811.25</v>
      </c>
      <c r="W1378">
        <v>168734.27083333334</v>
      </c>
      <c r="X1378" t="s">
        <v>1590</v>
      </c>
      <c r="Y1378" t="s">
        <v>1784</v>
      </c>
      <c r="Z1378">
        <v>3093</v>
      </c>
      <c r="AA1378">
        <v>3094</v>
      </c>
      <c r="AF1378">
        <v>101</v>
      </c>
      <c r="AH1378">
        <v>2023</v>
      </c>
      <c r="AM1378" t="s">
        <v>703</v>
      </c>
    </row>
    <row r="1379" spans="1:39" x14ac:dyDescent="0.35">
      <c r="A1379" t="s">
        <v>47</v>
      </c>
      <c r="B1379" t="s">
        <v>702</v>
      </c>
      <c r="C1379" t="s">
        <v>284</v>
      </c>
      <c r="D1379" t="s">
        <v>1554</v>
      </c>
      <c r="E1379" t="s">
        <v>48</v>
      </c>
      <c r="F1379" t="s">
        <v>997</v>
      </c>
      <c r="G1379" t="s">
        <v>997</v>
      </c>
      <c r="H1379" t="s">
        <v>1672</v>
      </c>
      <c r="I1379" t="s">
        <v>1673</v>
      </c>
      <c r="J1379">
        <v>1</v>
      </c>
      <c r="L1379" t="s">
        <v>58</v>
      </c>
      <c r="M1379" t="s">
        <v>50</v>
      </c>
      <c r="N1379">
        <v>4</v>
      </c>
      <c r="O1379">
        <v>130</v>
      </c>
      <c r="P1379">
        <v>7.5</v>
      </c>
      <c r="Q1379">
        <v>105.185</v>
      </c>
      <c r="R1379">
        <v>16.25</v>
      </c>
      <c r="S1379">
        <v>1709.2562500000001</v>
      </c>
      <c r="U1379">
        <v>1709.2562500000001</v>
      </c>
      <c r="V1379">
        <v>1709256.2500000002</v>
      </c>
      <c r="W1379">
        <v>142438.02083333334</v>
      </c>
      <c r="X1379" t="s">
        <v>1590</v>
      </c>
      <c r="Y1379" t="s">
        <v>1784</v>
      </c>
      <c r="Z1379">
        <v>3093</v>
      </c>
      <c r="AA1379">
        <v>3094</v>
      </c>
      <c r="AF1379">
        <v>101</v>
      </c>
      <c r="AH1379">
        <v>2023</v>
      </c>
      <c r="AM1379" t="s">
        <v>703</v>
      </c>
    </row>
    <row r="1380" spans="1:39" x14ac:dyDescent="0.35">
      <c r="A1380" t="s">
        <v>47</v>
      </c>
      <c r="B1380" t="s">
        <v>702</v>
      </c>
      <c r="C1380" t="s">
        <v>284</v>
      </c>
      <c r="D1380" t="s">
        <v>1554</v>
      </c>
      <c r="E1380" t="s">
        <v>48</v>
      </c>
      <c r="F1380" t="s">
        <v>1132</v>
      </c>
      <c r="G1380" t="s">
        <v>1132</v>
      </c>
      <c r="H1380" t="s">
        <v>1674</v>
      </c>
      <c r="I1380" t="s">
        <v>1675</v>
      </c>
      <c r="J1380">
        <v>1</v>
      </c>
      <c r="L1380" t="s">
        <v>58</v>
      </c>
      <c r="M1380" t="s">
        <v>49</v>
      </c>
      <c r="N1380">
        <v>4</v>
      </c>
      <c r="O1380">
        <v>154</v>
      </c>
      <c r="P1380">
        <v>22.5</v>
      </c>
      <c r="Q1380">
        <v>109.798</v>
      </c>
      <c r="R1380">
        <v>57.75</v>
      </c>
      <c r="S1380">
        <v>6340.8344999999999</v>
      </c>
      <c r="U1380">
        <v>6340.8344999999999</v>
      </c>
      <c r="V1380">
        <v>6340834.5</v>
      </c>
      <c r="W1380">
        <v>528402.875</v>
      </c>
      <c r="X1380" t="s">
        <v>1590</v>
      </c>
      <c r="Y1380" t="s">
        <v>1610</v>
      </c>
      <c r="Z1380">
        <v>3093</v>
      </c>
      <c r="AA1380">
        <v>3094</v>
      </c>
      <c r="AF1380">
        <v>101</v>
      </c>
      <c r="AH1380">
        <v>2023</v>
      </c>
      <c r="AM1380" t="s">
        <v>703</v>
      </c>
    </row>
    <row r="1381" spans="1:39" x14ac:dyDescent="0.35">
      <c r="A1381" t="s">
        <v>47</v>
      </c>
      <c r="B1381" t="s">
        <v>702</v>
      </c>
      <c r="C1381" t="s">
        <v>284</v>
      </c>
      <c r="D1381" t="s">
        <v>1554</v>
      </c>
      <c r="E1381" t="s">
        <v>48</v>
      </c>
      <c r="F1381" t="s">
        <v>1132</v>
      </c>
      <c r="G1381" t="s">
        <v>1132</v>
      </c>
      <c r="H1381" t="s">
        <v>1674</v>
      </c>
      <c r="I1381" t="s">
        <v>1675</v>
      </c>
      <c r="J1381">
        <v>1</v>
      </c>
      <c r="L1381" t="s">
        <v>58</v>
      </c>
      <c r="M1381" t="s">
        <v>50</v>
      </c>
      <c r="N1381">
        <v>4</v>
      </c>
      <c r="O1381">
        <v>130</v>
      </c>
      <c r="P1381">
        <v>22.5</v>
      </c>
      <c r="Q1381">
        <v>109.798</v>
      </c>
      <c r="R1381">
        <v>48.75</v>
      </c>
      <c r="S1381">
        <v>5352.6525000000001</v>
      </c>
      <c r="U1381">
        <v>5352.6525000000001</v>
      </c>
      <c r="V1381">
        <v>5352652.5</v>
      </c>
      <c r="W1381">
        <v>446054.375</v>
      </c>
      <c r="X1381" t="s">
        <v>1590</v>
      </c>
      <c r="Y1381" t="s">
        <v>1610</v>
      </c>
      <c r="Z1381">
        <v>3093</v>
      </c>
      <c r="AA1381">
        <v>3094</v>
      </c>
      <c r="AF1381">
        <v>101</v>
      </c>
      <c r="AH1381">
        <v>2023</v>
      </c>
      <c r="AM1381" t="s">
        <v>703</v>
      </c>
    </row>
    <row r="1382" spans="1:39" x14ac:dyDescent="0.35">
      <c r="A1382" t="s">
        <v>47</v>
      </c>
      <c r="B1382" t="s">
        <v>702</v>
      </c>
      <c r="C1382" t="s">
        <v>284</v>
      </c>
      <c r="D1382" t="s">
        <v>1554</v>
      </c>
      <c r="E1382" t="s">
        <v>48</v>
      </c>
      <c r="F1382" t="s">
        <v>766</v>
      </c>
      <c r="G1382" t="s">
        <v>766</v>
      </c>
      <c r="H1382" t="s">
        <v>1676</v>
      </c>
      <c r="I1382" t="s">
        <v>1549</v>
      </c>
      <c r="J1382">
        <v>0.25</v>
      </c>
      <c r="L1382" t="s">
        <v>58</v>
      </c>
      <c r="M1382" t="s">
        <v>49</v>
      </c>
      <c r="N1382">
        <v>5</v>
      </c>
      <c r="O1382">
        <v>130</v>
      </c>
      <c r="P1382">
        <v>30</v>
      </c>
      <c r="Q1382">
        <v>101.401</v>
      </c>
      <c r="R1382">
        <v>16.25</v>
      </c>
      <c r="S1382">
        <v>1647.7662499999999</v>
      </c>
      <c r="U1382">
        <v>1647.7662499999999</v>
      </c>
      <c r="V1382">
        <v>1647766.25</v>
      </c>
      <c r="W1382">
        <v>137313.85416666666</v>
      </c>
      <c r="X1382" t="s">
        <v>1590</v>
      </c>
      <c r="Y1382" t="s">
        <v>1601</v>
      </c>
      <c r="Z1382">
        <v>3093</v>
      </c>
      <c r="AA1382">
        <v>3094</v>
      </c>
      <c r="AF1382">
        <v>101</v>
      </c>
      <c r="AH1382">
        <v>2023</v>
      </c>
      <c r="AM1382" t="s">
        <v>703</v>
      </c>
    </row>
    <row r="1383" spans="1:39" x14ac:dyDescent="0.35">
      <c r="A1383" t="s">
        <v>47</v>
      </c>
      <c r="B1383" t="s">
        <v>702</v>
      </c>
      <c r="C1383" t="s">
        <v>284</v>
      </c>
      <c r="D1383" t="s">
        <v>1554</v>
      </c>
      <c r="E1383" t="s">
        <v>48</v>
      </c>
      <c r="F1383" t="s">
        <v>137</v>
      </c>
      <c r="G1383" t="s">
        <v>137</v>
      </c>
      <c r="H1383" t="s">
        <v>1676</v>
      </c>
      <c r="I1383" t="s">
        <v>1549</v>
      </c>
      <c r="J1383">
        <v>0.25</v>
      </c>
      <c r="L1383" t="s">
        <v>58</v>
      </c>
      <c r="M1383" t="s">
        <v>49</v>
      </c>
      <c r="N1383">
        <v>5</v>
      </c>
      <c r="O1383">
        <v>130</v>
      </c>
      <c r="P1383">
        <v>30</v>
      </c>
      <c r="Q1383">
        <v>101.401</v>
      </c>
      <c r="R1383">
        <v>16.25</v>
      </c>
      <c r="S1383">
        <v>1647.7662499999999</v>
      </c>
      <c r="U1383">
        <v>1647.7662499999999</v>
      </c>
      <c r="V1383">
        <v>1647766.25</v>
      </c>
      <c r="W1383">
        <v>137313.85416666666</v>
      </c>
      <c r="X1383" t="s">
        <v>1590</v>
      </c>
      <c r="Y1383" t="s">
        <v>1597</v>
      </c>
      <c r="Z1383">
        <v>3093</v>
      </c>
      <c r="AA1383">
        <v>3094</v>
      </c>
      <c r="AF1383">
        <v>101</v>
      </c>
      <c r="AH1383">
        <v>2023</v>
      </c>
      <c r="AM1383" t="s">
        <v>703</v>
      </c>
    </row>
    <row r="1384" spans="1:39" x14ac:dyDescent="0.35">
      <c r="A1384" t="s">
        <v>47</v>
      </c>
      <c r="B1384" t="s">
        <v>702</v>
      </c>
      <c r="C1384" t="s">
        <v>284</v>
      </c>
      <c r="D1384" t="s">
        <v>1554</v>
      </c>
      <c r="E1384" t="s">
        <v>48</v>
      </c>
      <c r="F1384" t="s">
        <v>1132</v>
      </c>
      <c r="G1384" t="s">
        <v>1132</v>
      </c>
      <c r="H1384" t="s">
        <v>1676</v>
      </c>
      <c r="I1384" t="s">
        <v>1549</v>
      </c>
      <c r="J1384">
        <v>0.25</v>
      </c>
      <c r="L1384" t="s">
        <v>58</v>
      </c>
      <c r="M1384" t="s">
        <v>49</v>
      </c>
      <c r="N1384">
        <v>5</v>
      </c>
      <c r="O1384">
        <v>130</v>
      </c>
      <c r="P1384">
        <v>30</v>
      </c>
      <c r="Q1384">
        <v>101.401</v>
      </c>
      <c r="R1384">
        <v>16.25</v>
      </c>
      <c r="S1384">
        <v>1647.7662499999999</v>
      </c>
      <c r="U1384">
        <v>1647.7662499999999</v>
      </c>
      <c r="V1384">
        <v>1647766.25</v>
      </c>
      <c r="W1384">
        <v>137313.85416666666</v>
      </c>
      <c r="X1384" t="s">
        <v>1590</v>
      </c>
      <c r="Y1384" t="s">
        <v>1610</v>
      </c>
      <c r="Z1384">
        <v>3093</v>
      </c>
      <c r="AA1384">
        <v>3094</v>
      </c>
      <c r="AF1384">
        <v>101</v>
      </c>
      <c r="AH1384">
        <v>2023</v>
      </c>
      <c r="AM1384" t="s">
        <v>703</v>
      </c>
    </row>
    <row r="1385" spans="1:39" x14ac:dyDescent="0.35">
      <c r="A1385" t="s">
        <v>47</v>
      </c>
      <c r="B1385" t="s">
        <v>702</v>
      </c>
      <c r="C1385" t="s">
        <v>284</v>
      </c>
      <c r="D1385" t="s">
        <v>1554</v>
      </c>
      <c r="E1385" t="s">
        <v>48</v>
      </c>
      <c r="F1385" t="s">
        <v>1250</v>
      </c>
      <c r="G1385" t="s">
        <v>1250</v>
      </c>
      <c r="H1385" t="s">
        <v>1676</v>
      </c>
      <c r="I1385" t="s">
        <v>1549</v>
      </c>
      <c r="J1385">
        <v>0.25</v>
      </c>
      <c r="L1385" t="s">
        <v>58</v>
      </c>
      <c r="M1385" t="s">
        <v>49</v>
      </c>
      <c r="N1385">
        <v>5</v>
      </c>
      <c r="O1385">
        <v>130</v>
      </c>
      <c r="P1385">
        <v>30</v>
      </c>
      <c r="Q1385">
        <v>101.401</v>
      </c>
      <c r="R1385">
        <v>16.25</v>
      </c>
      <c r="S1385">
        <v>1647.7662499999999</v>
      </c>
      <c r="U1385">
        <v>1647.7662499999999</v>
      </c>
      <c r="V1385">
        <v>1647766.25</v>
      </c>
      <c r="W1385">
        <v>137313.85416666666</v>
      </c>
      <c r="X1385" t="s">
        <v>1590</v>
      </c>
      <c r="Y1385" t="s">
        <v>1594</v>
      </c>
      <c r="Z1385">
        <v>3093</v>
      </c>
      <c r="AA1385">
        <v>3094</v>
      </c>
      <c r="AF1385">
        <v>101</v>
      </c>
      <c r="AH1385">
        <v>2023</v>
      </c>
      <c r="AM1385" t="s">
        <v>703</v>
      </c>
    </row>
  </sheetData>
  <phoneticPr fontId="26" type="noConversion"/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102E-EF39-4B39-BB3B-80C8CF35FCB8}">
  <sheetPr>
    <tabColor rgb="FF92D050"/>
  </sheetPr>
  <dimension ref="A1:J1085"/>
  <sheetViews>
    <sheetView view="pageBreakPreview" zoomScaleNormal="100" zoomScaleSheetLayoutView="100" workbookViewId="0">
      <selection activeCell="G42" sqref="G42"/>
    </sheetView>
  </sheetViews>
  <sheetFormatPr defaultRowHeight="14.5" x14ac:dyDescent="0.35"/>
  <cols>
    <col min="1" max="1" width="10.54296875" style="6" customWidth="1"/>
    <col min="2" max="2" width="9.54296875" style="6" customWidth="1"/>
    <col min="3" max="3" width="8.453125" style="55" customWidth="1"/>
    <col min="4" max="4" width="25.1796875" style="22" customWidth="1"/>
    <col min="5" max="5" width="8.54296875" style="30" customWidth="1"/>
    <col min="6" max="6" width="7.54296875" style="6" customWidth="1"/>
    <col min="7" max="7" width="20.54296875" style="6" customWidth="1"/>
    <col min="8" max="8" width="16.54296875" style="6" customWidth="1"/>
    <col min="9" max="9" width="15.453125" style="6" customWidth="1"/>
    <col min="10" max="10" width="16.54296875" style="6" customWidth="1"/>
  </cols>
  <sheetData>
    <row r="1" spans="1:10" ht="15.5" x14ac:dyDescent="0.35">
      <c r="A1" s="36" t="s">
        <v>1699</v>
      </c>
    </row>
    <row r="2" spans="1:10" x14ac:dyDescent="0.35">
      <c r="A2" s="53" t="s">
        <v>1700</v>
      </c>
    </row>
    <row r="3" spans="1:10" x14ac:dyDescent="0.35">
      <c r="A3" s="6" t="s">
        <v>11</v>
      </c>
      <c r="B3" s="6" t="s">
        <v>1701</v>
      </c>
    </row>
    <row r="5" spans="1:10" x14ac:dyDescent="0.35">
      <c r="C5" s="6"/>
      <c r="D5" s="6"/>
      <c r="E5" s="6"/>
      <c r="I5" s="6" t="s">
        <v>253</v>
      </c>
    </row>
    <row r="6" spans="1:10" ht="26.5" x14ac:dyDescent="0.35">
      <c r="A6" s="6" t="s">
        <v>2</v>
      </c>
      <c r="B6" s="22" t="s">
        <v>1694</v>
      </c>
      <c r="C6" s="6" t="s">
        <v>8</v>
      </c>
      <c r="D6" s="22" t="s">
        <v>7</v>
      </c>
      <c r="E6" s="55" t="s">
        <v>13</v>
      </c>
      <c r="F6" s="55" t="s">
        <v>12</v>
      </c>
      <c r="G6" s="22" t="s">
        <v>1702</v>
      </c>
      <c r="H6" s="22" t="s">
        <v>14</v>
      </c>
      <c r="I6" s="9" t="s">
        <v>1703</v>
      </c>
      <c r="J6" s="55" t="s">
        <v>854</v>
      </c>
    </row>
    <row r="7" spans="1:10" x14ac:dyDescent="0.35">
      <c r="A7" s="6" t="s">
        <v>283</v>
      </c>
      <c r="B7" s="6" t="s">
        <v>130</v>
      </c>
      <c r="C7" s="9" t="s">
        <v>1619</v>
      </c>
      <c r="D7" s="9" t="s">
        <v>1618</v>
      </c>
      <c r="E7" s="6">
        <v>7</v>
      </c>
      <c r="F7" s="30" t="s">
        <v>50</v>
      </c>
      <c r="G7" s="28">
        <v>0.25</v>
      </c>
      <c r="H7" s="6">
        <v>133</v>
      </c>
      <c r="I7" s="49">
        <v>2.7</v>
      </c>
      <c r="J7" s="49">
        <v>1.4962500000000001</v>
      </c>
    </row>
    <row r="8" spans="1:10" x14ac:dyDescent="0.35">
      <c r="C8" s="9" t="s">
        <v>1619</v>
      </c>
      <c r="D8" s="9" t="s">
        <v>1618</v>
      </c>
      <c r="E8" s="6">
        <v>7</v>
      </c>
      <c r="F8" s="30" t="s">
        <v>49</v>
      </c>
      <c r="G8" s="28">
        <v>0.25</v>
      </c>
      <c r="H8" s="6">
        <v>143</v>
      </c>
      <c r="I8" s="49">
        <v>2.7</v>
      </c>
      <c r="J8" s="49">
        <v>1.6087500000000001</v>
      </c>
    </row>
    <row r="9" spans="1:10" x14ac:dyDescent="0.35">
      <c r="B9" s="6" t="s">
        <v>706</v>
      </c>
      <c r="C9" s="9" t="s">
        <v>1647</v>
      </c>
      <c r="D9" s="9" t="s">
        <v>1646</v>
      </c>
      <c r="E9" s="6">
        <v>11</v>
      </c>
      <c r="F9" s="30" t="s">
        <v>50</v>
      </c>
      <c r="G9" s="28">
        <v>1</v>
      </c>
      <c r="H9" s="6">
        <v>147</v>
      </c>
      <c r="I9" s="49">
        <v>4.8</v>
      </c>
      <c r="J9" s="49">
        <v>11.76</v>
      </c>
    </row>
    <row r="10" spans="1:10" x14ac:dyDescent="0.35">
      <c r="C10" s="9" t="s">
        <v>1647</v>
      </c>
      <c r="D10" s="9" t="s">
        <v>1646</v>
      </c>
      <c r="E10" s="6">
        <v>11</v>
      </c>
      <c r="F10" s="30" t="s">
        <v>49</v>
      </c>
      <c r="G10" s="28">
        <v>1</v>
      </c>
      <c r="H10" s="6">
        <v>157</v>
      </c>
      <c r="I10" s="49">
        <v>4.8</v>
      </c>
      <c r="J10" s="49">
        <v>12.56</v>
      </c>
    </row>
    <row r="11" spans="1:10" ht="26.5" x14ac:dyDescent="0.35">
      <c r="B11" s="6" t="s">
        <v>1552</v>
      </c>
      <c r="C11" s="9" t="s">
        <v>1589</v>
      </c>
      <c r="D11" s="9" t="s">
        <v>1588</v>
      </c>
      <c r="E11" s="6">
        <v>5</v>
      </c>
      <c r="F11" s="30" t="s">
        <v>50</v>
      </c>
      <c r="G11" s="28">
        <v>1</v>
      </c>
      <c r="H11" s="6">
        <v>136</v>
      </c>
      <c r="I11" s="49">
        <v>4.5</v>
      </c>
      <c r="J11" s="49">
        <v>10.199999999999999</v>
      </c>
    </row>
    <row r="12" spans="1:10" x14ac:dyDescent="0.35">
      <c r="C12" s="9" t="s">
        <v>1629</v>
      </c>
      <c r="D12" s="9" t="s">
        <v>1628</v>
      </c>
      <c r="E12" s="6">
        <v>8</v>
      </c>
      <c r="F12" s="30" t="s">
        <v>50</v>
      </c>
      <c r="G12" s="28">
        <v>1</v>
      </c>
      <c r="H12" s="6">
        <v>163</v>
      </c>
      <c r="I12" s="49">
        <v>29.7</v>
      </c>
      <c r="J12" s="49">
        <v>80.684999999999988</v>
      </c>
    </row>
    <row r="13" spans="1:10" x14ac:dyDescent="0.35">
      <c r="C13" s="9" t="s">
        <v>1629</v>
      </c>
      <c r="D13" s="9" t="s">
        <v>1628</v>
      </c>
      <c r="E13" s="6">
        <v>8</v>
      </c>
      <c r="F13" s="30" t="s">
        <v>49</v>
      </c>
      <c r="G13" s="28">
        <v>1</v>
      </c>
      <c r="H13" s="6">
        <v>133</v>
      </c>
      <c r="I13" s="49">
        <v>29.7</v>
      </c>
      <c r="J13" s="49">
        <v>65.834999999999994</v>
      </c>
    </row>
    <row r="14" spans="1:10" ht="26.5" x14ac:dyDescent="0.35">
      <c r="B14" s="6" t="s">
        <v>1132</v>
      </c>
      <c r="C14" s="9" t="s">
        <v>1637</v>
      </c>
      <c r="D14" s="9" t="s">
        <v>1636</v>
      </c>
      <c r="E14" s="6">
        <v>10</v>
      </c>
      <c r="F14" s="30" t="s">
        <v>50</v>
      </c>
      <c r="G14" s="28">
        <v>0.25</v>
      </c>
      <c r="H14" s="6">
        <v>157</v>
      </c>
      <c r="I14" s="49">
        <v>10.199999999999999</v>
      </c>
      <c r="J14" s="49">
        <v>6.6724999999999994</v>
      </c>
    </row>
    <row r="15" spans="1:10" ht="26.5" x14ac:dyDescent="0.35">
      <c r="C15" s="9" t="s">
        <v>1637</v>
      </c>
      <c r="D15" s="9" t="s">
        <v>1636</v>
      </c>
      <c r="E15" s="6">
        <v>10</v>
      </c>
      <c r="F15" s="30" t="s">
        <v>49</v>
      </c>
      <c r="G15" s="28">
        <v>0.25</v>
      </c>
      <c r="H15" s="6">
        <v>164</v>
      </c>
      <c r="I15" s="49">
        <v>10.199999999999999</v>
      </c>
      <c r="J15" s="49">
        <v>6.97</v>
      </c>
    </row>
    <row r="16" spans="1:10" x14ac:dyDescent="0.35">
      <c r="C16" s="9" t="s">
        <v>1609</v>
      </c>
      <c r="D16" s="9" t="s">
        <v>1605</v>
      </c>
      <c r="E16" s="6">
        <v>5</v>
      </c>
      <c r="F16" s="30" t="s">
        <v>50</v>
      </c>
      <c r="G16" s="28">
        <v>0.25</v>
      </c>
      <c r="H16" s="6">
        <v>136</v>
      </c>
      <c r="I16" s="49">
        <v>19.5</v>
      </c>
      <c r="J16" s="49">
        <v>11.05</v>
      </c>
    </row>
    <row r="17" spans="2:10" x14ac:dyDescent="0.35">
      <c r="C17" s="9" t="s">
        <v>1609</v>
      </c>
      <c r="D17" s="9" t="s">
        <v>1605</v>
      </c>
      <c r="E17" s="6">
        <v>6</v>
      </c>
      <c r="F17" s="30" t="s">
        <v>50</v>
      </c>
      <c r="G17" s="28">
        <v>0.25</v>
      </c>
      <c r="H17" s="6">
        <v>147</v>
      </c>
      <c r="I17" s="49">
        <v>8.5500000000000007</v>
      </c>
      <c r="J17" s="49">
        <v>5.2368750000000004</v>
      </c>
    </row>
    <row r="18" spans="2:10" x14ac:dyDescent="0.35">
      <c r="C18" s="9" t="s">
        <v>1609</v>
      </c>
      <c r="D18" s="9" t="s">
        <v>1605</v>
      </c>
      <c r="E18" s="6">
        <v>6</v>
      </c>
      <c r="F18" s="30" t="s">
        <v>49</v>
      </c>
      <c r="G18" s="28">
        <v>0.25</v>
      </c>
      <c r="H18" s="6">
        <v>136</v>
      </c>
      <c r="I18" s="49">
        <v>8.5500000000000007</v>
      </c>
      <c r="J18" s="49">
        <v>4.8450000000000006</v>
      </c>
    </row>
    <row r="19" spans="2:10" x14ac:dyDescent="0.35">
      <c r="C19" s="9" t="s">
        <v>1624</v>
      </c>
      <c r="D19" s="9" t="s">
        <v>1618</v>
      </c>
      <c r="E19" s="6">
        <v>7</v>
      </c>
      <c r="F19" s="30" t="s">
        <v>50</v>
      </c>
      <c r="G19" s="28">
        <v>0.25</v>
      </c>
      <c r="H19" s="6">
        <v>133</v>
      </c>
      <c r="I19" s="49">
        <v>22.72</v>
      </c>
      <c r="J19" s="49">
        <v>12.590666666666666</v>
      </c>
    </row>
    <row r="20" spans="2:10" x14ac:dyDescent="0.35">
      <c r="C20" s="9" t="s">
        <v>1624</v>
      </c>
      <c r="D20" s="9" t="s">
        <v>1618</v>
      </c>
      <c r="E20" s="6">
        <v>7</v>
      </c>
      <c r="F20" s="30" t="s">
        <v>49</v>
      </c>
      <c r="G20" s="28">
        <v>0.25</v>
      </c>
      <c r="H20" s="6">
        <v>143</v>
      </c>
      <c r="I20" s="49">
        <v>22.72</v>
      </c>
      <c r="J20" s="49">
        <v>13.537333333333333</v>
      </c>
    </row>
    <row r="21" spans="2:10" x14ac:dyDescent="0.35">
      <c r="B21" s="6" t="s">
        <v>451</v>
      </c>
      <c r="C21" s="9" t="s">
        <v>1645</v>
      </c>
      <c r="D21" s="9" t="s">
        <v>1644</v>
      </c>
      <c r="E21" s="6">
        <v>11</v>
      </c>
      <c r="F21" s="30" t="s">
        <v>50</v>
      </c>
      <c r="G21" s="28">
        <v>1</v>
      </c>
      <c r="H21" s="6">
        <v>147</v>
      </c>
      <c r="I21" s="49">
        <v>2.7</v>
      </c>
      <c r="J21" s="49">
        <v>6.6150000000000002</v>
      </c>
    </row>
    <row r="22" spans="2:10" x14ac:dyDescent="0.35">
      <c r="C22" s="9" t="s">
        <v>1645</v>
      </c>
      <c r="D22" s="9" t="s">
        <v>1644</v>
      </c>
      <c r="E22" s="6">
        <v>11</v>
      </c>
      <c r="F22" s="30" t="s">
        <v>49</v>
      </c>
      <c r="G22" s="28">
        <v>1</v>
      </c>
      <c r="H22" s="6">
        <v>157</v>
      </c>
      <c r="I22" s="49">
        <v>2.7</v>
      </c>
      <c r="J22" s="49">
        <v>7.0650000000000004</v>
      </c>
    </row>
    <row r="23" spans="2:10" x14ac:dyDescent="0.35">
      <c r="C23" s="9" t="s">
        <v>1631</v>
      </c>
      <c r="D23" s="9" t="s">
        <v>1630</v>
      </c>
      <c r="E23" s="6">
        <v>9</v>
      </c>
      <c r="F23" s="30" t="s">
        <v>50</v>
      </c>
      <c r="G23" s="28">
        <v>1</v>
      </c>
      <c r="H23" s="6">
        <v>164</v>
      </c>
      <c r="I23" s="49">
        <v>1.5</v>
      </c>
      <c r="J23" s="49">
        <v>4.0999999999999996</v>
      </c>
    </row>
    <row r="24" spans="2:10" x14ac:dyDescent="0.35">
      <c r="C24" s="9" t="s">
        <v>1631</v>
      </c>
      <c r="D24" s="9" t="s">
        <v>1630</v>
      </c>
      <c r="E24" s="6">
        <v>9</v>
      </c>
      <c r="F24" s="30" t="s">
        <v>49</v>
      </c>
      <c r="G24" s="28">
        <v>1</v>
      </c>
      <c r="H24" s="6">
        <v>162</v>
      </c>
      <c r="I24" s="49">
        <v>1.5</v>
      </c>
      <c r="J24" s="49">
        <v>4.05</v>
      </c>
    </row>
    <row r="25" spans="2:10" x14ac:dyDescent="0.35">
      <c r="C25" s="9" t="s">
        <v>1647</v>
      </c>
      <c r="D25" s="9" t="s">
        <v>1646</v>
      </c>
      <c r="E25" s="6">
        <v>11</v>
      </c>
      <c r="F25" s="30" t="s">
        <v>50</v>
      </c>
      <c r="G25" s="28">
        <v>1</v>
      </c>
      <c r="H25" s="6">
        <v>147</v>
      </c>
      <c r="I25" s="49">
        <v>3</v>
      </c>
      <c r="J25" s="49">
        <v>7.35</v>
      </c>
    </row>
    <row r="26" spans="2:10" x14ac:dyDescent="0.35">
      <c r="C26" s="9" t="s">
        <v>1647</v>
      </c>
      <c r="D26" s="9" t="s">
        <v>1646</v>
      </c>
      <c r="E26" s="6">
        <v>11</v>
      </c>
      <c r="F26" s="30" t="s">
        <v>49</v>
      </c>
      <c r="G26" s="28">
        <v>1</v>
      </c>
      <c r="H26" s="6">
        <v>157</v>
      </c>
      <c r="I26" s="49">
        <v>3</v>
      </c>
      <c r="J26" s="49">
        <v>7.85</v>
      </c>
    </row>
    <row r="27" spans="2:10" x14ac:dyDescent="0.35">
      <c r="C27" s="9" t="s">
        <v>1593</v>
      </c>
      <c r="D27" s="9" t="s">
        <v>1592</v>
      </c>
      <c r="E27" s="6">
        <v>5</v>
      </c>
      <c r="F27" s="30" t="s">
        <v>50</v>
      </c>
      <c r="G27" s="28">
        <v>0.25</v>
      </c>
      <c r="H27" s="6">
        <v>136</v>
      </c>
      <c r="I27" s="49">
        <v>3.45</v>
      </c>
      <c r="J27" s="49">
        <v>1.9550000000000003</v>
      </c>
    </row>
    <row r="28" spans="2:10" x14ac:dyDescent="0.35">
      <c r="C28" s="9" t="s">
        <v>1593</v>
      </c>
      <c r="D28" s="9" t="s">
        <v>1592</v>
      </c>
      <c r="E28" s="6">
        <v>6</v>
      </c>
      <c r="F28" s="30" t="s">
        <v>50</v>
      </c>
      <c r="G28" s="28">
        <v>0.25</v>
      </c>
      <c r="H28" s="6">
        <v>147</v>
      </c>
      <c r="I28" s="49">
        <v>3.45</v>
      </c>
      <c r="J28" s="49">
        <v>2.1131250000000001</v>
      </c>
    </row>
    <row r="29" spans="2:10" x14ac:dyDescent="0.35">
      <c r="C29" s="9" t="s">
        <v>1593</v>
      </c>
      <c r="D29" s="9" t="s">
        <v>1592</v>
      </c>
      <c r="E29" s="6">
        <v>6</v>
      </c>
      <c r="F29" s="30" t="s">
        <v>49</v>
      </c>
      <c r="G29" s="28">
        <v>0.25</v>
      </c>
      <c r="H29" s="6">
        <v>136</v>
      </c>
      <c r="I29" s="49">
        <v>3.45</v>
      </c>
      <c r="J29" s="49">
        <v>1.9550000000000003</v>
      </c>
    </row>
    <row r="30" spans="2:10" x14ac:dyDescent="0.35">
      <c r="C30" s="9" t="s">
        <v>1606</v>
      </c>
      <c r="D30" s="9" t="s">
        <v>1605</v>
      </c>
      <c r="E30" s="6">
        <v>5</v>
      </c>
      <c r="F30" s="30" t="s">
        <v>50</v>
      </c>
      <c r="G30" s="28">
        <v>0.25</v>
      </c>
      <c r="H30" s="6">
        <v>136</v>
      </c>
      <c r="I30" s="49">
        <v>3.45</v>
      </c>
      <c r="J30" s="49">
        <v>1.9550000000000003</v>
      </c>
    </row>
    <row r="31" spans="2:10" x14ac:dyDescent="0.35">
      <c r="C31" s="9" t="s">
        <v>1606</v>
      </c>
      <c r="D31" s="9" t="s">
        <v>1605</v>
      </c>
      <c r="E31" s="6">
        <v>6</v>
      </c>
      <c r="F31" s="30" t="s">
        <v>50</v>
      </c>
      <c r="G31" s="28">
        <v>0.25</v>
      </c>
      <c r="H31" s="6">
        <v>147</v>
      </c>
      <c r="I31" s="49">
        <v>3.45</v>
      </c>
      <c r="J31" s="49">
        <v>2.1131250000000001</v>
      </c>
    </row>
    <row r="32" spans="2:10" x14ac:dyDescent="0.35">
      <c r="C32" s="9" t="s">
        <v>1606</v>
      </c>
      <c r="D32" s="9" t="s">
        <v>1605</v>
      </c>
      <c r="E32" s="6">
        <v>6</v>
      </c>
      <c r="F32" s="30" t="s">
        <v>49</v>
      </c>
      <c r="G32" s="28">
        <v>0.25</v>
      </c>
      <c r="H32" s="6">
        <v>136</v>
      </c>
      <c r="I32" s="49">
        <v>3.45</v>
      </c>
      <c r="J32" s="49">
        <v>1.9550000000000003</v>
      </c>
    </row>
    <row r="33" spans="2:10" x14ac:dyDescent="0.35">
      <c r="C33" s="9" t="s">
        <v>1609</v>
      </c>
      <c r="D33" s="9" t="s">
        <v>1605</v>
      </c>
      <c r="E33" s="6">
        <v>5</v>
      </c>
      <c r="F33" s="30" t="s">
        <v>50</v>
      </c>
      <c r="G33" s="28">
        <v>0.25</v>
      </c>
      <c r="H33" s="6">
        <v>136</v>
      </c>
      <c r="I33" s="49">
        <v>3.45</v>
      </c>
      <c r="J33" s="49">
        <v>1.9550000000000003</v>
      </c>
    </row>
    <row r="34" spans="2:10" x14ac:dyDescent="0.35">
      <c r="C34" s="9" t="s">
        <v>1609</v>
      </c>
      <c r="D34" s="9" t="s">
        <v>1605</v>
      </c>
      <c r="E34" s="6">
        <v>6</v>
      </c>
      <c r="F34" s="30" t="s">
        <v>50</v>
      </c>
      <c r="G34" s="28">
        <v>0.25</v>
      </c>
      <c r="H34" s="6">
        <v>147</v>
      </c>
      <c r="I34" s="49">
        <v>3.45</v>
      </c>
      <c r="J34" s="49">
        <v>2.1131250000000001</v>
      </c>
    </row>
    <row r="35" spans="2:10" x14ac:dyDescent="0.35">
      <c r="C35" s="9" t="s">
        <v>1609</v>
      </c>
      <c r="D35" s="9" t="s">
        <v>1605</v>
      </c>
      <c r="E35" s="6">
        <v>6</v>
      </c>
      <c r="F35" s="30" t="s">
        <v>49</v>
      </c>
      <c r="G35" s="28">
        <v>0.25</v>
      </c>
      <c r="H35" s="6">
        <v>136</v>
      </c>
      <c r="I35" s="49">
        <v>3.45</v>
      </c>
      <c r="J35" s="49">
        <v>1.9550000000000003</v>
      </c>
    </row>
    <row r="36" spans="2:10" x14ac:dyDescent="0.35">
      <c r="C36" s="9" t="s">
        <v>1612</v>
      </c>
      <c r="D36" s="9" t="s">
        <v>1605</v>
      </c>
      <c r="E36" s="6">
        <v>5</v>
      </c>
      <c r="F36" s="30" t="s">
        <v>50</v>
      </c>
      <c r="G36" s="28">
        <v>0.25</v>
      </c>
      <c r="H36" s="6">
        <v>136</v>
      </c>
      <c r="I36" s="49">
        <v>3.45</v>
      </c>
      <c r="J36" s="49">
        <v>1.9550000000000003</v>
      </c>
    </row>
    <row r="37" spans="2:10" x14ac:dyDescent="0.35">
      <c r="C37" s="9" t="s">
        <v>1612</v>
      </c>
      <c r="D37" s="9" t="s">
        <v>1605</v>
      </c>
      <c r="E37" s="6">
        <v>6</v>
      </c>
      <c r="F37" s="30" t="s">
        <v>50</v>
      </c>
      <c r="G37" s="28">
        <v>0.25</v>
      </c>
      <c r="H37" s="6">
        <v>147</v>
      </c>
      <c r="I37" s="49">
        <v>3.45</v>
      </c>
      <c r="J37" s="49">
        <v>2.1131250000000001</v>
      </c>
    </row>
    <row r="38" spans="2:10" x14ac:dyDescent="0.35">
      <c r="C38" s="9" t="s">
        <v>1612</v>
      </c>
      <c r="D38" s="9" t="s">
        <v>1605</v>
      </c>
      <c r="E38" s="6">
        <v>6</v>
      </c>
      <c r="F38" s="30" t="s">
        <v>49</v>
      </c>
      <c r="G38" s="28">
        <v>0.25</v>
      </c>
      <c r="H38" s="6">
        <v>136</v>
      </c>
      <c r="I38" s="49">
        <v>3.45</v>
      </c>
      <c r="J38" s="49">
        <v>1.9550000000000003</v>
      </c>
    </row>
    <row r="39" spans="2:10" x14ac:dyDescent="0.35">
      <c r="C39" s="9" t="s">
        <v>1619</v>
      </c>
      <c r="D39" s="9" t="s">
        <v>1618</v>
      </c>
      <c r="E39" s="6">
        <v>7</v>
      </c>
      <c r="F39" s="30" t="s">
        <v>50</v>
      </c>
      <c r="G39" s="28">
        <v>0.25</v>
      </c>
      <c r="H39" s="6">
        <v>133</v>
      </c>
      <c r="I39" s="49">
        <v>1.5</v>
      </c>
      <c r="J39" s="49">
        <v>0.83125000000000004</v>
      </c>
    </row>
    <row r="40" spans="2:10" x14ac:dyDescent="0.35">
      <c r="C40" s="9" t="s">
        <v>1619</v>
      </c>
      <c r="D40" s="9" t="s">
        <v>1618</v>
      </c>
      <c r="E40" s="6">
        <v>7</v>
      </c>
      <c r="F40" s="30" t="s">
        <v>49</v>
      </c>
      <c r="G40" s="28">
        <v>0.25</v>
      </c>
      <c r="H40" s="6">
        <v>143</v>
      </c>
      <c r="I40" s="49">
        <v>1.5</v>
      </c>
      <c r="J40" s="49">
        <v>0.89375000000000004</v>
      </c>
    </row>
    <row r="41" spans="2:10" x14ac:dyDescent="0.35">
      <c r="C41" s="9" t="s">
        <v>1624</v>
      </c>
      <c r="D41" s="9" t="s">
        <v>1618</v>
      </c>
      <c r="E41" s="6">
        <v>7</v>
      </c>
      <c r="F41" s="30" t="s">
        <v>50</v>
      </c>
      <c r="G41" s="28">
        <v>0.25</v>
      </c>
      <c r="H41" s="6">
        <v>133</v>
      </c>
      <c r="I41" s="49">
        <v>1.5</v>
      </c>
      <c r="J41" s="49">
        <v>0.83125000000000004</v>
      </c>
    </row>
    <row r="42" spans="2:10" x14ac:dyDescent="0.35">
      <c r="C42" s="9" t="s">
        <v>1624</v>
      </c>
      <c r="D42" s="9" t="s">
        <v>1618</v>
      </c>
      <c r="E42" s="6">
        <v>7</v>
      </c>
      <c r="F42" s="30" t="s">
        <v>49</v>
      </c>
      <c r="G42" s="28">
        <v>0.25</v>
      </c>
      <c r="H42" s="6">
        <v>143</v>
      </c>
      <c r="I42" s="49">
        <v>1.5</v>
      </c>
      <c r="J42" s="49">
        <v>0.89375000000000004</v>
      </c>
    </row>
    <row r="43" spans="2:10" x14ac:dyDescent="0.35">
      <c r="C43" s="9" t="s">
        <v>1625</v>
      </c>
      <c r="D43" s="9" t="s">
        <v>1618</v>
      </c>
      <c r="E43" s="6">
        <v>7</v>
      </c>
      <c r="F43" s="30" t="s">
        <v>50</v>
      </c>
      <c r="G43" s="28">
        <v>0.25</v>
      </c>
      <c r="H43" s="6">
        <v>133</v>
      </c>
      <c r="I43" s="49">
        <v>1.5</v>
      </c>
      <c r="J43" s="49">
        <v>0.83125000000000004</v>
      </c>
    </row>
    <row r="44" spans="2:10" x14ac:dyDescent="0.35">
      <c r="C44" s="9" t="s">
        <v>1625</v>
      </c>
      <c r="D44" s="9" t="s">
        <v>1618</v>
      </c>
      <c r="E44" s="6">
        <v>7</v>
      </c>
      <c r="F44" s="30" t="s">
        <v>49</v>
      </c>
      <c r="G44" s="28">
        <v>0.25</v>
      </c>
      <c r="H44" s="6">
        <v>143</v>
      </c>
      <c r="I44" s="49">
        <v>1.5</v>
      </c>
      <c r="J44" s="49">
        <v>0.89375000000000004</v>
      </c>
    </row>
    <row r="45" spans="2:10" x14ac:dyDescent="0.35">
      <c r="C45" s="9" t="s">
        <v>1626</v>
      </c>
      <c r="D45" s="9" t="s">
        <v>1618</v>
      </c>
      <c r="E45" s="6">
        <v>7</v>
      </c>
      <c r="F45" s="30" t="s">
        <v>50</v>
      </c>
      <c r="G45" s="28">
        <v>0.25</v>
      </c>
      <c r="H45" s="6">
        <v>133</v>
      </c>
      <c r="I45" s="49">
        <v>1.5</v>
      </c>
      <c r="J45" s="49">
        <v>0.83125000000000004</v>
      </c>
    </row>
    <row r="46" spans="2:10" x14ac:dyDescent="0.35">
      <c r="C46" s="9" t="s">
        <v>1626</v>
      </c>
      <c r="D46" s="9" t="s">
        <v>1618</v>
      </c>
      <c r="E46" s="6">
        <v>7</v>
      </c>
      <c r="F46" s="30" t="s">
        <v>49</v>
      </c>
      <c r="G46" s="28">
        <v>0.25</v>
      </c>
      <c r="H46" s="6">
        <v>143</v>
      </c>
      <c r="I46" s="49">
        <v>1.5</v>
      </c>
      <c r="J46" s="49">
        <v>0.89375000000000004</v>
      </c>
    </row>
    <row r="47" spans="2:10" x14ac:dyDescent="0.35">
      <c r="B47" s="6" t="s">
        <v>122</v>
      </c>
      <c r="C47" s="9" t="s">
        <v>1593</v>
      </c>
      <c r="D47" s="9" t="s">
        <v>1592</v>
      </c>
      <c r="E47" s="6">
        <v>5</v>
      </c>
      <c r="F47" s="30" t="s">
        <v>50</v>
      </c>
      <c r="G47" s="28">
        <v>0.25</v>
      </c>
      <c r="H47" s="6">
        <v>136</v>
      </c>
      <c r="I47" s="49">
        <v>1.2</v>
      </c>
      <c r="J47" s="49">
        <v>0.67999999999999994</v>
      </c>
    </row>
    <row r="48" spans="2:10" x14ac:dyDescent="0.35">
      <c r="C48" s="9" t="s">
        <v>1606</v>
      </c>
      <c r="D48" s="9" t="s">
        <v>1605</v>
      </c>
      <c r="E48" s="6">
        <v>5</v>
      </c>
      <c r="F48" s="30" t="s">
        <v>50</v>
      </c>
      <c r="G48" s="28">
        <v>0.25</v>
      </c>
      <c r="H48" s="6">
        <v>136</v>
      </c>
      <c r="I48" s="49">
        <v>1.2</v>
      </c>
      <c r="J48" s="49">
        <v>0.67999999999999994</v>
      </c>
    </row>
    <row r="49" spans="2:10" x14ac:dyDescent="0.35">
      <c r="B49" s="6" t="s">
        <v>137</v>
      </c>
      <c r="C49" s="9" t="s">
        <v>1593</v>
      </c>
      <c r="D49" s="9" t="s">
        <v>1592</v>
      </c>
      <c r="E49" s="6">
        <v>5</v>
      </c>
      <c r="F49" s="30" t="s">
        <v>50</v>
      </c>
      <c r="G49" s="28">
        <v>0.25</v>
      </c>
      <c r="H49" s="6">
        <v>136</v>
      </c>
      <c r="I49" s="49">
        <v>0.6</v>
      </c>
      <c r="J49" s="49">
        <v>0.33999999999999997</v>
      </c>
    </row>
    <row r="50" spans="2:10" x14ac:dyDescent="0.35">
      <c r="C50" s="9" t="s">
        <v>1593</v>
      </c>
      <c r="D50" s="9" t="s">
        <v>1592</v>
      </c>
      <c r="E50" s="6">
        <v>6</v>
      </c>
      <c r="F50" s="30" t="s">
        <v>50</v>
      </c>
      <c r="G50" s="28">
        <v>0.25</v>
      </c>
      <c r="H50" s="6">
        <v>147</v>
      </c>
      <c r="I50" s="49">
        <v>5.4</v>
      </c>
      <c r="J50" s="49">
        <v>3.3075000000000001</v>
      </c>
    </row>
    <row r="51" spans="2:10" x14ac:dyDescent="0.35">
      <c r="C51" s="9" t="s">
        <v>1593</v>
      </c>
      <c r="D51" s="9" t="s">
        <v>1592</v>
      </c>
      <c r="E51" s="6">
        <v>6</v>
      </c>
      <c r="F51" s="30" t="s">
        <v>49</v>
      </c>
      <c r="G51" s="28">
        <v>0.25</v>
      </c>
      <c r="H51" s="6">
        <v>136</v>
      </c>
      <c r="I51" s="49">
        <v>5.4</v>
      </c>
      <c r="J51" s="49">
        <v>3.0600000000000005</v>
      </c>
    </row>
    <row r="52" spans="2:10" x14ac:dyDescent="0.35">
      <c r="C52" s="9" t="s">
        <v>1606</v>
      </c>
      <c r="D52" s="9" t="s">
        <v>1605</v>
      </c>
      <c r="E52" s="6">
        <v>5</v>
      </c>
      <c r="F52" s="30" t="s">
        <v>50</v>
      </c>
      <c r="G52" s="28">
        <v>0.25</v>
      </c>
      <c r="H52" s="6">
        <v>136</v>
      </c>
      <c r="I52" s="49">
        <v>20.100000000000001</v>
      </c>
      <c r="J52" s="49">
        <v>11.390000000000002</v>
      </c>
    </row>
    <row r="53" spans="2:10" x14ac:dyDescent="0.35">
      <c r="C53" s="9" t="s">
        <v>1606</v>
      </c>
      <c r="D53" s="9" t="s">
        <v>1605</v>
      </c>
      <c r="E53" s="6">
        <v>6</v>
      </c>
      <c r="F53" s="30" t="s">
        <v>50</v>
      </c>
      <c r="G53" s="28">
        <v>0.25</v>
      </c>
      <c r="H53" s="6">
        <v>147</v>
      </c>
      <c r="I53" s="49">
        <v>13.95</v>
      </c>
      <c r="J53" s="49">
        <v>8.5443750000000005</v>
      </c>
    </row>
    <row r="54" spans="2:10" x14ac:dyDescent="0.35">
      <c r="C54" s="9" t="s">
        <v>1606</v>
      </c>
      <c r="D54" s="9" t="s">
        <v>1605</v>
      </c>
      <c r="E54" s="6">
        <v>6</v>
      </c>
      <c r="F54" s="30" t="s">
        <v>49</v>
      </c>
      <c r="G54" s="28">
        <v>0.25</v>
      </c>
      <c r="H54" s="6">
        <v>136</v>
      </c>
      <c r="I54" s="49">
        <v>13.95</v>
      </c>
      <c r="J54" s="49">
        <v>7.9049999999999994</v>
      </c>
    </row>
    <row r="55" spans="2:10" x14ac:dyDescent="0.35">
      <c r="B55" s="6" t="s">
        <v>239</v>
      </c>
      <c r="C55" s="9" t="s">
        <v>1629</v>
      </c>
      <c r="D55" s="9" t="s">
        <v>1628</v>
      </c>
      <c r="E55" s="6">
        <v>8</v>
      </c>
      <c r="F55" s="30" t="s">
        <v>50</v>
      </c>
      <c r="G55" s="28">
        <v>1</v>
      </c>
      <c r="H55" s="6">
        <v>163</v>
      </c>
      <c r="I55" s="49">
        <v>0.3</v>
      </c>
      <c r="J55" s="49">
        <v>0.81499999999999995</v>
      </c>
    </row>
    <row r="56" spans="2:10" x14ac:dyDescent="0.35">
      <c r="C56" s="9" t="s">
        <v>1629</v>
      </c>
      <c r="D56" s="9" t="s">
        <v>1628</v>
      </c>
      <c r="E56" s="6">
        <v>8</v>
      </c>
      <c r="F56" s="30" t="s">
        <v>49</v>
      </c>
      <c r="G56" s="28">
        <v>1</v>
      </c>
      <c r="H56" s="6">
        <v>133</v>
      </c>
      <c r="I56" s="49">
        <v>0.3</v>
      </c>
      <c r="J56" s="49">
        <v>0.66499999999999992</v>
      </c>
    </row>
    <row r="57" spans="2:10" x14ac:dyDescent="0.35">
      <c r="C57" s="9" t="s">
        <v>1645</v>
      </c>
      <c r="D57" s="9" t="s">
        <v>1644</v>
      </c>
      <c r="E57" s="6">
        <v>11</v>
      </c>
      <c r="F57" s="30" t="s">
        <v>50</v>
      </c>
      <c r="G57" s="28">
        <v>1</v>
      </c>
      <c r="H57" s="6">
        <v>147</v>
      </c>
      <c r="I57" s="49">
        <v>0.3</v>
      </c>
      <c r="J57" s="49">
        <v>0.73499999999999999</v>
      </c>
    </row>
    <row r="58" spans="2:10" x14ac:dyDescent="0.35">
      <c r="C58" s="9" t="s">
        <v>1645</v>
      </c>
      <c r="D58" s="9" t="s">
        <v>1644</v>
      </c>
      <c r="E58" s="6">
        <v>11</v>
      </c>
      <c r="F58" s="30" t="s">
        <v>49</v>
      </c>
      <c r="G58" s="28">
        <v>1</v>
      </c>
      <c r="H58" s="6">
        <v>157</v>
      </c>
      <c r="I58" s="49">
        <v>0.3</v>
      </c>
      <c r="J58" s="49">
        <v>0.78500000000000003</v>
      </c>
    </row>
    <row r="59" spans="2:10" x14ac:dyDescent="0.35">
      <c r="C59" s="9" t="s">
        <v>1631</v>
      </c>
      <c r="D59" s="9" t="s">
        <v>1630</v>
      </c>
      <c r="E59" s="6">
        <v>9</v>
      </c>
      <c r="F59" s="30" t="s">
        <v>50</v>
      </c>
      <c r="G59" s="28">
        <v>1</v>
      </c>
      <c r="H59" s="6">
        <v>164</v>
      </c>
      <c r="I59" s="49">
        <v>4.8</v>
      </c>
      <c r="J59" s="49">
        <v>13.12</v>
      </c>
    </row>
    <row r="60" spans="2:10" x14ac:dyDescent="0.35">
      <c r="C60" s="9" t="s">
        <v>1631</v>
      </c>
      <c r="D60" s="9" t="s">
        <v>1630</v>
      </c>
      <c r="E60" s="6">
        <v>9</v>
      </c>
      <c r="F60" s="30" t="s">
        <v>49</v>
      </c>
      <c r="G60" s="28">
        <v>1</v>
      </c>
      <c r="H60" s="6">
        <v>162</v>
      </c>
      <c r="I60" s="49">
        <v>4.8</v>
      </c>
      <c r="J60" s="49">
        <v>12.96</v>
      </c>
    </row>
    <row r="61" spans="2:10" x14ac:dyDescent="0.35">
      <c r="C61" s="9" t="s">
        <v>1647</v>
      </c>
      <c r="D61" s="9" t="s">
        <v>1646</v>
      </c>
      <c r="E61" s="6">
        <v>11</v>
      </c>
      <c r="F61" s="30" t="s">
        <v>50</v>
      </c>
      <c r="G61" s="28">
        <v>1</v>
      </c>
      <c r="H61" s="6">
        <v>147</v>
      </c>
      <c r="I61" s="49">
        <v>1.5</v>
      </c>
      <c r="J61" s="49">
        <v>3.6749999999999998</v>
      </c>
    </row>
    <row r="62" spans="2:10" x14ac:dyDescent="0.35">
      <c r="C62" s="9" t="s">
        <v>1647</v>
      </c>
      <c r="D62" s="9" t="s">
        <v>1646</v>
      </c>
      <c r="E62" s="6">
        <v>11</v>
      </c>
      <c r="F62" s="30" t="s">
        <v>49</v>
      </c>
      <c r="G62" s="28">
        <v>1</v>
      </c>
      <c r="H62" s="6">
        <v>157</v>
      </c>
      <c r="I62" s="49">
        <v>1.5</v>
      </c>
      <c r="J62" s="49">
        <v>3.9249999999999998</v>
      </c>
    </row>
    <row r="63" spans="2:10" ht="26.5" x14ac:dyDescent="0.35">
      <c r="C63" s="9" t="s">
        <v>1637</v>
      </c>
      <c r="D63" s="9" t="s">
        <v>1636</v>
      </c>
      <c r="E63" s="6">
        <v>10</v>
      </c>
      <c r="F63" s="30" t="s">
        <v>50</v>
      </c>
      <c r="G63" s="28">
        <v>0.25</v>
      </c>
      <c r="H63" s="6">
        <v>157</v>
      </c>
      <c r="I63" s="49">
        <v>10.199999999999999</v>
      </c>
      <c r="J63" s="49">
        <v>6.6724999999999994</v>
      </c>
    </row>
    <row r="64" spans="2:10" ht="26.5" x14ac:dyDescent="0.35">
      <c r="C64" s="9" t="s">
        <v>1637</v>
      </c>
      <c r="D64" s="9" t="s">
        <v>1636</v>
      </c>
      <c r="E64" s="6">
        <v>10</v>
      </c>
      <c r="F64" s="30" t="s">
        <v>50</v>
      </c>
      <c r="G64" s="28">
        <v>0.33329999999999999</v>
      </c>
      <c r="H64" s="6">
        <v>157</v>
      </c>
      <c r="I64" s="49">
        <v>7.95</v>
      </c>
      <c r="J64" s="49">
        <v>6.9334732500000005</v>
      </c>
    </row>
    <row r="65" spans="3:10" ht="26.5" x14ac:dyDescent="0.35">
      <c r="C65" s="9" t="s">
        <v>1637</v>
      </c>
      <c r="D65" s="9" t="s">
        <v>1636</v>
      </c>
      <c r="E65" s="6">
        <v>10</v>
      </c>
      <c r="F65" s="30" t="s">
        <v>50</v>
      </c>
      <c r="G65" s="28">
        <v>1</v>
      </c>
      <c r="H65" s="6">
        <v>157</v>
      </c>
      <c r="I65" s="49">
        <v>0.6</v>
      </c>
      <c r="J65" s="49">
        <v>1.57</v>
      </c>
    </row>
    <row r="66" spans="3:10" ht="26.5" x14ac:dyDescent="0.35">
      <c r="C66" s="9" t="s">
        <v>1637</v>
      </c>
      <c r="D66" s="9" t="s">
        <v>1636</v>
      </c>
      <c r="E66" s="6">
        <v>10</v>
      </c>
      <c r="F66" s="30" t="s">
        <v>49</v>
      </c>
      <c r="G66" s="28">
        <v>0.25</v>
      </c>
      <c r="H66" s="6">
        <v>164</v>
      </c>
      <c r="I66" s="49">
        <v>10.199999999999999</v>
      </c>
      <c r="J66" s="49">
        <v>6.97</v>
      </c>
    </row>
    <row r="67" spans="3:10" ht="26.5" x14ac:dyDescent="0.35">
      <c r="C67" s="9" t="s">
        <v>1637</v>
      </c>
      <c r="D67" s="9" t="s">
        <v>1636</v>
      </c>
      <c r="E67" s="6">
        <v>10</v>
      </c>
      <c r="F67" s="30" t="s">
        <v>49</v>
      </c>
      <c r="G67" s="28">
        <v>0.33329999999999999</v>
      </c>
      <c r="H67" s="6">
        <v>164</v>
      </c>
      <c r="I67" s="49">
        <v>7.95</v>
      </c>
      <c r="J67" s="49">
        <v>7.2426089999999999</v>
      </c>
    </row>
    <row r="68" spans="3:10" ht="26.5" x14ac:dyDescent="0.35">
      <c r="C68" s="9" t="s">
        <v>1637</v>
      </c>
      <c r="D68" s="9" t="s">
        <v>1636</v>
      </c>
      <c r="E68" s="6">
        <v>10</v>
      </c>
      <c r="F68" s="30" t="s">
        <v>49</v>
      </c>
      <c r="G68" s="28">
        <v>1</v>
      </c>
      <c r="H68" s="6">
        <v>164</v>
      </c>
      <c r="I68" s="49">
        <v>0.6</v>
      </c>
      <c r="J68" s="49">
        <v>1.64</v>
      </c>
    </row>
    <row r="69" spans="3:10" x14ac:dyDescent="0.35">
      <c r="C69" s="9" t="s">
        <v>1593</v>
      </c>
      <c r="D69" s="9" t="s">
        <v>1592</v>
      </c>
      <c r="E69" s="6">
        <v>5</v>
      </c>
      <c r="F69" s="30" t="s">
        <v>50</v>
      </c>
      <c r="G69" s="28">
        <v>0.25</v>
      </c>
      <c r="H69" s="6">
        <v>136</v>
      </c>
      <c r="I69" s="49">
        <v>0.45</v>
      </c>
      <c r="J69" s="49">
        <v>0.255</v>
      </c>
    </row>
    <row r="70" spans="3:10" x14ac:dyDescent="0.35">
      <c r="C70" s="9" t="s">
        <v>1593</v>
      </c>
      <c r="D70" s="9" t="s">
        <v>1592</v>
      </c>
      <c r="E70" s="6">
        <v>6</v>
      </c>
      <c r="F70" s="30" t="s">
        <v>50</v>
      </c>
      <c r="G70" s="28">
        <v>0.25</v>
      </c>
      <c r="H70" s="6">
        <v>147</v>
      </c>
      <c r="I70" s="49">
        <v>0.45</v>
      </c>
      <c r="J70" s="49">
        <v>0.27562500000000001</v>
      </c>
    </row>
    <row r="71" spans="3:10" x14ac:dyDescent="0.35">
      <c r="C71" s="9" t="s">
        <v>1593</v>
      </c>
      <c r="D71" s="9" t="s">
        <v>1592</v>
      </c>
      <c r="E71" s="6">
        <v>6</v>
      </c>
      <c r="F71" s="30" t="s">
        <v>49</v>
      </c>
      <c r="G71" s="28">
        <v>0.25</v>
      </c>
      <c r="H71" s="6">
        <v>136</v>
      </c>
      <c r="I71" s="49">
        <v>0.45</v>
      </c>
      <c r="J71" s="49">
        <v>0.255</v>
      </c>
    </row>
    <row r="72" spans="3:10" x14ac:dyDescent="0.35">
      <c r="C72" s="9" t="s">
        <v>1606</v>
      </c>
      <c r="D72" s="9" t="s">
        <v>1605</v>
      </c>
      <c r="E72" s="6">
        <v>5</v>
      </c>
      <c r="F72" s="30" t="s">
        <v>50</v>
      </c>
      <c r="G72" s="28">
        <v>0.25</v>
      </c>
      <c r="H72" s="6">
        <v>136</v>
      </c>
      <c r="I72" s="49">
        <v>0.45</v>
      </c>
      <c r="J72" s="49">
        <v>0.255</v>
      </c>
    </row>
    <row r="73" spans="3:10" x14ac:dyDescent="0.35">
      <c r="C73" s="9" t="s">
        <v>1606</v>
      </c>
      <c r="D73" s="9" t="s">
        <v>1605</v>
      </c>
      <c r="E73" s="6">
        <v>6</v>
      </c>
      <c r="F73" s="30" t="s">
        <v>50</v>
      </c>
      <c r="G73" s="28">
        <v>0.25</v>
      </c>
      <c r="H73" s="6">
        <v>147</v>
      </c>
      <c r="I73" s="49">
        <v>0.45</v>
      </c>
      <c r="J73" s="49">
        <v>0.27562500000000001</v>
      </c>
    </row>
    <row r="74" spans="3:10" x14ac:dyDescent="0.35">
      <c r="C74" s="9" t="s">
        <v>1606</v>
      </c>
      <c r="D74" s="9" t="s">
        <v>1605</v>
      </c>
      <c r="E74" s="6">
        <v>6</v>
      </c>
      <c r="F74" s="30" t="s">
        <v>49</v>
      </c>
      <c r="G74" s="28">
        <v>0.25</v>
      </c>
      <c r="H74" s="6">
        <v>136</v>
      </c>
      <c r="I74" s="49">
        <v>0.45</v>
      </c>
      <c r="J74" s="49">
        <v>0.255</v>
      </c>
    </row>
    <row r="75" spans="3:10" x14ac:dyDescent="0.35">
      <c r="C75" s="9" t="s">
        <v>1609</v>
      </c>
      <c r="D75" s="9" t="s">
        <v>1605</v>
      </c>
      <c r="E75" s="6">
        <v>5</v>
      </c>
      <c r="F75" s="30" t="s">
        <v>50</v>
      </c>
      <c r="G75" s="28">
        <v>0.25</v>
      </c>
      <c r="H75" s="6">
        <v>136</v>
      </c>
      <c r="I75" s="49">
        <v>0.45</v>
      </c>
      <c r="J75" s="49">
        <v>0.255</v>
      </c>
    </row>
    <row r="76" spans="3:10" x14ac:dyDescent="0.35">
      <c r="C76" s="9" t="s">
        <v>1609</v>
      </c>
      <c r="D76" s="9" t="s">
        <v>1605</v>
      </c>
      <c r="E76" s="6">
        <v>6</v>
      </c>
      <c r="F76" s="30" t="s">
        <v>50</v>
      </c>
      <c r="G76" s="28">
        <v>0.25</v>
      </c>
      <c r="H76" s="6">
        <v>147</v>
      </c>
      <c r="I76" s="49">
        <v>0.45</v>
      </c>
      <c r="J76" s="49">
        <v>0.27562500000000001</v>
      </c>
    </row>
    <row r="77" spans="3:10" x14ac:dyDescent="0.35">
      <c r="C77" s="9" t="s">
        <v>1609</v>
      </c>
      <c r="D77" s="9" t="s">
        <v>1605</v>
      </c>
      <c r="E77" s="6">
        <v>6</v>
      </c>
      <c r="F77" s="30" t="s">
        <v>49</v>
      </c>
      <c r="G77" s="28">
        <v>0.25</v>
      </c>
      <c r="H77" s="6">
        <v>136</v>
      </c>
      <c r="I77" s="49">
        <v>0.45</v>
      </c>
      <c r="J77" s="49">
        <v>0.255</v>
      </c>
    </row>
    <row r="78" spans="3:10" x14ac:dyDescent="0.35">
      <c r="C78" s="9" t="s">
        <v>1612</v>
      </c>
      <c r="D78" s="9" t="s">
        <v>1605</v>
      </c>
      <c r="E78" s="6">
        <v>5</v>
      </c>
      <c r="F78" s="30" t="s">
        <v>50</v>
      </c>
      <c r="G78" s="28">
        <v>0.25</v>
      </c>
      <c r="H78" s="6">
        <v>136</v>
      </c>
      <c r="I78" s="49">
        <v>0.45</v>
      </c>
      <c r="J78" s="49">
        <v>0.255</v>
      </c>
    </row>
    <row r="79" spans="3:10" x14ac:dyDescent="0.35">
      <c r="C79" s="9" t="s">
        <v>1612</v>
      </c>
      <c r="D79" s="9" t="s">
        <v>1605</v>
      </c>
      <c r="E79" s="6">
        <v>6</v>
      </c>
      <c r="F79" s="30" t="s">
        <v>50</v>
      </c>
      <c r="G79" s="28">
        <v>0.25</v>
      </c>
      <c r="H79" s="6">
        <v>147</v>
      </c>
      <c r="I79" s="49">
        <v>0.45</v>
      </c>
      <c r="J79" s="49">
        <v>0.27562500000000001</v>
      </c>
    </row>
    <row r="80" spans="3:10" x14ac:dyDescent="0.35">
      <c r="C80" s="9" t="s">
        <v>1612</v>
      </c>
      <c r="D80" s="9" t="s">
        <v>1605</v>
      </c>
      <c r="E80" s="6">
        <v>6</v>
      </c>
      <c r="F80" s="30" t="s">
        <v>49</v>
      </c>
      <c r="G80" s="28">
        <v>0.25</v>
      </c>
      <c r="H80" s="6">
        <v>136</v>
      </c>
      <c r="I80" s="49">
        <v>0.45</v>
      </c>
      <c r="J80" s="49">
        <v>0.255</v>
      </c>
    </row>
    <row r="81" spans="2:10" x14ac:dyDescent="0.35">
      <c r="C81" s="9" t="s">
        <v>1619</v>
      </c>
      <c r="D81" s="9" t="s">
        <v>1618</v>
      </c>
      <c r="E81" s="6">
        <v>7</v>
      </c>
      <c r="F81" s="30" t="s">
        <v>50</v>
      </c>
      <c r="G81" s="28">
        <v>0.25</v>
      </c>
      <c r="H81" s="6">
        <v>133</v>
      </c>
      <c r="I81" s="49">
        <v>0.3</v>
      </c>
      <c r="J81" s="49">
        <v>0.16624999999999998</v>
      </c>
    </row>
    <row r="82" spans="2:10" x14ac:dyDescent="0.35">
      <c r="C82" s="9" t="s">
        <v>1619</v>
      </c>
      <c r="D82" s="9" t="s">
        <v>1618</v>
      </c>
      <c r="E82" s="6">
        <v>7</v>
      </c>
      <c r="F82" s="30" t="s">
        <v>49</v>
      </c>
      <c r="G82" s="28">
        <v>0.25</v>
      </c>
      <c r="H82" s="6">
        <v>143</v>
      </c>
      <c r="I82" s="49">
        <v>0.3</v>
      </c>
      <c r="J82" s="49">
        <v>0.17874999999999999</v>
      </c>
    </row>
    <row r="83" spans="2:10" x14ac:dyDescent="0.35">
      <c r="C83" s="9" t="s">
        <v>1624</v>
      </c>
      <c r="D83" s="9" t="s">
        <v>1618</v>
      </c>
      <c r="E83" s="6">
        <v>7</v>
      </c>
      <c r="F83" s="30" t="s">
        <v>50</v>
      </c>
      <c r="G83" s="28">
        <v>0.25</v>
      </c>
      <c r="H83" s="6">
        <v>133</v>
      </c>
      <c r="I83" s="49">
        <v>0.3</v>
      </c>
      <c r="J83" s="49">
        <v>0.16624999999999998</v>
      </c>
    </row>
    <row r="84" spans="2:10" x14ac:dyDescent="0.35">
      <c r="C84" s="9" t="s">
        <v>1624</v>
      </c>
      <c r="D84" s="9" t="s">
        <v>1618</v>
      </c>
      <c r="E84" s="6">
        <v>7</v>
      </c>
      <c r="F84" s="30" t="s">
        <v>49</v>
      </c>
      <c r="G84" s="28">
        <v>0.25</v>
      </c>
      <c r="H84" s="6">
        <v>143</v>
      </c>
      <c r="I84" s="49">
        <v>0.3</v>
      </c>
      <c r="J84" s="49">
        <v>0.17874999999999999</v>
      </c>
    </row>
    <row r="85" spans="2:10" x14ac:dyDescent="0.35">
      <c r="C85" s="9" t="s">
        <v>1625</v>
      </c>
      <c r="D85" s="9" t="s">
        <v>1618</v>
      </c>
      <c r="E85" s="6">
        <v>7</v>
      </c>
      <c r="F85" s="30" t="s">
        <v>50</v>
      </c>
      <c r="G85" s="28">
        <v>0.25</v>
      </c>
      <c r="H85" s="6">
        <v>133</v>
      </c>
      <c r="I85" s="49">
        <v>0.3</v>
      </c>
      <c r="J85" s="49">
        <v>0.16624999999999998</v>
      </c>
    </row>
    <row r="86" spans="2:10" x14ac:dyDescent="0.35">
      <c r="C86" s="9" t="s">
        <v>1625</v>
      </c>
      <c r="D86" s="9" t="s">
        <v>1618</v>
      </c>
      <c r="E86" s="6">
        <v>7</v>
      </c>
      <c r="F86" s="30" t="s">
        <v>49</v>
      </c>
      <c r="G86" s="28">
        <v>0.25</v>
      </c>
      <c r="H86" s="6">
        <v>143</v>
      </c>
      <c r="I86" s="49">
        <v>0.3</v>
      </c>
      <c r="J86" s="49">
        <v>0.17874999999999999</v>
      </c>
    </row>
    <row r="87" spans="2:10" x14ac:dyDescent="0.35">
      <c r="C87" s="9" t="s">
        <v>1626</v>
      </c>
      <c r="D87" s="9" t="s">
        <v>1618</v>
      </c>
      <c r="E87" s="6">
        <v>7</v>
      </c>
      <c r="F87" s="30" t="s">
        <v>50</v>
      </c>
      <c r="G87" s="28">
        <v>0.25</v>
      </c>
      <c r="H87" s="6">
        <v>133</v>
      </c>
      <c r="I87" s="49">
        <v>23.02</v>
      </c>
      <c r="J87" s="49">
        <v>12.756916666666665</v>
      </c>
    </row>
    <row r="88" spans="2:10" x14ac:dyDescent="0.35">
      <c r="C88" s="9" t="s">
        <v>1626</v>
      </c>
      <c r="D88" s="9" t="s">
        <v>1618</v>
      </c>
      <c r="E88" s="6">
        <v>7</v>
      </c>
      <c r="F88" s="30" t="s">
        <v>49</v>
      </c>
      <c r="G88" s="28">
        <v>0.25</v>
      </c>
      <c r="H88" s="6">
        <v>143</v>
      </c>
      <c r="I88" s="49">
        <v>23.02</v>
      </c>
      <c r="J88" s="49">
        <v>13.716083333333334</v>
      </c>
    </row>
    <row r="89" spans="2:10" ht="26.5" x14ac:dyDescent="0.35">
      <c r="B89" s="6" t="s">
        <v>1127</v>
      </c>
      <c r="C89" s="9" t="s">
        <v>1637</v>
      </c>
      <c r="D89" s="9" t="s">
        <v>1636</v>
      </c>
      <c r="E89" s="6">
        <v>10</v>
      </c>
      <c r="F89" s="30" t="s">
        <v>50</v>
      </c>
      <c r="G89" s="28">
        <v>1</v>
      </c>
      <c r="H89" s="6">
        <v>157</v>
      </c>
      <c r="I89" s="49">
        <v>1.5</v>
      </c>
      <c r="J89" s="49">
        <v>3.9249999999999998</v>
      </c>
    </row>
    <row r="90" spans="2:10" ht="26.5" x14ac:dyDescent="0.35">
      <c r="C90" s="9" t="s">
        <v>1637</v>
      </c>
      <c r="D90" s="9" t="s">
        <v>1636</v>
      </c>
      <c r="E90" s="6">
        <v>10</v>
      </c>
      <c r="F90" s="30" t="s">
        <v>49</v>
      </c>
      <c r="G90" s="28">
        <v>1</v>
      </c>
      <c r="H90" s="6">
        <v>164</v>
      </c>
      <c r="I90" s="49">
        <v>1.5</v>
      </c>
      <c r="J90" s="49">
        <v>4.0999999999999996</v>
      </c>
    </row>
    <row r="91" spans="2:10" x14ac:dyDescent="0.35">
      <c r="C91" s="9" t="s">
        <v>1612</v>
      </c>
      <c r="D91" s="9" t="s">
        <v>1605</v>
      </c>
      <c r="E91" s="6">
        <v>5</v>
      </c>
      <c r="F91" s="30" t="s">
        <v>50</v>
      </c>
      <c r="G91" s="28">
        <v>0.25</v>
      </c>
      <c r="H91" s="6">
        <v>136</v>
      </c>
      <c r="I91" s="49">
        <v>1.65</v>
      </c>
      <c r="J91" s="49">
        <v>0.93499999999999994</v>
      </c>
    </row>
    <row r="92" spans="2:10" x14ac:dyDescent="0.35">
      <c r="C92" s="9" t="s">
        <v>1612</v>
      </c>
      <c r="D92" s="9" t="s">
        <v>1605</v>
      </c>
      <c r="E92" s="6">
        <v>6</v>
      </c>
      <c r="F92" s="30" t="s">
        <v>50</v>
      </c>
      <c r="G92" s="28">
        <v>0.25</v>
      </c>
      <c r="H92" s="6">
        <v>147</v>
      </c>
      <c r="I92" s="49">
        <v>1.05</v>
      </c>
      <c r="J92" s="49">
        <v>0.64312499999999995</v>
      </c>
    </row>
    <row r="93" spans="2:10" x14ac:dyDescent="0.35">
      <c r="C93" s="9" t="s">
        <v>1612</v>
      </c>
      <c r="D93" s="9" t="s">
        <v>1605</v>
      </c>
      <c r="E93" s="6">
        <v>6</v>
      </c>
      <c r="F93" s="30" t="s">
        <v>49</v>
      </c>
      <c r="G93" s="28">
        <v>0.25</v>
      </c>
      <c r="H93" s="6">
        <v>136</v>
      </c>
      <c r="I93" s="49">
        <v>1.05</v>
      </c>
      <c r="J93" s="49">
        <v>0.59500000000000008</v>
      </c>
    </row>
    <row r="94" spans="2:10" x14ac:dyDescent="0.35">
      <c r="C94" s="9" t="s">
        <v>1619</v>
      </c>
      <c r="D94" s="9" t="s">
        <v>1618</v>
      </c>
      <c r="E94" s="6">
        <v>7</v>
      </c>
      <c r="F94" s="30" t="s">
        <v>50</v>
      </c>
      <c r="G94" s="28">
        <v>0.25</v>
      </c>
      <c r="H94" s="6">
        <v>133</v>
      </c>
      <c r="I94" s="49">
        <v>20.02</v>
      </c>
      <c r="J94" s="49">
        <v>11.094416666666666</v>
      </c>
    </row>
    <row r="95" spans="2:10" x14ac:dyDescent="0.35">
      <c r="C95" s="9" t="s">
        <v>1619</v>
      </c>
      <c r="D95" s="9" t="s">
        <v>1618</v>
      </c>
      <c r="E95" s="6">
        <v>7</v>
      </c>
      <c r="F95" s="30" t="s">
        <v>49</v>
      </c>
      <c r="G95" s="28">
        <v>0.25</v>
      </c>
      <c r="H95" s="6">
        <v>143</v>
      </c>
      <c r="I95" s="49">
        <v>20.02</v>
      </c>
      <c r="J95" s="49">
        <v>11.928583333333334</v>
      </c>
    </row>
    <row r="96" spans="2:10" x14ac:dyDescent="0.35">
      <c r="B96" s="6" t="s">
        <v>766</v>
      </c>
      <c r="C96" s="9" t="s">
        <v>1593</v>
      </c>
      <c r="D96" s="9" t="s">
        <v>1592</v>
      </c>
      <c r="E96" s="6">
        <v>5</v>
      </c>
      <c r="F96" s="30" t="s">
        <v>50</v>
      </c>
      <c r="G96" s="28">
        <v>0.25</v>
      </c>
      <c r="H96" s="6">
        <v>136</v>
      </c>
      <c r="I96" s="49">
        <v>0.3</v>
      </c>
      <c r="J96" s="49">
        <v>0.16999999999999998</v>
      </c>
    </row>
    <row r="97" spans="2:10" x14ac:dyDescent="0.35">
      <c r="C97" s="9" t="s">
        <v>1593</v>
      </c>
      <c r="D97" s="9" t="s">
        <v>1592</v>
      </c>
      <c r="E97" s="6">
        <v>6</v>
      </c>
      <c r="F97" s="30" t="s">
        <v>50</v>
      </c>
      <c r="G97" s="28">
        <v>0.25</v>
      </c>
      <c r="H97" s="6">
        <v>147</v>
      </c>
      <c r="I97" s="49">
        <v>4.6500000000000004</v>
      </c>
      <c r="J97" s="49">
        <v>2.8481250000000005</v>
      </c>
    </row>
    <row r="98" spans="2:10" x14ac:dyDescent="0.35">
      <c r="C98" s="9" t="s">
        <v>1593</v>
      </c>
      <c r="D98" s="9" t="s">
        <v>1592</v>
      </c>
      <c r="E98" s="6">
        <v>6</v>
      </c>
      <c r="F98" s="30" t="s">
        <v>49</v>
      </c>
      <c r="G98" s="28">
        <v>0.25</v>
      </c>
      <c r="H98" s="6">
        <v>136</v>
      </c>
      <c r="I98" s="49">
        <v>4.6500000000000004</v>
      </c>
      <c r="J98" s="49">
        <v>2.6350000000000002</v>
      </c>
    </row>
    <row r="99" spans="2:10" x14ac:dyDescent="0.35">
      <c r="C99" s="9" t="s">
        <v>1606</v>
      </c>
      <c r="D99" s="9" t="s">
        <v>1605</v>
      </c>
      <c r="E99" s="6">
        <v>5</v>
      </c>
      <c r="F99" s="30" t="s">
        <v>50</v>
      </c>
      <c r="G99" s="28">
        <v>0.25</v>
      </c>
      <c r="H99" s="6">
        <v>136</v>
      </c>
      <c r="I99" s="49">
        <v>0.3</v>
      </c>
      <c r="J99" s="49">
        <v>0.16999999999999998</v>
      </c>
    </row>
    <row r="100" spans="2:10" x14ac:dyDescent="0.35">
      <c r="C100" s="9" t="s">
        <v>1606</v>
      </c>
      <c r="D100" s="9" t="s">
        <v>1605</v>
      </c>
      <c r="E100" s="6">
        <v>6</v>
      </c>
      <c r="F100" s="30" t="s">
        <v>50</v>
      </c>
      <c r="G100" s="28">
        <v>0.25</v>
      </c>
      <c r="H100" s="6">
        <v>147</v>
      </c>
      <c r="I100" s="49">
        <v>4.6500000000000004</v>
      </c>
      <c r="J100" s="49">
        <v>2.8481250000000005</v>
      </c>
    </row>
    <row r="101" spans="2:10" x14ac:dyDescent="0.35">
      <c r="C101" s="9" t="s">
        <v>1606</v>
      </c>
      <c r="D101" s="9" t="s">
        <v>1605</v>
      </c>
      <c r="E101" s="6">
        <v>6</v>
      </c>
      <c r="F101" s="30" t="s">
        <v>49</v>
      </c>
      <c r="G101" s="28">
        <v>0.25</v>
      </c>
      <c r="H101" s="6">
        <v>136</v>
      </c>
      <c r="I101" s="49">
        <v>4.6500000000000004</v>
      </c>
      <c r="J101" s="49">
        <v>2.6350000000000002</v>
      </c>
    </row>
    <row r="102" spans="2:10" x14ac:dyDescent="0.35">
      <c r="C102" s="9" t="s">
        <v>1609</v>
      </c>
      <c r="D102" s="9" t="s">
        <v>1605</v>
      </c>
      <c r="E102" s="6">
        <v>5</v>
      </c>
      <c r="F102" s="30" t="s">
        <v>50</v>
      </c>
      <c r="G102" s="28">
        <v>0.25</v>
      </c>
      <c r="H102" s="6">
        <v>136</v>
      </c>
      <c r="I102" s="49">
        <v>2.1</v>
      </c>
      <c r="J102" s="49">
        <v>1.1900000000000002</v>
      </c>
    </row>
    <row r="103" spans="2:10" x14ac:dyDescent="0.35">
      <c r="C103" s="9" t="s">
        <v>1609</v>
      </c>
      <c r="D103" s="9" t="s">
        <v>1605</v>
      </c>
      <c r="E103" s="6">
        <v>6</v>
      </c>
      <c r="F103" s="30" t="s">
        <v>50</v>
      </c>
      <c r="G103" s="28">
        <v>0.25</v>
      </c>
      <c r="H103" s="6">
        <v>147</v>
      </c>
      <c r="I103" s="49">
        <v>10.050000000000001</v>
      </c>
      <c r="J103" s="49">
        <v>6.1556250000000006</v>
      </c>
    </row>
    <row r="104" spans="2:10" x14ac:dyDescent="0.35">
      <c r="C104" s="9" t="s">
        <v>1609</v>
      </c>
      <c r="D104" s="9" t="s">
        <v>1605</v>
      </c>
      <c r="E104" s="6">
        <v>6</v>
      </c>
      <c r="F104" s="30" t="s">
        <v>49</v>
      </c>
      <c r="G104" s="28">
        <v>0.25</v>
      </c>
      <c r="H104" s="6">
        <v>136</v>
      </c>
      <c r="I104" s="49">
        <v>10.050000000000001</v>
      </c>
      <c r="J104" s="49">
        <v>5.6950000000000012</v>
      </c>
    </row>
    <row r="105" spans="2:10" x14ac:dyDescent="0.35">
      <c r="C105" s="9" t="s">
        <v>1612</v>
      </c>
      <c r="D105" s="9" t="s">
        <v>1605</v>
      </c>
      <c r="E105" s="6">
        <v>5</v>
      </c>
      <c r="F105" s="30" t="s">
        <v>50</v>
      </c>
      <c r="G105" s="28">
        <v>0.25</v>
      </c>
      <c r="H105" s="6">
        <v>136</v>
      </c>
      <c r="I105" s="49">
        <v>19.95</v>
      </c>
      <c r="J105" s="49">
        <v>11.305</v>
      </c>
    </row>
    <row r="106" spans="2:10" x14ac:dyDescent="0.35">
      <c r="C106" s="9" t="s">
        <v>1612</v>
      </c>
      <c r="D106" s="9" t="s">
        <v>1605</v>
      </c>
      <c r="E106" s="6">
        <v>6</v>
      </c>
      <c r="F106" s="30" t="s">
        <v>50</v>
      </c>
      <c r="G106" s="28">
        <v>0.25</v>
      </c>
      <c r="H106" s="6">
        <v>147</v>
      </c>
      <c r="I106" s="49">
        <v>17.55</v>
      </c>
      <c r="J106" s="49">
        <v>10.749374999999999</v>
      </c>
    </row>
    <row r="107" spans="2:10" x14ac:dyDescent="0.35">
      <c r="C107" s="9" t="s">
        <v>1612</v>
      </c>
      <c r="D107" s="9" t="s">
        <v>1605</v>
      </c>
      <c r="E107" s="6">
        <v>6</v>
      </c>
      <c r="F107" s="30" t="s">
        <v>49</v>
      </c>
      <c r="G107" s="28">
        <v>0.25</v>
      </c>
      <c r="H107" s="6">
        <v>136</v>
      </c>
      <c r="I107" s="49">
        <v>17.55</v>
      </c>
      <c r="J107" s="49">
        <v>9.9450000000000003</v>
      </c>
    </row>
    <row r="108" spans="2:10" ht="26.5" x14ac:dyDescent="0.35">
      <c r="B108" s="6" t="s">
        <v>533</v>
      </c>
      <c r="C108" s="9" t="s">
        <v>1637</v>
      </c>
      <c r="D108" s="9" t="s">
        <v>1636</v>
      </c>
      <c r="E108" s="6">
        <v>10</v>
      </c>
      <c r="F108" s="30" t="s">
        <v>50</v>
      </c>
      <c r="G108" s="28">
        <v>0.25</v>
      </c>
      <c r="H108" s="6">
        <v>157</v>
      </c>
      <c r="I108" s="49">
        <v>10.199999999999999</v>
      </c>
      <c r="J108" s="49">
        <v>6.6724999999999994</v>
      </c>
    </row>
    <row r="109" spans="2:10" ht="26.5" x14ac:dyDescent="0.35">
      <c r="C109" s="9" t="s">
        <v>1637</v>
      </c>
      <c r="D109" s="9" t="s">
        <v>1636</v>
      </c>
      <c r="E109" s="6">
        <v>10</v>
      </c>
      <c r="F109" s="30" t="s">
        <v>50</v>
      </c>
      <c r="G109" s="28">
        <v>0.33329999999999999</v>
      </c>
      <c r="H109" s="6">
        <v>157</v>
      </c>
      <c r="I109" s="49">
        <v>7.95</v>
      </c>
      <c r="J109" s="49">
        <v>6.9334732500000005</v>
      </c>
    </row>
    <row r="110" spans="2:10" ht="26.5" x14ac:dyDescent="0.35">
      <c r="C110" s="9" t="s">
        <v>1637</v>
      </c>
      <c r="D110" s="9" t="s">
        <v>1636</v>
      </c>
      <c r="E110" s="6">
        <v>10</v>
      </c>
      <c r="F110" s="30" t="s">
        <v>50</v>
      </c>
      <c r="G110" s="28">
        <v>1</v>
      </c>
      <c r="H110" s="6">
        <v>157</v>
      </c>
      <c r="I110" s="49">
        <v>1.2</v>
      </c>
      <c r="J110" s="49">
        <v>3.14</v>
      </c>
    </row>
    <row r="111" spans="2:10" ht="26.5" x14ac:dyDescent="0.35">
      <c r="C111" s="9" t="s">
        <v>1637</v>
      </c>
      <c r="D111" s="9" t="s">
        <v>1636</v>
      </c>
      <c r="E111" s="6">
        <v>10</v>
      </c>
      <c r="F111" s="30" t="s">
        <v>49</v>
      </c>
      <c r="G111" s="28">
        <v>0.25</v>
      </c>
      <c r="H111" s="6">
        <v>164</v>
      </c>
      <c r="I111" s="49">
        <v>10.199999999999999</v>
      </c>
      <c r="J111" s="49">
        <v>6.97</v>
      </c>
    </row>
    <row r="112" spans="2:10" ht="26.5" x14ac:dyDescent="0.35">
      <c r="C112" s="9" t="s">
        <v>1637</v>
      </c>
      <c r="D112" s="9" t="s">
        <v>1636</v>
      </c>
      <c r="E112" s="6">
        <v>10</v>
      </c>
      <c r="F112" s="30" t="s">
        <v>49</v>
      </c>
      <c r="G112" s="28">
        <v>0.33329999999999999</v>
      </c>
      <c r="H112" s="6">
        <v>164</v>
      </c>
      <c r="I112" s="49">
        <v>7.95</v>
      </c>
      <c r="J112" s="49">
        <v>7.2426089999999999</v>
      </c>
    </row>
    <row r="113" spans="2:10" ht="26.5" x14ac:dyDescent="0.35">
      <c r="C113" s="9" t="s">
        <v>1637</v>
      </c>
      <c r="D113" s="9" t="s">
        <v>1636</v>
      </c>
      <c r="E113" s="6">
        <v>10</v>
      </c>
      <c r="F113" s="30" t="s">
        <v>49</v>
      </c>
      <c r="G113" s="28">
        <v>1</v>
      </c>
      <c r="H113" s="6">
        <v>164</v>
      </c>
      <c r="I113" s="49">
        <v>1.2</v>
      </c>
      <c r="J113" s="49">
        <v>3.28</v>
      </c>
    </row>
    <row r="114" spans="2:10" x14ac:dyDescent="0.35">
      <c r="B114" s="6" t="s">
        <v>977</v>
      </c>
      <c r="C114" s="9" t="s">
        <v>1619</v>
      </c>
      <c r="D114" s="9" t="s">
        <v>1618</v>
      </c>
      <c r="E114" s="6">
        <v>7</v>
      </c>
      <c r="F114" s="30" t="s">
        <v>50</v>
      </c>
      <c r="G114" s="28">
        <v>0.25</v>
      </c>
      <c r="H114" s="6">
        <v>133</v>
      </c>
      <c r="I114" s="49">
        <v>2.48</v>
      </c>
      <c r="J114" s="49">
        <v>1.3743333333333332</v>
      </c>
    </row>
    <row r="115" spans="2:10" x14ac:dyDescent="0.35">
      <c r="C115" s="9" t="s">
        <v>1619</v>
      </c>
      <c r="D115" s="9" t="s">
        <v>1618</v>
      </c>
      <c r="E115" s="6">
        <v>7</v>
      </c>
      <c r="F115" s="30" t="s">
        <v>49</v>
      </c>
      <c r="G115" s="28">
        <v>0.25</v>
      </c>
      <c r="H115" s="6">
        <v>143</v>
      </c>
      <c r="I115" s="49">
        <v>2.48</v>
      </c>
      <c r="J115" s="49">
        <v>1.4776666666666667</v>
      </c>
    </row>
    <row r="116" spans="2:10" x14ac:dyDescent="0.35">
      <c r="C116" s="9" t="s">
        <v>1624</v>
      </c>
      <c r="D116" s="9" t="s">
        <v>1618</v>
      </c>
      <c r="E116" s="6">
        <v>7</v>
      </c>
      <c r="F116" s="30" t="s">
        <v>50</v>
      </c>
      <c r="G116" s="28">
        <v>0.25</v>
      </c>
      <c r="H116" s="6">
        <v>133</v>
      </c>
      <c r="I116" s="49">
        <v>2.48</v>
      </c>
      <c r="J116" s="49">
        <v>1.3743333333333332</v>
      </c>
    </row>
    <row r="117" spans="2:10" x14ac:dyDescent="0.35">
      <c r="C117" s="9" t="s">
        <v>1624</v>
      </c>
      <c r="D117" s="9" t="s">
        <v>1618</v>
      </c>
      <c r="E117" s="6">
        <v>7</v>
      </c>
      <c r="F117" s="30" t="s">
        <v>49</v>
      </c>
      <c r="G117" s="28">
        <v>0.25</v>
      </c>
      <c r="H117" s="6">
        <v>143</v>
      </c>
      <c r="I117" s="49">
        <v>2.48</v>
      </c>
      <c r="J117" s="49">
        <v>1.4776666666666667</v>
      </c>
    </row>
    <row r="118" spans="2:10" x14ac:dyDescent="0.35">
      <c r="C118" s="9" t="s">
        <v>1625</v>
      </c>
      <c r="D118" s="9" t="s">
        <v>1618</v>
      </c>
      <c r="E118" s="6">
        <v>7</v>
      </c>
      <c r="F118" s="30" t="s">
        <v>50</v>
      </c>
      <c r="G118" s="28">
        <v>0.25</v>
      </c>
      <c r="H118" s="6">
        <v>133</v>
      </c>
      <c r="I118" s="49">
        <v>2.48</v>
      </c>
      <c r="J118" s="49">
        <v>1.3743333333333332</v>
      </c>
    </row>
    <row r="119" spans="2:10" x14ac:dyDescent="0.35">
      <c r="C119" s="9" t="s">
        <v>1625</v>
      </c>
      <c r="D119" s="9" t="s">
        <v>1618</v>
      </c>
      <c r="E119" s="6">
        <v>7</v>
      </c>
      <c r="F119" s="30" t="s">
        <v>49</v>
      </c>
      <c r="G119" s="28">
        <v>0.25</v>
      </c>
      <c r="H119" s="6">
        <v>143</v>
      </c>
      <c r="I119" s="49">
        <v>2.48</v>
      </c>
      <c r="J119" s="49">
        <v>1.4776666666666667</v>
      </c>
    </row>
    <row r="120" spans="2:10" x14ac:dyDescent="0.35">
      <c r="C120" s="9" t="s">
        <v>1626</v>
      </c>
      <c r="D120" s="9" t="s">
        <v>1618</v>
      </c>
      <c r="E120" s="6">
        <v>7</v>
      </c>
      <c r="F120" s="30" t="s">
        <v>50</v>
      </c>
      <c r="G120" s="28">
        <v>0.25</v>
      </c>
      <c r="H120" s="6">
        <v>133</v>
      </c>
      <c r="I120" s="49">
        <v>2.48</v>
      </c>
      <c r="J120" s="49">
        <v>1.3743333333333332</v>
      </c>
    </row>
    <row r="121" spans="2:10" x14ac:dyDescent="0.35">
      <c r="C121" s="9" t="s">
        <v>1626</v>
      </c>
      <c r="D121" s="9" t="s">
        <v>1618</v>
      </c>
      <c r="E121" s="6">
        <v>7</v>
      </c>
      <c r="F121" s="30" t="s">
        <v>49</v>
      </c>
      <c r="G121" s="28">
        <v>0.25</v>
      </c>
      <c r="H121" s="6">
        <v>143</v>
      </c>
      <c r="I121" s="49">
        <v>2.48</v>
      </c>
      <c r="J121" s="49">
        <v>1.4776666666666667</v>
      </c>
    </row>
    <row r="122" spans="2:10" x14ac:dyDescent="0.35">
      <c r="B122" s="6" t="s">
        <v>705</v>
      </c>
      <c r="C122" s="9" t="s">
        <v>1631</v>
      </c>
      <c r="D122" s="9" t="s">
        <v>1630</v>
      </c>
      <c r="E122" s="6">
        <v>9</v>
      </c>
      <c r="F122" s="30" t="s">
        <v>50</v>
      </c>
      <c r="G122" s="28">
        <v>0.9</v>
      </c>
      <c r="H122" s="6">
        <v>164</v>
      </c>
      <c r="I122" s="49">
        <v>4.05</v>
      </c>
      <c r="J122" s="49">
        <v>9.9629999999999992</v>
      </c>
    </row>
    <row r="123" spans="2:10" x14ac:dyDescent="0.35">
      <c r="C123" s="9" t="s">
        <v>1631</v>
      </c>
      <c r="D123" s="9" t="s">
        <v>1630</v>
      </c>
      <c r="E123" s="6">
        <v>9</v>
      </c>
      <c r="F123" s="30" t="s">
        <v>50</v>
      </c>
      <c r="G123" s="28">
        <v>1</v>
      </c>
      <c r="H123" s="6">
        <v>164</v>
      </c>
      <c r="I123" s="49">
        <v>19.649999999999999</v>
      </c>
      <c r="J123" s="49">
        <v>53.71</v>
      </c>
    </row>
    <row r="124" spans="2:10" x14ac:dyDescent="0.35">
      <c r="C124" s="9" t="s">
        <v>1631</v>
      </c>
      <c r="D124" s="9" t="s">
        <v>1630</v>
      </c>
      <c r="E124" s="6">
        <v>9</v>
      </c>
      <c r="F124" s="30" t="s">
        <v>49</v>
      </c>
      <c r="G124" s="28">
        <v>0.9</v>
      </c>
      <c r="H124" s="6">
        <v>162</v>
      </c>
      <c r="I124" s="49">
        <v>4.05</v>
      </c>
      <c r="J124" s="49">
        <v>9.8414999999999999</v>
      </c>
    </row>
    <row r="125" spans="2:10" x14ac:dyDescent="0.35">
      <c r="C125" s="9" t="s">
        <v>1631</v>
      </c>
      <c r="D125" s="9" t="s">
        <v>1630</v>
      </c>
      <c r="E125" s="6">
        <v>9</v>
      </c>
      <c r="F125" s="30" t="s">
        <v>49</v>
      </c>
      <c r="G125" s="28">
        <v>1</v>
      </c>
      <c r="H125" s="6">
        <v>162</v>
      </c>
      <c r="I125" s="49">
        <v>19.649999999999999</v>
      </c>
      <c r="J125" s="49">
        <v>53.054999999999993</v>
      </c>
    </row>
    <row r="126" spans="2:10" ht="26.5" x14ac:dyDescent="0.35">
      <c r="C126" s="9" t="s">
        <v>1637</v>
      </c>
      <c r="D126" s="9" t="s">
        <v>1636</v>
      </c>
      <c r="E126" s="6">
        <v>10</v>
      </c>
      <c r="F126" s="30" t="s">
        <v>50</v>
      </c>
      <c r="G126" s="28">
        <v>1</v>
      </c>
      <c r="H126" s="6">
        <v>157</v>
      </c>
      <c r="I126" s="49">
        <v>1.05</v>
      </c>
      <c r="J126" s="49">
        <v>2.7475000000000001</v>
      </c>
    </row>
    <row r="127" spans="2:10" ht="26.5" x14ac:dyDescent="0.35">
      <c r="C127" s="9" t="s">
        <v>1637</v>
      </c>
      <c r="D127" s="9" t="s">
        <v>1636</v>
      </c>
      <c r="E127" s="6">
        <v>10</v>
      </c>
      <c r="F127" s="30" t="s">
        <v>49</v>
      </c>
      <c r="G127" s="28">
        <v>1</v>
      </c>
      <c r="H127" s="6">
        <v>164</v>
      </c>
      <c r="I127" s="49">
        <v>1.05</v>
      </c>
      <c r="J127" s="49">
        <v>2.87</v>
      </c>
    </row>
    <row r="128" spans="2:10" x14ac:dyDescent="0.35">
      <c r="B128" s="6" t="s">
        <v>704</v>
      </c>
      <c r="C128" s="9" t="s">
        <v>1647</v>
      </c>
      <c r="D128" s="9" t="s">
        <v>1646</v>
      </c>
      <c r="E128" s="6">
        <v>11</v>
      </c>
      <c r="F128" s="30" t="s">
        <v>50</v>
      </c>
      <c r="G128" s="28">
        <v>1</v>
      </c>
      <c r="H128" s="6">
        <v>147</v>
      </c>
      <c r="I128" s="49">
        <v>2.7</v>
      </c>
      <c r="J128" s="49">
        <v>6.6150000000000002</v>
      </c>
    </row>
    <row r="129" spans="2:10" x14ac:dyDescent="0.35">
      <c r="C129" s="9" t="s">
        <v>1647</v>
      </c>
      <c r="D129" s="9" t="s">
        <v>1646</v>
      </c>
      <c r="E129" s="6">
        <v>11</v>
      </c>
      <c r="F129" s="30" t="s">
        <v>49</v>
      </c>
      <c r="G129" s="28">
        <v>1</v>
      </c>
      <c r="H129" s="6">
        <v>157</v>
      </c>
      <c r="I129" s="49">
        <v>2.7</v>
      </c>
      <c r="J129" s="49">
        <v>7.0650000000000004</v>
      </c>
    </row>
    <row r="130" spans="2:10" x14ac:dyDescent="0.35">
      <c r="B130" s="6" t="s">
        <v>1250</v>
      </c>
      <c r="C130" s="9" t="s">
        <v>1631</v>
      </c>
      <c r="D130" s="9" t="s">
        <v>1630</v>
      </c>
      <c r="E130" s="6">
        <v>9</v>
      </c>
      <c r="F130" s="30" t="s">
        <v>50</v>
      </c>
      <c r="G130" s="28">
        <v>0.1</v>
      </c>
      <c r="H130" s="6">
        <v>164</v>
      </c>
      <c r="I130" s="49">
        <v>4.05</v>
      </c>
      <c r="J130" s="49">
        <v>1.107</v>
      </c>
    </row>
    <row r="131" spans="2:10" x14ac:dyDescent="0.35">
      <c r="C131" s="9" t="s">
        <v>1631</v>
      </c>
      <c r="D131" s="9" t="s">
        <v>1630</v>
      </c>
      <c r="E131" s="6">
        <v>9</v>
      </c>
      <c r="F131" s="30" t="s">
        <v>49</v>
      </c>
      <c r="G131" s="28">
        <v>0.1</v>
      </c>
      <c r="H131" s="6">
        <v>162</v>
      </c>
      <c r="I131" s="49">
        <v>4.05</v>
      </c>
      <c r="J131" s="49">
        <v>1.0935000000000001</v>
      </c>
    </row>
    <row r="132" spans="2:10" ht="26.5" x14ac:dyDescent="0.35">
      <c r="C132" s="9" t="s">
        <v>1637</v>
      </c>
      <c r="D132" s="9" t="s">
        <v>1636</v>
      </c>
      <c r="E132" s="6">
        <v>10</v>
      </c>
      <c r="F132" s="30" t="s">
        <v>50</v>
      </c>
      <c r="G132" s="28">
        <v>0.25</v>
      </c>
      <c r="H132" s="6">
        <v>157</v>
      </c>
      <c r="I132" s="49">
        <v>10.199999999999999</v>
      </c>
      <c r="J132" s="49">
        <v>6.6724999999999994</v>
      </c>
    </row>
    <row r="133" spans="2:10" ht="26.5" x14ac:dyDescent="0.35">
      <c r="C133" s="9" t="s">
        <v>1637</v>
      </c>
      <c r="D133" s="9" t="s">
        <v>1636</v>
      </c>
      <c r="E133" s="6">
        <v>10</v>
      </c>
      <c r="F133" s="30" t="s">
        <v>50</v>
      </c>
      <c r="G133" s="28">
        <v>0.33329999999999999</v>
      </c>
      <c r="H133" s="6">
        <v>157</v>
      </c>
      <c r="I133" s="49">
        <v>7.95</v>
      </c>
      <c r="J133" s="49">
        <v>6.9334732500000005</v>
      </c>
    </row>
    <row r="134" spans="2:10" ht="26.5" x14ac:dyDescent="0.35">
      <c r="C134" s="9" t="s">
        <v>1637</v>
      </c>
      <c r="D134" s="9" t="s">
        <v>1636</v>
      </c>
      <c r="E134" s="6">
        <v>10</v>
      </c>
      <c r="F134" s="30" t="s">
        <v>49</v>
      </c>
      <c r="G134" s="28">
        <v>0.25</v>
      </c>
      <c r="H134" s="6">
        <v>164</v>
      </c>
      <c r="I134" s="49">
        <v>10.199999999999999</v>
      </c>
      <c r="J134" s="49">
        <v>6.97</v>
      </c>
    </row>
    <row r="135" spans="2:10" ht="26.5" x14ac:dyDescent="0.35">
      <c r="C135" s="9" t="s">
        <v>1637</v>
      </c>
      <c r="D135" s="9" t="s">
        <v>1636</v>
      </c>
      <c r="E135" s="6">
        <v>10</v>
      </c>
      <c r="F135" s="30" t="s">
        <v>49</v>
      </c>
      <c r="G135" s="28">
        <v>0.33329999999999999</v>
      </c>
      <c r="H135" s="6">
        <v>164</v>
      </c>
      <c r="I135" s="49">
        <v>7.95</v>
      </c>
      <c r="J135" s="49">
        <v>7.2426089999999999</v>
      </c>
    </row>
    <row r="136" spans="2:10" x14ac:dyDescent="0.35">
      <c r="C136" s="9" t="s">
        <v>1593</v>
      </c>
      <c r="D136" s="9" t="s">
        <v>1592</v>
      </c>
      <c r="E136" s="6">
        <v>5</v>
      </c>
      <c r="F136" s="30" t="s">
        <v>50</v>
      </c>
      <c r="G136" s="28">
        <v>0.25</v>
      </c>
      <c r="H136" s="6">
        <v>136</v>
      </c>
      <c r="I136" s="49">
        <v>19.5</v>
      </c>
      <c r="J136" s="49">
        <v>11.05</v>
      </c>
    </row>
    <row r="137" spans="2:10" x14ac:dyDescent="0.35">
      <c r="C137" s="9" t="s">
        <v>1593</v>
      </c>
      <c r="D137" s="9" t="s">
        <v>1592</v>
      </c>
      <c r="E137" s="6">
        <v>6</v>
      </c>
      <c r="F137" s="30" t="s">
        <v>50</v>
      </c>
      <c r="G137" s="28">
        <v>0.25</v>
      </c>
      <c r="H137" s="6">
        <v>147</v>
      </c>
      <c r="I137" s="49">
        <v>8.5500000000000007</v>
      </c>
      <c r="J137" s="49">
        <v>5.2368750000000004</v>
      </c>
    </row>
    <row r="138" spans="2:10" x14ac:dyDescent="0.35">
      <c r="C138" s="9" t="s">
        <v>1593</v>
      </c>
      <c r="D138" s="9" t="s">
        <v>1592</v>
      </c>
      <c r="E138" s="6">
        <v>6</v>
      </c>
      <c r="F138" s="30" t="s">
        <v>49</v>
      </c>
      <c r="G138" s="28">
        <v>0.25</v>
      </c>
      <c r="H138" s="6">
        <v>136</v>
      </c>
      <c r="I138" s="49">
        <v>8.5500000000000007</v>
      </c>
      <c r="J138" s="49">
        <v>4.8450000000000006</v>
      </c>
    </row>
    <row r="139" spans="2:10" x14ac:dyDescent="0.35">
      <c r="C139" s="9" t="s">
        <v>1625</v>
      </c>
      <c r="D139" s="9" t="s">
        <v>1618</v>
      </c>
      <c r="E139" s="6">
        <v>7</v>
      </c>
      <c r="F139" s="30" t="s">
        <v>50</v>
      </c>
      <c r="G139" s="28">
        <v>0.25</v>
      </c>
      <c r="H139" s="6">
        <v>133</v>
      </c>
      <c r="I139" s="49">
        <v>22.72</v>
      </c>
      <c r="J139" s="49">
        <v>12.590666666666666</v>
      </c>
    </row>
    <row r="140" spans="2:10" x14ac:dyDescent="0.35">
      <c r="C140" s="9" t="s">
        <v>1625</v>
      </c>
      <c r="D140" s="9" t="s">
        <v>1618</v>
      </c>
      <c r="E140" s="6">
        <v>7</v>
      </c>
      <c r="F140" s="30" t="s">
        <v>49</v>
      </c>
      <c r="G140" s="28">
        <v>0.25</v>
      </c>
      <c r="H140" s="6">
        <v>143</v>
      </c>
      <c r="I140" s="49">
        <v>22.72</v>
      </c>
      <c r="J140" s="49">
        <v>13.537333333333333</v>
      </c>
    </row>
    <row r="141" spans="2:10" x14ac:dyDescent="0.35">
      <c r="B141" s="6" t="s">
        <v>53</v>
      </c>
      <c r="C141" s="9" t="s">
        <v>42</v>
      </c>
      <c r="D141" s="9" t="s">
        <v>1650</v>
      </c>
      <c r="E141" s="6">
        <v>6</v>
      </c>
      <c r="F141" s="30" t="s">
        <v>50</v>
      </c>
      <c r="G141" s="28">
        <v>1</v>
      </c>
      <c r="H141" s="6">
        <v>147</v>
      </c>
      <c r="I141" s="49">
        <v>7.5</v>
      </c>
      <c r="J141" s="49">
        <v>18.375</v>
      </c>
    </row>
    <row r="142" spans="2:10" x14ac:dyDescent="0.35">
      <c r="C142" s="9" t="s">
        <v>42</v>
      </c>
      <c r="D142" s="9" t="s">
        <v>1650</v>
      </c>
      <c r="E142" s="6">
        <v>6</v>
      </c>
      <c r="F142" s="30" t="s">
        <v>49</v>
      </c>
      <c r="G142" s="28">
        <v>1</v>
      </c>
      <c r="H142" s="6">
        <v>136</v>
      </c>
      <c r="I142" s="49">
        <v>7.5</v>
      </c>
      <c r="J142" s="49">
        <v>17</v>
      </c>
    </row>
    <row r="143" spans="2:10" x14ac:dyDescent="0.35">
      <c r="C143" s="9" t="s">
        <v>42</v>
      </c>
      <c r="D143" s="9" t="s">
        <v>1650</v>
      </c>
      <c r="E143" s="6">
        <v>7</v>
      </c>
      <c r="F143" s="30" t="s">
        <v>50</v>
      </c>
      <c r="G143" s="28">
        <v>1</v>
      </c>
      <c r="H143" s="6">
        <v>133</v>
      </c>
      <c r="I143" s="49">
        <v>3</v>
      </c>
      <c r="J143" s="49">
        <v>6.65</v>
      </c>
    </row>
    <row r="144" spans="2:10" x14ac:dyDescent="0.35">
      <c r="C144" s="9" t="s">
        <v>42</v>
      </c>
      <c r="D144" s="9" t="s">
        <v>1650</v>
      </c>
      <c r="E144" s="6">
        <v>7</v>
      </c>
      <c r="F144" s="30" t="s">
        <v>49</v>
      </c>
      <c r="G144" s="28">
        <v>1</v>
      </c>
      <c r="H144" s="6">
        <v>143</v>
      </c>
      <c r="I144" s="49">
        <v>3</v>
      </c>
      <c r="J144" s="49">
        <v>7.15</v>
      </c>
    </row>
    <row r="145" spans="1:10" x14ac:dyDescent="0.35">
      <c r="C145" s="9" t="s">
        <v>42</v>
      </c>
      <c r="D145" s="9" t="s">
        <v>1650</v>
      </c>
      <c r="E145" s="6">
        <v>10</v>
      </c>
      <c r="F145" s="30" t="s">
        <v>50</v>
      </c>
      <c r="G145" s="28">
        <v>1</v>
      </c>
      <c r="H145" s="6">
        <v>157</v>
      </c>
      <c r="I145" s="49">
        <v>7.5</v>
      </c>
      <c r="J145" s="49">
        <v>19.625</v>
      </c>
    </row>
    <row r="146" spans="1:10" x14ac:dyDescent="0.35">
      <c r="C146" s="9" t="s">
        <v>42</v>
      </c>
      <c r="D146" s="9" t="s">
        <v>1650</v>
      </c>
      <c r="E146" s="6">
        <v>10</v>
      </c>
      <c r="F146" s="30" t="s">
        <v>49</v>
      </c>
      <c r="G146" s="28">
        <v>1</v>
      </c>
      <c r="H146" s="6">
        <v>164</v>
      </c>
      <c r="I146" s="49">
        <v>7.5</v>
      </c>
      <c r="J146" s="49">
        <v>20.5</v>
      </c>
    </row>
    <row r="147" spans="1:10" x14ac:dyDescent="0.35">
      <c r="C147" s="9" t="s">
        <v>42</v>
      </c>
      <c r="D147" s="9" t="s">
        <v>1650</v>
      </c>
      <c r="E147" s="6">
        <v>11</v>
      </c>
      <c r="F147" s="30" t="s">
        <v>50</v>
      </c>
      <c r="G147" s="28">
        <v>1</v>
      </c>
      <c r="H147" s="6">
        <v>147</v>
      </c>
      <c r="I147" s="49">
        <v>15</v>
      </c>
      <c r="J147" s="49">
        <v>36.75</v>
      </c>
    </row>
    <row r="148" spans="1:10" x14ac:dyDescent="0.35">
      <c r="C148" s="9" t="s">
        <v>42</v>
      </c>
      <c r="D148" s="9" t="s">
        <v>1650</v>
      </c>
      <c r="E148" s="6">
        <v>11</v>
      </c>
      <c r="F148" s="30" t="s">
        <v>49</v>
      </c>
      <c r="G148" s="28">
        <v>1</v>
      </c>
      <c r="H148" s="6">
        <v>157</v>
      </c>
      <c r="I148" s="49">
        <v>15</v>
      </c>
      <c r="J148" s="49">
        <v>39.25</v>
      </c>
    </row>
    <row r="149" spans="1:10" x14ac:dyDescent="0.35">
      <c r="A149" s="6" t="s">
        <v>1697</v>
      </c>
      <c r="C149" s="6"/>
      <c r="D149" s="6"/>
      <c r="E149" s="6"/>
      <c r="I149" s="49">
        <v>864.59999999999991</v>
      </c>
      <c r="J149" s="49">
        <v>970.99574675000008</v>
      </c>
    </row>
    <row r="150" spans="1:10" ht="26.5" x14ac:dyDescent="0.35">
      <c r="A150" s="6" t="s">
        <v>284</v>
      </c>
      <c r="B150" s="6" t="s">
        <v>997</v>
      </c>
      <c r="C150" s="9" t="s">
        <v>1673</v>
      </c>
      <c r="D150" s="9" t="s">
        <v>1672</v>
      </c>
      <c r="E150" s="6">
        <v>4</v>
      </c>
      <c r="F150" s="30" t="s">
        <v>50</v>
      </c>
      <c r="G150" s="28">
        <v>1</v>
      </c>
      <c r="H150" s="6">
        <v>130</v>
      </c>
      <c r="I150" s="49">
        <v>7.5</v>
      </c>
      <c r="J150" s="49">
        <v>16.25</v>
      </c>
    </row>
    <row r="151" spans="1:10" ht="26.5" x14ac:dyDescent="0.35">
      <c r="C151" s="9" t="s">
        <v>1673</v>
      </c>
      <c r="D151" s="9" t="s">
        <v>1672</v>
      </c>
      <c r="E151" s="6">
        <v>4</v>
      </c>
      <c r="F151" s="30" t="s">
        <v>49</v>
      </c>
      <c r="G151" s="28">
        <v>1</v>
      </c>
      <c r="H151" s="6">
        <v>154</v>
      </c>
      <c r="I151" s="49">
        <v>7.5</v>
      </c>
      <c r="J151" s="49">
        <v>19.25</v>
      </c>
    </row>
    <row r="152" spans="1:10" ht="39.5" x14ac:dyDescent="0.35">
      <c r="B152" s="6" t="s">
        <v>1483</v>
      </c>
      <c r="C152" s="9" t="s">
        <v>1665</v>
      </c>
      <c r="D152" s="9" t="s">
        <v>1664</v>
      </c>
      <c r="E152" s="6">
        <v>1</v>
      </c>
      <c r="F152" s="30" t="s">
        <v>50</v>
      </c>
      <c r="G152" s="28">
        <v>1</v>
      </c>
      <c r="H152" s="6">
        <v>194</v>
      </c>
      <c r="I152" s="49">
        <v>18</v>
      </c>
      <c r="J152" s="49">
        <v>58.2</v>
      </c>
    </row>
    <row r="153" spans="1:10" ht="39.5" x14ac:dyDescent="0.35">
      <c r="C153" s="9" t="s">
        <v>1665</v>
      </c>
      <c r="D153" s="9" t="s">
        <v>1664</v>
      </c>
      <c r="E153" s="6">
        <v>1</v>
      </c>
      <c r="F153" s="30" t="s">
        <v>49</v>
      </c>
      <c r="G153" s="28">
        <v>1</v>
      </c>
      <c r="H153" s="6">
        <v>194</v>
      </c>
      <c r="I153" s="49">
        <v>18</v>
      </c>
      <c r="J153" s="49">
        <v>58.2</v>
      </c>
    </row>
    <row r="154" spans="1:10" ht="39.5" x14ac:dyDescent="0.35">
      <c r="B154" s="6" t="s">
        <v>130</v>
      </c>
      <c r="C154" s="9" t="s">
        <v>1663</v>
      </c>
      <c r="D154" s="9" t="s">
        <v>1662</v>
      </c>
      <c r="E154" s="6">
        <v>1</v>
      </c>
      <c r="F154" s="30" t="s">
        <v>50</v>
      </c>
      <c r="G154" s="28">
        <v>1</v>
      </c>
      <c r="H154" s="6">
        <v>194</v>
      </c>
      <c r="I154" s="49">
        <v>12</v>
      </c>
      <c r="J154" s="49">
        <v>38.799999999999997</v>
      </c>
    </row>
    <row r="155" spans="1:10" ht="39.5" x14ac:dyDescent="0.35">
      <c r="C155" s="9" t="s">
        <v>1663</v>
      </c>
      <c r="D155" s="9" t="s">
        <v>1662</v>
      </c>
      <c r="E155" s="6">
        <v>1</v>
      </c>
      <c r="F155" s="30" t="s">
        <v>49</v>
      </c>
      <c r="G155" s="28">
        <v>1</v>
      </c>
      <c r="H155" s="6">
        <v>194</v>
      </c>
      <c r="I155" s="49">
        <v>12</v>
      </c>
      <c r="J155" s="49">
        <v>38.799999999999997</v>
      </c>
    </row>
    <row r="156" spans="1:10" ht="26.5" x14ac:dyDescent="0.35">
      <c r="C156" s="9" t="s">
        <v>1671</v>
      </c>
      <c r="D156" s="9" t="s">
        <v>1670</v>
      </c>
      <c r="E156" s="6">
        <v>3</v>
      </c>
      <c r="F156" s="30" t="s">
        <v>50</v>
      </c>
      <c r="G156" s="28">
        <v>1</v>
      </c>
      <c r="H156" s="6">
        <v>158</v>
      </c>
      <c r="I156" s="49">
        <v>30</v>
      </c>
      <c r="J156" s="49">
        <v>79</v>
      </c>
    </row>
    <row r="157" spans="1:10" ht="26.5" x14ac:dyDescent="0.35">
      <c r="C157" s="9" t="s">
        <v>1671</v>
      </c>
      <c r="D157" s="9" t="s">
        <v>1670</v>
      </c>
      <c r="E157" s="6">
        <v>3</v>
      </c>
      <c r="F157" s="30" t="s">
        <v>49</v>
      </c>
      <c r="G157" s="28">
        <v>1</v>
      </c>
      <c r="H157" s="6">
        <v>170</v>
      </c>
      <c r="I157" s="49">
        <v>30</v>
      </c>
      <c r="J157" s="49">
        <v>85</v>
      </c>
    </row>
    <row r="158" spans="1:10" ht="39.5" x14ac:dyDescent="0.35">
      <c r="B158" s="6" t="s">
        <v>125</v>
      </c>
      <c r="C158" s="9" t="s">
        <v>1667</v>
      </c>
      <c r="D158" s="9" t="s">
        <v>1666</v>
      </c>
      <c r="E158" s="6">
        <v>2</v>
      </c>
      <c r="F158" s="30" t="s">
        <v>50</v>
      </c>
      <c r="G158" s="28">
        <v>1</v>
      </c>
      <c r="H158" s="6">
        <v>175</v>
      </c>
      <c r="I158" s="49">
        <v>18</v>
      </c>
      <c r="J158" s="49">
        <v>52.5</v>
      </c>
    </row>
    <row r="159" spans="1:10" ht="39.5" x14ac:dyDescent="0.35">
      <c r="C159" s="9" t="s">
        <v>1667</v>
      </c>
      <c r="D159" s="9" t="s">
        <v>1666</v>
      </c>
      <c r="E159" s="6">
        <v>2</v>
      </c>
      <c r="F159" s="30" t="s">
        <v>49</v>
      </c>
      <c r="G159" s="28">
        <v>1</v>
      </c>
      <c r="H159" s="6">
        <v>175</v>
      </c>
      <c r="I159" s="49">
        <v>18</v>
      </c>
      <c r="J159" s="49">
        <v>52.5</v>
      </c>
    </row>
    <row r="160" spans="1:10" ht="52.5" x14ac:dyDescent="0.35">
      <c r="C160" s="9" t="s">
        <v>1669</v>
      </c>
      <c r="D160" s="9" t="s">
        <v>1668</v>
      </c>
      <c r="E160" s="6">
        <v>2</v>
      </c>
      <c r="F160" s="30" t="s">
        <v>50</v>
      </c>
      <c r="G160" s="28">
        <v>1</v>
      </c>
      <c r="H160" s="6">
        <v>175</v>
      </c>
      <c r="I160" s="49">
        <v>12</v>
      </c>
      <c r="J160" s="49">
        <v>35</v>
      </c>
    </row>
    <row r="161" spans="1:10" ht="52.5" x14ac:dyDescent="0.35">
      <c r="C161" s="9" t="s">
        <v>1669</v>
      </c>
      <c r="D161" s="9" t="s">
        <v>1668</v>
      </c>
      <c r="E161" s="6">
        <v>2</v>
      </c>
      <c r="F161" s="30" t="s">
        <v>49</v>
      </c>
      <c r="G161" s="28">
        <v>1</v>
      </c>
      <c r="H161" s="6">
        <v>175</v>
      </c>
      <c r="I161" s="49">
        <v>12</v>
      </c>
      <c r="J161" s="49">
        <v>35</v>
      </c>
    </row>
    <row r="162" spans="1:10" ht="26.5" x14ac:dyDescent="0.35">
      <c r="B162" s="6" t="s">
        <v>1132</v>
      </c>
      <c r="C162" s="9" t="s">
        <v>1675</v>
      </c>
      <c r="D162" s="9" t="s">
        <v>1674</v>
      </c>
      <c r="E162" s="6">
        <v>4</v>
      </c>
      <c r="F162" s="30" t="s">
        <v>50</v>
      </c>
      <c r="G162" s="28">
        <v>1</v>
      </c>
      <c r="H162" s="6">
        <v>130</v>
      </c>
      <c r="I162" s="49">
        <v>22.5</v>
      </c>
      <c r="J162" s="49">
        <v>48.75</v>
      </c>
    </row>
    <row r="163" spans="1:10" ht="26.5" x14ac:dyDescent="0.35">
      <c r="C163" s="9" t="s">
        <v>1675</v>
      </c>
      <c r="D163" s="9" t="s">
        <v>1674</v>
      </c>
      <c r="E163" s="6">
        <v>4</v>
      </c>
      <c r="F163" s="30" t="s">
        <v>49</v>
      </c>
      <c r="G163" s="28">
        <v>1</v>
      </c>
      <c r="H163" s="6">
        <v>154</v>
      </c>
      <c r="I163" s="49">
        <v>22.5</v>
      </c>
      <c r="J163" s="49">
        <v>57.75</v>
      </c>
    </row>
    <row r="164" spans="1:10" ht="26.5" x14ac:dyDescent="0.35">
      <c r="C164" s="9" t="s">
        <v>1549</v>
      </c>
      <c r="D164" s="9" t="s">
        <v>1676</v>
      </c>
      <c r="E164" s="6">
        <v>5</v>
      </c>
      <c r="F164" s="30" t="s">
        <v>49</v>
      </c>
      <c r="G164" s="28">
        <v>0.25</v>
      </c>
      <c r="H164" s="6">
        <v>130</v>
      </c>
      <c r="I164" s="49">
        <v>30</v>
      </c>
      <c r="J164" s="49">
        <v>16.25</v>
      </c>
    </row>
    <row r="165" spans="1:10" ht="26.5" x14ac:dyDescent="0.35">
      <c r="B165" s="6" t="s">
        <v>137</v>
      </c>
      <c r="C165" s="9" t="s">
        <v>1549</v>
      </c>
      <c r="D165" s="9" t="s">
        <v>1676</v>
      </c>
      <c r="E165" s="6">
        <v>5</v>
      </c>
      <c r="F165" s="30" t="s">
        <v>49</v>
      </c>
      <c r="G165" s="28">
        <v>0.25</v>
      </c>
      <c r="H165" s="6">
        <v>130</v>
      </c>
      <c r="I165" s="49">
        <v>30</v>
      </c>
      <c r="J165" s="49">
        <v>16.25</v>
      </c>
    </row>
    <row r="166" spans="1:10" ht="26.5" x14ac:dyDescent="0.35">
      <c r="B166" s="6" t="s">
        <v>766</v>
      </c>
      <c r="C166" s="9" t="s">
        <v>1549</v>
      </c>
      <c r="D166" s="9" t="s">
        <v>1676</v>
      </c>
      <c r="E166" s="6">
        <v>5</v>
      </c>
      <c r="F166" s="30" t="s">
        <v>49</v>
      </c>
      <c r="G166" s="28">
        <v>0.25</v>
      </c>
      <c r="H166" s="6">
        <v>130</v>
      </c>
      <c r="I166" s="49">
        <v>30</v>
      </c>
      <c r="J166" s="49">
        <v>16.25</v>
      </c>
    </row>
    <row r="167" spans="1:10" ht="26.5" x14ac:dyDescent="0.35">
      <c r="B167" s="6" t="s">
        <v>1250</v>
      </c>
      <c r="C167" s="9" t="s">
        <v>1549</v>
      </c>
      <c r="D167" s="9" t="s">
        <v>1676</v>
      </c>
      <c r="E167" s="6">
        <v>5</v>
      </c>
      <c r="F167" s="30" t="s">
        <v>49</v>
      </c>
      <c r="G167" s="28">
        <v>0.25</v>
      </c>
      <c r="H167" s="6">
        <v>130</v>
      </c>
      <c r="I167" s="49">
        <v>30</v>
      </c>
      <c r="J167" s="49">
        <v>16.25</v>
      </c>
    </row>
    <row r="168" spans="1:10" x14ac:dyDescent="0.35">
      <c r="A168" s="6" t="s">
        <v>1698</v>
      </c>
      <c r="C168" s="6"/>
      <c r="D168" s="6"/>
      <c r="E168" s="6"/>
      <c r="I168" s="49">
        <v>360</v>
      </c>
      <c r="J168" s="49">
        <v>740</v>
      </c>
    </row>
    <row r="169" spans="1:10" x14ac:dyDescent="0.35">
      <c r="A169" s="6" t="s">
        <v>281</v>
      </c>
      <c r="B169" s="6" t="s">
        <v>997</v>
      </c>
      <c r="C169" s="9" t="s">
        <v>1523</v>
      </c>
      <c r="D169" s="9" t="s">
        <v>783</v>
      </c>
      <c r="E169" s="6">
        <v>6</v>
      </c>
      <c r="F169" s="30" t="s">
        <v>50</v>
      </c>
      <c r="G169" s="28">
        <v>1</v>
      </c>
      <c r="H169" s="6">
        <v>34</v>
      </c>
      <c r="I169" s="49">
        <v>30</v>
      </c>
      <c r="J169" s="49">
        <v>17</v>
      </c>
    </row>
    <row r="170" spans="1:10" x14ac:dyDescent="0.35">
      <c r="C170" s="9" t="s">
        <v>1523</v>
      </c>
      <c r="D170" s="9" t="s">
        <v>783</v>
      </c>
      <c r="E170" s="6">
        <v>6</v>
      </c>
      <c r="F170" s="30" t="s">
        <v>50</v>
      </c>
      <c r="G170" s="28"/>
      <c r="H170" s="6">
        <v>5</v>
      </c>
      <c r="I170" s="49">
        <v>30</v>
      </c>
      <c r="J170" s="49">
        <v>2.5</v>
      </c>
    </row>
    <row r="171" spans="1:10" x14ac:dyDescent="0.35">
      <c r="C171" s="9" t="s">
        <v>1506</v>
      </c>
      <c r="D171" s="9" t="s">
        <v>1505</v>
      </c>
      <c r="E171" s="6">
        <v>3</v>
      </c>
      <c r="F171" s="30" t="s">
        <v>49</v>
      </c>
      <c r="G171" s="28">
        <v>1</v>
      </c>
      <c r="H171" s="6">
        <v>44</v>
      </c>
      <c r="I171" s="49">
        <v>13</v>
      </c>
      <c r="J171" s="49">
        <v>9.5333333333333332</v>
      </c>
    </row>
    <row r="172" spans="1:10" x14ac:dyDescent="0.35">
      <c r="C172" s="9" t="s">
        <v>1506</v>
      </c>
      <c r="D172" s="9" t="s">
        <v>1505</v>
      </c>
      <c r="E172" s="6">
        <v>3</v>
      </c>
      <c r="F172" s="30" t="s">
        <v>49</v>
      </c>
      <c r="G172" s="28"/>
      <c r="H172" s="6">
        <v>8</v>
      </c>
      <c r="I172" s="49">
        <v>13</v>
      </c>
      <c r="J172" s="49">
        <v>1.7333333333333334</v>
      </c>
    </row>
    <row r="173" spans="1:10" x14ac:dyDescent="0.35">
      <c r="B173" s="6" t="s">
        <v>1483</v>
      </c>
      <c r="C173" s="9" t="s">
        <v>1493</v>
      </c>
      <c r="D173" s="9" t="s">
        <v>1492</v>
      </c>
      <c r="E173" s="6">
        <v>2</v>
      </c>
      <c r="F173" s="30" t="s">
        <v>50</v>
      </c>
      <c r="G173" s="28">
        <v>1</v>
      </c>
      <c r="H173" s="6">
        <v>47</v>
      </c>
      <c r="I173" s="49">
        <v>12</v>
      </c>
      <c r="J173" s="49">
        <v>9.4</v>
      </c>
    </row>
    <row r="174" spans="1:10" x14ac:dyDescent="0.35">
      <c r="C174" s="9" t="s">
        <v>1493</v>
      </c>
      <c r="D174" s="9" t="s">
        <v>1492</v>
      </c>
      <c r="E174" s="6">
        <v>2</v>
      </c>
      <c r="F174" s="30" t="s">
        <v>50</v>
      </c>
      <c r="G174" s="28"/>
      <c r="H174" s="6">
        <v>8</v>
      </c>
      <c r="I174" s="49">
        <v>12</v>
      </c>
      <c r="J174" s="49">
        <v>1.6</v>
      </c>
    </row>
    <row r="175" spans="1:10" x14ac:dyDescent="0.35">
      <c r="C175" s="9" t="s">
        <v>1488</v>
      </c>
      <c r="D175" s="9" t="s">
        <v>1487</v>
      </c>
      <c r="E175" s="6">
        <v>1</v>
      </c>
      <c r="F175" s="30" t="s">
        <v>49</v>
      </c>
      <c r="G175" s="28">
        <v>1</v>
      </c>
      <c r="H175" s="6">
        <v>58</v>
      </c>
      <c r="I175" s="49">
        <v>6</v>
      </c>
      <c r="J175" s="49">
        <v>5.8</v>
      </c>
    </row>
    <row r="176" spans="1:10" x14ac:dyDescent="0.35">
      <c r="C176" s="9" t="s">
        <v>1488</v>
      </c>
      <c r="D176" s="9" t="s">
        <v>1487</v>
      </c>
      <c r="E176" s="6">
        <v>1</v>
      </c>
      <c r="F176" s="30" t="s">
        <v>49</v>
      </c>
      <c r="G176" s="28"/>
      <c r="H176" s="6">
        <v>4</v>
      </c>
      <c r="I176" s="49">
        <v>6</v>
      </c>
      <c r="J176" s="49">
        <v>0.4</v>
      </c>
    </row>
    <row r="177" spans="2:10" x14ac:dyDescent="0.35">
      <c r="C177" s="9" t="s">
        <v>1485</v>
      </c>
      <c r="D177" s="9" t="s">
        <v>1484</v>
      </c>
      <c r="E177" s="6">
        <v>1</v>
      </c>
      <c r="F177" s="30" t="s">
        <v>49</v>
      </c>
      <c r="G177" s="28">
        <v>1</v>
      </c>
      <c r="H177" s="6">
        <v>58</v>
      </c>
      <c r="I177" s="49">
        <v>12</v>
      </c>
      <c r="J177" s="49">
        <v>11.6</v>
      </c>
    </row>
    <row r="178" spans="2:10" x14ac:dyDescent="0.35">
      <c r="C178" s="9" t="s">
        <v>1485</v>
      </c>
      <c r="D178" s="9" t="s">
        <v>1484</v>
      </c>
      <c r="E178" s="6">
        <v>1</v>
      </c>
      <c r="F178" s="30" t="s">
        <v>49</v>
      </c>
      <c r="G178" s="28"/>
      <c r="H178" s="6">
        <v>4</v>
      </c>
      <c r="I178" s="49">
        <v>12</v>
      </c>
      <c r="J178" s="49">
        <v>0.8</v>
      </c>
    </row>
    <row r="179" spans="2:10" x14ac:dyDescent="0.35">
      <c r="C179" s="9" t="s">
        <v>1495</v>
      </c>
      <c r="D179" s="9" t="s">
        <v>1494</v>
      </c>
      <c r="E179" s="6">
        <v>2</v>
      </c>
      <c r="F179" s="30" t="s">
        <v>50</v>
      </c>
      <c r="G179" s="28">
        <v>1</v>
      </c>
      <c r="H179" s="6">
        <v>47</v>
      </c>
      <c r="I179" s="49">
        <v>8</v>
      </c>
      <c r="J179" s="49">
        <v>6.2666666666666666</v>
      </c>
    </row>
    <row r="180" spans="2:10" x14ac:dyDescent="0.35">
      <c r="C180" s="9" t="s">
        <v>1495</v>
      </c>
      <c r="D180" s="9" t="s">
        <v>1494</v>
      </c>
      <c r="E180" s="6">
        <v>2</v>
      </c>
      <c r="F180" s="30" t="s">
        <v>50</v>
      </c>
      <c r="G180" s="28"/>
      <c r="H180" s="6">
        <v>8</v>
      </c>
      <c r="I180" s="49">
        <v>8</v>
      </c>
      <c r="J180" s="49">
        <v>1.0666666666666667</v>
      </c>
    </row>
    <row r="181" spans="2:10" x14ac:dyDescent="0.35">
      <c r="B181" s="6" t="s">
        <v>130</v>
      </c>
      <c r="C181" s="9" t="s">
        <v>1513</v>
      </c>
      <c r="D181" s="9" t="s">
        <v>1512</v>
      </c>
      <c r="E181" s="6">
        <v>4</v>
      </c>
      <c r="F181" s="30" t="s">
        <v>50</v>
      </c>
      <c r="G181" s="28">
        <v>1</v>
      </c>
      <c r="H181" s="6">
        <v>35</v>
      </c>
      <c r="I181" s="49">
        <v>10</v>
      </c>
      <c r="J181" s="49">
        <v>5.833333333333333</v>
      </c>
    </row>
    <row r="182" spans="2:10" x14ac:dyDescent="0.35">
      <c r="C182" s="9" t="s">
        <v>1513</v>
      </c>
      <c r="D182" s="9" t="s">
        <v>1512</v>
      </c>
      <c r="E182" s="6">
        <v>4</v>
      </c>
      <c r="F182" s="30" t="s">
        <v>50</v>
      </c>
      <c r="G182" s="28"/>
      <c r="H182" s="6">
        <v>1</v>
      </c>
      <c r="I182" s="49">
        <v>10</v>
      </c>
      <c r="J182" s="49">
        <v>0.16666666666666666</v>
      </c>
    </row>
    <row r="183" spans="2:10" x14ac:dyDescent="0.35">
      <c r="C183" s="9" t="s">
        <v>1516</v>
      </c>
      <c r="D183" s="9" t="s">
        <v>1515</v>
      </c>
      <c r="E183" s="6">
        <v>4</v>
      </c>
      <c r="F183" s="30" t="s">
        <v>50</v>
      </c>
      <c r="G183" s="28">
        <v>1</v>
      </c>
      <c r="H183" s="6">
        <v>35</v>
      </c>
      <c r="I183" s="49">
        <v>13</v>
      </c>
      <c r="J183" s="49">
        <v>7.583333333333333</v>
      </c>
    </row>
    <row r="184" spans="2:10" x14ac:dyDescent="0.35">
      <c r="C184" s="9" t="s">
        <v>1516</v>
      </c>
      <c r="D184" s="9" t="s">
        <v>1515</v>
      </c>
      <c r="E184" s="6">
        <v>4</v>
      </c>
      <c r="F184" s="30" t="s">
        <v>50</v>
      </c>
      <c r="G184" s="28"/>
      <c r="H184" s="6">
        <v>1</v>
      </c>
      <c r="I184" s="49">
        <v>13</v>
      </c>
      <c r="J184" s="49">
        <v>0.21666666666666667</v>
      </c>
    </row>
    <row r="185" spans="2:10" x14ac:dyDescent="0.35">
      <c r="B185" s="6" t="s">
        <v>125</v>
      </c>
      <c r="C185" s="9" t="s">
        <v>1503</v>
      </c>
      <c r="D185" s="9" t="s">
        <v>1502</v>
      </c>
      <c r="E185" s="6">
        <v>3</v>
      </c>
      <c r="F185" s="30" t="s">
        <v>49</v>
      </c>
      <c r="G185" s="28">
        <v>1</v>
      </c>
      <c r="H185" s="6">
        <v>44</v>
      </c>
      <c r="I185" s="49">
        <v>8.5</v>
      </c>
      <c r="J185" s="49">
        <v>6.2333333333333334</v>
      </c>
    </row>
    <row r="186" spans="2:10" x14ac:dyDescent="0.35">
      <c r="C186" s="9" t="s">
        <v>1503</v>
      </c>
      <c r="D186" s="9" t="s">
        <v>1502</v>
      </c>
      <c r="E186" s="6">
        <v>3</v>
      </c>
      <c r="F186" s="30" t="s">
        <v>49</v>
      </c>
      <c r="G186" s="28"/>
      <c r="H186" s="6">
        <v>8</v>
      </c>
      <c r="I186" s="49">
        <v>8.5</v>
      </c>
      <c r="J186" s="49">
        <v>1.1333333333333333</v>
      </c>
    </row>
    <row r="187" spans="2:10" x14ac:dyDescent="0.35">
      <c r="B187" s="6" t="s">
        <v>706</v>
      </c>
      <c r="C187" s="9" t="s">
        <v>1500</v>
      </c>
      <c r="D187" s="9" t="s">
        <v>1499</v>
      </c>
      <c r="E187" s="6">
        <v>3</v>
      </c>
      <c r="F187" s="30" t="s">
        <v>49</v>
      </c>
      <c r="G187" s="28">
        <v>1</v>
      </c>
      <c r="H187" s="6">
        <v>44</v>
      </c>
      <c r="I187" s="49">
        <v>4.5</v>
      </c>
      <c r="J187" s="49">
        <v>3.3</v>
      </c>
    </row>
    <row r="188" spans="2:10" x14ac:dyDescent="0.35">
      <c r="C188" s="9" t="s">
        <v>1500</v>
      </c>
      <c r="D188" s="9" t="s">
        <v>1499</v>
      </c>
      <c r="E188" s="6">
        <v>3</v>
      </c>
      <c r="F188" s="30" t="s">
        <v>49</v>
      </c>
      <c r="G188" s="28"/>
      <c r="H188" s="6">
        <v>8</v>
      </c>
      <c r="I188" s="49">
        <v>4.5</v>
      </c>
      <c r="J188" s="49">
        <v>0.6</v>
      </c>
    </row>
    <row r="189" spans="2:10" x14ac:dyDescent="0.35">
      <c r="B189" s="6" t="s">
        <v>122</v>
      </c>
      <c r="C189" s="9" t="s">
        <v>1497</v>
      </c>
      <c r="D189" s="9" t="s">
        <v>1496</v>
      </c>
      <c r="E189" s="6">
        <v>3</v>
      </c>
      <c r="F189" s="30" t="s">
        <v>49</v>
      </c>
      <c r="G189" s="28">
        <v>1</v>
      </c>
      <c r="H189" s="6">
        <v>44</v>
      </c>
      <c r="I189" s="49">
        <v>4</v>
      </c>
      <c r="J189" s="49">
        <v>2.9333333333333331</v>
      </c>
    </row>
    <row r="190" spans="2:10" x14ac:dyDescent="0.35">
      <c r="C190" s="9" t="s">
        <v>1497</v>
      </c>
      <c r="D190" s="9" t="s">
        <v>1496</v>
      </c>
      <c r="E190" s="6">
        <v>3</v>
      </c>
      <c r="F190" s="30" t="s">
        <v>49</v>
      </c>
      <c r="G190" s="28"/>
      <c r="H190" s="6">
        <v>8</v>
      </c>
      <c r="I190" s="49">
        <v>4</v>
      </c>
      <c r="J190" s="49">
        <v>0.53333333333333333</v>
      </c>
    </row>
    <row r="191" spans="2:10" x14ac:dyDescent="0.35">
      <c r="C191" s="9" t="s">
        <v>1508</v>
      </c>
      <c r="D191" s="9" t="s">
        <v>676</v>
      </c>
      <c r="E191" s="6">
        <v>4</v>
      </c>
      <c r="F191" s="30" t="s">
        <v>50</v>
      </c>
      <c r="G191" s="28">
        <v>1</v>
      </c>
      <c r="H191" s="6">
        <v>35</v>
      </c>
      <c r="I191" s="49">
        <v>3</v>
      </c>
      <c r="J191" s="49">
        <v>1.75</v>
      </c>
    </row>
    <row r="192" spans="2:10" x14ac:dyDescent="0.35">
      <c r="C192" s="9" t="s">
        <v>1508</v>
      </c>
      <c r="D192" s="9" t="s">
        <v>676</v>
      </c>
      <c r="E192" s="6">
        <v>4</v>
      </c>
      <c r="F192" s="30" t="s">
        <v>50</v>
      </c>
      <c r="G192" s="28"/>
      <c r="H192" s="6">
        <v>1</v>
      </c>
      <c r="I192" s="49">
        <v>3</v>
      </c>
      <c r="J192" s="49">
        <v>0.05</v>
      </c>
    </row>
    <row r="193" spans="1:10" ht="39.5" x14ac:dyDescent="0.35">
      <c r="B193" s="6" t="s">
        <v>766</v>
      </c>
      <c r="C193" s="9" t="s">
        <v>1521</v>
      </c>
      <c r="D193" s="9" t="s">
        <v>1520</v>
      </c>
      <c r="E193" s="6">
        <v>5</v>
      </c>
      <c r="F193" s="30" t="s">
        <v>49</v>
      </c>
      <c r="G193" s="28">
        <v>1</v>
      </c>
      <c r="H193" s="6">
        <v>41</v>
      </c>
      <c r="I193" s="49">
        <v>15</v>
      </c>
      <c r="J193" s="49">
        <v>10.25</v>
      </c>
    </row>
    <row r="194" spans="1:10" ht="39.5" x14ac:dyDescent="0.35">
      <c r="C194" s="9" t="s">
        <v>1521</v>
      </c>
      <c r="D194" s="9" t="s">
        <v>1520</v>
      </c>
      <c r="E194" s="6">
        <v>5</v>
      </c>
      <c r="F194" s="30" t="s">
        <v>49</v>
      </c>
      <c r="G194" s="28"/>
      <c r="H194" s="6">
        <v>1</v>
      </c>
      <c r="I194" s="49">
        <v>15</v>
      </c>
      <c r="J194" s="49">
        <v>0.25</v>
      </c>
    </row>
    <row r="195" spans="1:10" x14ac:dyDescent="0.35">
      <c r="B195" s="6" t="s">
        <v>977</v>
      </c>
      <c r="C195" s="9" t="s">
        <v>1518</v>
      </c>
      <c r="D195" s="9" t="s">
        <v>1517</v>
      </c>
      <c r="E195" s="6">
        <v>5</v>
      </c>
      <c r="F195" s="30" t="s">
        <v>49</v>
      </c>
      <c r="G195" s="28">
        <v>1</v>
      </c>
      <c r="H195" s="6">
        <v>41</v>
      </c>
      <c r="I195" s="49">
        <v>15</v>
      </c>
      <c r="J195" s="49">
        <v>10.25</v>
      </c>
    </row>
    <row r="196" spans="1:10" x14ac:dyDescent="0.35">
      <c r="C196" s="9" t="s">
        <v>1518</v>
      </c>
      <c r="D196" s="9" t="s">
        <v>1517</v>
      </c>
      <c r="E196" s="6">
        <v>5</v>
      </c>
      <c r="F196" s="30" t="s">
        <v>49</v>
      </c>
      <c r="G196" s="28"/>
      <c r="H196" s="6">
        <v>1</v>
      </c>
      <c r="I196" s="49">
        <v>15</v>
      </c>
      <c r="J196" s="49">
        <v>0.25</v>
      </c>
    </row>
    <row r="197" spans="1:10" ht="26.5" x14ac:dyDescent="0.35">
      <c r="B197" s="6" t="s">
        <v>1479</v>
      </c>
      <c r="C197" s="9" t="s">
        <v>1481</v>
      </c>
      <c r="D197" s="9" t="s">
        <v>1480</v>
      </c>
      <c r="E197" s="6">
        <v>1</v>
      </c>
      <c r="F197" s="30" t="s">
        <v>49</v>
      </c>
      <c r="G197" s="28">
        <v>1</v>
      </c>
      <c r="H197" s="6">
        <v>58</v>
      </c>
      <c r="I197" s="49">
        <v>12</v>
      </c>
      <c r="J197" s="49">
        <v>11.6</v>
      </c>
    </row>
    <row r="198" spans="1:10" ht="26.5" x14ac:dyDescent="0.35">
      <c r="C198" s="9" t="s">
        <v>1481</v>
      </c>
      <c r="D198" s="9" t="s">
        <v>1480</v>
      </c>
      <c r="E198" s="6">
        <v>1</v>
      </c>
      <c r="F198" s="30" t="s">
        <v>49</v>
      </c>
      <c r="G198" s="28"/>
      <c r="H198" s="6">
        <v>4</v>
      </c>
      <c r="I198" s="49">
        <v>12</v>
      </c>
      <c r="J198" s="49">
        <v>0.8</v>
      </c>
    </row>
    <row r="199" spans="1:10" ht="26.5" x14ac:dyDescent="0.35">
      <c r="B199" s="6" t="s">
        <v>502</v>
      </c>
      <c r="C199" s="9" t="s">
        <v>1490</v>
      </c>
      <c r="D199" s="9" t="s">
        <v>1489</v>
      </c>
      <c r="E199" s="6">
        <v>2</v>
      </c>
      <c r="F199" s="30" t="s">
        <v>50</v>
      </c>
      <c r="G199" s="28">
        <v>1</v>
      </c>
      <c r="H199" s="6">
        <v>47</v>
      </c>
      <c r="I199" s="49">
        <v>10</v>
      </c>
      <c r="J199" s="49">
        <v>7.833333333333333</v>
      </c>
    </row>
    <row r="200" spans="1:10" ht="26.5" x14ac:dyDescent="0.35">
      <c r="C200" s="9" t="s">
        <v>1490</v>
      </c>
      <c r="D200" s="9" t="s">
        <v>1489</v>
      </c>
      <c r="E200" s="6">
        <v>2</v>
      </c>
      <c r="F200" s="30" t="s">
        <v>50</v>
      </c>
      <c r="G200" s="28"/>
      <c r="H200" s="6">
        <v>8</v>
      </c>
      <c r="I200" s="49">
        <v>10</v>
      </c>
      <c r="J200" s="49">
        <v>1.3333333333333333</v>
      </c>
    </row>
    <row r="201" spans="1:10" x14ac:dyDescent="0.35">
      <c r="B201" s="6" t="s">
        <v>142</v>
      </c>
      <c r="C201" s="9" t="s">
        <v>1510</v>
      </c>
      <c r="D201" s="9" t="s">
        <v>1509</v>
      </c>
      <c r="E201" s="6">
        <v>4</v>
      </c>
      <c r="F201" s="30" t="s">
        <v>50</v>
      </c>
      <c r="G201" s="28">
        <v>1</v>
      </c>
      <c r="H201" s="6">
        <v>35</v>
      </c>
      <c r="I201" s="49">
        <v>4</v>
      </c>
      <c r="J201" s="49">
        <v>2.3333333333333335</v>
      </c>
    </row>
    <row r="202" spans="1:10" x14ac:dyDescent="0.35">
      <c r="C202" s="9" t="s">
        <v>1510</v>
      </c>
      <c r="D202" s="9" t="s">
        <v>1509</v>
      </c>
      <c r="E202" s="6">
        <v>4</v>
      </c>
      <c r="F202" s="30" t="s">
        <v>50</v>
      </c>
      <c r="G202" s="28"/>
      <c r="H202" s="6">
        <v>1</v>
      </c>
      <c r="I202" s="49">
        <v>4</v>
      </c>
      <c r="J202" s="49">
        <v>6.6666666666666666E-2</v>
      </c>
    </row>
    <row r="203" spans="1:10" x14ac:dyDescent="0.35">
      <c r="A203" s="6" t="s">
        <v>1687</v>
      </c>
      <c r="C203" s="6"/>
      <c r="D203" s="6"/>
      <c r="E203" s="6"/>
      <c r="I203" s="49">
        <v>360</v>
      </c>
      <c r="J203" s="49">
        <v>143.00000000000003</v>
      </c>
    </row>
    <row r="204" spans="1:10" ht="26.5" x14ac:dyDescent="0.35">
      <c r="A204" s="6" t="s">
        <v>291</v>
      </c>
      <c r="B204" s="6" t="s">
        <v>997</v>
      </c>
      <c r="C204" s="9" t="s">
        <v>1540</v>
      </c>
      <c r="D204" s="9" t="s">
        <v>1539</v>
      </c>
      <c r="E204" s="6">
        <v>3</v>
      </c>
      <c r="F204" s="30" t="s">
        <v>49</v>
      </c>
      <c r="G204" s="28">
        <v>1</v>
      </c>
      <c r="H204" s="6">
        <v>27</v>
      </c>
      <c r="I204" s="49">
        <v>15</v>
      </c>
      <c r="J204" s="49">
        <v>6.75</v>
      </c>
    </row>
    <row r="205" spans="1:10" ht="26.5" x14ac:dyDescent="0.35">
      <c r="C205" s="9" t="s">
        <v>1540</v>
      </c>
      <c r="D205" s="9" t="s">
        <v>1539</v>
      </c>
      <c r="E205" s="6">
        <v>3</v>
      </c>
      <c r="F205" s="30" t="s">
        <v>49</v>
      </c>
      <c r="G205" s="28"/>
      <c r="H205" s="6">
        <v>18</v>
      </c>
      <c r="I205" s="49">
        <v>15</v>
      </c>
      <c r="J205" s="49">
        <v>4.5</v>
      </c>
    </row>
    <row r="206" spans="1:10" x14ac:dyDescent="0.35">
      <c r="B206" s="6" t="s">
        <v>706</v>
      </c>
      <c r="C206" s="9" t="s">
        <v>1531</v>
      </c>
      <c r="D206" s="9" t="s">
        <v>1530</v>
      </c>
      <c r="E206" s="6">
        <v>1</v>
      </c>
      <c r="F206" s="30" t="s">
        <v>49</v>
      </c>
      <c r="G206" s="28">
        <v>1</v>
      </c>
      <c r="H206" s="6">
        <v>33</v>
      </c>
      <c r="I206" s="49">
        <v>7.5</v>
      </c>
      <c r="J206" s="49">
        <v>4.125</v>
      </c>
    </row>
    <row r="207" spans="1:10" x14ac:dyDescent="0.35">
      <c r="C207" s="9" t="s">
        <v>1531</v>
      </c>
      <c r="D207" s="9" t="s">
        <v>1530</v>
      </c>
      <c r="E207" s="6">
        <v>1</v>
      </c>
      <c r="F207" s="30" t="s">
        <v>49</v>
      </c>
      <c r="G207" s="28"/>
      <c r="H207" s="6">
        <v>17</v>
      </c>
      <c r="I207" s="49">
        <v>7.5</v>
      </c>
      <c r="J207" s="49">
        <v>2.125</v>
      </c>
    </row>
    <row r="208" spans="1:10" x14ac:dyDescent="0.35">
      <c r="B208" s="6" t="s">
        <v>766</v>
      </c>
      <c r="C208" s="9" t="s">
        <v>1527</v>
      </c>
      <c r="D208" s="9" t="s">
        <v>1526</v>
      </c>
      <c r="E208" s="6">
        <v>1</v>
      </c>
      <c r="F208" s="30" t="s">
        <v>49</v>
      </c>
      <c r="G208" s="28">
        <v>1</v>
      </c>
      <c r="H208" s="6">
        <v>33</v>
      </c>
      <c r="I208" s="49">
        <v>10.5</v>
      </c>
      <c r="J208" s="49">
        <v>5.7750000000000004</v>
      </c>
    </row>
    <row r="209" spans="1:10" x14ac:dyDescent="0.35">
      <c r="C209" s="9" t="s">
        <v>1527</v>
      </c>
      <c r="D209" s="9" t="s">
        <v>1526</v>
      </c>
      <c r="E209" s="6">
        <v>1</v>
      </c>
      <c r="F209" s="30" t="s">
        <v>49</v>
      </c>
      <c r="G209" s="28"/>
      <c r="H209" s="6">
        <v>17</v>
      </c>
      <c r="I209" s="49">
        <v>10.5</v>
      </c>
      <c r="J209" s="49">
        <v>2.9750000000000001</v>
      </c>
    </row>
    <row r="210" spans="1:10" x14ac:dyDescent="0.35">
      <c r="B210" s="6" t="s">
        <v>53</v>
      </c>
      <c r="C210" s="9" t="s">
        <v>527</v>
      </c>
      <c r="D210" s="9" t="s">
        <v>1532</v>
      </c>
      <c r="E210" s="6">
        <v>1</v>
      </c>
      <c r="F210" s="30" t="s">
        <v>49</v>
      </c>
      <c r="G210" s="28">
        <v>1</v>
      </c>
      <c r="H210" s="6">
        <v>33</v>
      </c>
      <c r="I210" s="49">
        <v>4.5</v>
      </c>
      <c r="J210" s="49">
        <v>2.4750000000000001</v>
      </c>
    </row>
    <row r="211" spans="1:10" x14ac:dyDescent="0.35">
      <c r="C211" s="9" t="s">
        <v>527</v>
      </c>
      <c r="D211" s="9" t="s">
        <v>1532</v>
      </c>
      <c r="E211" s="6">
        <v>1</v>
      </c>
      <c r="F211" s="30" t="s">
        <v>49</v>
      </c>
      <c r="G211" s="28"/>
      <c r="H211" s="6">
        <v>17</v>
      </c>
      <c r="I211" s="49">
        <v>4.5</v>
      </c>
      <c r="J211" s="49">
        <v>1.2749999999999999</v>
      </c>
    </row>
    <row r="212" spans="1:10" x14ac:dyDescent="0.35">
      <c r="C212" s="9" t="s">
        <v>527</v>
      </c>
      <c r="D212" s="9" t="s">
        <v>1545</v>
      </c>
      <c r="E212" s="6">
        <v>3</v>
      </c>
      <c r="F212" s="30" t="s">
        <v>49</v>
      </c>
      <c r="G212" s="28">
        <v>1</v>
      </c>
      <c r="H212" s="6">
        <v>27</v>
      </c>
      <c r="I212" s="49">
        <v>6</v>
      </c>
      <c r="J212" s="49">
        <v>2.7</v>
      </c>
    </row>
    <row r="213" spans="1:10" x14ac:dyDescent="0.35">
      <c r="C213" s="9" t="s">
        <v>527</v>
      </c>
      <c r="D213" s="9" t="s">
        <v>1545</v>
      </c>
      <c r="E213" s="6">
        <v>3</v>
      </c>
      <c r="F213" s="30" t="s">
        <v>49</v>
      </c>
      <c r="G213" s="28"/>
      <c r="H213" s="6">
        <v>18</v>
      </c>
      <c r="I213" s="49">
        <v>6</v>
      </c>
      <c r="J213" s="49">
        <v>1.8</v>
      </c>
    </row>
    <row r="214" spans="1:10" x14ac:dyDescent="0.35">
      <c r="B214" s="6" t="s">
        <v>1479</v>
      </c>
      <c r="C214" s="9" t="s">
        <v>1529</v>
      </c>
      <c r="D214" s="9" t="s">
        <v>1528</v>
      </c>
      <c r="E214" s="6">
        <v>1</v>
      </c>
      <c r="F214" s="30" t="s">
        <v>49</v>
      </c>
      <c r="G214" s="28">
        <v>1</v>
      </c>
      <c r="H214" s="6">
        <v>33</v>
      </c>
      <c r="I214" s="49">
        <v>7.5</v>
      </c>
      <c r="J214" s="49">
        <v>4.125</v>
      </c>
    </row>
    <row r="215" spans="1:10" x14ac:dyDescent="0.35">
      <c r="C215" s="9" t="s">
        <v>1529</v>
      </c>
      <c r="D215" s="9" t="s">
        <v>1528</v>
      </c>
      <c r="E215" s="6">
        <v>1</v>
      </c>
      <c r="F215" s="30" t="s">
        <v>49</v>
      </c>
      <c r="G215" s="28"/>
      <c r="H215" s="6">
        <v>17</v>
      </c>
      <c r="I215" s="49">
        <v>7.5</v>
      </c>
      <c r="J215" s="49">
        <v>2.125</v>
      </c>
    </row>
    <row r="216" spans="1:10" ht="26.5" x14ac:dyDescent="0.35">
      <c r="B216" s="6" t="s">
        <v>502</v>
      </c>
      <c r="C216" s="9" t="s">
        <v>1544</v>
      </c>
      <c r="D216" s="9" t="s">
        <v>1543</v>
      </c>
      <c r="E216" s="6">
        <v>3</v>
      </c>
      <c r="F216" s="30" t="s">
        <v>49</v>
      </c>
      <c r="G216" s="28">
        <v>1</v>
      </c>
      <c r="H216" s="6">
        <v>27</v>
      </c>
      <c r="I216" s="49">
        <v>6</v>
      </c>
      <c r="J216" s="49">
        <v>2.7</v>
      </c>
    </row>
    <row r="217" spans="1:10" ht="26.5" x14ac:dyDescent="0.35">
      <c r="C217" s="9" t="s">
        <v>1544</v>
      </c>
      <c r="D217" s="9" t="s">
        <v>1543</v>
      </c>
      <c r="E217" s="6">
        <v>3</v>
      </c>
      <c r="F217" s="30" t="s">
        <v>49</v>
      </c>
      <c r="G217" s="28"/>
      <c r="H217" s="6">
        <v>18</v>
      </c>
      <c r="I217" s="49">
        <v>6</v>
      </c>
      <c r="J217" s="49">
        <v>1.8</v>
      </c>
    </row>
    <row r="218" spans="1:10" x14ac:dyDescent="0.35">
      <c r="C218" s="9" t="s">
        <v>1546</v>
      </c>
      <c r="D218" s="9" t="s">
        <v>783</v>
      </c>
      <c r="E218" s="6">
        <v>4</v>
      </c>
      <c r="F218" s="30" t="s">
        <v>50</v>
      </c>
      <c r="G218" s="28">
        <v>1</v>
      </c>
      <c r="H218" s="6">
        <v>34</v>
      </c>
      <c r="I218" s="49">
        <v>30</v>
      </c>
      <c r="J218" s="49">
        <v>17</v>
      </c>
    </row>
    <row r="219" spans="1:10" x14ac:dyDescent="0.35">
      <c r="C219" s="9" t="s">
        <v>1546</v>
      </c>
      <c r="D219" s="9" t="s">
        <v>783</v>
      </c>
      <c r="E219" s="6">
        <v>4</v>
      </c>
      <c r="F219" s="30" t="s">
        <v>50</v>
      </c>
      <c r="G219" s="28"/>
      <c r="H219" s="6">
        <v>8</v>
      </c>
      <c r="I219" s="49">
        <v>30</v>
      </c>
      <c r="J219" s="49">
        <v>4</v>
      </c>
    </row>
    <row r="220" spans="1:10" x14ac:dyDescent="0.35">
      <c r="B220" s="6" t="s">
        <v>142</v>
      </c>
      <c r="C220" s="9" t="s">
        <v>1542</v>
      </c>
      <c r="D220" s="9" t="s">
        <v>1541</v>
      </c>
      <c r="E220" s="6">
        <v>3</v>
      </c>
      <c r="F220" s="30" t="s">
        <v>49</v>
      </c>
      <c r="G220" s="28">
        <v>1</v>
      </c>
      <c r="H220" s="6">
        <v>27</v>
      </c>
      <c r="I220" s="49">
        <v>3</v>
      </c>
      <c r="J220" s="49">
        <v>1.35</v>
      </c>
    </row>
    <row r="221" spans="1:10" x14ac:dyDescent="0.35">
      <c r="C221" s="9" t="s">
        <v>1542</v>
      </c>
      <c r="D221" s="9" t="s">
        <v>1541</v>
      </c>
      <c r="E221" s="6">
        <v>3</v>
      </c>
      <c r="F221" s="30" t="s">
        <v>49</v>
      </c>
      <c r="G221" s="28"/>
      <c r="H221" s="6">
        <v>18</v>
      </c>
      <c r="I221" s="49">
        <v>3</v>
      </c>
      <c r="J221" s="49">
        <v>0.9</v>
      </c>
    </row>
    <row r="222" spans="1:10" x14ac:dyDescent="0.35">
      <c r="A222" s="6" t="s">
        <v>1688</v>
      </c>
      <c r="C222" s="6"/>
      <c r="D222" s="6"/>
      <c r="E222" s="6"/>
      <c r="I222" s="49">
        <v>180</v>
      </c>
      <c r="J222" s="49">
        <v>68.5</v>
      </c>
    </row>
    <row r="223" spans="1:10" x14ac:dyDescent="0.35">
      <c r="A223" s="6" t="s">
        <v>296</v>
      </c>
      <c r="B223" s="6" t="s">
        <v>1552</v>
      </c>
      <c r="C223" s="9" t="s">
        <v>1549</v>
      </c>
      <c r="D223" s="9" t="s">
        <v>1499</v>
      </c>
      <c r="E223" s="6">
        <v>1</v>
      </c>
      <c r="F223" s="30" t="s">
        <v>49</v>
      </c>
      <c r="G223" s="28">
        <v>1</v>
      </c>
      <c r="H223" s="6">
        <v>20</v>
      </c>
      <c r="I223" s="49">
        <v>6</v>
      </c>
      <c r="J223" s="49">
        <v>2</v>
      </c>
    </row>
    <row r="224" spans="1:10" x14ac:dyDescent="0.35">
      <c r="C224" s="9" t="s">
        <v>1549</v>
      </c>
      <c r="D224" s="9" t="s">
        <v>1499</v>
      </c>
      <c r="E224" s="6">
        <v>1</v>
      </c>
      <c r="F224" s="30" t="s">
        <v>49</v>
      </c>
      <c r="G224" s="28"/>
      <c r="H224" s="6">
        <v>10</v>
      </c>
      <c r="I224" s="49">
        <v>6</v>
      </c>
      <c r="J224" s="49">
        <v>1</v>
      </c>
    </row>
    <row r="225" spans="1:10" x14ac:dyDescent="0.35">
      <c r="B225" s="6" t="s">
        <v>1127</v>
      </c>
      <c r="C225" s="9" t="s">
        <v>1549</v>
      </c>
      <c r="D225" s="9" t="s">
        <v>1548</v>
      </c>
      <c r="E225" s="6">
        <v>1</v>
      </c>
      <c r="F225" s="30" t="s">
        <v>50</v>
      </c>
      <c r="G225" s="28">
        <v>1</v>
      </c>
      <c r="H225" s="6">
        <v>10</v>
      </c>
      <c r="I225" s="49">
        <v>5</v>
      </c>
      <c r="J225" s="49">
        <v>0.83333333333333337</v>
      </c>
    </row>
    <row r="226" spans="1:10" x14ac:dyDescent="0.35">
      <c r="C226" s="9" t="s">
        <v>1549</v>
      </c>
      <c r="D226" s="9" t="s">
        <v>1548</v>
      </c>
      <c r="E226" s="6">
        <v>1</v>
      </c>
      <c r="F226" s="30" t="s">
        <v>49</v>
      </c>
      <c r="G226" s="28">
        <v>1</v>
      </c>
      <c r="H226" s="6">
        <v>20</v>
      </c>
      <c r="I226" s="49">
        <v>5</v>
      </c>
      <c r="J226" s="49">
        <v>1.6666666666666667</v>
      </c>
    </row>
    <row r="227" spans="1:10" ht="26.5" x14ac:dyDescent="0.35">
      <c r="B227" s="6" t="s">
        <v>766</v>
      </c>
      <c r="C227" s="9" t="s">
        <v>1549</v>
      </c>
      <c r="D227" s="9" t="s">
        <v>1551</v>
      </c>
      <c r="E227" s="6">
        <v>1</v>
      </c>
      <c r="F227" s="30" t="s">
        <v>49</v>
      </c>
      <c r="G227" s="28">
        <v>1</v>
      </c>
      <c r="H227" s="6">
        <v>20</v>
      </c>
      <c r="I227" s="49">
        <v>13</v>
      </c>
      <c r="J227" s="49">
        <v>4.333333333333333</v>
      </c>
    </row>
    <row r="228" spans="1:10" ht="26.5" x14ac:dyDescent="0.35">
      <c r="C228" s="9" t="s">
        <v>1549</v>
      </c>
      <c r="D228" s="9" t="s">
        <v>1551</v>
      </c>
      <c r="E228" s="6">
        <v>1</v>
      </c>
      <c r="F228" s="30" t="s">
        <v>49</v>
      </c>
      <c r="G228" s="28"/>
      <c r="H228" s="6">
        <v>10</v>
      </c>
      <c r="I228" s="49">
        <v>13</v>
      </c>
      <c r="J228" s="49">
        <v>2.1666666666666665</v>
      </c>
    </row>
    <row r="229" spans="1:10" x14ac:dyDescent="0.35">
      <c r="B229" s="6" t="s">
        <v>502</v>
      </c>
      <c r="C229" s="9" t="s">
        <v>1553</v>
      </c>
      <c r="D229" s="9" t="s">
        <v>783</v>
      </c>
      <c r="E229" s="6">
        <v>4</v>
      </c>
      <c r="F229" s="30" t="s">
        <v>50</v>
      </c>
      <c r="G229" s="28">
        <v>1</v>
      </c>
      <c r="H229" s="6">
        <v>5</v>
      </c>
      <c r="I229" s="49">
        <v>30</v>
      </c>
      <c r="J229" s="49">
        <v>2.5</v>
      </c>
    </row>
    <row r="230" spans="1:10" x14ac:dyDescent="0.35">
      <c r="C230" s="9" t="s">
        <v>1553</v>
      </c>
      <c r="D230" s="9" t="s">
        <v>783</v>
      </c>
      <c r="E230" s="6">
        <v>4</v>
      </c>
      <c r="F230" s="30" t="s">
        <v>50</v>
      </c>
      <c r="G230" s="28"/>
      <c r="H230" s="6">
        <v>9</v>
      </c>
      <c r="I230" s="49">
        <v>30</v>
      </c>
      <c r="J230" s="49">
        <v>4.5</v>
      </c>
    </row>
    <row r="231" spans="1:10" x14ac:dyDescent="0.35">
      <c r="C231" s="9" t="s">
        <v>1549</v>
      </c>
      <c r="D231" s="9" t="s">
        <v>1550</v>
      </c>
      <c r="E231" s="6">
        <v>1</v>
      </c>
      <c r="F231" s="30" t="s">
        <v>49</v>
      </c>
      <c r="G231" s="28">
        <v>1</v>
      </c>
      <c r="H231" s="6">
        <v>20</v>
      </c>
      <c r="I231" s="49">
        <v>6</v>
      </c>
      <c r="J231" s="49">
        <v>2</v>
      </c>
    </row>
    <row r="232" spans="1:10" x14ac:dyDescent="0.35">
      <c r="C232" s="9" t="s">
        <v>1549</v>
      </c>
      <c r="D232" s="9" t="s">
        <v>1550</v>
      </c>
      <c r="E232" s="6">
        <v>1</v>
      </c>
      <c r="F232" s="30" t="s">
        <v>49</v>
      </c>
      <c r="G232" s="28"/>
      <c r="H232" s="6">
        <v>10</v>
      </c>
      <c r="I232" s="49">
        <v>6</v>
      </c>
      <c r="J232" s="49">
        <v>1</v>
      </c>
    </row>
    <row r="233" spans="1:10" x14ac:dyDescent="0.35">
      <c r="A233" s="6" t="s">
        <v>1689</v>
      </c>
      <c r="C233" s="6"/>
      <c r="D233" s="6"/>
      <c r="E233" s="6"/>
      <c r="I233" s="49">
        <v>120</v>
      </c>
      <c r="J233" s="49">
        <v>22</v>
      </c>
    </row>
    <row r="234" spans="1:10" ht="26.5" x14ac:dyDescent="0.35">
      <c r="A234" s="6" t="s">
        <v>51</v>
      </c>
      <c r="B234" s="6" t="s">
        <v>43</v>
      </c>
      <c r="C234" s="9" t="s">
        <v>57</v>
      </c>
      <c r="D234" s="9" t="s">
        <v>56</v>
      </c>
      <c r="E234" s="6">
        <v>2</v>
      </c>
      <c r="F234" s="30" t="s">
        <v>50</v>
      </c>
      <c r="G234" s="28">
        <v>1</v>
      </c>
      <c r="H234" s="6">
        <v>3</v>
      </c>
      <c r="I234" s="49">
        <v>1.5</v>
      </c>
      <c r="J234" s="49">
        <v>7.4999999999999997E-2</v>
      </c>
    </row>
    <row r="235" spans="1:10" x14ac:dyDescent="0.35">
      <c r="C235" s="9" t="s">
        <v>60</v>
      </c>
      <c r="D235" s="9" t="s">
        <v>59</v>
      </c>
      <c r="E235" s="6">
        <v>2</v>
      </c>
      <c r="F235" s="30" t="s">
        <v>50</v>
      </c>
      <c r="G235" s="28">
        <v>1</v>
      </c>
      <c r="H235" s="6">
        <v>3</v>
      </c>
      <c r="I235" s="49">
        <v>6</v>
      </c>
      <c r="J235" s="49">
        <v>0.3</v>
      </c>
    </row>
    <row r="236" spans="1:10" ht="26.5" x14ac:dyDescent="0.35">
      <c r="C236" s="9" t="s">
        <v>62</v>
      </c>
      <c r="D236" s="9" t="s">
        <v>61</v>
      </c>
      <c r="E236" s="6">
        <v>2</v>
      </c>
      <c r="F236" s="30" t="s">
        <v>50</v>
      </c>
      <c r="G236" s="28">
        <v>1</v>
      </c>
      <c r="H236" s="6">
        <v>3</v>
      </c>
      <c r="I236" s="49">
        <v>7.5</v>
      </c>
      <c r="J236" s="49">
        <v>0.375</v>
      </c>
    </row>
    <row r="237" spans="1:10" x14ac:dyDescent="0.35">
      <c r="C237" s="9" t="s">
        <v>64</v>
      </c>
      <c r="D237" s="9" t="s">
        <v>63</v>
      </c>
      <c r="E237" s="6">
        <v>2</v>
      </c>
      <c r="F237" s="30" t="s">
        <v>50</v>
      </c>
      <c r="G237" s="28">
        <v>1</v>
      </c>
      <c r="H237" s="6">
        <v>3</v>
      </c>
      <c r="I237" s="49">
        <v>15</v>
      </c>
      <c r="J237" s="49">
        <v>0.75</v>
      </c>
    </row>
    <row r="238" spans="1:10" x14ac:dyDescent="0.35">
      <c r="A238" s="6" t="s">
        <v>267</v>
      </c>
      <c r="C238" s="6"/>
      <c r="D238" s="6"/>
      <c r="E238" s="6"/>
      <c r="I238" s="49">
        <v>30</v>
      </c>
      <c r="J238" s="49">
        <v>1.5</v>
      </c>
    </row>
    <row r="239" spans="1:10" x14ac:dyDescent="0.35">
      <c r="A239" s="6" t="s">
        <v>67</v>
      </c>
      <c r="B239" s="6" t="s">
        <v>43</v>
      </c>
      <c r="C239" s="9" t="s">
        <v>71</v>
      </c>
      <c r="D239" s="9" t="s">
        <v>70</v>
      </c>
      <c r="E239" s="6">
        <v>1</v>
      </c>
      <c r="F239" s="30" t="s">
        <v>49</v>
      </c>
      <c r="G239" s="28">
        <v>1</v>
      </c>
      <c r="H239" s="6">
        <v>48</v>
      </c>
      <c r="I239" s="49">
        <v>7.5</v>
      </c>
      <c r="J239" s="49">
        <v>6</v>
      </c>
    </row>
    <row r="240" spans="1:10" ht="26.5" x14ac:dyDescent="0.35">
      <c r="C240" s="9" t="s">
        <v>73</v>
      </c>
      <c r="D240" s="9" t="s">
        <v>72</v>
      </c>
      <c r="E240" s="6">
        <v>1</v>
      </c>
      <c r="F240" s="30" t="s">
        <v>49</v>
      </c>
      <c r="G240" s="28">
        <v>1</v>
      </c>
      <c r="H240" s="6">
        <v>48</v>
      </c>
      <c r="I240" s="49">
        <v>10</v>
      </c>
      <c r="J240" s="49">
        <v>8</v>
      </c>
    </row>
    <row r="241" spans="3:10" x14ac:dyDescent="0.35">
      <c r="C241" s="9" t="s">
        <v>75</v>
      </c>
      <c r="D241" s="9" t="s">
        <v>74</v>
      </c>
      <c r="E241" s="6">
        <v>2</v>
      </c>
      <c r="F241" s="30" t="s">
        <v>50</v>
      </c>
      <c r="G241" s="28">
        <v>1</v>
      </c>
      <c r="H241" s="6">
        <v>46</v>
      </c>
      <c r="I241" s="49">
        <v>9.5</v>
      </c>
      <c r="J241" s="49">
        <v>7.2833333333333332</v>
      </c>
    </row>
    <row r="242" spans="3:10" x14ac:dyDescent="0.35">
      <c r="C242" s="9" t="s">
        <v>77</v>
      </c>
      <c r="D242" s="9" t="s">
        <v>76</v>
      </c>
      <c r="E242" s="6">
        <v>2</v>
      </c>
      <c r="F242" s="30" t="s">
        <v>50</v>
      </c>
      <c r="G242" s="28">
        <v>1</v>
      </c>
      <c r="H242" s="6">
        <v>46</v>
      </c>
      <c r="I242" s="49">
        <v>4</v>
      </c>
      <c r="J242" s="49">
        <v>3.0666666666666669</v>
      </c>
    </row>
    <row r="243" spans="3:10" x14ac:dyDescent="0.35">
      <c r="C243" s="9" t="s">
        <v>79</v>
      </c>
      <c r="D243" s="9" t="s">
        <v>78</v>
      </c>
      <c r="E243" s="6">
        <v>2</v>
      </c>
      <c r="F243" s="30" t="s">
        <v>50</v>
      </c>
      <c r="G243" s="28">
        <v>1</v>
      </c>
      <c r="H243" s="6">
        <v>46</v>
      </c>
      <c r="I243" s="49">
        <v>7.5</v>
      </c>
      <c r="J243" s="49">
        <v>5.75</v>
      </c>
    </row>
    <row r="244" spans="3:10" ht="26.5" x14ac:dyDescent="0.35">
      <c r="C244" s="9" t="s">
        <v>81</v>
      </c>
      <c r="D244" s="9" t="s">
        <v>80</v>
      </c>
      <c r="E244" s="6">
        <v>2</v>
      </c>
      <c r="F244" s="30" t="s">
        <v>50</v>
      </c>
      <c r="G244" s="28">
        <v>1</v>
      </c>
      <c r="H244" s="6">
        <v>46</v>
      </c>
      <c r="I244" s="49">
        <v>9</v>
      </c>
      <c r="J244" s="49">
        <v>6.9</v>
      </c>
    </row>
    <row r="245" spans="3:10" x14ac:dyDescent="0.35">
      <c r="C245" s="9" t="s">
        <v>83</v>
      </c>
      <c r="D245" s="9" t="s">
        <v>82</v>
      </c>
      <c r="E245" s="6">
        <v>3</v>
      </c>
      <c r="F245" s="30" t="s">
        <v>49</v>
      </c>
      <c r="G245" s="28">
        <v>1</v>
      </c>
      <c r="H245" s="6">
        <v>42</v>
      </c>
      <c r="I245" s="49">
        <v>10.5</v>
      </c>
      <c r="J245" s="49">
        <v>7.35</v>
      </c>
    </row>
    <row r="246" spans="3:10" x14ac:dyDescent="0.35">
      <c r="C246" s="9" t="s">
        <v>85</v>
      </c>
      <c r="D246" s="9" t="s">
        <v>84</v>
      </c>
      <c r="E246" s="6">
        <v>3</v>
      </c>
      <c r="F246" s="30" t="s">
        <v>49</v>
      </c>
      <c r="G246" s="28">
        <v>1</v>
      </c>
      <c r="H246" s="6">
        <v>42</v>
      </c>
      <c r="I246" s="49">
        <v>7.5</v>
      </c>
      <c r="J246" s="49">
        <v>5.25</v>
      </c>
    </row>
    <row r="247" spans="3:10" ht="26.5" x14ac:dyDescent="0.35">
      <c r="C247" s="9" t="s">
        <v>87</v>
      </c>
      <c r="D247" s="9" t="s">
        <v>86</v>
      </c>
      <c r="E247" s="6">
        <v>3</v>
      </c>
      <c r="F247" s="30" t="s">
        <v>49</v>
      </c>
      <c r="G247" s="28">
        <v>1</v>
      </c>
      <c r="H247" s="6">
        <v>42</v>
      </c>
      <c r="I247" s="49">
        <v>6.5</v>
      </c>
      <c r="J247" s="49">
        <v>4.55</v>
      </c>
    </row>
    <row r="248" spans="3:10" ht="26.5" x14ac:dyDescent="0.35">
      <c r="C248" s="9" t="s">
        <v>89</v>
      </c>
      <c r="D248" s="9" t="s">
        <v>88</v>
      </c>
      <c r="E248" s="6">
        <v>3</v>
      </c>
      <c r="F248" s="30" t="s">
        <v>49</v>
      </c>
      <c r="G248" s="28">
        <v>1</v>
      </c>
      <c r="H248" s="6">
        <v>42</v>
      </c>
      <c r="I248" s="49">
        <v>5.5</v>
      </c>
      <c r="J248" s="49">
        <v>3.85</v>
      </c>
    </row>
    <row r="249" spans="3:10" x14ac:dyDescent="0.35">
      <c r="C249" s="9" t="s">
        <v>91</v>
      </c>
      <c r="D249" s="9" t="s">
        <v>90</v>
      </c>
      <c r="E249" s="6">
        <v>4</v>
      </c>
      <c r="F249" s="30" t="s">
        <v>50</v>
      </c>
      <c r="G249" s="28">
        <v>1</v>
      </c>
      <c r="H249" s="6">
        <v>45</v>
      </c>
      <c r="I249" s="49">
        <v>7</v>
      </c>
      <c r="J249" s="49">
        <v>5.25</v>
      </c>
    </row>
    <row r="250" spans="3:10" x14ac:dyDescent="0.35">
      <c r="C250" s="9" t="s">
        <v>93</v>
      </c>
      <c r="D250" s="9" t="s">
        <v>92</v>
      </c>
      <c r="E250" s="6">
        <v>4</v>
      </c>
      <c r="F250" s="30" t="s">
        <v>50</v>
      </c>
      <c r="G250" s="28">
        <v>1</v>
      </c>
      <c r="H250" s="6">
        <v>45</v>
      </c>
      <c r="I250" s="49">
        <v>10.5</v>
      </c>
      <c r="J250" s="49">
        <v>7.875</v>
      </c>
    </row>
    <row r="251" spans="3:10" x14ac:dyDescent="0.35">
      <c r="C251" s="9" t="s">
        <v>95</v>
      </c>
      <c r="D251" s="9" t="s">
        <v>94</v>
      </c>
      <c r="E251" s="6">
        <v>4</v>
      </c>
      <c r="F251" s="30" t="s">
        <v>50</v>
      </c>
      <c r="G251" s="28">
        <v>1</v>
      </c>
      <c r="H251" s="6">
        <v>45</v>
      </c>
      <c r="I251" s="49">
        <v>3</v>
      </c>
      <c r="J251" s="49">
        <v>2.25</v>
      </c>
    </row>
    <row r="252" spans="3:10" ht="26.5" x14ac:dyDescent="0.35">
      <c r="C252" s="9" t="s">
        <v>97</v>
      </c>
      <c r="D252" s="9" t="s">
        <v>96</v>
      </c>
      <c r="E252" s="6">
        <v>4</v>
      </c>
      <c r="F252" s="30" t="s">
        <v>50</v>
      </c>
      <c r="G252" s="28">
        <v>1</v>
      </c>
      <c r="H252" s="6">
        <v>45</v>
      </c>
      <c r="I252" s="49">
        <v>5</v>
      </c>
      <c r="J252" s="49">
        <v>3.75</v>
      </c>
    </row>
    <row r="253" spans="3:10" ht="26.5" x14ac:dyDescent="0.35">
      <c r="C253" s="9" t="s">
        <v>99</v>
      </c>
      <c r="D253" s="9" t="s">
        <v>98</v>
      </c>
      <c r="E253" s="6">
        <v>4</v>
      </c>
      <c r="F253" s="30" t="s">
        <v>50</v>
      </c>
      <c r="G253" s="28">
        <v>1</v>
      </c>
      <c r="H253" s="6">
        <v>45</v>
      </c>
      <c r="I253" s="49">
        <v>4.5</v>
      </c>
      <c r="J253" s="49">
        <v>3.375</v>
      </c>
    </row>
    <row r="254" spans="3:10" x14ac:dyDescent="0.35">
      <c r="C254" s="9" t="s">
        <v>101</v>
      </c>
      <c r="D254" s="9" t="s">
        <v>100</v>
      </c>
      <c r="E254" s="6">
        <v>5</v>
      </c>
      <c r="F254" s="30" t="s">
        <v>49</v>
      </c>
      <c r="G254" s="28">
        <v>1</v>
      </c>
      <c r="H254" s="6">
        <v>42</v>
      </c>
      <c r="I254" s="49">
        <v>12.5</v>
      </c>
      <c r="J254" s="49">
        <v>8.75</v>
      </c>
    </row>
    <row r="255" spans="3:10" x14ac:dyDescent="0.35">
      <c r="C255" s="9" t="s">
        <v>103</v>
      </c>
      <c r="D255" s="9" t="s">
        <v>102</v>
      </c>
      <c r="E255" s="6">
        <v>5</v>
      </c>
      <c r="F255" s="30" t="s">
        <v>49</v>
      </c>
      <c r="G255" s="28">
        <v>1</v>
      </c>
      <c r="H255" s="6">
        <v>42</v>
      </c>
      <c r="I255" s="49">
        <v>8</v>
      </c>
      <c r="J255" s="49">
        <v>5.6</v>
      </c>
    </row>
    <row r="256" spans="3:10" x14ac:dyDescent="0.35">
      <c r="C256" s="9" t="s">
        <v>105</v>
      </c>
      <c r="D256" s="9" t="s">
        <v>104</v>
      </c>
      <c r="E256" s="6">
        <v>5</v>
      </c>
      <c r="F256" s="30" t="s">
        <v>49</v>
      </c>
      <c r="G256" s="28">
        <v>1</v>
      </c>
      <c r="H256" s="6">
        <v>42</v>
      </c>
      <c r="I256" s="49">
        <v>6.5</v>
      </c>
      <c r="J256" s="49">
        <v>4.55</v>
      </c>
    </row>
    <row r="257" spans="1:10" ht="26.5" x14ac:dyDescent="0.35">
      <c r="C257" s="9" t="s">
        <v>107</v>
      </c>
      <c r="D257" s="9" t="s">
        <v>106</v>
      </c>
      <c r="E257" s="6">
        <v>5</v>
      </c>
      <c r="F257" s="30" t="s">
        <v>49</v>
      </c>
      <c r="G257" s="28">
        <v>1</v>
      </c>
      <c r="H257" s="6">
        <v>42</v>
      </c>
      <c r="I257" s="49">
        <v>3</v>
      </c>
      <c r="J257" s="49">
        <v>2.1</v>
      </c>
    </row>
    <row r="258" spans="1:10" ht="26.5" x14ac:dyDescent="0.35">
      <c r="C258" s="9" t="s">
        <v>107</v>
      </c>
      <c r="D258" s="9" t="s">
        <v>106</v>
      </c>
      <c r="E258" s="6">
        <v>6</v>
      </c>
      <c r="F258" s="30" t="s">
        <v>50</v>
      </c>
      <c r="G258" s="28">
        <v>1</v>
      </c>
      <c r="H258" s="6">
        <v>30</v>
      </c>
      <c r="I258" s="49">
        <v>1.5</v>
      </c>
      <c r="J258" s="49">
        <v>0.75</v>
      </c>
    </row>
    <row r="259" spans="1:10" x14ac:dyDescent="0.35">
      <c r="C259" s="9" t="s">
        <v>109</v>
      </c>
      <c r="D259" s="9" t="s">
        <v>108</v>
      </c>
      <c r="E259" s="6">
        <v>6</v>
      </c>
      <c r="F259" s="30" t="s">
        <v>50</v>
      </c>
      <c r="G259" s="28">
        <v>1</v>
      </c>
      <c r="H259" s="6">
        <v>30</v>
      </c>
      <c r="I259" s="49">
        <v>2</v>
      </c>
      <c r="J259" s="49">
        <v>1</v>
      </c>
    </row>
    <row r="260" spans="1:10" x14ac:dyDescent="0.35">
      <c r="C260" s="9" t="s">
        <v>111</v>
      </c>
      <c r="D260" s="9" t="s">
        <v>110</v>
      </c>
      <c r="E260" s="6">
        <v>6</v>
      </c>
      <c r="F260" s="30" t="s">
        <v>50</v>
      </c>
      <c r="G260" s="28">
        <v>1</v>
      </c>
      <c r="H260" s="6">
        <v>30</v>
      </c>
      <c r="I260" s="49">
        <v>6</v>
      </c>
      <c r="J260" s="49">
        <v>3</v>
      </c>
    </row>
    <row r="261" spans="1:10" x14ac:dyDescent="0.35">
      <c r="C261" s="9" t="s">
        <v>112</v>
      </c>
      <c r="D261" s="9" t="s">
        <v>63</v>
      </c>
      <c r="E261" s="6">
        <v>6</v>
      </c>
      <c r="F261" s="30" t="s">
        <v>50</v>
      </c>
      <c r="G261" s="28">
        <v>1</v>
      </c>
      <c r="H261" s="6">
        <v>30</v>
      </c>
      <c r="I261" s="49">
        <v>15</v>
      </c>
      <c r="J261" s="49">
        <v>7.5</v>
      </c>
    </row>
    <row r="262" spans="1:10" x14ac:dyDescent="0.35">
      <c r="C262" s="9" t="s">
        <v>114</v>
      </c>
      <c r="D262" s="9" t="s">
        <v>113</v>
      </c>
      <c r="E262" s="6">
        <v>6</v>
      </c>
      <c r="F262" s="30" t="s">
        <v>50</v>
      </c>
      <c r="G262" s="28">
        <v>1</v>
      </c>
      <c r="H262" s="6">
        <v>30</v>
      </c>
      <c r="I262" s="49">
        <v>5.5</v>
      </c>
      <c r="J262" s="49">
        <v>2.75</v>
      </c>
    </row>
    <row r="263" spans="1:10" x14ac:dyDescent="0.35">
      <c r="C263" s="9" t="s">
        <v>69</v>
      </c>
      <c r="D263" s="9" t="s">
        <v>68</v>
      </c>
      <c r="E263" s="6">
        <v>1</v>
      </c>
      <c r="F263" s="30" t="s">
        <v>49</v>
      </c>
      <c r="G263" s="28">
        <v>1</v>
      </c>
      <c r="H263" s="6">
        <v>48</v>
      </c>
      <c r="I263" s="49">
        <v>12.5</v>
      </c>
      <c r="J263" s="49">
        <v>10</v>
      </c>
    </row>
    <row r="264" spans="1:10" x14ac:dyDescent="0.35">
      <c r="A264" s="6" t="s">
        <v>268</v>
      </c>
      <c r="C264" s="6"/>
      <c r="D264" s="6"/>
      <c r="E264" s="6"/>
      <c r="I264" s="49">
        <v>180</v>
      </c>
      <c r="J264" s="49">
        <v>126.49999999999999</v>
      </c>
    </row>
    <row r="265" spans="1:10" x14ac:dyDescent="0.35">
      <c r="A265" s="6" t="s">
        <v>115</v>
      </c>
      <c r="B265" s="6" t="s">
        <v>130</v>
      </c>
      <c r="C265" s="9" t="s">
        <v>132</v>
      </c>
      <c r="D265" s="9" t="s">
        <v>131</v>
      </c>
      <c r="E265" s="6">
        <v>2</v>
      </c>
      <c r="F265" s="30" t="s">
        <v>50</v>
      </c>
      <c r="G265" s="28">
        <v>1</v>
      </c>
      <c r="H265" s="6">
        <v>100</v>
      </c>
      <c r="I265" s="49">
        <v>5</v>
      </c>
      <c r="J265" s="49">
        <v>8.3333333333333339</v>
      </c>
    </row>
    <row r="266" spans="1:10" x14ac:dyDescent="0.35">
      <c r="C266" s="9" t="s">
        <v>182</v>
      </c>
      <c r="D266" s="9" t="s">
        <v>181</v>
      </c>
      <c r="E266" s="6">
        <v>5</v>
      </c>
      <c r="F266" s="30" t="s">
        <v>49</v>
      </c>
      <c r="G266" s="28">
        <v>1</v>
      </c>
      <c r="H266" s="6">
        <v>64</v>
      </c>
      <c r="I266" s="49">
        <v>3</v>
      </c>
      <c r="J266" s="49">
        <v>3.2</v>
      </c>
    </row>
    <row r="267" spans="1:10" ht="26.5" x14ac:dyDescent="0.35">
      <c r="B267" s="6" t="s">
        <v>125</v>
      </c>
      <c r="C267" s="9" t="s">
        <v>127</v>
      </c>
      <c r="D267" s="9" t="s">
        <v>126</v>
      </c>
      <c r="E267" s="6">
        <v>1</v>
      </c>
      <c r="F267" s="30" t="s">
        <v>49</v>
      </c>
      <c r="G267" s="28">
        <v>1</v>
      </c>
      <c r="H267" s="6">
        <v>114</v>
      </c>
      <c r="I267" s="49">
        <v>9</v>
      </c>
      <c r="J267" s="49">
        <v>17.100000000000001</v>
      </c>
    </row>
    <row r="268" spans="1:10" ht="26.5" x14ac:dyDescent="0.35">
      <c r="C268" s="9" t="s">
        <v>127</v>
      </c>
      <c r="D268" s="9" t="s">
        <v>126</v>
      </c>
      <c r="E268" s="6">
        <v>2</v>
      </c>
      <c r="F268" s="30" t="s">
        <v>50</v>
      </c>
      <c r="G268" s="28">
        <v>1</v>
      </c>
      <c r="H268" s="6">
        <v>100</v>
      </c>
      <c r="I268" s="49">
        <v>17.5</v>
      </c>
      <c r="J268" s="49">
        <v>29.166666666666668</v>
      </c>
    </row>
    <row r="269" spans="1:10" x14ac:dyDescent="0.35">
      <c r="B269" s="6" t="s">
        <v>122</v>
      </c>
      <c r="C269" s="9" t="s">
        <v>124</v>
      </c>
      <c r="D269" s="9" t="s">
        <v>123</v>
      </c>
      <c r="E269" s="6">
        <v>1</v>
      </c>
      <c r="F269" s="30" t="s">
        <v>49</v>
      </c>
      <c r="G269" s="28">
        <v>1</v>
      </c>
      <c r="H269" s="6">
        <v>114</v>
      </c>
      <c r="I269" s="49">
        <v>11.5</v>
      </c>
      <c r="J269" s="49">
        <v>21.85</v>
      </c>
    </row>
    <row r="270" spans="1:10" x14ac:dyDescent="0.35">
      <c r="C270" s="9" t="s">
        <v>136</v>
      </c>
      <c r="D270" s="9" t="s">
        <v>135</v>
      </c>
      <c r="E270" s="6">
        <v>3</v>
      </c>
      <c r="F270" s="30" t="s">
        <v>49</v>
      </c>
      <c r="G270" s="28">
        <v>1</v>
      </c>
      <c r="H270" s="6">
        <v>90</v>
      </c>
      <c r="I270" s="49">
        <v>3.5</v>
      </c>
      <c r="J270" s="49">
        <v>5.25</v>
      </c>
    </row>
    <row r="271" spans="1:10" x14ac:dyDescent="0.35">
      <c r="C271" s="9" t="s">
        <v>150</v>
      </c>
      <c r="D271" s="9" t="s">
        <v>149</v>
      </c>
      <c r="E271" s="6">
        <v>3</v>
      </c>
      <c r="F271" s="30" t="s">
        <v>49</v>
      </c>
      <c r="G271" s="28">
        <v>1</v>
      </c>
      <c r="H271" s="6">
        <v>90</v>
      </c>
      <c r="I271" s="49">
        <v>6</v>
      </c>
      <c r="J271" s="49">
        <v>9</v>
      </c>
    </row>
    <row r="272" spans="1:10" x14ac:dyDescent="0.35">
      <c r="B272" s="6" t="s">
        <v>137</v>
      </c>
      <c r="C272" s="9" t="s">
        <v>139</v>
      </c>
      <c r="D272" s="9" t="s">
        <v>138</v>
      </c>
      <c r="E272" s="6">
        <v>3</v>
      </c>
      <c r="F272" s="30" t="s">
        <v>49</v>
      </c>
      <c r="G272" s="28">
        <v>1</v>
      </c>
      <c r="H272" s="6">
        <v>90</v>
      </c>
      <c r="I272" s="49">
        <v>6</v>
      </c>
      <c r="J272" s="49">
        <v>9</v>
      </c>
    </row>
    <row r="273" spans="2:10" x14ac:dyDescent="0.35">
      <c r="B273" s="6" t="s">
        <v>239</v>
      </c>
      <c r="C273" s="9" t="s">
        <v>241</v>
      </c>
      <c r="D273" s="9" t="s">
        <v>240</v>
      </c>
      <c r="E273" s="6">
        <v>10</v>
      </c>
      <c r="F273" s="30" t="s">
        <v>50</v>
      </c>
      <c r="G273" s="28">
        <v>1</v>
      </c>
      <c r="H273" s="6">
        <v>96</v>
      </c>
      <c r="I273" s="49">
        <v>1.5</v>
      </c>
      <c r="J273" s="49">
        <v>2.4</v>
      </c>
    </row>
    <row r="274" spans="2:10" x14ac:dyDescent="0.35">
      <c r="C274" s="9" t="s">
        <v>243</v>
      </c>
      <c r="D274" s="9" t="s">
        <v>242</v>
      </c>
      <c r="E274" s="6">
        <v>10</v>
      </c>
      <c r="F274" s="30" t="s">
        <v>50</v>
      </c>
      <c r="G274" s="28">
        <v>1</v>
      </c>
      <c r="H274" s="6">
        <v>96</v>
      </c>
      <c r="I274" s="49">
        <v>1.5</v>
      </c>
      <c r="J274" s="49">
        <v>2.4</v>
      </c>
    </row>
    <row r="275" spans="2:10" x14ac:dyDescent="0.35">
      <c r="B275" s="6" t="s">
        <v>142</v>
      </c>
      <c r="C275" s="9" t="s">
        <v>144</v>
      </c>
      <c r="D275" s="9" t="s">
        <v>143</v>
      </c>
      <c r="E275" s="6">
        <v>3</v>
      </c>
      <c r="F275" s="30" t="s">
        <v>49</v>
      </c>
      <c r="G275" s="28">
        <v>1</v>
      </c>
      <c r="H275" s="6">
        <v>90</v>
      </c>
      <c r="I275" s="49">
        <v>1.5</v>
      </c>
      <c r="J275" s="49">
        <v>2.25</v>
      </c>
    </row>
    <row r="276" spans="2:10" x14ac:dyDescent="0.35">
      <c r="B276" s="6" t="s">
        <v>43</v>
      </c>
      <c r="C276" s="9" t="s">
        <v>234</v>
      </c>
      <c r="D276" s="9" t="s">
        <v>233</v>
      </c>
      <c r="E276" s="6">
        <v>10</v>
      </c>
      <c r="F276" s="30" t="s">
        <v>50</v>
      </c>
      <c r="G276" s="28">
        <v>1</v>
      </c>
      <c r="H276" s="6">
        <v>96</v>
      </c>
      <c r="I276" s="49">
        <v>2</v>
      </c>
      <c r="J276" s="49">
        <v>3.2</v>
      </c>
    </row>
    <row r="277" spans="2:10" x14ac:dyDescent="0.35">
      <c r="C277" s="9" t="s">
        <v>236</v>
      </c>
      <c r="D277" s="9" t="s">
        <v>235</v>
      </c>
      <c r="E277" s="6">
        <v>10</v>
      </c>
      <c r="F277" s="30" t="s">
        <v>50</v>
      </c>
      <c r="G277" s="28">
        <v>1</v>
      </c>
      <c r="H277" s="6">
        <v>96</v>
      </c>
      <c r="I277" s="49">
        <v>2</v>
      </c>
      <c r="J277" s="49">
        <v>3.2</v>
      </c>
    </row>
    <row r="278" spans="2:10" x14ac:dyDescent="0.35">
      <c r="C278" s="9" t="s">
        <v>238</v>
      </c>
      <c r="D278" s="9" t="s">
        <v>237</v>
      </c>
      <c r="E278" s="6">
        <v>10</v>
      </c>
      <c r="F278" s="30" t="s">
        <v>50</v>
      </c>
      <c r="G278" s="28">
        <v>1</v>
      </c>
      <c r="H278" s="6">
        <v>96</v>
      </c>
      <c r="I278" s="49">
        <v>12.5</v>
      </c>
      <c r="J278" s="49">
        <v>20</v>
      </c>
    </row>
    <row r="279" spans="2:10" x14ac:dyDescent="0.35">
      <c r="C279" s="9" t="s">
        <v>245</v>
      </c>
      <c r="D279" s="9" t="s">
        <v>244</v>
      </c>
      <c r="E279" s="6">
        <v>10</v>
      </c>
      <c r="F279" s="30" t="s">
        <v>50</v>
      </c>
      <c r="G279" s="28">
        <v>1</v>
      </c>
      <c r="H279" s="6">
        <v>96</v>
      </c>
      <c r="I279" s="49">
        <v>3</v>
      </c>
      <c r="J279" s="49">
        <v>4.8</v>
      </c>
    </row>
    <row r="280" spans="2:10" x14ac:dyDescent="0.35">
      <c r="C280" s="9" t="s">
        <v>246</v>
      </c>
      <c r="D280" s="9" t="s">
        <v>213</v>
      </c>
      <c r="E280" s="6">
        <v>10</v>
      </c>
      <c r="F280" s="30" t="s">
        <v>50</v>
      </c>
      <c r="G280" s="28">
        <v>1</v>
      </c>
      <c r="H280" s="6">
        <v>96</v>
      </c>
      <c r="I280" s="49">
        <v>7.5</v>
      </c>
      <c r="J280" s="49">
        <v>12</v>
      </c>
    </row>
    <row r="281" spans="2:10" x14ac:dyDescent="0.35">
      <c r="C281" s="9" t="s">
        <v>117</v>
      </c>
      <c r="D281" s="9" t="s">
        <v>116</v>
      </c>
      <c r="E281" s="6">
        <v>1</v>
      </c>
      <c r="F281" s="30" t="s">
        <v>49</v>
      </c>
      <c r="G281" s="28">
        <v>1</v>
      </c>
      <c r="H281" s="6">
        <v>114</v>
      </c>
      <c r="I281" s="49">
        <v>1.5</v>
      </c>
      <c r="J281" s="49">
        <v>2.85</v>
      </c>
    </row>
    <row r="282" spans="2:10" ht="26.5" x14ac:dyDescent="0.35">
      <c r="C282" s="9" t="s">
        <v>119</v>
      </c>
      <c r="D282" s="9" t="s">
        <v>118</v>
      </c>
      <c r="E282" s="6">
        <v>1</v>
      </c>
      <c r="F282" s="30" t="s">
        <v>49</v>
      </c>
      <c r="G282" s="28">
        <v>1</v>
      </c>
      <c r="H282" s="6">
        <v>114</v>
      </c>
      <c r="I282" s="49">
        <v>5</v>
      </c>
      <c r="J282" s="49">
        <v>9.5</v>
      </c>
    </row>
    <row r="283" spans="2:10" x14ac:dyDescent="0.35">
      <c r="C283" s="9" t="s">
        <v>121</v>
      </c>
      <c r="D283" s="9" t="s">
        <v>120</v>
      </c>
      <c r="E283" s="6">
        <v>1</v>
      </c>
      <c r="F283" s="30" t="s">
        <v>49</v>
      </c>
      <c r="G283" s="28">
        <v>1</v>
      </c>
      <c r="H283" s="6">
        <v>114</v>
      </c>
      <c r="I283" s="49">
        <v>3</v>
      </c>
      <c r="J283" s="49">
        <v>5.7</v>
      </c>
    </row>
    <row r="284" spans="2:10" x14ac:dyDescent="0.35">
      <c r="C284" s="9" t="s">
        <v>129</v>
      </c>
      <c r="D284" s="9" t="s">
        <v>128</v>
      </c>
      <c r="E284" s="6">
        <v>2</v>
      </c>
      <c r="F284" s="30" t="s">
        <v>50</v>
      </c>
      <c r="G284" s="28">
        <v>1</v>
      </c>
      <c r="H284" s="6">
        <v>100</v>
      </c>
      <c r="I284" s="49">
        <v>7.5</v>
      </c>
      <c r="J284" s="49">
        <v>12.5</v>
      </c>
    </row>
    <row r="285" spans="2:10" ht="26.5" x14ac:dyDescent="0.35">
      <c r="C285" s="9" t="s">
        <v>134</v>
      </c>
      <c r="D285" s="9" t="s">
        <v>133</v>
      </c>
      <c r="E285" s="6">
        <v>3</v>
      </c>
      <c r="F285" s="30" t="s">
        <v>49</v>
      </c>
      <c r="G285" s="28">
        <v>1</v>
      </c>
      <c r="H285" s="6">
        <v>90</v>
      </c>
      <c r="I285" s="49">
        <v>4.5</v>
      </c>
      <c r="J285" s="49">
        <v>6.75</v>
      </c>
    </row>
    <row r="286" spans="2:10" x14ac:dyDescent="0.35">
      <c r="C286" s="9" t="s">
        <v>141</v>
      </c>
      <c r="D286" s="9" t="s">
        <v>140</v>
      </c>
      <c r="E286" s="6">
        <v>3</v>
      </c>
      <c r="F286" s="30" t="s">
        <v>49</v>
      </c>
      <c r="G286" s="28">
        <v>1</v>
      </c>
      <c r="H286" s="6">
        <v>90</v>
      </c>
      <c r="I286" s="49">
        <v>3</v>
      </c>
      <c r="J286" s="49">
        <v>4.5</v>
      </c>
    </row>
    <row r="287" spans="2:10" x14ac:dyDescent="0.35">
      <c r="C287" s="9" t="s">
        <v>146</v>
      </c>
      <c r="D287" s="9" t="s">
        <v>145</v>
      </c>
      <c r="E287" s="6">
        <v>3</v>
      </c>
      <c r="F287" s="30" t="s">
        <v>49</v>
      </c>
      <c r="G287" s="28">
        <v>1</v>
      </c>
      <c r="H287" s="6">
        <v>90</v>
      </c>
      <c r="I287" s="49">
        <v>1.5</v>
      </c>
      <c r="J287" s="49">
        <v>2.25</v>
      </c>
    </row>
    <row r="288" spans="2:10" x14ac:dyDescent="0.35">
      <c r="C288" s="9" t="s">
        <v>148</v>
      </c>
      <c r="D288" s="9" t="s">
        <v>147</v>
      </c>
      <c r="E288" s="6">
        <v>3</v>
      </c>
      <c r="F288" s="30" t="s">
        <v>49</v>
      </c>
      <c r="G288" s="28">
        <v>1</v>
      </c>
      <c r="H288" s="6">
        <v>90</v>
      </c>
      <c r="I288" s="49">
        <v>4</v>
      </c>
      <c r="J288" s="49">
        <v>6</v>
      </c>
    </row>
    <row r="289" spans="3:10" x14ac:dyDescent="0.35">
      <c r="C289" s="9" t="s">
        <v>152</v>
      </c>
      <c r="D289" s="9" t="s">
        <v>151</v>
      </c>
      <c r="E289" s="6">
        <v>4</v>
      </c>
      <c r="F289" s="30" t="s">
        <v>50</v>
      </c>
      <c r="G289" s="28">
        <v>1</v>
      </c>
      <c r="H289" s="6">
        <v>67</v>
      </c>
      <c r="I289" s="49">
        <v>3</v>
      </c>
      <c r="J289" s="49">
        <v>3.35</v>
      </c>
    </row>
    <row r="290" spans="3:10" x14ac:dyDescent="0.35">
      <c r="C290" s="9" t="s">
        <v>154</v>
      </c>
      <c r="D290" s="9" t="s">
        <v>153</v>
      </c>
      <c r="E290" s="6">
        <v>4</v>
      </c>
      <c r="F290" s="30" t="s">
        <v>50</v>
      </c>
      <c r="G290" s="28">
        <v>1</v>
      </c>
      <c r="H290" s="6">
        <v>67</v>
      </c>
      <c r="I290" s="49">
        <v>10.5</v>
      </c>
      <c r="J290" s="49">
        <v>11.725</v>
      </c>
    </row>
    <row r="291" spans="3:10" ht="26.5" x14ac:dyDescent="0.35">
      <c r="C291" s="9" t="s">
        <v>156</v>
      </c>
      <c r="D291" s="9" t="s">
        <v>155</v>
      </c>
      <c r="E291" s="6">
        <v>4</v>
      </c>
      <c r="F291" s="30" t="s">
        <v>50</v>
      </c>
      <c r="G291" s="28">
        <v>1</v>
      </c>
      <c r="H291" s="6">
        <v>67</v>
      </c>
      <c r="I291" s="49">
        <v>1.5</v>
      </c>
      <c r="J291" s="49">
        <v>1.675</v>
      </c>
    </row>
    <row r="292" spans="3:10" x14ac:dyDescent="0.35">
      <c r="C292" s="9" t="s">
        <v>158</v>
      </c>
      <c r="D292" s="9" t="s">
        <v>157</v>
      </c>
      <c r="E292" s="6">
        <v>4</v>
      </c>
      <c r="F292" s="30" t="s">
        <v>50</v>
      </c>
      <c r="G292" s="28">
        <v>1</v>
      </c>
      <c r="H292" s="6">
        <v>67</v>
      </c>
      <c r="I292" s="49">
        <v>6</v>
      </c>
      <c r="J292" s="49">
        <v>6.7</v>
      </c>
    </row>
    <row r="293" spans="3:10" x14ac:dyDescent="0.35">
      <c r="C293" s="9" t="s">
        <v>160</v>
      </c>
      <c r="D293" s="9" t="s">
        <v>159</v>
      </c>
      <c r="E293" s="6">
        <v>4</v>
      </c>
      <c r="F293" s="30" t="s">
        <v>50</v>
      </c>
      <c r="G293" s="28">
        <v>1</v>
      </c>
      <c r="H293" s="6">
        <v>67</v>
      </c>
      <c r="I293" s="49">
        <v>1.5</v>
      </c>
      <c r="J293" s="49">
        <v>1.675</v>
      </c>
    </row>
    <row r="294" spans="3:10" x14ac:dyDescent="0.35">
      <c r="C294" s="9" t="s">
        <v>162</v>
      </c>
      <c r="D294" s="9" t="s">
        <v>161</v>
      </c>
      <c r="E294" s="6">
        <v>4</v>
      </c>
      <c r="F294" s="30" t="s">
        <v>50</v>
      </c>
      <c r="G294" s="28">
        <v>1</v>
      </c>
      <c r="H294" s="6">
        <v>67</v>
      </c>
      <c r="I294" s="49">
        <v>3</v>
      </c>
      <c r="J294" s="49">
        <v>3.35</v>
      </c>
    </row>
    <row r="295" spans="3:10" x14ac:dyDescent="0.35">
      <c r="C295" s="9" t="s">
        <v>164</v>
      </c>
      <c r="D295" s="9" t="s">
        <v>163</v>
      </c>
      <c r="E295" s="6">
        <v>4</v>
      </c>
      <c r="F295" s="30" t="s">
        <v>50</v>
      </c>
      <c r="G295" s="28">
        <v>1</v>
      </c>
      <c r="H295" s="6">
        <v>67</v>
      </c>
      <c r="I295" s="49">
        <v>1.5</v>
      </c>
      <c r="J295" s="49">
        <v>1.675</v>
      </c>
    </row>
    <row r="296" spans="3:10" x14ac:dyDescent="0.35">
      <c r="C296" s="9" t="s">
        <v>166</v>
      </c>
      <c r="D296" s="9" t="s">
        <v>165</v>
      </c>
      <c r="E296" s="6">
        <v>4</v>
      </c>
      <c r="F296" s="30" t="s">
        <v>50</v>
      </c>
      <c r="G296" s="28">
        <v>1</v>
      </c>
      <c r="H296" s="6">
        <v>67</v>
      </c>
      <c r="I296" s="49">
        <v>3</v>
      </c>
      <c r="J296" s="49">
        <v>3.35</v>
      </c>
    </row>
    <row r="297" spans="3:10" ht="26.5" x14ac:dyDescent="0.35">
      <c r="C297" s="9" t="s">
        <v>168</v>
      </c>
      <c r="D297" s="9" t="s">
        <v>167</v>
      </c>
      <c r="E297" s="6">
        <v>5</v>
      </c>
      <c r="F297" s="30" t="s">
        <v>49</v>
      </c>
      <c r="G297" s="28">
        <v>1</v>
      </c>
      <c r="H297" s="6">
        <v>64</v>
      </c>
      <c r="I297" s="49">
        <v>3</v>
      </c>
      <c r="J297" s="49">
        <v>3.2</v>
      </c>
    </row>
    <row r="298" spans="3:10" x14ac:dyDescent="0.35">
      <c r="C298" s="9" t="s">
        <v>170</v>
      </c>
      <c r="D298" s="9" t="s">
        <v>169</v>
      </c>
      <c r="E298" s="6">
        <v>5</v>
      </c>
      <c r="F298" s="30" t="s">
        <v>49</v>
      </c>
      <c r="G298" s="28">
        <v>1</v>
      </c>
      <c r="H298" s="6">
        <v>64</v>
      </c>
      <c r="I298" s="49">
        <v>5</v>
      </c>
      <c r="J298" s="49">
        <v>5.333333333333333</v>
      </c>
    </row>
    <row r="299" spans="3:10" x14ac:dyDescent="0.35">
      <c r="C299" s="9" t="s">
        <v>174</v>
      </c>
      <c r="D299" s="9" t="s">
        <v>173</v>
      </c>
      <c r="E299" s="6">
        <v>5</v>
      </c>
      <c r="F299" s="30" t="s">
        <v>49</v>
      </c>
      <c r="G299" s="28">
        <v>1</v>
      </c>
      <c r="H299" s="6">
        <v>64</v>
      </c>
      <c r="I299" s="49">
        <v>6</v>
      </c>
      <c r="J299" s="49">
        <v>6.4</v>
      </c>
    </row>
    <row r="300" spans="3:10" ht="26.5" x14ac:dyDescent="0.35">
      <c r="C300" s="9" t="s">
        <v>176</v>
      </c>
      <c r="D300" s="9" t="s">
        <v>175</v>
      </c>
      <c r="E300" s="6">
        <v>5</v>
      </c>
      <c r="F300" s="30" t="s">
        <v>49</v>
      </c>
      <c r="G300" s="28">
        <v>1</v>
      </c>
      <c r="H300" s="6">
        <v>64</v>
      </c>
      <c r="I300" s="49">
        <v>2</v>
      </c>
      <c r="J300" s="49">
        <v>2.1333333333333333</v>
      </c>
    </row>
    <row r="301" spans="3:10" x14ac:dyDescent="0.35">
      <c r="C301" s="9" t="s">
        <v>178</v>
      </c>
      <c r="D301" s="9" t="s">
        <v>177</v>
      </c>
      <c r="E301" s="6">
        <v>5</v>
      </c>
      <c r="F301" s="30" t="s">
        <v>49</v>
      </c>
      <c r="G301" s="28">
        <v>1</v>
      </c>
      <c r="H301" s="6">
        <v>64</v>
      </c>
      <c r="I301" s="49">
        <v>3</v>
      </c>
      <c r="J301" s="49">
        <v>3.2</v>
      </c>
    </row>
    <row r="302" spans="3:10" x14ac:dyDescent="0.35">
      <c r="C302" s="9" t="s">
        <v>180</v>
      </c>
      <c r="D302" s="9" t="s">
        <v>179</v>
      </c>
      <c r="E302" s="6">
        <v>5</v>
      </c>
      <c r="F302" s="30" t="s">
        <v>49</v>
      </c>
      <c r="G302" s="28">
        <v>1</v>
      </c>
      <c r="H302" s="6">
        <v>64</v>
      </c>
      <c r="I302" s="49">
        <v>5</v>
      </c>
      <c r="J302" s="49">
        <v>5.333333333333333</v>
      </c>
    </row>
    <row r="303" spans="3:10" x14ac:dyDescent="0.35">
      <c r="C303" s="9" t="s">
        <v>184</v>
      </c>
      <c r="D303" s="9" t="s">
        <v>183</v>
      </c>
      <c r="E303" s="6">
        <v>5</v>
      </c>
      <c r="F303" s="30" t="s">
        <v>49</v>
      </c>
      <c r="G303" s="28">
        <v>1</v>
      </c>
      <c r="H303" s="6">
        <v>64</v>
      </c>
      <c r="I303" s="49">
        <v>1.5</v>
      </c>
      <c r="J303" s="49">
        <v>1.6</v>
      </c>
    </row>
    <row r="304" spans="3:10" x14ac:dyDescent="0.35">
      <c r="C304" s="9" t="s">
        <v>184</v>
      </c>
      <c r="D304" s="9" t="s">
        <v>183</v>
      </c>
      <c r="E304" s="6">
        <v>6</v>
      </c>
      <c r="F304" s="30" t="s">
        <v>50</v>
      </c>
      <c r="G304" s="28">
        <v>1</v>
      </c>
      <c r="H304" s="6">
        <v>79</v>
      </c>
      <c r="I304" s="49">
        <v>1.5</v>
      </c>
      <c r="J304" s="49">
        <v>1.9750000000000001</v>
      </c>
    </row>
    <row r="305" spans="3:10" x14ac:dyDescent="0.35">
      <c r="C305" s="9" t="s">
        <v>186</v>
      </c>
      <c r="D305" s="9" t="s">
        <v>185</v>
      </c>
      <c r="E305" s="6">
        <v>6</v>
      </c>
      <c r="F305" s="30" t="s">
        <v>50</v>
      </c>
      <c r="G305" s="28">
        <v>1</v>
      </c>
      <c r="H305" s="6">
        <v>79</v>
      </c>
      <c r="I305" s="49">
        <v>3</v>
      </c>
      <c r="J305" s="49">
        <v>3.95</v>
      </c>
    </row>
    <row r="306" spans="3:10" x14ac:dyDescent="0.35">
      <c r="C306" s="9" t="s">
        <v>188</v>
      </c>
      <c r="D306" s="9" t="s">
        <v>187</v>
      </c>
      <c r="E306" s="6">
        <v>6</v>
      </c>
      <c r="F306" s="30" t="s">
        <v>50</v>
      </c>
      <c r="G306" s="28">
        <v>1</v>
      </c>
      <c r="H306" s="6">
        <v>79</v>
      </c>
      <c r="I306" s="49">
        <v>11</v>
      </c>
      <c r="J306" s="49">
        <v>14.483333333333333</v>
      </c>
    </row>
    <row r="307" spans="3:10" x14ac:dyDescent="0.35">
      <c r="C307" s="9" t="s">
        <v>192</v>
      </c>
      <c r="D307" s="9" t="s">
        <v>191</v>
      </c>
      <c r="E307" s="6">
        <v>6</v>
      </c>
      <c r="F307" s="30" t="s">
        <v>50</v>
      </c>
      <c r="G307" s="28">
        <v>1</v>
      </c>
      <c r="H307" s="6">
        <v>79</v>
      </c>
      <c r="I307" s="49">
        <v>3</v>
      </c>
      <c r="J307" s="49">
        <v>3.95</v>
      </c>
    </row>
    <row r="308" spans="3:10" x14ac:dyDescent="0.35">
      <c r="C308" s="9" t="s">
        <v>194</v>
      </c>
      <c r="D308" s="9" t="s">
        <v>193</v>
      </c>
      <c r="E308" s="6">
        <v>6</v>
      </c>
      <c r="F308" s="30" t="s">
        <v>50</v>
      </c>
      <c r="G308" s="28">
        <v>1</v>
      </c>
      <c r="H308" s="6">
        <v>79</v>
      </c>
      <c r="I308" s="49">
        <v>4</v>
      </c>
      <c r="J308" s="49">
        <v>5.2666666666666666</v>
      </c>
    </row>
    <row r="309" spans="3:10" x14ac:dyDescent="0.35">
      <c r="C309" s="9" t="s">
        <v>196</v>
      </c>
      <c r="D309" s="9" t="s">
        <v>195</v>
      </c>
      <c r="E309" s="6">
        <v>6</v>
      </c>
      <c r="F309" s="30" t="s">
        <v>50</v>
      </c>
      <c r="G309" s="28">
        <v>1</v>
      </c>
      <c r="H309" s="6">
        <v>79</v>
      </c>
      <c r="I309" s="49">
        <v>1.5</v>
      </c>
      <c r="J309" s="49">
        <v>1.9750000000000001</v>
      </c>
    </row>
    <row r="310" spans="3:10" ht="26.5" x14ac:dyDescent="0.35">
      <c r="C310" s="9" t="s">
        <v>198</v>
      </c>
      <c r="D310" s="9" t="s">
        <v>197</v>
      </c>
      <c r="E310" s="6">
        <v>6</v>
      </c>
      <c r="F310" s="30" t="s">
        <v>50</v>
      </c>
      <c r="G310" s="28">
        <v>1</v>
      </c>
      <c r="H310" s="6">
        <v>79</v>
      </c>
      <c r="I310" s="49">
        <v>1.5</v>
      </c>
      <c r="J310" s="49">
        <v>1.9750000000000001</v>
      </c>
    </row>
    <row r="311" spans="3:10" x14ac:dyDescent="0.35">
      <c r="C311" s="9" t="s">
        <v>200</v>
      </c>
      <c r="D311" s="9" t="s">
        <v>199</v>
      </c>
      <c r="E311" s="6">
        <v>6</v>
      </c>
      <c r="F311" s="30" t="s">
        <v>50</v>
      </c>
      <c r="G311" s="28">
        <v>1</v>
      </c>
      <c r="H311" s="6">
        <v>79</v>
      </c>
      <c r="I311" s="49">
        <v>1.5</v>
      </c>
      <c r="J311" s="49">
        <v>1.9750000000000001</v>
      </c>
    </row>
    <row r="312" spans="3:10" ht="26.5" x14ac:dyDescent="0.35">
      <c r="C312" s="9" t="s">
        <v>202</v>
      </c>
      <c r="D312" s="9" t="s">
        <v>201</v>
      </c>
      <c r="E312" s="6">
        <v>7</v>
      </c>
      <c r="F312" s="30" t="s">
        <v>49</v>
      </c>
      <c r="G312" s="28">
        <v>1</v>
      </c>
      <c r="H312" s="6">
        <v>73</v>
      </c>
      <c r="I312" s="49">
        <v>3</v>
      </c>
      <c r="J312" s="49">
        <v>3.65</v>
      </c>
    </row>
    <row r="313" spans="3:10" x14ac:dyDescent="0.35">
      <c r="C313" s="9" t="s">
        <v>206</v>
      </c>
      <c r="D313" s="9" t="s">
        <v>205</v>
      </c>
      <c r="E313" s="6">
        <v>7</v>
      </c>
      <c r="F313" s="30" t="s">
        <v>49</v>
      </c>
      <c r="G313" s="28">
        <v>1</v>
      </c>
      <c r="H313" s="6">
        <v>73</v>
      </c>
      <c r="I313" s="49">
        <v>1.5</v>
      </c>
      <c r="J313" s="49">
        <v>1.825</v>
      </c>
    </row>
    <row r="314" spans="3:10" x14ac:dyDescent="0.35">
      <c r="C314" s="9" t="s">
        <v>208</v>
      </c>
      <c r="D314" s="9" t="s">
        <v>207</v>
      </c>
      <c r="E314" s="6">
        <v>7</v>
      </c>
      <c r="F314" s="30" t="s">
        <v>49</v>
      </c>
      <c r="G314" s="28">
        <v>1</v>
      </c>
      <c r="H314" s="6">
        <v>73</v>
      </c>
      <c r="I314" s="49">
        <v>12</v>
      </c>
      <c r="J314" s="49">
        <v>14.6</v>
      </c>
    </row>
    <row r="315" spans="3:10" x14ac:dyDescent="0.35">
      <c r="C315" s="9" t="s">
        <v>210</v>
      </c>
      <c r="D315" s="9" t="s">
        <v>209</v>
      </c>
      <c r="E315" s="6">
        <v>7</v>
      </c>
      <c r="F315" s="30" t="s">
        <v>49</v>
      </c>
      <c r="G315" s="28">
        <v>1</v>
      </c>
      <c r="H315" s="6">
        <v>73</v>
      </c>
      <c r="I315" s="49">
        <v>3</v>
      </c>
      <c r="J315" s="49">
        <v>3.65</v>
      </c>
    </row>
    <row r="316" spans="3:10" ht="26.5" x14ac:dyDescent="0.35">
      <c r="C316" s="9" t="s">
        <v>212</v>
      </c>
      <c r="D316" s="9" t="s">
        <v>211</v>
      </c>
      <c r="E316" s="6">
        <v>7</v>
      </c>
      <c r="F316" s="30" t="s">
        <v>49</v>
      </c>
      <c r="G316" s="28">
        <v>1</v>
      </c>
      <c r="H316" s="6">
        <v>73</v>
      </c>
      <c r="I316" s="49">
        <v>1.5</v>
      </c>
      <c r="J316" s="49">
        <v>1.825</v>
      </c>
    </row>
    <row r="317" spans="3:10" ht="26.5" x14ac:dyDescent="0.35">
      <c r="C317" s="9" t="s">
        <v>212</v>
      </c>
      <c r="D317" s="9" t="s">
        <v>211</v>
      </c>
      <c r="E317" s="6">
        <v>8</v>
      </c>
      <c r="F317" s="30" t="s">
        <v>50</v>
      </c>
      <c r="G317" s="28">
        <v>1</v>
      </c>
      <c r="H317" s="6">
        <v>70</v>
      </c>
      <c r="I317" s="49">
        <v>1.5</v>
      </c>
      <c r="J317" s="49">
        <v>1.75</v>
      </c>
    </row>
    <row r="318" spans="3:10" x14ac:dyDescent="0.35">
      <c r="C318" s="9" t="s">
        <v>214</v>
      </c>
      <c r="D318" s="9" t="s">
        <v>213</v>
      </c>
      <c r="E318" s="6">
        <v>7</v>
      </c>
      <c r="F318" s="30" t="s">
        <v>49</v>
      </c>
      <c r="G318" s="28">
        <v>1</v>
      </c>
      <c r="H318" s="6">
        <v>73</v>
      </c>
      <c r="I318" s="49">
        <v>6</v>
      </c>
      <c r="J318" s="49">
        <v>7.3</v>
      </c>
    </row>
    <row r="319" spans="3:10" x14ac:dyDescent="0.35">
      <c r="C319" s="9" t="s">
        <v>214</v>
      </c>
      <c r="D319" s="9" t="s">
        <v>213</v>
      </c>
      <c r="E319" s="6">
        <v>9</v>
      </c>
      <c r="F319" s="30" t="s">
        <v>49</v>
      </c>
      <c r="G319" s="28">
        <v>1</v>
      </c>
      <c r="H319" s="6">
        <v>65</v>
      </c>
      <c r="I319" s="49">
        <v>19.5</v>
      </c>
      <c r="J319" s="49">
        <v>21.125</v>
      </c>
    </row>
    <row r="320" spans="3:10" ht="26.5" x14ac:dyDescent="0.35">
      <c r="C320" s="9" t="s">
        <v>172</v>
      </c>
      <c r="D320" s="9" t="s">
        <v>171</v>
      </c>
      <c r="E320" s="6">
        <v>5</v>
      </c>
      <c r="F320" s="30" t="s">
        <v>49</v>
      </c>
      <c r="G320" s="28">
        <v>1</v>
      </c>
      <c r="H320" s="6">
        <v>64</v>
      </c>
      <c r="I320" s="49">
        <v>1.5</v>
      </c>
      <c r="J320" s="49">
        <v>1.6</v>
      </c>
    </row>
    <row r="321" spans="1:10" x14ac:dyDescent="0.35">
      <c r="C321" s="9" t="s">
        <v>216</v>
      </c>
      <c r="D321" s="9" t="s">
        <v>215</v>
      </c>
      <c r="E321" s="6">
        <v>8</v>
      </c>
      <c r="F321" s="30" t="s">
        <v>50</v>
      </c>
      <c r="G321" s="28">
        <v>1</v>
      </c>
      <c r="H321" s="6">
        <v>70</v>
      </c>
      <c r="I321" s="49">
        <v>6</v>
      </c>
      <c r="J321" s="49">
        <v>7</v>
      </c>
    </row>
    <row r="322" spans="1:10" x14ac:dyDescent="0.35">
      <c r="C322" s="9" t="s">
        <v>218</v>
      </c>
      <c r="D322" s="9" t="s">
        <v>217</v>
      </c>
      <c r="E322" s="6">
        <v>8</v>
      </c>
      <c r="F322" s="30" t="s">
        <v>50</v>
      </c>
      <c r="G322" s="28">
        <v>1</v>
      </c>
      <c r="H322" s="6">
        <v>70</v>
      </c>
      <c r="I322" s="49">
        <v>4</v>
      </c>
      <c r="J322" s="49">
        <v>4.666666666666667</v>
      </c>
    </row>
    <row r="323" spans="1:10" x14ac:dyDescent="0.35">
      <c r="C323" s="9" t="s">
        <v>220</v>
      </c>
      <c r="D323" s="9" t="s">
        <v>219</v>
      </c>
      <c r="E323" s="6">
        <v>8</v>
      </c>
      <c r="F323" s="30" t="s">
        <v>50</v>
      </c>
      <c r="G323" s="28">
        <v>1</v>
      </c>
      <c r="H323" s="6">
        <v>70</v>
      </c>
      <c r="I323" s="49">
        <v>9.5</v>
      </c>
      <c r="J323" s="49">
        <v>11.083333333333334</v>
      </c>
    </row>
    <row r="324" spans="1:10" x14ac:dyDescent="0.35">
      <c r="C324" s="9" t="s">
        <v>222</v>
      </c>
      <c r="D324" s="9" t="s">
        <v>221</v>
      </c>
      <c r="E324" s="6">
        <v>8</v>
      </c>
      <c r="F324" s="30" t="s">
        <v>50</v>
      </c>
      <c r="G324" s="28">
        <v>1</v>
      </c>
      <c r="H324" s="6">
        <v>70</v>
      </c>
      <c r="I324" s="49">
        <v>7.5</v>
      </c>
      <c r="J324" s="49">
        <v>8.75</v>
      </c>
    </row>
    <row r="325" spans="1:10" x14ac:dyDescent="0.35">
      <c r="C325" s="9" t="s">
        <v>224</v>
      </c>
      <c r="D325" s="9" t="s">
        <v>223</v>
      </c>
      <c r="E325" s="6">
        <v>8</v>
      </c>
      <c r="F325" s="30" t="s">
        <v>50</v>
      </c>
      <c r="G325" s="28">
        <v>1</v>
      </c>
      <c r="H325" s="6">
        <v>70</v>
      </c>
      <c r="I325" s="49">
        <v>1.5</v>
      </c>
      <c r="J325" s="49">
        <v>1.75</v>
      </c>
    </row>
    <row r="326" spans="1:10" x14ac:dyDescent="0.35">
      <c r="C326" s="9" t="s">
        <v>226</v>
      </c>
      <c r="D326" s="9" t="s">
        <v>225</v>
      </c>
      <c r="E326" s="6">
        <v>9</v>
      </c>
      <c r="F326" s="30" t="s">
        <v>49</v>
      </c>
      <c r="G326" s="28">
        <v>1</v>
      </c>
      <c r="H326" s="6">
        <v>65</v>
      </c>
      <c r="I326" s="49">
        <v>2</v>
      </c>
      <c r="J326" s="49">
        <v>2.1666666666666665</v>
      </c>
    </row>
    <row r="327" spans="1:10" ht="26.5" x14ac:dyDescent="0.35">
      <c r="C327" s="9" t="s">
        <v>228</v>
      </c>
      <c r="D327" s="9" t="s">
        <v>227</v>
      </c>
      <c r="E327" s="6">
        <v>9</v>
      </c>
      <c r="F327" s="30" t="s">
        <v>49</v>
      </c>
      <c r="G327" s="28">
        <v>1</v>
      </c>
      <c r="H327" s="6">
        <v>65</v>
      </c>
      <c r="I327" s="49">
        <v>3</v>
      </c>
      <c r="J327" s="49">
        <v>3.25</v>
      </c>
    </row>
    <row r="328" spans="1:10" x14ac:dyDescent="0.35">
      <c r="C328" s="9" t="s">
        <v>230</v>
      </c>
      <c r="D328" s="9" t="s">
        <v>229</v>
      </c>
      <c r="E328" s="6">
        <v>9</v>
      </c>
      <c r="F328" s="30" t="s">
        <v>49</v>
      </c>
      <c r="G328" s="28">
        <v>1</v>
      </c>
      <c r="H328" s="6">
        <v>65</v>
      </c>
      <c r="I328" s="49">
        <v>4</v>
      </c>
      <c r="J328" s="49">
        <v>4.333333333333333</v>
      </c>
    </row>
    <row r="329" spans="1:10" x14ac:dyDescent="0.35">
      <c r="C329" s="9" t="s">
        <v>232</v>
      </c>
      <c r="D329" s="9" t="s">
        <v>231</v>
      </c>
      <c r="E329" s="6">
        <v>9</v>
      </c>
      <c r="F329" s="30" t="s">
        <v>49</v>
      </c>
      <c r="G329" s="28">
        <v>1</v>
      </c>
      <c r="H329" s="6">
        <v>65</v>
      </c>
      <c r="I329" s="49">
        <v>1.5</v>
      </c>
      <c r="J329" s="49">
        <v>1.625</v>
      </c>
    </row>
    <row r="330" spans="1:10" ht="26.5" x14ac:dyDescent="0.35">
      <c r="C330" s="9" t="s">
        <v>190</v>
      </c>
      <c r="D330" s="9" t="s">
        <v>189</v>
      </c>
      <c r="E330" s="6">
        <v>6</v>
      </c>
      <c r="F330" s="30" t="s">
        <v>50</v>
      </c>
      <c r="G330" s="28">
        <v>1</v>
      </c>
      <c r="H330" s="6">
        <v>79</v>
      </c>
      <c r="I330" s="49">
        <v>3</v>
      </c>
      <c r="J330" s="49">
        <v>3.95</v>
      </c>
    </row>
    <row r="331" spans="1:10" ht="26.5" x14ac:dyDescent="0.35">
      <c r="C331" s="9" t="s">
        <v>204</v>
      </c>
      <c r="D331" s="9" t="s">
        <v>203</v>
      </c>
      <c r="E331" s="6">
        <v>7</v>
      </c>
      <c r="F331" s="30" t="s">
        <v>49</v>
      </c>
      <c r="G331" s="28">
        <v>1</v>
      </c>
      <c r="H331" s="6">
        <v>73</v>
      </c>
      <c r="I331" s="49">
        <v>3</v>
      </c>
      <c r="J331" s="49">
        <v>3.65</v>
      </c>
    </row>
    <row r="332" spans="1:10" x14ac:dyDescent="0.35">
      <c r="A332" s="6" t="s">
        <v>275</v>
      </c>
      <c r="C332" s="6"/>
      <c r="D332" s="6"/>
      <c r="E332" s="6"/>
      <c r="I332" s="49">
        <v>300</v>
      </c>
      <c r="J332" s="49">
        <v>409.00000000000006</v>
      </c>
    </row>
    <row r="333" spans="1:10" x14ac:dyDescent="0.35">
      <c r="A333" s="6" t="s">
        <v>277</v>
      </c>
      <c r="B333" s="6" t="s">
        <v>239</v>
      </c>
      <c r="C333" s="9" t="s">
        <v>42</v>
      </c>
      <c r="D333" s="9" t="s">
        <v>349</v>
      </c>
      <c r="E333" s="6">
        <v>5</v>
      </c>
      <c r="F333" s="30" t="s">
        <v>49</v>
      </c>
      <c r="G333" s="28">
        <v>1</v>
      </c>
      <c r="H333" s="6">
        <v>20</v>
      </c>
      <c r="I333" s="49">
        <v>7.5</v>
      </c>
      <c r="J333" s="49">
        <v>2.5</v>
      </c>
    </row>
    <row r="334" spans="1:10" x14ac:dyDescent="0.35">
      <c r="C334" s="9" t="s">
        <v>340</v>
      </c>
      <c r="D334" s="9" t="s">
        <v>339</v>
      </c>
      <c r="E334" s="6">
        <v>4</v>
      </c>
      <c r="F334" s="30" t="s">
        <v>50</v>
      </c>
      <c r="G334" s="28">
        <v>1</v>
      </c>
      <c r="H334" s="6">
        <v>22</v>
      </c>
      <c r="I334" s="49">
        <v>7.5</v>
      </c>
      <c r="J334" s="49">
        <v>2.75</v>
      </c>
    </row>
    <row r="335" spans="1:10" x14ac:dyDescent="0.35">
      <c r="C335" s="9" t="s">
        <v>357</v>
      </c>
      <c r="D335" s="9" t="s">
        <v>356</v>
      </c>
      <c r="E335" s="6">
        <v>6</v>
      </c>
      <c r="F335" s="30" t="s">
        <v>50</v>
      </c>
      <c r="G335" s="28">
        <v>1</v>
      </c>
      <c r="H335" s="6">
        <v>16</v>
      </c>
      <c r="I335" s="49">
        <v>15</v>
      </c>
      <c r="J335" s="49">
        <v>4</v>
      </c>
    </row>
    <row r="336" spans="1:10" x14ac:dyDescent="0.35">
      <c r="C336" s="9" t="s">
        <v>321</v>
      </c>
      <c r="D336" s="9" t="s">
        <v>320</v>
      </c>
      <c r="E336" s="6">
        <v>2</v>
      </c>
      <c r="F336" s="30" t="s">
        <v>50</v>
      </c>
      <c r="G336" s="28">
        <v>1</v>
      </c>
      <c r="H336" s="6">
        <v>26</v>
      </c>
      <c r="I336" s="49">
        <v>1.5</v>
      </c>
      <c r="J336" s="49">
        <v>0.65</v>
      </c>
    </row>
    <row r="337" spans="3:10" x14ac:dyDescent="0.35">
      <c r="C337" s="9" t="s">
        <v>330</v>
      </c>
      <c r="D337" s="9" t="s">
        <v>329</v>
      </c>
      <c r="E337" s="6">
        <v>3</v>
      </c>
      <c r="F337" s="30" t="s">
        <v>49</v>
      </c>
      <c r="G337" s="28">
        <v>1</v>
      </c>
      <c r="H337" s="6">
        <v>24</v>
      </c>
      <c r="I337" s="49">
        <v>1.5</v>
      </c>
      <c r="J337" s="49">
        <v>0.6</v>
      </c>
    </row>
    <row r="338" spans="3:10" x14ac:dyDescent="0.35">
      <c r="C338" s="9" t="s">
        <v>342</v>
      </c>
      <c r="D338" s="9" t="s">
        <v>341</v>
      </c>
      <c r="E338" s="6">
        <v>4</v>
      </c>
      <c r="F338" s="30" t="s">
        <v>50</v>
      </c>
      <c r="G338" s="28">
        <v>1</v>
      </c>
      <c r="H338" s="6">
        <v>22</v>
      </c>
      <c r="I338" s="49">
        <v>1.5</v>
      </c>
      <c r="J338" s="49">
        <v>0.55000000000000004</v>
      </c>
    </row>
    <row r="339" spans="3:10" x14ac:dyDescent="0.35">
      <c r="C339" s="9" t="s">
        <v>359</v>
      </c>
      <c r="D339" s="9" t="s">
        <v>358</v>
      </c>
      <c r="E339" s="6">
        <v>6</v>
      </c>
      <c r="F339" s="30" t="s">
        <v>50</v>
      </c>
      <c r="G339" s="28">
        <v>1</v>
      </c>
      <c r="H339" s="6">
        <v>16</v>
      </c>
      <c r="I339" s="49">
        <v>1.5</v>
      </c>
      <c r="J339" s="49">
        <v>0.4</v>
      </c>
    </row>
    <row r="340" spans="3:10" ht="26.5" x14ac:dyDescent="0.35">
      <c r="C340" s="9" t="s">
        <v>332</v>
      </c>
      <c r="D340" s="9" t="s">
        <v>331</v>
      </c>
      <c r="E340" s="6">
        <v>3</v>
      </c>
      <c r="F340" s="30" t="s">
        <v>49</v>
      </c>
      <c r="G340" s="28">
        <v>1</v>
      </c>
      <c r="H340" s="6">
        <v>24</v>
      </c>
      <c r="I340" s="49">
        <v>10.5</v>
      </c>
      <c r="J340" s="49">
        <v>4.2</v>
      </c>
    </row>
    <row r="341" spans="3:10" ht="26.5" x14ac:dyDescent="0.35">
      <c r="C341" s="9" t="s">
        <v>309</v>
      </c>
      <c r="D341" s="9" t="s">
        <v>308</v>
      </c>
      <c r="E341" s="6">
        <v>1</v>
      </c>
      <c r="F341" s="30" t="s">
        <v>49</v>
      </c>
      <c r="G341" s="28">
        <v>1</v>
      </c>
      <c r="H341" s="6">
        <v>30</v>
      </c>
      <c r="I341" s="49">
        <v>1.5</v>
      </c>
      <c r="J341" s="49">
        <v>0.75</v>
      </c>
    </row>
    <row r="342" spans="3:10" x14ac:dyDescent="0.35">
      <c r="C342" s="9" t="s">
        <v>334</v>
      </c>
      <c r="D342" s="9" t="s">
        <v>333</v>
      </c>
      <c r="E342" s="6">
        <v>3</v>
      </c>
      <c r="F342" s="30" t="s">
        <v>49</v>
      </c>
      <c r="G342" s="28">
        <v>1</v>
      </c>
      <c r="H342" s="6">
        <v>24</v>
      </c>
      <c r="I342" s="49">
        <v>3</v>
      </c>
      <c r="J342" s="49">
        <v>1.2</v>
      </c>
    </row>
    <row r="343" spans="3:10" x14ac:dyDescent="0.35">
      <c r="C343" s="9" t="s">
        <v>336</v>
      </c>
      <c r="D343" s="9" t="s">
        <v>335</v>
      </c>
      <c r="E343" s="6">
        <v>3</v>
      </c>
      <c r="F343" s="30" t="s">
        <v>49</v>
      </c>
      <c r="G343" s="28">
        <v>1</v>
      </c>
      <c r="H343" s="6">
        <v>24</v>
      </c>
      <c r="I343" s="49">
        <v>6</v>
      </c>
      <c r="J343" s="49">
        <v>2.4</v>
      </c>
    </row>
    <row r="344" spans="3:10" x14ac:dyDescent="0.35">
      <c r="C344" s="9" t="s">
        <v>351</v>
      </c>
      <c r="D344" s="9" t="s">
        <v>350</v>
      </c>
      <c r="E344" s="6">
        <v>5</v>
      </c>
      <c r="F344" s="30" t="s">
        <v>49</v>
      </c>
      <c r="G344" s="28">
        <v>1</v>
      </c>
      <c r="H344" s="6">
        <v>20</v>
      </c>
      <c r="I344" s="49">
        <v>7.5</v>
      </c>
      <c r="J344" s="49">
        <v>2.5</v>
      </c>
    </row>
    <row r="345" spans="3:10" x14ac:dyDescent="0.35">
      <c r="C345" s="9" t="s">
        <v>353</v>
      </c>
      <c r="D345" s="9" t="s">
        <v>352</v>
      </c>
      <c r="E345" s="6">
        <v>5</v>
      </c>
      <c r="F345" s="30" t="s">
        <v>49</v>
      </c>
      <c r="G345" s="28">
        <v>1</v>
      </c>
      <c r="H345" s="6">
        <v>20</v>
      </c>
      <c r="I345" s="49">
        <v>6</v>
      </c>
      <c r="J345" s="49">
        <v>2</v>
      </c>
    </row>
    <row r="346" spans="3:10" ht="26.5" x14ac:dyDescent="0.35">
      <c r="C346" s="9" t="s">
        <v>355</v>
      </c>
      <c r="D346" s="9" t="s">
        <v>354</v>
      </c>
      <c r="E346" s="6">
        <v>5</v>
      </c>
      <c r="F346" s="30" t="s">
        <v>49</v>
      </c>
      <c r="G346" s="28">
        <v>1</v>
      </c>
      <c r="H346" s="6">
        <v>20</v>
      </c>
      <c r="I346" s="49">
        <v>9</v>
      </c>
      <c r="J346" s="49">
        <v>3</v>
      </c>
    </row>
    <row r="347" spans="3:10" x14ac:dyDescent="0.35">
      <c r="C347" s="9" t="s">
        <v>312</v>
      </c>
      <c r="D347" s="9" t="s">
        <v>311</v>
      </c>
      <c r="E347" s="6">
        <v>1</v>
      </c>
      <c r="F347" s="30" t="s">
        <v>49</v>
      </c>
      <c r="G347" s="28">
        <v>1</v>
      </c>
      <c r="H347" s="6">
        <v>30</v>
      </c>
      <c r="I347" s="49">
        <v>7.5</v>
      </c>
      <c r="J347" s="49">
        <v>3.75</v>
      </c>
    </row>
    <row r="348" spans="3:10" x14ac:dyDescent="0.35">
      <c r="C348" s="9" t="s">
        <v>312</v>
      </c>
      <c r="D348" s="9" t="s">
        <v>311</v>
      </c>
      <c r="E348" s="6">
        <v>2</v>
      </c>
      <c r="F348" s="30" t="s">
        <v>50</v>
      </c>
      <c r="G348" s="28">
        <v>1</v>
      </c>
      <c r="H348" s="6">
        <v>26</v>
      </c>
      <c r="I348" s="49">
        <v>1.5</v>
      </c>
      <c r="J348" s="49">
        <v>0.65</v>
      </c>
    </row>
    <row r="349" spans="3:10" x14ac:dyDescent="0.35">
      <c r="C349" s="9" t="s">
        <v>323</v>
      </c>
      <c r="D349" s="9" t="s">
        <v>322</v>
      </c>
      <c r="E349" s="6">
        <v>2</v>
      </c>
      <c r="F349" s="30" t="s">
        <v>50</v>
      </c>
      <c r="G349" s="28">
        <v>1</v>
      </c>
      <c r="H349" s="6">
        <v>26</v>
      </c>
      <c r="I349" s="49">
        <v>7.5</v>
      </c>
      <c r="J349" s="49">
        <v>3.25</v>
      </c>
    </row>
    <row r="350" spans="3:10" x14ac:dyDescent="0.35">
      <c r="C350" s="9" t="s">
        <v>361</v>
      </c>
      <c r="D350" s="9" t="s">
        <v>360</v>
      </c>
      <c r="E350" s="6">
        <v>6</v>
      </c>
      <c r="F350" s="30" t="s">
        <v>50</v>
      </c>
      <c r="G350" s="28">
        <v>1</v>
      </c>
      <c r="H350" s="6">
        <v>16</v>
      </c>
      <c r="I350" s="49">
        <v>1.5</v>
      </c>
      <c r="J350" s="49">
        <v>0.4</v>
      </c>
    </row>
    <row r="351" spans="3:10" x14ac:dyDescent="0.35">
      <c r="C351" s="9" t="s">
        <v>364</v>
      </c>
      <c r="D351" s="9" t="s">
        <v>363</v>
      </c>
      <c r="E351" s="6">
        <v>6</v>
      </c>
      <c r="F351" s="30" t="s">
        <v>50</v>
      </c>
      <c r="G351" s="28">
        <v>1</v>
      </c>
      <c r="H351" s="6">
        <v>16</v>
      </c>
      <c r="I351" s="49">
        <v>12</v>
      </c>
      <c r="J351" s="49">
        <v>3.2</v>
      </c>
    </row>
    <row r="352" spans="3:10" x14ac:dyDescent="0.35">
      <c r="C352" s="9" t="s">
        <v>314</v>
      </c>
      <c r="D352" s="9" t="s">
        <v>313</v>
      </c>
      <c r="E352" s="6">
        <v>1</v>
      </c>
      <c r="F352" s="30" t="s">
        <v>49</v>
      </c>
      <c r="G352" s="28">
        <v>1</v>
      </c>
      <c r="H352" s="6">
        <v>30</v>
      </c>
      <c r="I352" s="49">
        <v>7.5</v>
      </c>
      <c r="J352" s="49">
        <v>3.75</v>
      </c>
    </row>
    <row r="353" spans="1:10" ht="26.5" x14ac:dyDescent="0.35">
      <c r="C353" s="9" t="s">
        <v>316</v>
      </c>
      <c r="D353" s="9" t="s">
        <v>315</v>
      </c>
      <c r="E353" s="6">
        <v>1</v>
      </c>
      <c r="F353" s="30" t="s">
        <v>49</v>
      </c>
      <c r="G353" s="28">
        <v>1</v>
      </c>
      <c r="H353" s="6">
        <v>30</v>
      </c>
      <c r="I353" s="49">
        <v>7.5</v>
      </c>
      <c r="J353" s="49">
        <v>3.75</v>
      </c>
    </row>
    <row r="354" spans="1:10" x14ac:dyDescent="0.35">
      <c r="C354" s="9" t="s">
        <v>325</v>
      </c>
      <c r="D354" s="9" t="s">
        <v>324</v>
      </c>
      <c r="E354" s="6">
        <v>2</v>
      </c>
      <c r="F354" s="30" t="s">
        <v>50</v>
      </c>
      <c r="G354" s="28">
        <v>1</v>
      </c>
      <c r="H354" s="6">
        <v>26</v>
      </c>
      <c r="I354" s="49">
        <v>12</v>
      </c>
      <c r="J354" s="49">
        <v>5.2</v>
      </c>
    </row>
    <row r="355" spans="1:10" x14ac:dyDescent="0.35">
      <c r="C355" s="9" t="s">
        <v>318</v>
      </c>
      <c r="D355" s="9" t="s">
        <v>317</v>
      </c>
      <c r="E355" s="6">
        <v>1</v>
      </c>
      <c r="F355" s="30" t="s">
        <v>49</v>
      </c>
      <c r="G355" s="28">
        <v>1</v>
      </c>
      <c r="H355" s="6">
        <v>30</v>
      </c>
      <c r="I355" s="49">
        <v>6</v>
      </c>
      <c r="J355" s="49">
        <v>3</v>
      </c>
    </row>
    <row r="356" spans="1:10" x14ac:dyDescent="0.35">
      <c r="C356" s="9" t="s">
        <v>338</v>
      </c>
      <c r="D356" s="9" t="s">
        <v>337</v>
      </c>
      <c r="E356" s="6">
        <v>3</v>
      </c>
      <c r="F356" s="30" t="s">
        <v>49</v>
      </c>
      <c r="G356" s="28">
        <v>1</v>
      </c>
      <c r="H356" s="6">
        <v>24</v>
      </c>
      <c r="I356" s="49">
        <v>9</v>
      </c>
      <c r="J356" s="49">
        <v>3.6</v>
      </c>
    </row>
    <row r="357" spans="1:10" x14ac:dyDescent="0.35">
      <c r="C357" s="9" t="s">
        <v>344</v>
      </c>
      <c r="D357" s="9" t="s">
        <v>343</v>
      </c>
      <c r="E357" s="6">
        <v>4</v>
      </c>
      <c r="F357" s="30" t="s">
        <v>50</v>
      </c>
      <c r="G357" s="28">
        <v>1</v>
      </c>
      <c r="H357" s="6">
        <v>22</v>
      </c>
      <c r="I357" s="49">
        <v>6</v>
      </c>
      <c r="J357" s="49">
        <v>2.2000000000000002</v>
      </c>
    </row>
    <row r="358" spans="1:10" x14ac:dyDescent="0.35">
      <c r="C358" s="9" t="s">
        <v>346</v>
      </c>
      <c r="D358" s="9" t="s">
        <v>345</v>
      </c>
      <c r="E358" s="6">
        <v>4</v>
      </c>
      <c r="F358" s="30" t="s">
        <v>50</v>
      </c>
      <c r="G358" s="28">
        <v>1</v>
      </c>
      <c r="H358" s="6">
        <v>22</v>
      </c>
      <c r="I358" s="49">
        <v>7.5</v>
      </c>
      <c r="J358" s="49">
        <v>2.75</v>
      </c>
    </row>
    <row r="359" spans="1:10" x14ac:dyDescent="0.35">
      <c r="C359" s="9" t="s">
        <v>348</v>
      </c>
      <c r="D359" s="9" t="s">
        <v>347</v>
      </c>
      <c r="E359" s="6">
        <v>4</v>
      </c>
      <c r="F359" s="30" t="s">
        <v>50</v>
      </c>
      <c r="G359" s="28">
        <v>1</v>
      </c>
      <c r="H359" s="6">
        <v>22</v>
      </c>
      <c r="I359" s="49">
        <v>7.5</v>
      </c>
      <c r="J359" s="49">
        <v>2.75</v>
      </c>
    </row>
    <row r="360" spans="1:10" x14ac:dyDescent="0.35">
      <c r="C360" s="9" t="s">
        <v>327</v>
      </c>
      <c r="D360" s="9" t="s">
        <v>326</v>
      </c>
      <c r="E360" s="6">
        <v>2</v>
      </c>
      <c r="F360" s="30" t="s">
        <v>50</v>
      </c>
      <c r="G360" s="28">
        <v>1</v>
      </c>
      <c r="H360" s="6">
        <v>26</v>
      </c>
      <c r="I360" s="49">
        <v>7.5</v>
      </c>
      <c r="J360" s="49">
        <v>3.25</v>
      </c>
    </row>
    <row r="361" spans="1:10" x14ac:dyDescent="0.35">
      <c r="A361" s="6" t="s">
        <v>497</v>
      </c>
      <c r="C361" s="6"/>
      <c r="D361" s="6"/>
      <c r="E361" s="6"/>
      <c r="I361" s="49">
        <v>180</v>
      </c>
      <c r="J361" s="49">
        <v>69</v>
      </c>
    </row>
    <row r="362" spans="1:10" x14ac:dyDescent="0.35">
      <c r="A362" s="6" t="s">
        <v>282</v>
      </c>
      <c r="B362" s="6" t="s">
        <v>239</v>
      </c>
      <c r="C362" s="9" t="s">
        <v>42</v>
      </c>
      <c r="D362" s="9" t="s">
        <v>349</v>
      </c>
      <c r="E362" s="6">
        <v>7</v>
      </c>
      <c r="F362" s="30" t="s">
        <v>49</v>
      </c>
      <c r="G362" s="28">
        <v>1</v>
      </c>
      <c r="H362" s="6">
        <v>24</v>
      </c>
      <c r="I362" s="49">
        <v>7.5</v>
      </c>
      <c r="J362" s="49">
        <v>3</v>
      </c>
    </row>
    <row r="363" spans="1:10" x14ac:dyDescent="0.35">
      <c r="C363" s="9" t="s">
        <v>367</v>
      </c>
      <c r="D363" s="9" t="s">
        <v>366</v>
      </c>
      <c r="E363" s="6">
        <v>1</v>
      </c>
      <c r="F363" s="30" t="s">
        <v>49</v>
      </c>
      <c r="G363" s="28">
        <v>1</v>
      </c>
      <c r="H363" s="6">
        <v>42</v>
      </c>
      <c r="I363" s="49">
        <v>4.5</v>
      </c>
      <c r="J363" s="49">
        <v>3.15</v>
      </c>
    </row>
    <row r="364" spans="1:10" x14ac:dyDescent="0.35">
      <c r="C364" s="9" t="s">
        <v>434</v>
      </c>
      <c r="D364" s="9" t="s">
        <v>433</v>
      </c>
      <c r="E364" s="6">
        <v>8</v>
      </c>
      <c r="F364" s="30" t="s">
        <v>50</v>
      </c>
      <c r="G364" s="28">
        <v>1</v>
      </c>
      <c r="H364" s="6">
        <v>30</v>
      </c>
      <c r="I364" s="49">
        <v>30</v>
      </c>
      <c r="J364" s="49">
        <v>15</v>
      </c>
    </row>
    <row r="365" spans="1:10" ht="26.5" x14ac:dyDescent="0.35">
      <c r="C365" s="9" t="s">
        <v>369</v>
      </c>
      <c r="D365" s="9" t="s">
        <v>368</v>
      </c>
      <c r="E365" s="6">
        <v>1</v>
      </c>
      <c r="F365" s="30" t="s">
        <v>49</v>
      </c>
      <c r="G365" s="28">
        <v>1</v>
      </c>
      <c r="H365" s="6">
        <v>42</v>
      </c>
      <c r="I365" s="49">
        <v>4.5</v>
      </c>
      <c r="J365" s="49">
        <v>3.15</v>
      </c>
    </row>
    <row r="366" spans="1:10" ht="26.5" x14ac:dyDescent="0.35">
      <c r="C366" s="9" t="s">
        <v>371</v>
      </c>
      <c r="D366" s="9" t="s">
        <v>370</v>
      </c>
      <c r="E366" s="6">
        <v>1</v>
      </c>
      <c r="F366" s="30" t="s">
        <v>49</v>
      </c>
      <c r="G366" s="28">
        <v>1</v>
      </c>
      <c r="H366" s="6">
        <v>42</v>
      </c>
      <c r="I366" s="49">
        <v>7.5</v>
      </c>
      <c r="J366" s="49">
        <v>5.25</v>
      </c>
    </row>
    <row r="367" spans="1:10" x14ac:dyDescent="0.35">
      <c r="C367" s="9" t="s">
        <v>373</v>
      </c>
      <c r="D367" s="9" t="s">
        <v>372</v>
      </c>
      <c r="E367" s="6">
        <v>1</v>
      </c>
      <c r="F367" s="30" t="s">
        <v>49</v>
      </c>
      <c r="G367" s="28">
        <v>1</v>
      </c>
      <c r="H367" s="6">
        <v>42</v>
      </c>
      <c r="I367" s="49">
        <v>3</v>
      </c>
      <c r="J367" s="49">
        <v>2.1</v>
      </c>
    </row>
    <row r="368" spans="1:10" x14ac:dyDescent="0.35">
      <c r="C368" s="9" t="s">
        <v>378</v>
      </c>
      <c r="D368" s="9" t="s">
        <v>377</v>
      </c>
      <c r="E368" s="6">
        <v>2</v>
      </c>
      <c r="F368" s="30" t="s">
        <v>50</v>
      </c>
      <c r="G368" s="28">
        <v>1</v>
      </c>
      <c r="H368" s="6">
        <v>40</v>
      </c>
      <c r="I368" s="49">
        <v>18</v>
      </c>
      <c r="J368" s="49">
        <v>12</v>
      </c>
    </row>
    <row r="369" spans="3:10" ht="26.5" x14ac:dyDescent="0.35">
      <c r="C369" s="9" t="s">
        <v>380</v>
      </c>
      <c r="D369" s="9" t="s">
        <v>379</v>
      </c>
      <c r="E369" s="6">
        <v>2</v>
      </c>
      <c r="F369" s="30" t="s">
        <v>50</v>
      </c>
      <c r="G369" s="28">
        <v>1</v>
      </c>
      <c r="H369" s="6">
        <v>40</v>
      </c>
      <c r="I369" s="49">
        <v>3</v>
      </c>
      <c r="J369" s="49">
        <v>2</v>
      </c>
    </row>
    <row r="370" spans="3:10" ht="26.5" x14ac:dyDescent="0.35">
      <c r="C370" s="9" t="s">
        <v>382</v>
      </c>
      <c r="D370" s="9" t="s">
        <v>381</v>
      </c>
      <c r="E370" s="6">
        <v>2</v>
      </c>
      <c r="F370" s="30" t="s">
        <v>50</v>
      </c>
      <c r="G370" s="28">
        <v>1</v>
      </c>
      <c r="H370" s="6">
        <v>40</v>
      </c>
      <c r="I370" s="49">
        <v>4.5</v>
      </c>
      <c r="J370" s="49">
        <v>3</v>
      </c>
    </row>
    <row r="371" spans="3:10" ht="26.5" x14ac:dyDescent="0.35">
      <c r="C371" s="9" t="s">
        <v>393</v>
      </c>
      <c r="D371" s="9" t="s">
        <v>392</v>
      </c>
      <c r="E371" s="6">
        <v>3</v>
      </c>
      <c r="F371" s="30" t="s">
        <v>49</v>
      </c>
      <c r="G371" s="28">
        <v>1</v>
      </c>
      <c r="H371" s="6">
        <v>36</v>
      </c>
      <c r="I371" s="49">
        <v>6</v>
      </c>
      <c r="J371" s="49">
        <v>3.6</v>
      </c>
    </row>
    <row r="372" spans="3:10" ht="26.5" x14ac:dyDescent="0.35">
      <c r="C372" s="9" t="s">
        <v>389</v>
      </c>
      <c r="D372" s="9" t="s">
        <v>388</v>
      </c>
      <c r="E372" s="6">
        <v>3</v>
      </c>
      <c r="F372" s="30" t="s">
        <v>49</v>
      </c>
      <c r="G372" s="28">
        <v>1</v>
      </c>
      <c r="H372" s="6">
        <v>36</v>
      </c>
      <c r="I372" s="49">
        <v>3</v>
      </c>
      <c r="J372" s="49">
        <v>1.8</v>
      </c>
    </row>
    <row r="373" spans="3:10" x14ac:dyDescent="0.35">
      <c r="C373" s="9" t="s">
        <v>387</v>
      </c>
      <c r="D373" s="9" t="s">
        <v>386</v>
      </c>
      <c r="E373" s="6">
        <v>3</v>
      </c>
      <c r="F373" s="30" t="s">
        <v>49</v>
      </c>
      <c r="G373" s="28">
        <v>1</v>
      </c>
      <c r="H373" s="6">
        <v>36</v>
      </c>
      <c r="I373" s="49">
        <v>3</v>
      </c>
      <c r="J373" s="49">
        <v>1.8</v>
      </c>
    </row>
    <row r="374" spans="3:10" ht="39.5" x14ac:dyDescent="0.35">
      <c r="C374" s="9" t="s">
        <v>391</v>
      </c>
      <c r="D374" s="9" t="s">
        <v>390</v>
      </c>
      <c r="E374" s="6">
        <v>3</v>
      </c>
      <c r="F374" s="30" t="s">
        <v>49</v>
      </c>
      <c r="G374" s="28">
        <v>1</v>
      </c>
      <c r="H374" s="6">
        <v>36</v>
      </c>
      <c r="I374" s="49">
        <v>4.5</v>
      </c>
      <c r="J374" s="49">
        <v>2.7</v>
      </c>
    </row>
    <row r="375" spans="3:10" x14ac:dyDescent="0.35">
      <c r="C375" s="9" t="s">
        <v>398</v>
      </c>
      <c r="D375" s="9" t="s">
        <v>397</v>
      </c>
      <c r="E375" s="6">
        <v>4</v>
      </c>
      <c r="F375" s="30" t="s">
        <v>50</v>
      </c>
      <c r="G375" s="28">
        <v>1</v>
      </c>
      <c r="H375" s="6">
        <v>33</v>
      </c>
      <c r="I375" s="49">
        <v>4.5</v>
      </c>
      <c r="J375" s="49">
        <v>2.4750000000000001</v>
      </c>
    </row>
    <row r="376" spans="3:10" ht="26.5" x14ac:dyDescent="0.35">
      <c r="C376" s="9" t="s">
        <v>400</v>
      </c>
      <c r="D376" s="9" t="s">
        <v>399</v>
      </c>
      <c r="E376" s="6">
        <v>4</v>
      </c>
      <c r="F376" s="30" t="s">
        <v>50</v>
      </c>
      <c r="G376" s="28">
        <v>1</v>
      </c>
      <c r="H376" s="6">
        <v>33</v>
      </c>
      <c r="I376" s="49">
        <v>9</v>
      </c>
      <c r="J376" s="49">
        <v>4.95</v>
      </c>
    </row>
    <row r="377" spans="3:10" ht="26.5" x14ac:dyDescent="0.35">
      <c r="C377" s="9" t="s">
        <v>407</v>
      </c>
      <c r="D377" s="9" t="s">
        <v>406</v>
      </c>
      <c r="E377" s="6">
        <v>5</v>
      </c>
      <c r="F377" s="30" t="s">
        <v>49</v>
      </c>
      <c r="G377" s="28">
        <v>1</v>
      </c>
      <c r="H377" s="6">
        <v>32</v>
      </c>
      <c r="I377" s="49">
        <v>3</v>
      </c>
      <c r="J377" s="49">
        <v>1.6</v>
      </c>
    </row>
    <row r="378" spans="3:10" x14ac:dyDescent="0.35">
      <c r="C378" s="9" t="s">
        <v>426</v>
      </c>
      <c r="D378" s="9" t="s">
        <v>425</v>
      </c>
      <c r="E378" s="6">
        <v>7</v>
      </c>
      <c r="F378" s="30" t="s">
        <v>49</v>
      </c>
      <c r="G378" s="28">
        <v>1</v>
      </c>
      <c r="H378" s="6">
        <v>24</v>
      </c>
      <c r="I378" s="49">
        <v>3</v>
      </c>
      <c r="J378" s="49">
        <v>1.2</v>
      </c>
    </row>
    <row r="379" spans="3:10" ht="26.5" x14ac:dyDescent="0.35">
      <c r="C379" s="9" t="s">
        <v>428</v>
      </c>
      <c r="D379" s="9" t="s">
        <v>427</v>
      </c>
      <c r="E379" s="6">
        <v>7</v>
      </c>
      <c r="F379" s="30" t="s">
        <v>49</v>
      </c>
      <c r="G379" s="28">
        <v>1</v>
      </c>
      <c r="H379" s="6">
        <v>24</v>
      </c>
      <c r="I379" s="49">
        <v>6</v>
      </c>
      <c r="J379" s="49">
        <v>2.4</v>
      </c>
    </row>
    <row r="380" spans="3:10" ht="26.5" x14ac:dyDescent="0.35">
      <c r="C380" s="9" t="s">
        <v>430</v>
      </c>
      <c r="D380" s="9" t="s">
        <v>429</v>
      </c>
      <c r="E380" s="6">
        <v>7</v>
      </c>
      <c r="F380" s="30" t="s">
        <v>49</v>
      </c>
      <c r="G380" s="28">
        <v>1</v>
      </c>
      <c r="H380" s="6">
        <v>24</v>
      </c>
      <c r="I380" s="49">
        <v>7.5</v>
      </c>
      <c r="J380" s="49">
        <v>3</v>
      </c>
    </row>
    <row r="381" spans="3:10" ht="26.5" x14ac:dyDescent="0.35">
      <c r="C381" s="9" t="s">
        <v>432</v>
      </c>
      <c r="D381" s="9" t="s">
        <v>431</v>
      </c>
      <c r="E381" s="6">
        <v>7</v>
      </c>
      <c r="F381" s="30" t="s">
        <v>49</v>
      </c>
      <c r="G381" s="28">
        <v>1</v>
      </c>
      <c r="H381" s="6">
        <v>24</v>
      </c>
      <c r="I381" s="49">
        <v>6</v>
      </c>
      <c r="J381" s="49">
        <v>2.4</v>
      </c>
    </row>
    <row r="382" spans="3:10" ht="26.5" x14ac:dyDescent="0.35">
      <c r="C382" s="9" t="s">
        <v>375</v>
      </c>
      <c r="D382" s="9" t="s">
        <v>374</v>
      </c>
      <c r="E382" s="6">
        <v>1</v>
      </c>
      <c r="F382" s="30" t="s">
        <v>49</v>
      </c>
      <c r="G382" s="28">
        <v>1</v>
      </c>
      <c r="H382" s="6">
        <v>42</v>
      </c>
      <c r="I382" s="49">
        <v>6</v>
      </c>
      <c r="J382" s="49">
        <v>4.2</v>
      </c>
    </row>
    <row r="383" spans="3:10" x14ac:dyDescent="0.35">
      <c r="C383" s="9" t="s">
        <v>376</v>
      </c>
      <c r="D383" s="9" t="s">
        <v>320</v>
      </c>
      <c r="E383" s="6">
        <v>1</v>
      </c>
      <c r="F383" s="30" t="s">
        <v>49</v>
      </c>
      <c r="G383" s="28">
        <v>1</v>
      </c>
      <c r="H383" s="6">
        <v>42</v>
      </c>
      <c r="I383" s="49">
        <v>4.5</v>
      </c>
      <c r="J383" s="49">
        <v>3.15</v>
      </c>
    </row>
    <row r="384" spans="3:10" ht="26.5" x14ac:dyDescent="0.35">
      <c r="C384" s="9" t="s">
        <v>385</v>
      </c>
      <c r="D384" s="9" t="s">
        <v>384</v>
      </c>
      <c r="E384" s="6">
        <v>2</v>
      </c>
      <c r="F384" s="30" t="s">
        <v>50</v>
      </c>
      <c r="G384" s="28">
        <v>1</v>
      </c>
      <c r="H384" s="6">
        <v>40</v>
      </c>
      <c r="I384" s="49">
        <v>3</v>
      </c>
      <c r="J384" s="49">
        <v>2</v>
      </c>
    </row>
    <row r="385" spans="1:10" x14ac:dyDescent="0.35">
      <c r="C385" s="9" t="s">
        <v>383</v>
      </c>
      <c r="D385" s="9" t="s">
        <v>329</v>
      </c>
      <c r="E385" s="6">
        <v>2</v>
      </c>
      <c r="F385" s="30" t="s">
        <v>50</v>
      </c>
      <c r="G385" s="28">
        <v>1</v>
      </c>
      <c r="H385" s="6">
        <v>40</v>
      </c>
      <c r="I385" s="49">
        <v>1.5</v>
      </c>
      <c r="J385" s="49">
        <v>1</v>
      </c>
    </row>
    <row r="386" spans="1:10" ht="26.5" x14ac:dyDescent="0.35">
      <c r="C386" s="9" t="s">
        <v>395</v>
      </c>
      <c r="D386" s="9" t="s">
        <v>394</v>
      </c>
      <c r="E386" s="6">
        <v>3</v>
      </c>
      <c r="F386" s="30" t="s">
        <v>49</v>
      </c>
      <c r="G386" s="28">
        <v>1</v>
      </c>
      <c r="H386" s="6">
        <v>36</v>
      </c>
      <c r="I386" s="49">
        <v>12</v>
      </c>
      <c r="J386" s="49">
        <v>7.2</v>
      </c>
    </row>
    <row r="387" spans="1:10" x14ac:dyDescent="0.35">
      <c r="C387" s="9" t="s">
        <v>396</v>
      </c>
      <c r="D387" s="9" t="s">
        <v>341</v>
      </c>
      <c r="E387" s="6">
        <v>3</v>
      </c>
      <c r="F387" s="30" t="s">
        <v>49</v>
      </c>
      <c r="G387" s="28">
        <v>1</v>
      </c>
      <c r="H387" s="6">
        <v>36</v>
      </c>
      <c r="I387" s="49">
        <v>1.5</v>
      </c>
      <c r="J387" s="49">
        <v>0.9</v>
      </c>
    </row>
    <row r="388" spans="1:10" ht="26.5" x14ac:dyDescent="0.35">
      <c r="C388" s="9" t="s">
        <v>403</v>
      </c>
      <c r="D388" s="9" t="s">
        <v>402</v>
      </c>
      <c r="E388" s="6">
        <v>4</v>
      </c>
      <c r="F388" s="30" t="s">
        <v>50</v>
      </c>
      <c r="G388" s="28">
        <v>1</v>
      </c>
      <c r="H388" s="6">
        <v>33</v>
      </c>
      <c r="I388" s="49">
        <v>4.5</v>
      </c>
      <c r="J388" s="49">
        <v>2.4750000000000001</v>
      </c>
    </row>
    <row r="389" spans="1:10" ht="39.5" x14ac:dyDescent="0.35">
      <c r="C389" s="9" t="s">
        <v>405</v>
      </c>
      <c r="D389" s="9" t="s">
        <v>404</v>
      </c>
      <c r="E389" s="6">
        <v>4</v>
      </c>
      <c r="F389" s="30" t="s">
        <v>50</v>
      </c>
      <c r="G389" s="28">
        <v>1</v>
      </c>
      <c r="H389" s="6">
        <v>33</v>
      </c>
      <c r="I389" s="49">
        <v>10.5</v>
      </c>
      <c r="J389" s="49">
        <v>5.7750000000000004</v>
      </c>
    </row>
    <row r="390" spans="1:10" x14ac:dyDescent="0.35">
      <c r="C390" s="9" t="s">
        <v>401</v>
      </c>
      <c r="D390" s="9" t="s">
        <v>358</v>
      </c>
      <c r="E390" s="6">
        <v>4</v>
      </c>
      <c r="F390" s="30" t="s">
        <v>50</v>
      </c>
      <c r="G390" s="28">
        <v>1</v>
      </c>
      <c r="H390" s="6">
        <v>33</v>
      </c>
      <c r="I390" s="49">
        <v>1.5</v>
      </c>
      <c r="J390" s="49">
        <v>0.82499999999999996</v>
      </c>
    </row>
    <row r="391" spans="1:10" ht="26.5" x14ac:dyDescent="0.35">
      <c r="C391" s="9" t="s">
        <v>409</v>
      </c>
      <c r="D391" s="9" t="s">
        <v>408</v>
      </c>
      <c r="E391" s="6">
        <v>5</v>
      </c>
      <c r="F391" s="30" t="s">
        <v>49</v>
      </c>
      <c r="G391" s="28">
        <v>1</v>
      </c>
      <c r="H391" s="6">
        <v>32</v>
      </c>
      <c r="I391" s="49">
        <v>4.5</v>
      </c>
      <c r="J391" s="49">
        <v>2.4</v>
      </c>
    </row>
    <row r="392" spans="1:10" x14ac:dyDescent="0.35">
      <c r="C392" s="9" t="s">
        <v>412</v>
      </c>
      <c r="D392" s="9" t="s">
        <v>411</v>
      </c>
      <c r="E392" s="6">
        <v>5</v>
      </c>
      <c r="F392" s="30" t="s">
        <v>49</v>
      </c>
      <c r="G392" s="28">
        <v>1</v>
      </c>
      <c r="H392" s="6">
        <v>32</v>
      </c>
      <c r="I392" s="49">
        <v>10.5</v>
      </c>
      <c r="J392" s="49">
        <v>5.6</v>
      </c>
    </row>
    <row r="393" spans="1:10" ht="26.5" x14ac:dyDescent="0.35">
      <c r="C393" s="9" t="s">
        <v>416</v>
      </c>
      <c r="D393" s="9" t="s">
        <v>415</v>
      </c>
      <c r="E393" s="6">
        <v>5</v>
      </c>
      <c r="F393" s="30" t="s">
        <v>49</v>
      </c>
      <c r="G393" s="28">
        <v>1</v>
      </c>
      <c r="H393" s="6">
        <v>32</v>
      </c>
      <c r="I393" s="49">
        <v>6</v>
      </c>
      <c r="J393" s="49">
        <v>3.2</v>
      </c>
    </row>
    <row r="394" spans="1:10" ht="26.5" x14ac:dyDescent="0.35">
      <c r="C394" s="9" t="s">
        <v>410</v>
      </c>
      <c r="D394" s="9" t="s">
        <v>491</v>
      </c>
      <c r="E394" s="6">
        <v>5</v>
      </c>
      <c r="F394" s="30" t="s">
        <v>49</v>
      </c>
      <c r="G394" s="28">
        <v>1</v>
      </c>
      <c r="H394" s="6">
        <v>32</v>
      </c>
      <c r="I394" s="49">
        <v>4.5</v>
      </c>
      <c r="J394" s="49">
        <v>2.4</v>
      </c>
    </row>
    <row r="395" spans="1:10" x14ac:dyDescent="0.35">
      <c r="C395" s="9" t="s">
        <v>414</v>
      </c>
      <c r="D395" s="9" t="s">
        <v>413</v>
      </c>
      <c r="E395" s="6">
        <v>5</v>
      </c>
      <c r="F395" s="30" t="s">
        <v>49</v>
      </c>
      <c r="G395" s="28">
        <v>1</v>
      </c>
      <c r="H395" s="6">
        <v>32</v>
      </c>
      <c r="I395" s="49">
        <v>1.5</v>
      </c>
      <c r="J395" s="49">
        <v>0.8</v>
      </c>
    </row>
    <row r="396" spans="1:10" x14ac:dyDescent="0.35">
      <c r="C396" s="9" t="s">
        <v>420</v>
      </c>
      <c r="D396" s="9" t="s">
        <v>419</v>
      </c>
      <c r="E396" s="6">
        <v>6</v>
      </c>
      <c r="F396" s="30" t="s">
        <v>50</v>
      </c>
      <c r="G396" s="28">
        <v>1</v>
      </c>
      <c r="H396" s="6">
        <v>25</v>
      </c>
      <c r="I396" s="49">
        <v>7.5</v>
      </c>
      <c r="J396" s="49">
        <v>3.125</v>
      </c>
    </row>
    <row r="397" spans="1:10" ht="39.5" x14ac:dyDescent="0.35">
      <c r="C397" s="9" t="s">
        <v>422</v>
      </c>
      <c r="D397" s="9" t="s">
        <v>421</v>
      </c>
      <c r="E397" s="6">
        <v>6</v>
      </c>
      <c r="F397" s="30" t="s">
        <v>50</v>
      </c>
      <c r="G397" s="28">
        <v>1</v>
      </c>
      <c r="H397" s="6">
        <v>25</v>
      </c>
      <c r="I397" s="49">
        <v>12</v>
      </c>
      <c r="J397" s="49">
        <v>5</v>
      </c>
    </row>
    <row r="398" spans="1:10" x14ac:dyDescent="0.35">
      <c r="C398" s="9" t="s">
        <v>424</v>
      </c>
      <c r="D398" s="9" t="s">
        <v>423</v>
      </c>
      <c r="E398" s="6">
        <v>6</v>
      </c>
      <c r="F398" s="30" t="s">
        <v>50</v>
      </c>
      <c r="G398" s="28">
        <v>1</v>
      </c>
      <c r="H398" s="6">
        <v>25</v>
      </c>
      <c r="I398" s="49">
        <v>1.5</v>
      </c>
      <c r="J398" s="49">
        <v>0.625</v>
      </c>
    </row>
    <row r="399" spans="1:10" ht="26.5" x14ac:dyDescent="0.35">
      <c r="C399" s="9" t="s">
        <v>418</v>
      </c>
      <c r="D399" s="9" t="s">
        <v>417</v>
      </c>
      <c r="E399" s="6">
        <v>6</v>
      </c>
      <c r="F399" s="30" t="s">
        <v>50</v>
      </c>
      <c r="G399" s="28">
        <v>1</v>
      </c>
      <c r="H399" s="6">
        <v>25</v>
      </c>
      <c r="I399" s="49">
        <v>9</v>
      </c>
      <c r="J399" s="49">
        <v>3.75</v>
      </c>
    </row>
    <row r="400" spans="1:10" x14ac:dyDescent="0.35">
      <c r="A400" s="6" t="s">
        <v>498</v>
      </c>
      <c r="C400" s="6"/>
      <c r="D400" s="6"/>
      <c r="E400" s="6"/>
      <c r="I400" s="49">
        <v>240</v>
      </c>
      <c r="J400" s="49">
        <v>131.00000000000003</v>
      </c>
    </row>
    <row r="401" spans="1:10" ht="26.5" x14ac:dyDescent="0.35">
      <c r="A401" s="6" t="s">
        <v>303</v>
      </c>
      <c r="B401" s="6" t="s">
        <v>451</v>
      </c>
      <c r="C401" s="9" t="s">
        <v>453</v>
      </c>
      <c r="D401" s="9" t="s">
        <v>452</v>
      </c>
      <c r="E401" s="6">
        <v>2</v>
      </c>
      <c r="F401" s="30" t="s">
        <v>50</v>
      </c>
      <c r="G401" s="28">
        <v>1</v>
      </c>
      <c r="H401" s="6">
        <v>40</v>
      </c>
      <c r="I401" s="49">
        <v>4.5</v>
      </c>
      <c r="J401" s="49">
        <v>3</v>
      </c>
    </row>
    <row r="402" spans="1:10" ht="26.5" x14ac:dyDescent="0.35">
      <c r="B402" s="6" t="s">
        <v>122</v>
      </c>
      <c r="C402" s="9" t="s">
        <v>455</v>
      </c>
      <c r="D402" s="9" t="s">
        <v>454</v>
      </c>
      <c r="E402" s="6">
        <v>2</v>
      </c>
      <c r="F402" s="30" t="s">
        <v>50</v>
      </c>
      <c r="G402" s="28">
        <v>1</v>
      </c>
      <c r="H402" s="6">
        <v>40</v>
      </c>
      <c r="I402" s="49">
        <v>4.5</v>
      </c>
      <c r="J402" s="49">
        <v>3</v>
      </c>
    </row>
    <row r="403" spans="1:10" x14ac:dyDescent="0.35">
      <c r="B403" s="6" t="s">
        <v>239</v>
      </c>
      <c r="C403" s="9" t="s">
        <v>42</v>
      </c>
      <c r="D403" s="9" t="s">
        <v>349</v>
      </c>
      <c r="E403" s="6">
        <v>6</v>
      </c>
      <c r="F403" s="30" t="s">
        <v>50</v>
      </c>
      <c r="G403" s="28">
        <v>1</v>
      </c>
      <c r="H403" s="6">
        <v>25</v>
      </c>
      <c r="I403" s="49">
        <v>15</v>
      </c>
      <c r="J403" s="49">
        <v>6.25</v>
      </c>
    </row>
    <row r="404" spans="1:10" x14ac:dyDescent="0.35">
      <c r="C404" s="9" t="s">
        <v>448</v>
      </c>
      <c r="D404" s="9" t="s">
        <v>447</v>
      </c>
      <c r="E404" s="6">
        <v>2</v>
      </c>
      <c r="F404" s="30" t="s">
        <v>50</v>
      </c>
      <c r="G404" s="28">
        <v>1</v>
      </c>
      <c r="H404" s="6">
        <v>40</v>
      </c>
      <c r="I404" s="49">
        <v>4.5</v>
      </c>
      <c r="J404" s="49">
        <v>3</v>
      </c>
    </row>
    <row r="405" spans="1:10" x14ac:dyDescent="0.35">
      <c r="C405" s="9" t="s">
        <v>438</v>
      </c>
      <c r="D405" s="9" t="s">
        <v>437</v>
      </c>
      <c r="E405" s="6">
        <v>1</v>
      </c>
      <c r="F405" s="30" t="s">
        <v>49</v>
      </c>
      <c r="G405" s="28">
        <v>1</v>
      </c>
      <c r="H405" s="6">
        <v>48</v>
      </c>
      <c r="I405" s="49">
        <v>7.5</v>
      </c>
      <c r="J405" s="49">
        <v>6</v>
      </c>
    </row>
    <row r="406" spans="1:10" x14ac:dyDescent="0.35">
      <c r="C406" s="9" t="s">
        <v>459</v>
      </c>
      <c r="D406" s="9" t="s">
        <v>458</v>
      </c>
      <c r="E406" s="6">
        <v>3</v>
      </c>
      <c r="F406" s="30" t="s">
        <v>49</v>
      </c>
      <c r="G406" s="28">
        <v>1</v>
      </c>
      <c r="H406" s="6">
        <v>36</v>
      </c>
      <c r="I406" s="49">
        <v>7.5</v>
      </c>
      <c r="J406" s="49">
        <v>4.5</v>
      </c>
    </row>
    <row r="407" spans="1:10" x14ac:dyDescent="0.35">
      <c r="C407" s="9" t="s">
        <v>477</v>
      </c>
      <c r="D407" s="9" t="s">
        <v>476</v>
      </c>
      <c r="E407" s="6">
        <v>5</v>
      </c>
      <c r="F407" s="30" t="s">
        <v>49</v>
      </c>
      <c r="G407" s="28">
        <v>1</v>
      </c>
      <c r="H407" s="6">
        <v>31</v>
      </c>
      <c r="I407" s="49">
        <v>4.5</v>
      </c>
      <c r="J407" s="49">
        <v>2.3250000000000002</v>
      </c>
    </row>
    <row r="408" spans="1:10" ht="39.5" x14ac:dyDescent="0.35">
      <c r="C408" s="9" t="s">
        <v>450</v>
      </c>
      <c r="D408" s="9" t="s">
        <v>449</v>
      </c>
      <c r="E408" s="6">
        <v>2</v>
      </c>
      <c r="F408" s="30" t="s">
        <v>50</v>
      </c>
      <c r="G408" s="28">
        <v>1</v>
      </c>
      <c r="H408" s="6">
        <v>40</v>
      </c>
      <c r="I408" s="49">
        <v>7.5</v>
      </c>
      <c r="J408" s="49">
        <v>5</v>
      </c>
    </row>
    <row r="409" spans="1:10" x14ac:dyDescent="0.35">
      <c r="C409" s="9" t="s">
        <v>461</v>
      </c>
      <c r="D409" s="9" t="s">
        <v>460</v>
      </c>
      <c r="E409" s="6">
        <v>3</v>
      </c>
      <c r="F409" s="30" t="s">
        <v>49</v>
      </c>
      <c r="G409" s="28">
        <v>1</v>
      </c>
      <c r="H409" s="6">
        <v>36</v>
      </c>
      <c r="I409" s="49">
        <v>7.5</v>
      </c>
      <c r="J409" s="49">
        <v>4.5</v>
      </c>
    </row>
    <row r="410" spans="1:10" ht="39.5" x14ac:dyDescent="0.35">
      <c r="C410" s="9" t="s">
        <v>463</v>
      </c>
      <c r="D410" s="9" t="s">
        <v>462</v>
      </c>
      <c r="E410" s="6">
        <v>3</v>
      </c>
      <c r="F410" s="30" t="s">
        <v>49</v>
      </c>
      <c r="G410" s="28">
        <v>1</v>
      </c>
      <c r="H410" s="6">
        <v>36</v>
      </c>
      <c r="I410" s="49">
        <v>7.5</v>
      </c>
      <c r="J410" s="49">
        <v>4.5</v>
      </c>
    </row>
    <row r="411" spans="1:10" x14ac:dyDescent="0.35">
      <c r="C411" s="9" t="s">
        <v>469</v>
      </c>
      <c r="D411" s="9" t="s">
        <v>468</v>
      </c>
      <c r="E411" s="6">
        <v>4</v>
      </c>
      <c r="F411" s="30" t="s">
        <v>50</v>
      </c>
      <c r="G411" s="28">
        <v>1</v>
      </c>
      <c r="H411" s="6">
        <v>32</v>
      </c>
      <c r="I411" s="49">
        <v>7.5</v>
      </c>
      <c r="J411" s="49">
        <v>4</v>
      </c>
    </row>
    <row r="412" spans="1:10" ht="39.5" x14ac:dyDescent="0.35">
      <c r="C412" s="9" t="s">
        <v>471</v>
      </c>
      <c r="D412" s="9" t="s">
        <v>470</v>
      </c>
      <c r="E412" s="6">
        <v>4</v>
      </c>
      <c r="F412" s="30" t="s">
        <v>50</v>
      </c>
      <c r="G412" s="28">
        <v>1</v>
      </c>
      <c r="H412" s="6">
        <v>32</v>
      </c>
      <c r="I412" s="49">
        <v>7.5</v>
      </c>
      <c r="J412" s="49">
        <v>4</v>
      </c>
    </row>
    <row r="413" spans="1:10" ht="39.5" x14ac:dyDescent="0.35">
      <c r="C413" s="9" t="s">
        <v>479</v>
      </c>
      <c r="D413" s="9" t="s">
        <v>478</v>
      </c>
      <c r="E413" s="6">
        <v>5</v>
      </c>
      <c r="F413" s="30" t="s">
        <v>49</v>
      </c>
      <c r="G413" s="28">
        <v>1</v>
      </c>
      <c r="H413" s="6">
        <v>31</v>
      </c>
      <c r="I413" s="49">
        <v>7.5</v>
      </c>
      <c r="J413" s="49">
        <v>3.875</v>
      </c>
    </row>
    <row r="414" spans="1:10" ht="26.5" x14ac:dyDescent="0.35">
      <c r="C414" s="9" t="s">
        <v>440</v>
      </c>
      <c r="D414" s="9" t="s">
        <v>439</v>
      </c>
      <c r="E414" s="6">
        <v>1</v>
      </c>
      <c r="F414" s="30" t="s">
        <v>49</v>
      </c>
      <c r="G414" s="28">
        <v>1</v>
      </c>
      <c r="H414" s="6">
        <v>48</v>
      </c>
      <c r="I414" s="49">
        <v>8</v>
      </c>
      <c r="J414" s="49">
        <v>6.4</v>
      </c>
    </row>
    <row r="415" spans="1:10" x14ac:dyDescent="0.35">
      <c r="C415" s="9" t="s">
        <v>481</v>
      </c>
      <c r="D415" s="9" t="s">
        <v>480</v>
      </c>
      <c r="E415" s="6">
        <v>5</v>
      </c>
      <c r="F415" s="30" t="s">
        <v>49</v>
      </c>
      <c r="G415" s="28">
        <v>1</v>
      </c>
      <c r="H415" s="6">
        <v>31</v>
      </c>
      <c r="I415" s="49">
        <v>9</v>
      </c>
      <c r="J415" s="49">
        <v>4.6500000000000004</v>
      </c>
    </row>
    <row r="416" spans="1:10" x14ac:dyDescent="0.35">
      <c r="C416" s="9" t="s">
        <v>481</v>
      </c>
      <c r="D416" s="9" t="s">
        <v>480</v>
      </c>
      <c r="E416" s="6">
        <v>6</v>
      </c>
      <c r="F416" s="30" t="s">
        <v>50</v>
      </c>
      <c r="G416" s="28">
        <v>1</v>
      </c>
      <c r="H416" s="6">
        <v>25</v>
      </c>
      <c r="I416" s="49">
        <v>6</v>
      </c>
      <c r="J416" s="49">
        <v>2.5</v>
      </c>
    </row>
    <row r="417" spans="1:10" x14ac:dyDescent="0.35">
      <c r="C417" s="9" t="s">
        <v>485</v>
      </c>
      <c r="D417" s="9" t="s">
        <v>484</v>
      </c>
      <c r="E417" s="6">
        <v>5</v>
      </c>
      <c r="F417" s="30" t="s">
        <v>49</v>
      </c>
      <c r="G417" s="28">
        <v>1</v>
      </c>
      <c r="H417" s="6">
        <v>31</v>
      </c>
      <c r="I417" s="49">
        <v>3</v>
      </c>
      <c r="J417" s="49">
        <v>1.55</v>
      </c>
    </row>
    <row r="418" spans="1:10" ht="26.5" x14ac:dyDescent="0.35">
      <c r="C418" s="9" t="s">
        <v>442</v>
      </c>
      <c r="D418" s="9" t="s">
        <v>441</v>
      </c>
      <c r="E418" s="6">
        <v>1</v>
      </c>
      <c r="F418" s="30" t="s">
        <v>49</v>
      </c>
      <c r="G418" s="28">
        <v>1</v>
      </c>
      <c r="H418" s="6">
        <v>48</v>
      </c>
      <c r="I418" s="49">
        <v>7</v>
      </c>
      <c r="J418" s="49">
        <v>5.6</v>
      </c>
    </row>
    <row r="419" spans="1:10" ht="39.5" x14ac:dyDescent="0.35">
      <c r="C419" s="9" t="s">
        <v>487</v>
      </c>
      <c r="D419" s="9" t="s">
        <v>486</v>
      </c>
      <c r="E419" s="6">
        <v>6</v>
      </c>
      <c r="F419" s="30" t="s">
        <v>50</v>
      </c>
      <c r="G419" s="28">
        <v>1</v>
      </c>
      <c r="H419" s="6">
        <v>25</v>
      </c>
      <c r="I419" s="49">
        <v>7.5</v>
      </c>
      <c r="J419" s="49">
        <v>3.125</v>
      </c>
    </row>
    <row r="420" spans="1:10" ht="39.5" x14ac:dyDescent="0.35">
      <c r="C420" s="9" t="s">
        <v>444</v>
      </c>
      <c r="D420" s="9" t="s">
        <v>443</v>
      </c>
      <c r="E420" s="6">
        <v>1</v>
      </c>
      <c r="F420" s="30" t="s">
        <v>49</v>
      </c>
      <c r="G420" s="28">
        <v>1</v>
      </c>
      <c r="H420" s="6">
        <v>48</v>
      </c>
      <c r="I420" s="49">
        <v>1</v>
      </c>
      <c r="J420" s="49">
        <v>0.8</v>
      </c>
    </row>
    <row r="421" spans="1:10" ht="39.5" x14ac:dyDescent="0.35">
      <c r="C421" s="9" t="s">
        <v>444</v>
      </c>
      <c r="D421" s="9" t="s">
        <v>443</v>
      </c>
      <c r="E421" s="6">
        <v>2</v>
      </c>
      <c r="F421" s="30" t="s">
        <v>50</v>
      </c>
      <c r="G421" s="28">
        <v>1</v>
      </c>
      <c r="H421" s="6">
        <v>40</v>
      </c>
      <c r="I421" s="49">
        <v>1</v>
      </c>
      <c r="J421" s="49">
        <v>0.66666666666666663</v>
      </c>
    </row>
    <row r="422" spans="1:10" ht="39.5" x14ac:dyDescent="0.35">
      <c r="C422" s="9" t="s">
        <v>465</v>
      </c>
      <c r="D422" s="9" t="s">
        <v>464</v>
      </c>
      <c r="E422" s="6">
        <v>3</v>
      </c>
      <c r="F422" s="30" t="s">
        <v>49</v>
      </c>
      <c r="G422" s="28">
        <v>1</v>
      </c>
      <c r="H422" s="6">
        <v>36</v>
      </c>
      <c r="I422" s="49">
        <v>1.5</v>
      </c>
      <c r="J422" s="49">
        <v>0.9</v>
      </c>
    </row>
    <row r="423" spans="1:10" ht="39.5" x14ac:dyDescent="0.35">
      <c r="C423" s="9" t="s">
        <v>465</v>
      </c>
      <c r="D423" s="9" t="s">
        <v>464</v>
      </c>
      <c r="E423" s="6">
        <v>4</v>
      </c>
      <c r="F423" s="30" t="s">
        <v>50</v>
      </c>
      <c r="G423" s="28">
        <v>1</v>
      </c>
      <c r="H423" s="6">
        <v>32</v>
      </c>
      <c r="I423" s="49">
        <v>1.5</v>
      </c>
      <c r="J423" s="49">
        <v>0.8</v>
      </c>
    </row>
    <row r="424" spans="1:10" ht="39.5" x14ac:dyDescent="0.35">
      <c r="C424" s="9" t="s">
        <v>483</v>
      </c>
      <c r="D424" s="9" t="s">
        <v>482</v>
      </c>
      <c r="E424" s="6">
        <v>5</v>
      </c>
      <c r="F424" s="30" t="s">
        <v>49</v>
      </c>
      <c r="G424" s="28">
        <v>1</v>
      </c>
      <c r="H424" s="6">
        <v>31</v>
      </c>
      <c r="I424" s="49">
        <v>6</v>
      </c>
      <c r="J424" s="49">
        <v>3.1</v>
      </c>
    </row>
    <row r="425" spans="1:10" ht="39.5" x14ac:dyDescent="0.35">
      <c r="C425" s="9" t="s">
        <v>489</v>
      </c>
      <c r="D425" s="9" t="s">
        <v>488</v>
      </c>
      <c r="E425" s="6">
        <v>6</v>
      </c>
      <c r="F425" s="30" t="s">
        <v>50</v>
      </c>
      <c r="G425" s="28">
        <v>1</v>
      </c>
      <c r="H425" s="6">
        <v>25</v>
      </c>
      <c r="I425" s="49">
        <v>1.5</v>
      </c>
      <c r="J425" s="49">
        <v>0.625</v>
      </c>
    </row>
    <row r="426" spans="1:10" ht="39.5" x14ac:dyDescent="0.35">
      <c r="C426" s="9" t="s">
        <v>446</v>
      </c>
      <c r="D426" s="9" t="s">
        <v>445</v>
      </c>
      <c r="E426" s="6">
        <v>1</v>
      </c>
      <c r="F426" s="30" t="s">
        <v>49</v>
      </c>
      <c r="G426" s="28">
        <v>1</v>
      </c>
      <c r="H426" s="6">
        <v>48</v>
      </c>
      <c r="I426" s="49">
        <v>6.5</v>
      </c>
      <c r="J426" s="49">
        <v>5.2</v>
      </c>
    </row>
    <row r="427" spans="1:10" x14ac:dyDescent="0.35">
      <c r="C427" s="9" t="s">
        <v>457</v>
      </c>
      <c r="D427" s="9" t="s">
        <v>456</v>
      </c>
      <c r="E427" s="6">
        <v>2</v>
      </c>
      <c r="F427" s="30" t="s">
        <v>50</v>
      </c>
      <c r="G427" s="28">
        <v>1</v>
      </c>
      <c r="H427" s="6">
        <v>40</v>
      </c>
      <c r="I427" s="49">
        <v>8</v>
      </c>
      <c r="J427" s="49">
        <v>5.333333333333333</v>
      </c>
    </row>
    <row r="428" spans="1:10" x14ac:dyDescent="0.35">
      <c r="C428" s="9" t="s">
        <v>467</v>
      </c>
      <c r="D428" s="9" t="s">
        <v>466</v>
      </c>
      <c r="E428" s="6">
        <v>3</v>
      </c>
      <c r="F428" s="30" t="s">
        <v>49</v>
      </c>
      <c r="G428" s="28">
        <v>1</v>
      </c>
      <c r="H428" s="6">
        <v>36</v>
      </c>
      <c r="I428" s="49">
        <v>6</v>
      </c>
      <c r="J428" s="49">
        <v>3.6</v>
      </c>
    </row>
    <row r="429" spans="1:10" ht="26.5" x14ac:dyDescent="0.35">
      <c r="C429" s="9" t="s">
        <v>475</v>
      </c>
      <c r="D429" s="9" t="s">
        <v>474</v>
      </c>
      <c r="E429" s="6">
        <v>4</v>
      </c>
      <c r="F429" s="30" t="s">
        <v>50</v>
      </c>
      <c r="G429" s="28">
        <v>1</v>
      </c>
      <c r="H429" s="6">
        <v>32</v>
      </c>
      <c r="I429" s="49">
        <v>6</v>
      </c>
      <c r="J429" s="49">
        <v>3.2</v>
      </c>
    </row>
    <row r="430" spans="1:10" x14ac:dyDescent="0.35">
      <c r="B430" s="6" t="s">
        <v>142</v>
      </c>
      <c r="C430" s="9" t="s">
        <v>473</v>
      </c>
      <c r="D430" s="9" t="s">
        <v>472</v>
      </c>
      <c r="E430" s="6">
        <v>4</v>
      </c>
      <c r="F430" s="30" t="s">
        <v>50</v>
      </c>
      <c r="G430" s="28">
        <v>1</v>
      </c>
      <c r="H430" s="6">
        <v>32</v>
      </c>
      <c r="I430" s="49">
        <v>7.5</v>
      </c>
      <c r="J430" s="49">
        <v>4</v>
      </c>
    </row>
    <row r="431" spans="1:10" x14ac:dyDescent="0.35">
      <c r="A431" s="6" t="s">
        <v>500</v>
      </c>
      <c r="C431" s="6"/>
      <c r="D431" s="6"/>
      <c r="E431" s="6"/>
      <c r="I431" s="49">
        <v>180</v>
      </c>
      <c r="J431" s="49">
        <v>105.99999999999999</v>
      </c>
    </row>
    <row r="432" spans="1:10" ht="26.5" x14ac:dyDescent="0.35">
      <c r="A432" s="6" t="s">
        <v>297</v>
      </c>
      <c r="B432" s="6" t="s">
        <v>502</v>
      </c>
      <c r="C432" s="9" t="s">
        <v>504</v>
      </c>
      <c r="D432" s="9" t="s">
        <v>503</v>
      </c>
      <c r="E432" s="6">
        <v>2</v>
      </c>
      <c r="F432" s="30" t="s">
        <v>50</v>
      </c>
      <c r="G432" s="28">
        <v>0</v>
      </c>
      <c r="H432" s="6">
        <v>1</v>
      </c>
      <c r="I432" s="49">
        <v>30</v>
      </c>
      <c r="J432" s="49">
        <v>0.25</v>
      </c>
    </row>
    <row r="433" spans="1:10" ht="26.5" x14ac:dyDescent="0.35">
      <c r="C433" s="9" t="s">
        <v>504</v>
      </c>
      <c r="D433" s="9" t="s">
        <v>503</v>
      </c>
      <c r="E433" s="6">
        <v>2</v>
      </c>
      <c r="F433" s="30" t="s">
        <v>50</v>
      </c>
      <c r="G433" s="28"/>
      <c r="H433" s="6">
        <v>0</v>
      </c>
      <c r="I433" s="49">
        <v>30</v>
      </c>
      <c r="J433" s="49">
        <v>0</v>
      </c>
    </row>
    <row r="434" spans="1:10" ht="39.5" x14ac:dyDescent="0.35">
      <c r="C434" s="9" t="s">
        <v>513</v>
      </c>
      <c r="D434" s="9" t="s">
        <v>512</v>
      </c>
      <c r="E434" s="6">
        <v>1</v>
      </c>
      <c r="F434" s="30" t="s">
        <v>49</v>
      </c>
      <c r="G434" s="28">
        <v>1</v>
      </c>
      <c r="H434" s="6">
        <v>22</v>
      </c>
      <c r="I434" s="49">
        <v>10</v>
      </c>
      <c r="J434" s="49">
        <v>3.6666666666666665</v>
      </c>
    </row>
    <row r="435" spans="1:10" ht="39.5" x14ac:dyDescent="0.35">
      <c r="C435" s="9" t="s">
        <v>513</v>
      </c>
      <c r="D435" s="9" t="s">
        <v>512</v>
      </c>
      <c r="E435" s="6">
        <v>1</v>
      </c>
      <c r="F435" s="30" t="s">
        <v>49</v>
      </c>
      <c r="G435" s="28"/>
      <c r="H435" s="6">
        <v>8</v>
      </c>
      <c r="I435" s="49">
        <v>10</v>
      </c>
      <c r="J435" s="49">
        <v>1.3333333333333333</v>
      </c>
    </row>
    <row r="436" spans="1:10" ht="39.5" x14ac:dyDescent="0.35">
      <c r="C436" s="9" t="s">
        <v>515</v>
      </c>
      <c r="D436" s="9" t="s">
        <v>514</v>
      </c>
      <c r="E436" s="6">
        <v>1</v>
      </c>
      <c r="F436" s="30" t="s">
        <v>49</v>
      </c>
      <c r="G436" s="28">
        <v>1</v>
      </c>
      <c r="H436" s="6">
        <v>22</v>
      </c>
      <c r="I436" s="49">
        <v>10</v>
      </c>
      <c r="J436" s="49">
        <v>3.6666666666666665</v>
      </c>
    </row>
    <row r="437" spans="1:10" ht="39.5" x14ac:dyDescent="0.35">
      <c r="C437" s="9" t="s">
        <v>515</v>
      </c>
      <c r="D437" s="9" t="s">
        <v>514</v>
      </c>
      <c r="E437" s="6">
        <v>1</v>
      </c>
      <c r="F437" s="30" t="s">
        <v>49</v>
      </c>
      <c r="G437" s="28"/>
      <c r="H437" s="6">
        <v>8</v>
      </c>
      <c r="I437" s="49">
        <v>10</v>
      </c>
      <c r="J437" s="49">
        <v>1.3333333333333333</v>
      </c>
    </row>
    <row r="438" spans="1:10" ht="26.5" x14ac:dyDescent="0.35">
      <c r="C438" s="9" t="s">
        <v>517</v>
      </c>
      <c r="D438" s="9" t="s">
        <v>516</v>
      </c>
      <c r="E438" s="6">
        <v>1</v>
      </c>
      <c r="F438" s="30" t="s">
        <v>49</v>
      </c>
      <c r="G438" s="28">
        <v>1</v>
      </c>
      <c r="H438" s="6">
        <v>22</v>
      </c>
      <c r="I438" s="49">
        <v>10</v>
      </c>
      <c r="J438" s="49">
        <v>3.6666666666666665</v>
      </c>
    </row>
    <row r="439" spans="1:10" ht="26.5" x14ac:dyDescent="0.35">
      <c r="C439" s="9" t="s">
        <v>517</v>
      </c>
      <c r="D439" s="9" t="s">
        <v>516</v>
      </c>
      <c r="E439" s="6">
        <v>1</v>
      </c>
      <c r="F439" s="30" t="s">
        <v>49</v>
      </c>
      <c r="G439" s="28"/>
      <c r="H439" s="6">
        <v>8</v>
      </c>
      <c r="I439" s="49">
        <v>10</v>
      </c>
      <c r="J439" s="49">
        <v>1.3333333333333333</v>
      </c>
    </row>
    <row r="440" spans="1:10" ht="52.5" x14ac:dyDescent="0.35">
      <c r="C440" s="9" t="s">
        <v>507</v>
      </c>
      <c r="D440" s="9" t="s">
        <v>506</v>
      </c>
      <c r="E440" s="6">
        <v>2</v>
      </c>
      <c r="F440" s="30" t="s">
        <v>50</v>
      </c>
      <c r="G440" s="28">
        <v>1</v>
      </c>
      <c r="H440" s="6">
        <v>26</v>
      </c>
      <c r="I440" s="49">
        <v>15</v>
      </c>
      <c r="J440" s="49">
        <v>6.5</v>
      </c>
    </row>
    <row r="441" spans="1:10" ht="52.5" x14ac:dyDescent="0.35">
      <c r="C441" s="9" t="s">
        <v>507</v>
      </c>
      <c r="D441" s="9" t="s">
        <v>506</v>
      </c>
      <c r="E441" s="6">
        <v>2</v>
      </c>
      <c r="F441" s="30" t="s">
        <v>50</v>
      </c>
      <c r="G441" s="28"/>
      <c r="H441" s="6">
        <v>7</v>
      </c>
      <c r="I441" s="49">
        <v>15</v>
      </c>
      <c r="J441" s="49">
        <v>1.75</v>
      </c>
    </row>
    <row r="442" spans="1:10" ht="39.5" x14ac:dyDescent="0.35">
      <c r="C442" s="9" t="s">
        <v>509</v>
      </c>
      <c r="D442" s="9" t="s">
        <v>508</v>
      </c>
      <c r="E442" s="6">
        <v>2</v>
      </c>
      <c r="F442" s="30" t="s">
        <v>50</v>
      </c>
      <c r="G442" s="28">
        <v>1</v>
      </c>
      <c r="H442" s="6">
        <v>26</v>
      </c>
      <c r="I442" s="49">
        <v>10</v>
      </c>
      <c r="J442" s="49">
        <v>4.333333333333333</v>
      </c>
    </row>
    <row r="443" spans="1:10" ht="39.5" x14ac:dyDescent="0.35">
      <c r="C443" s="9" t="s">
        <v>509</v>
      </c>
      <c r="D443" s="9" t="s">
        <v>508</v>
      </c>
      <c r="E443" s="6">
        <v>2</v>
      </c>
      <c r="F443" s="30" t="s">
        <v>50</v>
      </c>
      <c r="G443" s="28"/>
      <c r="H443" s="6">
        <v>7</v>
      </c>
      <c r="I443" s="49">
        <v>10</v>
      </c>
      <c r="J443" s="49">
        <v>1.1666666666666667</v>
      </c>
    </row>
    <row r="444" spans="1:10" ht="39.5" x14ac:dyDescent="0.35">
      <c r="C444" s="9" t="s">
        <v>511</v>
      </c>
      <c r="D444" s="9" t="s">
        <v>510</v>
      </c>
      <c r="E444" s="6">
        <v>2</v>
      </c>
      <c r="F444" s="30" t="s">
        <v>50</v>
      </c>
      <c r="G444" s="28">
        <v>1</v>
      </c>
      <c r="H444" s="6">
        <v>26</v>
      </c>
      <c r="I444" s="49">
        <v>5</v>
      </c>
      <c r="J444" s="49">
        <v>2.1666666666666665</v>
      </c>
    </row>
    <row r="445" spans="1:10" ht="39.5" x14ac:dyDescent="0.35">
      <c r="C445" s="9" t="s">
        <v>511</v>
      </c>
      <c r="D445" s="9" t="s">
        <v>510</v>
      </c>
      <c r="E445" s="6">
        <v>2</v>
      </c>
      <c r="F445" s="30" t="s">
        <v>50</v>
      </c>
      <c r="G445" s="28"/>
      <c r="H445" s="6">
        <v>7</v>
      </c>
      <c r="I445" s="49">
        <v>5</v>
      </c>
      <c r="J445" s="49">
        <v>0.58333333333333337</v>
      </c>
    </row>
    <row r="446" spans="1:10" x14ac:dyDescent="0.35">
      <c r="C446" s="9" t="s">
        <v>527</v>
      </c>
      <c r="D446" s="9" t="s">
        <v>349</v>
      </c>
      <c r="E446" s="6">
        <v>3</v>
      </c>
      <c r="F446" s="30" t="s">
        <v>49</v>
      </c>
      <c r="G446" s="28">
        <v>1</v>
      </c>
      <c r="H446" s="6">
        <v>26</v>
      </c>
      <c r="I446" s="49">
        <v>30</v>
      </c>
      <c r="J446" s="49">
        <v>13</v>
      </c>
    </row>
    <row r="447" spans="1:10" x14ac:dyDescent="0.35">
      <c r="C447" s="9" t="s">
        <v>527</v>
      </c>
      <c r="D447" s="9" t="s">
        <v>349</v>
      </c>
      <c r="E447" s="6">
        <v>3</v>
      </c>
      <c r="F447" s="30" t="s">
        <v>49</v>
      </c>
      <c r="G447" s="28"/>
      <c r="H447" s="6">
        <v>7</v>
      </c>
      <c r="I447" s="49">
        <v>30</v>
      </c>
      <c r="J447" s="49">
        <v>3.5</v>
      </c>
    </row>
    <row r="448" spans="1:10" x14ac:dyDescent="0.35">
      <c r="A448" s="6" t="s">
        <v>530</v>
      </c>
      <c r="C448" s="6"/>
      <c r="D448" s="6"/>
      <c r="E448" s="6"/>
      <c r="I448" s="49">
        <v>240</v>
      </c>
      <c r="J448" s="49">
        <v>48.25</v>
      </c>
    </row>
    <row r="449" spans="1:10" ht="26.5" x14ac:dyDescent="0.35">
      <c r="A449" s="6" t="s">
        <v>278</v>
      </c>
      <c r="B449" s="6" t="s">
        <v>533</v>
      </c>
      <c r="C449" s="9" t="s">
        <v>538</v>
      </c>
      <c r="D449" s="9" t="s">
        <v>537</v>
      </c>
      <c r="E449" s="6">
        <v>1</v>
      </c>
      <c r="F449" s="30" t="s">
        <v>50</v>
      </c>
      <c r="G449" s="28">
        <v>1</v>
      </c>
      <c r="H449" s="6">
        <v>44</v>
      </c>
      <c r="I449" s="49">
        <v>12</v>
      </c>
      <c r="J449" s="49">
        <v>8.8000000000000007</v>
      </c>
    </row>
    <row r="450" spans="1:10" ht="26.5" x14ac:dyDescent="0.35">
      <c r="C450" s="9" t="s">
        <v>538</v>
      </c>
      <c r="D450" s="9" t="s">
        <v>537</v>
      </c>
      <c r="E450" s="6">
        <v>1</v>
      </c>
      <c r="F450" s="30" t="s">
        <v>49</v>
      </c>
      <c r="G450" s="28">
        <v>1</v>
      </c>
      <c r="H450" s="6">
        <v>44</v>
      </c>
      <c r="I450" s="49">
        <v>12</v>
      </c>
      <c r="J450" s="49">
        <v>8.8000000000000007</v>
      </c>
    </row>
    <row r="451" spans="1:10" ht="26.5" x14ac:dyDescent="0.35">
      <c r="C451" s="9" t="s">
        <v>550</v>
      </c>
      <c r="D451" s="9" t="s">
        <v>549</v>
      </c>
      <c r="E451" s="6">
        <v>3</v>
      </c>
      <c r="F451" s="30" t="s">
        <v>50</v>
      </c>
      <c r="G451" s="28">
        <v>1</v>
      </c>
      <c r="H451" s="6">
        <v>34</v>
      </c>
      <c r="I451" s="49">
        <v>15</v>
      </c>
      <c r="J451" s="49">
        <v>8.5</v>
      </c>
    </row>
    <row r="452" spans="1:10" ht="26.5" x14ac:dyDescent="0.35">
      <c r="C452" s="9" t="s">
        <v>550</v>
      </c>
      <c r="D452" s="9" t="s">
        <v>549</v>
      </c>
      <c r="E452" s="6">
        <v>3</v>
      </c>
      <c r="F452" s="30" t="s">
        <v>49</v>
      </c>
      <c r="G452" s="28">
        <v>1</v>
      </c>
      <c r="H452" s="6">
        <v>37</v>
      </c>
      <c r="I452" s="49">
        <v>15</v>
      </c>
      <c r="J452" s="49">
        <v>9.25</v>
      </c>
    </row>
    <row r="453" spans="1:10" ht="26.5" x14ac:dyDescent="0.35">
      <c r="C453" s="9" t="s">
        <v>546</v>
      </c>
      <c r="D453" s="9" t="s">
        <v>545</v>
      </c>
      <c r="E453" s="6">
        <v>2</v>
      </c>
      <c r="F453" s="30" t="s">
        <v>50</v>
      </c>
      <c r="G453" s="28">
        <v>1</v>
      </c>
      <c r="H453" s="6">
        <v>38</v>
      </c>
      <c r="I453" s="49">
        <v>15</v>
      </c>
      <c r="J453" s="49">
        <v>9.5</v>
      </c>
    </row>
    <row r="454" spans="1:10" ht="26.5" x14ac:dyDescent="0.35">
      <c r="C454" s="9" t="s">
        <v>546</v>
      </c>
      <c r="D454" s="9" t="s">
        <v>545</v>
      </c>
      <c r="E454" s="6">
        <v>2</v>
      </c>
      <c r="F454" s="30" t="s">
        <v>49</v>
      </c>
      <c r="G454" s="28">
        <v>1</v>
      </c>
      <c r="H454" s="6">
        <v>41</v>
      </c>
      <c r="I454" s="49">
        <v>15</v>
      </c>
      <c r="J454" s="49">
        <v>10.25</v>
      </c>
    </row>
    <row r="455" spans="1:10" x14ac:dyDescent="0.35">
      <c r="C455" s="9" t="s">
        <v>540</v>
      </c>
      <c r="D455" s="9" t="s">
        <v>539</v>
      </c>
      <c r="E455" s="6">
        <v>1</v>
      </c>
      <c r="F455" s="30" t="s">
        <v>50</v>
      </c>
      <c r="G455" s="28">
        <v>1</v>
      </c>
      <c r="H455" s="6">
        <v>44</v>
      </c>
      <c r="I455" s="49">
        <v>3</v>
      </c>
      <c r="J455" s="49">
        <v>2.2000000000000002</v>
      </c>
    </row>
    <row r="456" spans="1:10" x14ac:dyDescent="0.35">
      <c r="C456" s="9" t="s">
        <v>540</v>
      </c>
      <c r="D456" s="9" t="s">
        <v>539</v>
      </c>
      <c r="E456" s="6">
        <v>1</v>
      </c>
      <c r="F456" s="30" t="s">
        <v>49</v>
      </c>
      <c r="G456" s="28">
        <v>1</v>
      </c>
      <c r="H456" s="6">
        <v>44</v>
      </c>
      <c r="I456" s="49">
        <v>3</v>
      </c>
      <c r="J456" s="49">
        <v>2.2000000000000002</v>
      </c>
    </row>
    <row r="457" spans="1:10" x14ac:dyDescent="0.35">
      <c r="C457" s="9" t="s">
        <v>542</v>
      </c>
      <c r="D457" s="9" t="s">
        <v>541</v>
      </c>
      <c r="E457" s="6">
        <v>1</v>
      </c>
      <c r="F457" s="30" t="s">
        <v>50</v>
      </c>
      <c r="G457" s="28">
        <v>1</v>
      </c>
      <c r="H457" s="6">
        <v>44</v>
      </c>
      <c r="I457" s="49">
        <v>10.5</v>
      </c>
      <c r="J457" s="49">
        <v>7.7</v>
      </c>
    </row>
    <row r="458" spans="1:10" x14ac:dyDescent="0.35">
      <c r="C458" s="9" t="s">
        <v>542</v>
      </c>
      <c r="D458" s="9" t="s">
        <v>541</v>
      </c>
      <c r="E458" s="6">
        <v>1</v>
      </c>
      <c r="F458" s="30" t="s">
        <v>49</v>
      </c>
      <c r="G458" s="28">
        <v>1</v>
      </c>
      <c r="H458" s="6">
        <v>44</v>
      </c>
      <c r="I458" s="49">
        <v>10.5</v>
      </c>
      <c r="J458" s="49">
        <v>7.7</v>
      </c>
    </row>
    <row r="459" spans="1:10" ht="26.5" x14ac:dyDescent="0.35">
      <c r="C459" s="9" t="s">
        <v>544</v>
      </c>
      <c r="D459" s="9" t="s">
        <v>543</v>
      </c>
      <c r="E459" s="6">
        <v>1</v>
      </c>
      <c r="F459" s="30" t="s">
        <v>50</v>
      </c>
      <c r="G459" s="28">
        <v>1</v>
      </c>
      <c r="H459" s="6">
        <v>44</v>
      </c>
      <c r="I459" s="49">
        <v>4.5</v>
      </c>
      <c r="J459" s="49">
        <v>3.3</v>
      </c>
    </row>
    <row r="460" spans="1:10" ht="26.5" x14ac:dyDescent="0.35">
      <c r="C460" s="9" t="s">
        <v>544</v>
      </c>
      <c r="D460" s="9" t="s">
        <v>543</v>
      </c>
      <c r="E460" s="6">
        <v>1</v>
      </c>
      <c r="F460" s="30" t="s">
        <v>49</v>
      </c>
      <c r="G460" s="28">
        <v>1</v>
      </c>
      <c r="H460" s="6">
        <v>44</v>
      </c>
      <c r="I460" s="49">
        <v>4.5</v>
      </c>
      <c r="J460" s="49">
        <v>3.3</v>
      </c>
    </row>
    <row r="461" spans="1:10" ht="26.5" x14ac:dyDescent="0.35">
      <c r="C461" s="9" t="s">
        <v>548</v>
      </c>
      <c r="D461" s="9" t="s">
        <v>547</v>
      </c>
      <c r="E461" s="6">
        <v>2</v>
      </c>
      <c r="F461" s="30" t="s">
        <v>50</v>
      </c>
      <c r="G461" s="28">
        <v>1</v>
      </c>
      <c r="H461" s="6">
        <v>38</v>
      </c>
      <c r="I461" s="49">
        <v>15</v>
      </c>
      <c r="J461" s="49">
        <v>9.5</v>
      </c>
    </row>
    <row r="462" spans="1:10" ht="26.5" x14ac:dyDescent="0.35">
      <c r="C462" s="9" t="s">
        <v>548</v>
      </c>
      <c r="D462" s="9" t="s">
        <v>547</v>
      </c>
      <c r="E462" s="6">
        <v>2</v>
      </c>
      <c r="F462" s="30" t="s">
        <v>49</v>
      </c>
      <c r="G462" s="28">
        <v>1</v>
      </c>
      <c r="H462" s="6">
        <v>41</v>
      </c>
      <c r="I462" s="49">
        <v>15</v>
      </c>
      <c r="J462" s="49">
        <v>10.25</v>
      </c>
    </row>
    <row r="463" spans="1:10" ht="26.5" x14ac:dyDescent="0.35">
      <c r="C463" s="9" t="s">
        <v>552</v>
      </c>
      <c r="D463" s="9" t="s">
        <v>551</v>
      </c>
      <c r="E463" s="6">
        <v>3</v>
      </c>
      <c r="F463" s="30" t="s">
        <v>50</v>
      </c>
      <c r="G463" s="28">
        <v>1</v>
      </c>
      <c r="H463" s="6">
        <v>34</v>
      </c>
      <c r="I463" s="49">
        <v>15</v>
      </c>
      <c r="J463" s="49">
        <v>8.5</v>
      </c>
    </row>
    <row r="464" spans="1:10" ht="26.5" x14ac:dyDescent="0.35">
      <c r="C464" s="9" t="s">
        <v>552</v>
      </c>
      <c r="D464" s="9" t="s">
        <v>551</v>
      </c>
      <c r="E464" s="6">
        <v>3</v>
      </c>
      <c r="F464" s="30" t="s">
        <v>49</v>
      </c>
      <c r="G464" s="28">
        <v>1</v>
      </c>
      <c r="H464" s="6">
        <v>37</v>
      </c>
      <c r="I464" s="49">
        <v>15</v>
      </c>
      <c r="J464" s="49">
        <v>9.25</v>
      </c>
    </row>
    <row r="465" spans="1:10" x14ac:dyDescent="0.35">
      <c r="A465" s="6" t="s">
        <v>569</v>
      </c>
      <c r="C465" s="6"/>
      <c r="D465" s="6"/>
      <c r="E465" s="6"/>
      <c r="I465" s="49">
        <v>180</v>
      </c>
      <c r="J465" s="49">
        <v>119</v>
      </c>
    </row>
    <row r="466" spans="1:10" ht="26.5" x14ac:dyDescent="0.35">
      <c r="A466" s="6" t="s">
        <v>279</v>
      </c>
      <c r="B466" s="6" t="s">
        <v>451</v>
      </c>
      <c r="C466" s="9" t="s">
        <v>587</v>
      </c>
      <c r="D466" s="9" t="s">
        <v>588</v>
      </c>
      <c r="E466" s="6">
        <v>3</v>
      </c>
      <c r="F466" s="30" t="s">
        <v>49</v>
      </c>
      <c r="G466" s="28">
        <v>1</v>
      </c>
      <c r="H466" s="6">
        <v>19</v>
      </c>
      <c r="I466" s="49">
        <v>4.5</v>
      </c>
      <c r="J466" s="49">
        <v>1.425</v>
      </c>
    </row>
    <row r="467" spans="1:10" ht="26.5" x14ac:dyDescent="0.35">
      <c r="B467" s="6" t="s">
        <v>122</v>
      </c>
      <c r="C467" s="9" t="s">
        <v>42</v>
      </c>
      <c r="D467" s="9" t="s">
        <v>589</v>
      </c>
      <c r="E467" s="6">
        <v>6</v>
      </c>
      <c r="F467" s="30" t="s">
        <v>50</v>
      </c>
      <c r="G467" s="28">
        <v>1</v>
      </c>
      <c r="H467" s="6">
        <v>48</v>
      </c>
      <c r="I467" s="49">
        <v>7.5</v>
      </c>
      <c r="J467" s="49">
        <v>6</v>
      </c>
    </row>
    <row r="468" spans="1:10" ht="26.5" x14ac:dyDescent="0.35">
      <c r="C468" s="9" t="s">
        <v>42</v>
      </c>
      <c r="D468" s="9" t="s">
        <v>589</v>
      </c>
      <c r="E468" s="6">
        <v>6</v>
      </c>
      <c r="F468" s="30" t="s">
        <v>50</v>
      </c>
      <c r="G468" s="28"/>
      <c r="H468" s="6">
        <v>23</v>
      </c>
      <c r="I468" s="49">
        <v>7.5</v>
      </c>
      <c r="J468" s="49">
        <v>2.875</v>
      </c>
    </row>
    <row r="469" spans="1:10" x14ac:dyDescent="0.35">
      <c r="C469" s="9" t="s">
        <v>42</v>
      </c>
      <c r="D469" s="9" t="s">
        <v>349</v>
      </c>
      <c r="E469" s="6">
        <v>6</v>
      </c>
      <c r="F469" s="30" t="s">
        <v>50</v>
      </c>
      <c r="G469" s="28">
        <v>1</v>
      </c>
      <c r="H469" s="6">
        <v>48</v>
      </c>
      <c r="I469" s="49">
        <v>7.5</v>
      </c>
      <c r="J469" s="49">
        <v>6</v>
      </c>
    </row>
    <row r="470" spans="1:10" x14ac:dyDescent="0.35">
      <c r="C470" s="9" t="s">
        <v>42</v>
      </c>
      <c r="D470" s="9" t="s">
        <v>349</v>
      </c>
      <c r="E470" s="6">
        <v>6</v>
      </c>
      <c r="F470" s="30" t="s">
        <v>50</v>
      </c>
      <c r="G470" s="28"/>
      <c r="H470" s="6">
        <v>23</v>
      </c>
      <c r="I470" s="49">
        <v>7.5</v>
      </c>
      <c r="J470" s="49">
        <v>2.875</v>
      </c>
    </row>
    <row r="471" spans="1:10" x14ac:dyDescent="0.35">
      <c r="C471" s="9" t="s">
        <v>590</v>
      </c>
      <c r="D471" s="9" t="s">
        <v>591</v>
      </c>
      <c r="E471" s="6">
        <v>1</v>
      </c>
      <c r="F471" s="30" t="s">
        <v>49</v>
      </c>
      <c r="G471" s="28">
        <v>1</v>
      </c>
      <c r="H471" s="6">
        <v>25</v>
      </c>
      <c r="I471" s="49">
        <v>3</v>
      </c>
      <c r="J471" s="49">
        <v>1.25</v>
      </c>
    </row>
    <row r="472" spans="1:10" x14ac:dyDescent="0.35">
      <c r="C472" s="9" t="s">
        <v>590</v>
      </c>
      <c r="D472" s="9" t="s">
        <v>591</v>
      </c>
      <c r="E472" s="6">
        <v>1</v>
      </c>
      <c r="F472" s="30" t="s">
        <v>49</v>
      </c>
      <c r="G472" s="28"/>
      <c r="H472" s="6">
        <v>68</v>
      </c>
      <c r="I472" s="49">
        <v>3</v>
      </c>
      <c r="J472" s="49">
        <v>3.4</v>
      </c>
    </row>
    <row r="473" spans="1:10" x14ac:dyDescent="0.35">
      <c r="C473" s="9" t="s">
        <v>592</v>
      </c>
      <c r="D473" s="9" t="s">
        <v>593</v>
      </c>
      <c r="E473" s="6">
        <v>5</v>
      </c>
      <c r="F473" s="30" t="s">
        <v>49</v>
      </c>
      <c r="G473" s="28">
        <v>1</v>
      </c>
      <c r="H473" s="6">
        <v>38</v>
      </c>
      <c r="I473" s="49">
        <v>7.5</v>
      </c>
      <c r="J473" s="49">
        <v>4.75</v>
      </c>
    </row>
    <row r="474" spans="1:10" x14ac:dyDescent="0.35">
      <c r="C474" s="9" t="s">
        <v>594</v>
      </c>
      <c r="D474" s="9" t="s">
        <v>595</v>
      </c>
      <c r="E474" s="6">
        <v>1</v>
      </c>
      <c r="F474" s="30" t="s">
        <v>49</v>
      </c>
      <c r="G474" s="28">
        <v>1</v>
      </c>
      <c r="H474" s="6">
        <v>25</v>
      </c>
      <c r="I474" s="49">
        <v>3</v>
      </c>
      <c r="J474" s="49">
        <v>1.25</v>
      </c>
    </row>
    <row r="475" spans="1:10" x14ac:dyDescent="0.35">
      <c r="C475" s="9" t="s">
        <v>594</v>
      </c>
      <c r="D475" s="9" t="s">
        <v>595</v>
      </c>
      <c r="E475" s="6">
        <v>1</v>
      </c>
      <c r="F475" s="30" t="s">
        <v>49</v>
      </c>
      <c r="G475" s="28"/>
      <c r="H475" s="6">
        <v>68</v>
      </c>
      <c r="I475" s="49">
        <v>3</v>
      </c>
      <c r="J475" s="49">
        <v>3.4</v>
      </c>
    </row>
    <row r="476" spans="1:10" ht="26.5" x14ac:dyDescent="0.35">
      <c r="C476" s="9" t="s">
        <v>596</v>
      </c>
      <c r="D476" s="9" t="s">
        <v>597</v>
      </c>
      <c r="E476" s="6">
        <v>1</v>
      </c>
      <c r="F476" s="30" t="s">
        <v>49</v>
      </c>
      <c r="G476" s="28">
        <v>1</v>
      </c>
      <c r="H476" s="6">
        <v>25</v>
      </c>
      <c r="I476" s="49">
        <v>16</v>
      </c>
      <c r="J476" s="49">
        <v>6.666666666666667</v>
      </c>
    </row>
    <row r="477" spans="1:10" ht="26.5" x14ac:dyDescent="0.35">
      <c r="C477" s="9" t="s">
        <v>596</v>
      </c>
      <c r="D477" s="9" t="s">
        <v>597</v>
      </c>
      <c r="E477" s="6">
        <v>1</v>
      </c>
      <c r="F477" s="30" t="s">
        <v>49</v>
      </c>
      <c r="G477" s="28"/>
      <c r="H477" s="6">
        <v>68</v>
      </c>
      <c r="I477" s="49">
        <v>16</v>
      </c>
      <c r="J477" s="49">
        <v>18.133333333333333</v>
      </c>
    </row>
    <row r="478" spans="1:10" ht="39.5" x14ac:dyDescent="0.35">
      <c r="C478" s="9" t="s">
        <v>598</v>
      </c>
      <c r="D478" s="9" t="s">
        <v>599</v>
      </c>
      <c r="E478" s="6">
        <v>1</v>
      </c>
      <c r="F478" s="30" t="s">
        <v>49</v>
      </c>
      <c r="G478" s="28">
        <v>1</v>
      </c>
      <c r="H478" s="6">
        <v>25</v>
      </c>
      <c r="I478" s="49">
        <v>8</v>
      </c>
      <c r="J478" s="49">
        <v>3.3333333333333335</v>
      </c>
    </row>
    <row r="479" spans="1:10" ht="39.5" x14ac:dyDescent="0.35">
      <c r="C479" s="9" t="s">
        <v>598</v>
      </c>
      <c r="D479" s="9" t="s">
        <v>599</v>
      </c>
      <c r="E479" s="6">
        <v>1</v>
      </c>
      <c r="F479" s="30" t="s">
        <v>49</v>
      </c>
      <c r="G479" s="28"/>
      <c r="H479" s="6">
        <v>68</v>
      </c>
      <c r="I479" s="49">
        <v>8</v>
      </c>
      <c r="J479" s="49">
        <v>9.0666666666666664</v>
      </c>
    </row>
    <row r="480" spans="1:10" ht="26.5" x14ac:dyDescent="0.35">
      <c r="C480" s="9" t="s">
        <v>600</v>
      </c>
      <c r="D480" s="9" t="s">
        <v>601</v>
      </c>
      <c r="E480" s="6">
        <v>5</v>
      </c>
      <c r="F480" s="30" t="s">
        <v>49</v>
      </c>
      <c r="G480" s="28">
        <v>1</v>
      </c>
      <c r="H480" s="6">
        <v>38</v>
      </c>
      <c r="I480" s="49">
        <v>7.5</v>
      </c>
      <c r="J480" s="49">
        <v>4.75</v>
      </c>
    </row>
    <row r="481" spans="3:10" x14ac:dyDescent="0.35">
      <c r="C481" s="9" t="s">
        <v>602</v>
      </c>
      <c r="D481" s="9" t="s">
        <v>603</v>
      </c>
      <c r="E481" s="6">
        <v>2</v>
      </c>
      <c r="F481" s="30" t="s">
        <v>50</v>
      </c>
      <c r="G481" s="28">
        <v>1</v>
      </c>
      <c r="H481" s="6">
        <v>22</v>
      </c>
      <c r="I481" s="49">
        <v>6</v>
      </c>
      <c r="J481" s="49">
        <v>2.2000000000000002</v>
      </c>
    </row>
    <row r="482" spans="3:10" x14ac:dyDescent="0.35">
      <c r="C482" s="9" t="s">
        <v>602</v>
      </c>
      <c r="D482" s="9" t="s">
        <v>603</v>
      </c>
      <c r="E482" s="6">
        <v>2</v>
      </c>
      <c r="F482" s="30" t="s">
        <v>50</v>
      </c>
      <c r="G482" s="28"/>
      <c r="H482" s="6">
        <v>58</v>
      </c>
      <c r="I482" s="49">
        <v>6</v>
      </c>
      <c r="J482" s="49">
        <v>5.8</v>
      </c>
    </row>
    <row r="483" spans="3:10" ht="26.5" x14ac:dyDescent="0.35">
      <c r="C483" s="9" t="s">
        <v>604</v>
      </c>
      <c r="D483" s="9" t="s">
        <v>605</v>
      </c>
      <c r="E483" s="6">
        <v>2</v>
      </c>
      <c r="F483" s="30" t="s">
        <v>50</v>
      </c>
      <c r="G483" s="28">
        <v>1</v>
      </c>
      <c r="H483" s="6">
        <v>22</v>
      </c>
      <c r="I483" s="49">
        <v>8</v>
      </c>
      <c r="J483" s="49">
        <v>2.9333333333333331</v>
      </c>
    </row>
    <row r="484" spans="3:10" ht="26.5" x14ac:dyDescent="0.35">
      <c r="C484" s="9" t="s">
        <v>604</v>
      </c>
      <c r="D484" s="9" t="s">
        <v>605</v>
      </c>
      <c r="E484" s="6">
        <v>2</v>
      </c>
      <c r="F484" s="30" t="s">
        <v>50</v>
      </c>
      <c r="G484" s="28"/>
      <c r="H484" s="6">
        <v>58</v>
      </c>
      <c r="I484" s="49">
        <v>8</v>
      </c>
      <c r="J484" s="49">
        <v>7.7333333333333334</v>
      </c>
    </row>
    <row r="485" spans="3:10" x14ac:dyDescent="0.35">
      <c r="C485" s="9" t="s">
        <v>606</v>
      </c>
      <c r="D485" s="9" t="s">
        <v>607</v>
      </c>
      <c r="E485" s="6">
        <v>2</v>
      </c>
      <c r="F485" s="30" t="s">
        <v>50</v>
      </c>
      <c r="G485" s="28">
        <v>1</v>
      </c>
      <c r="H485" s="6">
        <v>22</v>
      </c>
      <c r="I485" s="49">
        <v>10</v>
      </c>
      <c r="J485" s="49">
        <v>3.6666666666666665</v>
      </c>
    </row>
    <row r="486" spans="3:10" x14ac:dyDescent="0.35">
      <c r="C486" s="9" t="s">
        <v>606</v>
      </c>
      <c r="D486" s="9" t="s">
        <v>607</v>
      </c>
      <c r="E486" s="6">
        <v>2</v>
      </c>
      <c r="F486" s="30" t="s">
        <v>50</v>
      </c>
      <c r="G486" s="28"/>
      <c r="H486" s="6">
        <v>58</v>
      </c>
      <c r="I486" s="49">
        <v>10</v>
      </c>
      <c r="J486" s="49">
        <v>9.6666666666666661</v>
      </c>
    </row>
    <row r="487" spans="3:10" x14ac:dyDescent="0.35">
      <c r="C487" s="9" t="s">
        <v>608</v>
      </c>
      <c r="D487" s="9" t="s">
        <v>609</v>
      </c>
      <c r="E487" s="6">
        <v>2</v>
      </c>
      <c r="F487" s="30" t="s">
        <v>50</v>
      </c>
      <c r="G487" s="28">
        <v>1</v>
      </c>
      <c r="H487" s="6">
        <v>22</v>
      </c>
      <c r="I487" s="49">
        <v>6</v>
      </c>
      <c r="J487" s="49">
        <v>2.2000000000000002</v>
      </c>
    </row>
    <row r="488" spans="3:10" x14ac:dyDescent="0.35">
      <c r="C488" s="9" t="s">
        <v>608</v>
      </c>
      <c r="D488" s="9" t="s">
        <v>609</v>
      </c>
      <c r="E488" s="6">
        <v>2</v>
      </c>
      <c r="F488" s="30" t="s">
        <v>50</v>
      </c>
      <c r="G488" s="28"/>
      <c r="H488" s="6">
        <v>58</v>
      </c>
      <c r="I488" s="49">
        <v>6</v>
      </c>
      <c r="J488" s="49">
        <v>5.8</v>
      </c>
    </row>
    <row r="489" spans="3:10" ht="26.5" x14ac:dyDescent="0.35">
      <c r="C489" s="9" t="s">
        <v>610</v>
      </c>
      <c r="D489" s="9" t="s">
        <v>611</v>
      </c>
      <c r="E489" s="6">
        <v>5</v>
      </c>
      <c r="F489" s="30" t="s">
        <v>49</v>
      </c>
      <c r="G489" s="28">
        <v>1</v>
      </c>
      <c r="H489" s="6">
        <v>15</v>
      </c>
      <c r="I489" s="49">
        <v>1.5</v>
      </c>
      <c r="J489" s="49">
        <v>0.375</v>
      </c>
    </row>
    <row r="490" spans="3:10" ht="26.5" x14ac:dyDescent="0.35">
      <c r="C490" s="9" t="s">
        <v>612</v>
      </c>
      <c r="D490" s="9" t="s">
        <v>613</v>
      </c>
      <c r="E490" s="6">
        <v>3</v>
      </c>
      <c r="F490" s="30" t="s">
        <v>49</v>
      </c>
      <c r="G490" s="28">
        <v>1</v>
      </c>
      <c r="H490" s="6">
        <v>19</v>
      </c>
      <c r="I490" s="49">
        <v>18</v>
      </c>
      <c r="J490" s="49">
        <v>5.7</v>
      </c>
    </row>
    <row r="491" spans="3:10" x14ac:dyDescent="0.35">
      <c r="C491" s="9" t="s">
        <v>614</v>
      </c>
      <c r="D491" s="9" t="s">
        <v>615</v>
      </c>
      <c r="E491" s="6">
        <v>3</v>
      </c>
      <c r="F491" s="30" t="s">
        <v>49</v>
      </c>
      <c r="G491" s="28">
        <v>1</v>
      </c>
      <c r="H491" s="6">
        <v>19</v>
      </c>
      <c r="I491" s="49">
        <v>4.5</v>
      </c>
      <c r="J491" s="49">
        <v>1.425</v>
      </c>
    </row>
    <row r="492" spans="3:10" ht="26.5" x14ac:dyDescent="0.35">
      <c r="C492" s="9" t="s">
        <v>616</v>
      </c>
      <c r="D492" s="9" t="s">
        <v>617</v>
      </c>
      <c r="E492" s="6">
        <v>3</v>
      </c>
      <c r="F492" s="30" t="s">
        <v>49</v>
      </c>
      <c r="G492" s="28">
        <v>1</v>
      </c>
      <c r="H492" s="6">
        <v>19</v>
      </c>
      <c r="I492" s="49">
        <v>3</v>
      </c>
      <c r="J492" s="49">
        <v>0.95</v>
      </c>
    </row>
    <row r="493" spans="3:10" x14ac:dyDescent="0.35">
      <c r="C493" s="9" t="s">
        <v>618</v>
      </c>
      <c r="D493" s="9" t="s">
        <v>619</v>
      </c>
      <c r="E493" s="6">
        <v>3</v>
      </c>
      <c r="F493" s="30" t="s">
        <v>49</v>
      </c>
      <c r="G493" s="28">
        <v>1</v>
      </c>
      <c r="H493" s="6">
        <v>46</v>
      </c>
      <c r="I493" s="49">
        <v>4.5</v>
      </c>
      <c r="J493" s="49">
        <v>3.45</v>
      </c>
    </row>
    <row r="494" spans="3:10" ht="26.5" x14ac:dyDescent="0.35">
      <c r="C494" s="9" t="s">
        <v>620</v>
      </c>
      <c r="D494" s="9" t="s">
        <v>621</v>
      </c>
      <c r="E494" s="6">
        <v>3</v>
      </c>
      <c r="F494" s="30" t="s">
        <v>49</v>
      </c>
      <c r="G494" s="28">
        <v>1</v>
      </c>
      <c r="H494" s="6">
        <v>46</v>
      </c>
      <c r="I494" s="49">
        <v>9</v>
      </c>
      <c r="J494" s="49">
        <v>6.9</v>
      </c>
    </row>
    <row r="495" spans="3:10" x14ac:dyDescent="0.35">
      <c r="C495" s="9" t="s">
        <v>622</v>
      </c>
      <c r="D495" s="9" t="s">
        <v>623</v>
      </c>
      <c r="E495" s="6">
        <v>3</v>
      </c>
      <c r="F495" s="30" t="s">
        <v>49</v>
      </c>
      <c r="G495" s="28">
        <v>1</v>
      </c>
      <c r="H495" s="6">
        <v>46</v>
      </c>
      <c r="I495" s="49">
        <v>12</v>
      </c>
      <c r="J495" s="49">
        <v>9.1999999999999993</v>
      </c>
    </row>
    <row r="496" spans="3:10" ht="26.5" x14ac:dyDescent="0.35">
      <c r="C496" s="9" t="s">
        <v>624</v>
      </c>
      <c r="D496" s="9" t="s">
        <v>625</v>
      </c>
      <c r="E496" s="6">
        <v>3</v>
      </c>
      <c r="F496" s="30" t="s">
        <v>49</v>
      </c>
      <c r="G496" s="28">
        <v>1</v>
      </c>
      <c r="H496" s="6">
        <v>46</v>
      </c>
      <c r="I496" s="49">
        <v>4.5</v>
      </c>
      <c r="J496" s="49">
        <v>3.45</v>
      </c>
    </row>
    <row r="497" spans="3:10" x14ac:dyDescent="0.35">
      <c r="C497" s="9" t="s">
        <v>626</v>
      </c>
      <c r="D497" s="9" t="s">
        <v>627</v>
      </c>
      <c r="E497" s="6">
        <v>5</v>
      </c>
      <c r="F497" s="30" t="s">
        <v>49</v>
      </c>
      <c r="G497" s="28">
        <v>1</v>
      </c>
      <c r="H497" s="6">
        <v>15</v>
      </c>
      <c r="I497" s="49">
        <v>7.5</v>
      </c>
      <c r="J497" s="49">
        <v>1.875</v>
      </c>
    </row>
    <row r="498" spans="3:10" ht="26.5" x14ac:dyDescent="0.35">
      <c r="C498" s="9" t="s">
        <v>628</v>
      </c>
      <c r="D498" s="9" t="s">
        <v>629</v>
      </c>
      <c r="E498" s="6">
        <v>5</v>
      </c>
      <c r="F498" s="30" t="s">
        <v>49</v>
      </c>
      <c r="G498" s="28">
        <v>1</v>
      </c>
      <c r="H498" s="6">
        <v>15</v>
      </c>
      <c r="I498" s="49">
        <v>9</v>
      </c>
      <c r="J498" s="49">
        <v>2.25</v>
      </c>
    </row>
    <row r="499" spans="3:10" ht="26.5" x14ac:dyDescent="0.35">
      <c r="C499" s="9" t="s">
        <v>630</v>
      </c>
      <c r="D499" s="9" t="s">
        <v>631</v>
      </c>
      <c r="E499" s="6">
        <v>5</v>
      </c>
      <c r="F499" s="30" t="s">
        <v>49</v>
      </c>
      <c r="G499" s="28">
        <v>1</v>
      </c>
      <c r="H499" s="6">
        <v>38</v>
      </c>
      <c r="I499" s="49">
        <v>7.5</v>
      </c>
      <c r="J499" s="49">
        <v>4.75</v>
      </c>
    </row>
    <row r="500" spans="3:10" ht="26.5" x14ac:dyDescent="0.35">
      <c r="C500" s="9" t="s">
        <v>632</v>
      </c>
      <c r="D500" s="9" t="s">
        <v>633</v>
      </c>
      <c r="E500" s="6">
        <v>5</v>
      </c>
      <c r="F500" s="30" t="s">
        <v>49</v>
      </c>
      <c r="G500" s="28">
        <v>1</v>
      </c>
      <c r="H500" s="6">
        <v>38</v>
      </c>
      <c r="I500" s="49">
        <v>7.5</v>
      </c>
      <c r="J500" s="49">
        <v>4.75</v>
      </c>
    </row>
    <row r="501" spans="3:10" x14ac:dyDescent="0.35">
      <c r="C501" s="9" t="s">
        <v>634</v>
      </c>
      <c r="D501" s="9" t="s">
        <v>635</v>
      </c>
      <c r="E501" s="6">
        <v>4</v>
      </c>
      <c r="F501" s="30" t="s">
        <v>50</v>
      </c>
      <c r="G501" s="28">
        <v>1</v>
      </c>
      <c r="H501" s="6">
        <v>16</v>
      </c>
      <c r="I501" s="49">
        <v>15</v>
      </c>
      <c r="J501" s="49">
        <v>4</v>
      </c>
    </row>
    <row r="502" spans="3:10" x14ac:dyDescent="0.35">
      <c r="C502" s="9" t="s">
        <v>636</v>
      </c>
      <c r="D502" s="9" t="s">
        <v>637</v>
      </c>
      <c r="E502" s="6">
        <v>4</v>
      </c>
      <c r="F502" s="30" t="s">
        <v>50</v>
      </c>
      <c r="G502" s="28">
        <v>1</v>
      </c>
      <c r="H502" s="6">
        <v>16</v>
      </c>
      <c r="I502" s="49">
        <v>7.5</v>
      </c>
      <c r="J502" s="49">
        <v>2</v>
      </c>
    </row>
    <row r="503" spans="3:10" x14ac:dyDescent="0.35">
      <c r="C503" s="9" t="s">
        <v>638</v>
      </c>
      <c r="D503" s="9" t="s">
        <v>639</v>
      </c>
      <c r="E503" s="6">
        <v>4</v>
      </c>
      <c r="F503" s="30" t="s">
        <v>50</v>
      </c>
      <c r="G503" s="28">
        <v>1</v>
      </c>
      <c r="H503" s="6">
        <v>16</v>
      </c>
      <c r="I503" s="49">
        <v>7.5</v>
      </c>
      <c r="J503" s="49">
        <v>2</v>
      </c>
    </row>
    <row r="504" spans="3:10" ht="39.5" x14ac:dyDescent="0.35">
      <c r="C504" s="9" t="s">
        <v>640</v>
      </c>
      <c r="D504" s="9" t="s">
        <v>641</v>
      </c>
      <c r="E504" s="6">
        <v>4</v>
      </c>
      <c r="F504" s="30" t="s">
        <v>50</v>
      </c>
      <c r="G504" s="28">
        <v>1</v>
      </c>
      <c r="H504" s="6">
        <v>40</v>
      </c>
      <c r="I504" s="49">
        <v>5</v>
      </c>
      <c r="J504" s="49">
        <v>3.3333333333333335</v>
      </c>
    </row>
    <row r="505" spans="3:10" ht="26.5" x14ac:dyDescent="0.35">
      <c r="C505" s="9" t="s">
        <v>642</v>
      </c>
      <c r="D505" s="9" t="s">
        <v>643</v>
      </c>
      <c r="E505" s="6">
        <v>4</v>
      </c>
      <c r="F505" s="30" t="s">
        <v>50</v>
      </c>
      <c r="G505" s="28">
        <v>1</v>
      </c>
      <c r="H505" s="6">
        <v>40</v>
      </c>
      <c r="I505" s="49">
        <v>5</v>
      </c>
      <c r="J505" s="49">
        <v>3.3333333333333335</v>
      </c>
    </row>
    <row r="506" spans="3:10" ht="26.5" x14ac:dyDescent="0.35">
      <c r="C506" s="9" t="s">
        <v>644</v>
      </c>
      <c r="D506" s="9" t="s">
        <v>645</v>
      </c>
      <c r="E506" s="6">
        <v>4</v>
      </c>
      <c r="F506" s="30" t="s">
        <v>50</v>
      </c>
      <c r="G506" s="28">
        <v>1</v>
      </c>
      <c r="H506" s="6">
        <v>40</v>
      </c>
      <c r="I506" s="49">
        <v>5</v>
      </c>
      <c r="J506" s="49">
        <v>3.3333333333333335</v>
      </c>
    </row>
    <row r="507" spans="3:10" ht="26.5" x14ac:dyDescent="0.35">
      <c r="C507" s="9" t="s">
        <v>646</v>
      </c>
      <c r="D507" s="9" t="s">
        <v>647</v>
      </c>
      <c r="E507" s="6">
        <v>4</v>
      </c>
      <c r="F507" s="30" t="s">
        <v>50</v>
      </c>
      <c r="G507" s="28">
        <v>1</v>
      </c>
      <c r="H507" s="6">
        <v>40</v>
      </c>
      <c r="I507" s="49">
        <v>5</v>
      </c>
      <c r="J507" s="49">
        <v>3.3333333333333335</v>
      </c>
    </row>
    <row r="508" spans="3:10" ht="26.5" x14ac:dyDescent="0.35">
      <c r="C508" s="9" t="s">
        <v>648</v>
      </c>
      <c r="D508" s="9" t="s">
        <v>649</v>
      </c>
      <c r="E508" s="6">
        <v>5</v>
      </c>
      <c r="F508" s="30" t="s">
        <v>49</v>
      </c>
      <c r="G508" s="28">
        <v>1</v>
      </c>
      <c r="H508" s="6">
        <v>15</v>
      </c>
      <c r="I508" s="49">
        <v>4.5</v>
      </c>
      <c r="J508" s="49">
        <v>1.125</v>
      </c>
    </row>
    <row r="509" spans="3:10" ht="26.5" x14ac:dyDescent="0.35">
      <c r="C509" s="9" t="s">
        <v>650</v>
      </c>
      <c r="D509" s="9" t="s">
        <v>651</v>
      </c>
      <c r="E509" s="6">
        <v>6</v>
      </c>
      <c r="F509" s="30" t="s">
        <v>50</v>
      </c>
      <c r="G509" s="28">
        <v>1</v>
      </c>
      <c r="H509" s="6">
        <v>48</v>
      </c>
      <c r="I509" s="49">
        <v>15</v>
      </c>
      <c r="J509" s="49">
        <v>12</v>
      </c>
    </row>
    <row r="510" spans="3:10" ht="26.5" x14ac:dyDescent="0.35">
      <c r="C510" s="9" t="s">
        <v>650</v>
      </c>
      <c r="D510" s="9" t="s">
        <v>651</v>
      </c>
      <c r="E510" s="6">
        <v>6</v>
      </c>
      <c r="F510" s="30" t="s">
        <v>50</v>
      </c>
      <c r="G510" s="28"/>
      <c r="H510" s="6">
        <v>23</v>
      </c>
      <c r="I510" s="49">
        <v>15</v>
      </c>
      <c r="J510" s="49">
        <v>5.75</v>
      </c>
    </row>
    <row r="511" spans="3:10" x14ac:dyDescent="0.35">
      <c r="C511" s="9" t="s">
        <v>652</v>
      </c>
      <c r="D511" s="9" t="s">
        <v>653</v>
      </c>
      <c r="E511" s="6">
        <v>5</v>
      </c>
      <c r="F511" s="30" t="s">
        <v>49</v>
      </c>
      <c r="G511" s="28">
        <v>1</v>
      </c>
      <c r="H511" s="6">
        <v>15</v>
      </c>
      <c r="I511" s="49">
        <v>7.5</v>
      </c>
      <c r="J511" s="49">
        <v>1.875</v>
      </c>
    </row>
    <row r="512" spans="3:10" ht="26.5" x14ac:dyDescent="0.35">
      <c r="C512" s="9" t="s">
        <v>654</v>
      </c>
      <c r="D512" s="9" t="s">
        <v>655</v>
      </c>
      <c r="E512" s="6">
        <v>4</v>
      </c>
      <c r="F512" s="30" t="s">
        <v>50</v>
      </c>
      <c r="G512" s="28">
        <v>1</v>
      </c>
      <c r="H512" s="6">
        <v>40</v>
      </c>
      <c r="I512" s="49">
        <v>10</v>
      </c>
      <c r="J512" s="49">
        <v>6.666666666666667</v>
      </c>
    </row>
    <row r="513" spans="1:10" x14ac:dyDescent="0.35">
      <c r="A513" s="6" t="s">
        <v>692</v>
      </c>
      <c r="C513" s="6"/>
      <c r="D513" s="6"/>
      <c r="E513" s="6"/>
      <c r="I513" s="49">
        <v>360</v>
      </c>
      <c r="J513" s="49">
        <v>209.00000000000003</v>
      </c>
    </row>
    <row r="514" spans="1:10" x14ac:dyDescent="0.35">
      <c r="A514" s="6" t="s">
        <v>656</v>
      </c>
      <c r="B514" s="6" t="s">
        <v>122</v>
      </c>
      <c r="C514" s="9" t="s">
        <v>661</v>
      </c>
      <c r="D514" s="9" t="s">
        <v>662</v>
      </c>
      <c r="E514" s="6">
        <v>1</v>
      </c>
      <c r="F514" s="30" t="s">
        <v>49</v>
      </c>
      <c r="G514" s="28">
        <v>1</v>
      </c>
      <c r="H514" s="6">
        <v>12</v>
      </c>
      <c r="I514" s="49">
        <v>7.5</v>
      </c>
      <c r="J514" s="49">
        <v>1.5</v>
      </c>
    </row>
    <row r="515" spans="1:10" x14ac:dyDescent="0.35">
      <c r="C515" s="9" t="s">
        <v>661</v>
      </c>
      <c r="D515" s="9" t="s">
        <v>663</v>
      </c>
      <c r="E515" s="6">
        <v>1</v>
      </c>
      <c r="F515" s="30" t="s">
        <v>49</v>
      </c>
      <c r="G515" s="28">
        <v>1</v>
      </c>
      <c r="H515" s="6">
        <v>12</v>
      </c>
      <c r="I515" s="49">
        <v>7.5</v>
      </c>
      <c r="J515" s="49">
        <v>1.5</v>
      </c>
    </row>
    <row r="516" spans="1:10" x14ac:dyDescent="0.35">
      <c r="C516" s="9" t="s">
        <v>661</v>
      </c>
      <c r="D516" s="9" t="s">
        <v>664</v>
      </c>
      <c r="E516" s="6">
        <v>1</v>
      </c>
      <c r="F516" s="30" t="s">
        <v>49</v>
      </c>
      <c r="G516" s="28">
        <v>1</v>
      </c>
      <c r="H516" s="6">
        <v>12</v>
      </c>
      <c r="I516" s="49">
        <v>7.5</v>
      </c>
      <c r="J516" s="49">
        <v>1.5</v>
      </c>
    </row>
    <row r="517" spans="1:10" x14ac:dyDescent="0.35">
      <c r="C517" s="9" t="s">
        <v>661</v>
      </c>
      <c r="D517" s="9" t="s">
        <v>665</v>
      </c>
      <c r="E517" s="6">
        <v>1</v>
      </c>
      <c r="F517" s="30" t="s">
        <v>49</v>
      </c>
      <c r="G517" s="28">
        <v>1</v>
      </c>
      <c r="H517" s="6">
        <v>12</v>
      </c>
      <c r="I517" s="49">
        <v>7.5</v>
      </c>
      <c r="J517" s="49">
        <v>1.5</v>
      </c>
    </row>
    <row r="518" spans="1:10" x14ac:dyDescent="0.35">
      <c r="C518" s="9" t="s">
        <v>661</v>
      </c>
      <c r="D518" s="9" t="s">
        <v>666</v>
      </c>
      <c r="E518" s="6">
        <v>1</v>
      </c>
      <c r="F518" s="30" t="s">
        <v>49</v>
      </c>
      <c r="G518" s="28">
        <v>1</v>
      </c>
      <c r="H518" s="6">
        <v>12</v>
      </c>
      <c r="I518" s="49">
        <v>7.5</v>
      </c>
      <c r="J518" s="49">
        <v>1.5</v>
      </c>
    </row>
    <row r="519" spans="1:10" x14ac:dyDescent="0.35">
      <c r="C519" s="9" t="s">
        <v>661</v>
      </c>
      <c r="D519" s="9" t="s">
        <v>667</v>
      </c>
      <c r="E519" s="6">
        <v>1</v>
      </c>
      <c r="F519" s="30" t="s">
        <v>49</v>
      </c>
      <c r="G519" s="28">
        <v>1</v>
      </c>
      <c r="H519" s="6">
        <v>12</v>
      </c>
      <c r="I519" s="49">
        <v>7.5</v>
      </c>
      <c r="J519" s="49">
        <v>1.5</v>
      </c>
    </row>
    <row r="520" spans="1:10" x14ac:dyDescent="0.35">
      <c r="A520" s="6" t="s">
        <v>693</v>
      </c>
      <c r="C520" s="6"/>
      <c r="D520" s="6"/>
      <c r="E520" s="6"/>
      <c r="I520" s="49">
        <v>45</v>
      </c>
      <c r="J520" s="49">
        <v>9</v>
      </c>
    </row>
    <row r="521" spans="1:10" ht="26.5" x14ac:dyDescent="0.35">
      <c r="A521" s="6" t="s">
        <v>286</v>
      </c>
      <c r="B521" s="6" t="s">
        <v>122</v>
      </c>
      <c r="C521" s="9" t="s">
        <v>669</v>
      </c>
      <c r="D521" s="9" t="s">
        <v>670</v>
      </c>
      <c r="E521" s="6">
        <v>1</v>
      </c>
      <c r="F521" s="30" t="s">
        <v>49</v>
      </c>
      <c r="G521" s="28">
        <v>1</v>
      </c>
      <c r="H521" s="6">
        <v>0</v>
      </c>
      <c r="I521" s="49">
        <v>5.5</v>
      </c>
      <c r="J521" s="49">
        <v>0</v>
      </c>
    </row>
    <row r="522" spans="1:10" ht="26.5" x14ac:dyDescent="0.35">
      <c r="C522" s="9" t="s">
        <v>669</v>
      </c>
      <c r="D522" s="9" t="s">
        <v>670</v>
      </c>
      <c r="E522" s="6">
        <v>2</v>
      </c>
      <c r="F522" s="30" t="s">
        <v>50</v>
      </c>
      <c r="G522" s="28">
        <v>1</v>
      </c>
      <c r="H522" s="6">
        <v>18</v>
      </c>
      <c r="I522" s="49">
        <v>2</v>
      </c>
      <c r="J522" s="49">
        <v>0.6</v>
      </c>
    </row>
    <row r="523" spans="1:10" x14ac:dyDescent="0.35">
      <c r="C523" s="9" t="s">
        <v>671</v>
      </c>
      <c r="D523" s="9" t="s">
        <v>672</v>
      </c>
      <c r="E523" s="6">
        <v>1</v>
      </c>
      <c r="F523" s="30" t="s">
        <v>49</v>
      </c>
      <c r="G523" s="28">
        <v>1</v>
      </c>
      <c r="H523" s="6">
        <v>0</v>
      </c>
      <c r="I523" s="49">
        <v>5</v>
      </c>
      <c r="J523" s="49">
        <v>0</v>
      </c>
    </row>
    <row r="524" spans="1:10" x14ac:dyDescent="0.35">
      <c r="C524" s="9" t="s">
        <v>673</v>
      </c>
      <c r="D524" s="9" t="s">
        <v>674</v>
      </c>
      <c r="E524" s="6">
        <v>1</v>
      </c>
      <c r="F524" s="30" t="s">
        <v>49</v>
      </c>
      <c r="G524" s="28">
        <v>1</v>
      </c>
      <c r="H524" s="6">
        <v>0</v>
      </c>
      <c r="I524" s="49">
        <v>3</v>
      </c>
      <c r="J524" s="49">
        <v>0</v>
      </c>
    </row>
    <row r="525" spans="1:10" x14ac:dyDescent="0.35">
      <c r="C525" s="9" t="s">
        <v>673</v>
      </c>
      <c r="D525" s="9" t="s">
        <v>674</v>
      </c>
      <c r="E525" s="6">
        <v>2</v>
      </c>
      <c r="F525" s="30" t="s">
        <v>50</v>
      </c>
      <c r="G525" s="28">
        <v>1</v>
      </c>
      <c r="H525" s="6">
        <v>18</v>
      </c>
      <c r="I525" s="49">
        <v>1</v>
      </c>
      <c r="J525" s="49">
        <v>0.3</v>
      </c>
    </row>
    <row r="526" spans="1:10" x14ac:dyDescent="0.35">
      <c r="C526" s="9" t="s">
        <v>675</v>
      </c>
      <c r="D526" s="9" t="s">
        <v>676</v>
      </c>
      <c r="E526" s="6">
        <v>1</v>
      </c>
      <c r="F526" s="30" t="s">
        <v>49</v>
      </c>
      <c r="G526" s="28">
        <v>1</v>
      </c>
      <c r="H526" s="6">
        <v>0</v>
      </c>
      <c r="I526" s="49">
        <v>4</v>
      </c>
      <c r="J526" s="49">
        <v>0</v>
      </c>
    </row>
    <row r="527" spans="1:10" ht="26.5" x14ac:dyDescent="0.35">
      <c r="C527" s="9" t="s">
        <v>677</v>
      </c>
      <c r="D527" s="9" t="s">
        <v>678</v>
      </c>
      <c r="E527" s="6">
        <v>2</v>
      </c>
      <c r="F527" s="30" t="s">
        <v>50</v>
      </c>
      <c r="G527" s="28">
        <v>1</v>
      </c>
      <c r="H527" s="6">
        <v>18</v>
      </c>
      <c r="I527" s="49">
        <v>7</v>
      </c>
      <c r="J527" s="49">
        <v>2.1</v>
      </c>
    </row>
    <row r="528" spans="1:10" ht="26.5" x14ac:dyDescent="0.35">
      <c r="C528" s="9" t="s">
        <v>679</v>
      </c>
      <c r="D528" s="9" t="s">
        <v>680</v>
      </c>
      <c r="E528" s="6">
        <v>1</v>
      </c>
      <c r="F528" s="30" t="s">
        <v>49</v>
      </c>
      <c r="G528" s="28">
        <v>1</v>
      </c>
      <c r="H528" s="6">
        <v>0</v>
      </c>
      <c r="I528" s="49">
        <v>7.5</v>
      </c>
      <c r="J528" s="49">
        <v>0</v>
      </c>
    </row>
    <row r="529" spans="1:10" x14ac:dyDescent="0.35">
      <c r="C529" s="9" t="s">
        <v>681</v>
      </c>
      <c r="D529" s="9" t="s">
        <v>682</v>
      </c>
      <c r="E529" s="6">
        <v>2</v>
      </c>
      <c r="F529" s="30" t="s">
        <v>50</v>
      </c>
      <c r="G529" s="28">
        <v>1</v>
      </c>
      <c r="H529" s="6">
        <v>18</v>
      </c>
      <c r="I529" s="49">
        <v>5</v>
      </c>
      <c r="J529" s="49">
        <v>1.5</v>
      </c>
    </row>
    <row r="530" spans="1:10" ht="26.5" x14ac:dyDescent="0.35">
      <c r="C530" s="9" t="s">
        <v>683</v>
      </c>
      <c r="D530" s="9" t="s">
        <v>684</v>
      </c>
      <c r="E530" s="6">
        <v>1</v>
      </c>
      <c r="F530" s="30" t="s">
        <v>49</v>
      </c>
      <c r="G530" s="28">
        <v>1</v>
      </c>
      <c r="H530" s="6">
        <v>0</v>
      </c>
      <c r="I530" s="49">
        <v>5</v>
      </c>
      <c r="J530" s="49">
        <v>0</v>
      </c>
    </row>
    <row r="531" spans="1:10" ht="26.5" x14ac:dyDescent="0.35">
      <c r="C531" s="9" t="s">
        <v>685</v>
      </c>
      <c r="D531" s="9" t="s">
        <v>686</v>
      </c>
      <c r="E531" s="6">
        <v>2</v>
      </c>
      <c r="F531" s="30" t="s">
        <v>50</v>
      </c>
      <c r="G531" s="28">
        <v>1</v>
      </c>
      <c r="H531" s="6">
        <v>18</v>
      </c>
      <c r="I531" s="49">
        <v>15</v>
      </c>
      <c r="J531" s="49">
        <v>4.5</v>
      </c>
    </row>
    <row r="532" spans="1:10" x14ac:dyDescent="0.35">
      <c r="A532" s="6" t="s">
        <v>694</v>
      </c>
      <c r="C532" s="6"/>
      <c r="D532" s="6"/>
      <c r="E532" s="6"/>
      <c r="I532" s="49">
        <v>60</v>
      </c>
      <c r="J532" s="49">
        <v>9</v>
      </c>
    </row>
    <row r="533" spans="1:10" ht="26.5" x14ac:dyDescent="0.35">
      <c r="A533" s="6" t="s">
        <v>299</v>
      </c>
      <c r="B533" s="6" t="s">
        <v>130</v>
      </c>
      <c r="C533" s="9" t="s">
        <v>708</v>
      </c>
      <c r="D533" s="9" t="s">
        <v>707</v>
      </c>
      <c r="E533" s="6">
        <v>1</v>
      </c>
      <c r="F533" s="30" t="s">
        <v>49</v>
      </c>
      <c r="G533" s="28">
        <v>1</v>
      </c>
      <c r="H533" s="6">
        <v>12</v>
      </c>
      <c r="I533" s="49">
        <v>25</v>
      </c>
      <c r="J533" s="49">
        <v>5</v>
      </c>
    </row>
    <row r="534" spans="1:10" ht="26.5" x14ac:dyDescent="0.35">
      <c r="C534" s="9" t="s">
        <v>710</v>
      </c>
      <c r="D534" s="9" t="s">
        <v>709</v>
      </c>
      <c r="E534" s="6">
        <v>1</v>
      </c>
      <c r="F534" s="30" t="s">
        <v>49</v>
      </c>
      <c r="G534" s="28">
        <v>1</v>
      </c>
      <c r="H534" s="6">
        <v>12</v>
      </c>
      <c r="I534" s="49">
        <v>5</v>
      </c>
      <c r="J534" s="49">
        <v>1</v>
      </c>
    </row>
    <row r="535" spans="1:10" ht="39.5" x14ac:dyDescent="0.35">
      <c r="C535" s="9" t="s">
        <v>712</v>
      </c>
      <c r="D535" s="9" t="s">
        <v>711</v>
      </c>
      <c r="E535" s="6">
        <v>2</v>
      </c>
      <c r="F535" s="30" t="s">
        <v>50</v>
      </c>
      <c r="G535" s="28">
        <v>1</v>
      </c>
      <c r="H535" s="6">
        <v>22</v>
      </c>
      <c r="I535" s="49">
        <v>15</v>
      </c>
      <c r="J535" s="49">
        <v>5.5</v>
      </c>
    </row>
    <row r="536" spans="1:10" ht="39.5" x14ac:dyDescent="0.35">
      <c r="C536" s="9" t="s">
        <v>712</v>
      </c>
      <c r="D536" s="9" t="s">
        <v>711</v>
      </c>
      <c r="E536" s="6">
        <v>2</v>
      </c>
      <c r="F536" s="30" t="s">
        <v>50</v>
      </c>
      <c r="G536" s="28"/>
      <c r="H536" s="6">
        <v>13</v>
      </c>
      <c r="I536" s="49">
        <v>15</v>
      </c>
      <c r="J536" s="49">
        <v>3.25</v>
      </c>
    </row>
    <row r="537" spans="1:10" ht="39.5" x14ac:dyDescent="0.35">
      <c r="C537" s="9" t="s">
        <v>714</v>
      </c>
      <c r="D537" s="9" t="s">
        <v>713</v>
      </c>
      <c r="E537" s="6">
        <v>2</v>
      </c>
      <c r="F537" s="30" t="s">
        <v>50</v>
      </c>
      <c r="G537" s="28">
        <v>1</v>
      </c>
      <c r="H537" s="6">
        <v>22</v>
      </c>
      <c r="I537" s="49">
        <v>7.5</v>
      </c>
      <c r="J537" s="49">
        <v>2.75</v>
      </c>
    </row>
    <row r="538" spans="1:10" ht="39.5" x14ac:dyDescent="0.35">
      <c r="C538" s="9" t="s">
        <v>714</v>
      </c>
      <c r="D538" s="9" t="s">
        <v>713</v>
      </c>
      <c r="E538" s="6">
        <v>2</v>
      </c>
      <c r="F538" s="30" t="s">
        <v>50</v>
      </c>
      <c r="G538" s="28"/>
      <c r="H538" s="6">
        <v>13</v>
      </c>
      <c r="I538" s="49">
        <v>7.5</v>
      </c>
      <c r="J538" s="49">
        <v>1.625</v>
      </c>
    </row>
    <row r="539" spans="1:10" ht="39.5" x14ac:dyDescent="0.35">
      <c r="C539" s="9" t="s">
        <v>716</v>
      </c>
      <c r="D539" s="9" t="s">
        <v>715</v>
      </c>
      <c r="E539" s="6">
        <v>2</v>
      </c>
      <c r="F539" s="30" t="s">
        <v>50</v>
      </c>
      <c r="G539" s="28">
        <v>1</v>
      </c>
      <c r="H539" s="6">
        <v>22</v>
      </c>
      <c r="I539" s="49">
        <v>7.5</v>
      </c>
      <c r="J539" s="49">
        <v>2.75</v>
      </c>
    </row>
    <row r="540" spans="1:10" ht="39.5" x14ac:dyDescent="0.35">
      <c r="C540" s="9" t="s">
        <v>716</v>
      </c>
      <c r="D540" s="9" t="s">
        <v>715</v>
      </c>
      <c r="E540" s="6">
        <v>2</v>
      </c>
      <c r="F540" s="30" t="s">
        <v>50</v>
      </c>
      <c r="G540" s="28"/>
      <c r="H540" s="6">
        <v>13</v>
      </c>
      <c r="I540" s="49">
        <v>7.5</v>
      </c>
      <c r="J540" s="49">
        <v>1.625</v>
      </c>
    </row>
    <row r="541" spans="1:10" ht="39.5" x14ac:dyDescent="0.35">
      <c r="C541" s="9" t="s">
        <v>718</v>
      </c>
      <c r="D541" s="9" t="s">
        <v>717</v>
      </c>
      <c r="E541" s="6">
        <v>3</v>
      </c>
      <c r="F541" s="30" t="s">
        <v>49</v>
      </c>
      <c r="G541" s="28">
        <v>1</v>
      </c>
      <c r="H541" s="6">
        <v>22</v>
      </c>
      <c r="I541" s="49">
        <v>7.5</v>
      </c>
      <c r="J541" s="49">
        <v>2.75</v>
      </c>
    </row>
    <row r="542" spans="1:10" ht="39.5" x14ac:dyDescent="0.35">
      <c r="C542" s="9" t="s">
        <v>718</v>
      </c>
      <c r="D542" s="9" t="s">
        <v>717</v>
      </c>
      <c r="E542" s="6">
        <v>3</v>
      </c>
      <c r="F542" s="30" t="s">
        <v>49</v>
      </c>
      <c r="G542" s="28"/>
      <c r="H542" s="6">
        <v>13</v>
      </c>
      <c r="I542" s="49">
        <v>7.5</v>
      </c>
      <c r="J542" s="49">
        <v>1.625</v>
      </c>
    </row>
    <row r="543" spans="1:10" ht="39.5" x14ac:dyDescent="0.35">
      <c r="C543" s="9" t="s">
        <v>720</v>
      </c>
      <c r="D543" s="9" t="s">
        <v>719</v>
      </c>
      <c r="E543" s="6">
        <v>3</v>
      </c>
      <c r="F543" s="30" t="s">
        <v>49</v>
      </c>
      <c r="G543" s="28">
        <v>1</v>
      </c>
      <c r="H543" s="6">
        <v>22</v>
      </c>
      <c r="I543" s="49">
        <v>7.5</v>
      </c>
      <c r="J543" s="49">
        <v>2.75</v>
      </c>
    </row>
    <row r="544" spans="1:10" ht="39.5" x14ac:dyDescent="0.35">
      <c r="C544" s="9" t="s">
        <v>720</v>
      </c>
      <c r="D544" s="9" t="s">
        <v>719</v>
      </c>
      <c r="E544" s="6">
        <v>3</v>
      </c>
      <c r="F544" s="30" t="s">
        <v>49</v>
      </c>
      <c r="G544" s="28"/>
      <c r="H544" s="6">
        <v>13</v>
      </c>
      <c r="I544" s="49">
        <v>7.5</v>
      </c>
      <c r="J544" s="49">
        <v>1.625</v>
      </c>
    </row>
    <row r="545" spans="1:10" x14ac:dyDescent="0.35">
      <c r="A545" s="6" t="s">
        <v>724</v>
      </c>
      <c r="C545" s="6"/>
      <c r="D545" s="6"/>
      <c r="E545" s="6"/>
      <c r="I545" s="49">
        <v>120</v>
      </c>
      <c r="J545" s="49">
        <v>32.25</v>
      </c>
    </row>
    <row r="546" spans="1:10" x14ac:dyDescent="0.35">
      <c r="A546" s="6" t="s">
        <v>287</v>
      </c>
      <c r="B546" s="6" t="s">
        <v>704</v>
      </c>
      <c r="C546" s="9" t="s">
        <v>727</v>
      </c>
      <c r="D546" s="9" t="s">
        <v>425</v>
      </c>
      <c r="E546" s="6">
        <v>1</v>
      </c>
      <c r="F546" s="30" t="s">
        <v>49</v>
      </c>
      <c r="G546" s="28">
        <v>1</v>
      </c>
      <c r="H546" s="6">
        <v>6</v>
      </c>
      <c r="I546" s="49">
        <v>7.5</v>
      </c>
      <c r="J546" s="49">
        <v>0.75</v>
      </c>
    </row>
    <row r="547" spans="1:10" x14ac:dyDescent="0.35">
      <c r="C547" s="9" t="s">
        <v>727</v>
      </c>
      <c r="D547" s="9" t="s">
        <v>425</v>
      </c>
      <c r="E547" s="6">
        <v>1</v>
      </c>
      <c r="F547" s="30" t="s">
        <v>49</v>
      </c>
      <c r="G547" s="28"/>
      <c r="H547" s="6">
        <v>23</v>
      </c>
      <c r="I547" s="49">
        <v>7.5</v>
      </c>
      <c r="J547" s="49">
        <v>2.875</v>
      </c>
    </row>
    <row r="548" spans="1:10" x14ac:dyDescent="0.35">
      <c r="C548" s="9" t="s">
        <v>729</v>
      </c>
      <c r="D548" s="9" t="s">
        <v>728</v>
      </c>
      <c r="E548" s="6">
        <v>1</v>
      </c>
      <c r="F548" s="30" t="s">
        <v>49</v>
      </c>
      <c r="G548" s="28">
        <v>1</v>
      </c>
      <c r="H548" s="6">
        <v>6</v>
      </c>
      <c r="I548" s="49">
        <v>4.5</v>
      </c>
      <c r="J548" s="49">
        <v>0.45</v>
      </c>
    </row>
    <row r="549" spans="1:10" x14ac:dyDescent="0.35">
      <c r="C549" s="9" t="s">
        <v>729</v>
      </c>
      <c r="D549" s="9" t="s">
        <v>728</v>
      </c>
      <c r="E549" s="6">
        <v>1</v>
      </c>
      <c r="F549" s="30" t="s">
        <v>49</v>
      </c>
      <c r="G549" s="28"/>
      <c r="H549" s="6">
        <v>23</v>
      </c>
      <c r="I549" s="49">
        <v>4.5</v>
      </c>
      <c r="J549" s="49">
        <v>1.7250000000000001</v>
      </c>
    </row>
    <row r="550" spans="1:10" x14ac:dyDescent="0.35">
      <c r="C550" s="9" t="s">
        <v>729</v>
      </c>
      <c r="D550" s="9" t="s">
        <v>728</v>
      </c>
      <c r="E550" s="6">
        <v>2</v>
      </c>
      <c r="F550" s="30" t="s">
        <v>50</v>
      </c>
      <c r="G550" s="28">
        <v>1</v>
      </c>
      <c r="H550" s="6">
        <v>27</v>
      </c>
      <c r="I550" s="49">
        <v>25.5</v>
      </c>
      <c r="J550" s="49">
        <v>11.475</v>
      </c>
    </row>
    <row r="551" spans="1:10" x14ac:dyDescent="0.35">
      <c r="C551" s="9" t="s">
        <v>729</v>
      </c>
      <c r="D551" s="9" t="s">
        <v>728</v>
      </c>
      <c r="E551" s="6">
        <v>2</v>
      </c>
      <c r="F551" s="30" t="s">
        <v>50</v>
      </c>
      <c r="G551" s="28"/>
      <c r="H551" s="6">
        <v>12</v>
      </c>
      <c r="I551" s="49">
        <v>25.5</v>
      </c>
      <c r="J551" s="49">
        <v>5.0999999999999996</v>
      </c>
    </row>
    <row r="552" spans="1:10" ht="26.5" x14ac:dyDescent="0.35">
      <c r="C552" s="9" t="s">
        <v>731</v>
      </c>
      <c r="D552" s="9" t="s">
        <v>730</v>
      </c>
      <c r="E552" s="6">
        <v>1</v>
      </c>
      <c r="F552" s="30" t="s">
        <v>49</v>
      </c>
      <c r="G552" s="28">
        <v>1</v>
      </c>
      <c r="H552" s="6">
        <v>6</v>
      </c>
      <c r="I552" s="49">
        <v>1.5</v>
      </c>
      <c r="J552" s="49">
        <v>0.15</v>
      </c>
    </row>
    <row r="553" spans="1:10" ht="26.5" x14ac:dyDescent="0.35">
      <c r="C553" s="9" t="s">
        <v>731</v>
      </c>
      <c r="D553" s="9" t="s">
        <v>730</v>
      </c>
      <c r="E553" s="6">
        <v>1</v>
      </c>
      <c r="F553" s="30" t="s">
        <v>49</v>
      </c>
      <c r="G553" s="28"/>
      <c r="H553" s="6">
        <v>23</v>
      </c>
      <c r="I553" s="49">
        <v>1.5</v>
      </c>
      <c r="J553" s="49">
        <v>0.57499999999999996</v>
      </c>
    </row>
    <row r="554" spans="1:10" ht="26.5" x14ac:dyDescent="0.35">
      <c r="C554" s="9" t="s">
        <v>731</v>
      </c>
      <c r="D554" s="9" t="s">
        <v>730</v>
      </c>
      <c r="E554" s="6">
        <v>2</v>
      </c>
      <c r="F554" s="30" t="s">
        <v>50</v>
      </c>
      <c r="G554" s="28">
        <v>1</v>
      </c>
      <c r="H554" s="6">
        <v>27</v>
      </c>
      <c r="I554" s="49">
        <v>1.5</v>
      </c>
      <c r="J554" s="49">
        <v>0.67500000000000004</v>
      </c>
    </row>
    <row r="555" spans="1:10" ht="26.5" x14ac:dyDescent="0.35">
      <c r="C555" s="9" t="s">
        <v>731</v>
      </c>
      <c r="D555" s="9" t="s">
        <v>730</v>
      </c>
      <c r="E555" s="6">
        <v>2</v>
      </c>
      <c r="F555" s="30" t="s">
        <v>50</v>
      </c>
      <c r="G555" s="28"/>
      <c r="H555" s="6">
        <v>12</v>
      </c>
      <c r="I555" s="49">
        <v>1.5</v>
      </c>
      <c r="J555" s="49">
        <v>0.3</v>
      </c>
    </row>
    <row r="556" spans="1:10" ht="39.5" x14ac:dyDescent="0.35">
      <c r="C556" s="9" t="s">
        <v>733</v>
      </c>
      <c r="D556" s="9" t="s">
        <v>732</v>
      </c>
      <c r="E556" s="6">
        <v>1</v>
      </c>
      <c r="F556" s="30" t="s">
        <v>49</v>
      </c>
      <c r="G556" s="28">
        <v>1</v>
      </c>
      <c r="H556" s="6">
        <v>6</v>
      </c>
      <c r="I556" s="49">
        <v>4.5</v>
      </c>
      <c r="J556" s="49">
        <v>0.45</v>
      </c>
    </row>
    <row r="557" spans="1:10" ht="39.5" x14ac:dyDescent="0.35">
      <c r="C557" s="9" t="s">
        <v>733</v>
      </c>
      <c r="D557" s="9" t="s">
        <v>732</v>
      </c>
      <c r="E557" s="6">
        <v>1</v>
      </c>
      <c r="F557" s="30" t="s">
        <v>49</v>
      </c>
      <c r="G557" s="28"/>
      <c r="H557" s="6">
        <v>23</v>
      </c>
      <c r="I557" s="49">
        <v>4.5</v>
      </c>
      <c r="J557" s="49">
        <v>1.7250000000000001</v>
      </c>
    </row>
    <row r="558" spans="1:10" ht="52.5" x14ac:dyDescent="0.35">
      <c r="C558" s="9" t="s">
        <v>737</v>
      </c>
      <c r="D558" s="9" t="s">
        <v>736</v>
      </c>
      <c r="E558" s="6">
        <v>2</v>
      </c>
      <c r="F558" s="30" t="s">
        <v>50</v>
      </c>
      <c r="G558" s="28">
        <v>1</v>
      </c>
      <c r="H558" s="6">
        <v>27</v>
      </c>
      <c r="I558" s="49">
        <v>3</v>
      </c>
      <c r="J558" s="49">
        <v>1.35</v>
      </c>
    </row>
    <row r="559" spans="1:10" ht="52.5" x14ac:dyDescent="0.35">
      <c r="C559" s="9" t="s">
        <v>737</v>
      </c>
      <c r="D559" s="9" t="s">
        <v>736</v>
      </c>
      <c r="E559" s="6">
        <v>2</v>
      </c>
      <c r="F559" s="30" t="s">
        <v>50</v>
      </c>
      <c r="G559" s="28"/>
      <c r="H559" s="6">
        <v>12</v>
      </c>
      <c r="I559" s="49">
        <v>3</v>
      </c>
      <c r="J559" s="49">
        <v>0.6</v>
      </c>
    </row>
    <row r="560" spans="1:10" ht="52.5" x14ac:dyDescent="0.35">
      <c r="C560" s="9" t="s">
        <v>735</v>
      </c>
      <c r="D560" s="9" t="s">
        <v>734</v>
      </c>
      <c r="E560" s="6">
        <v>1</v>
      </c>
      <c r="F560" s="30" t="s">
        <v>49</v>
      </c>
      <c r="G560" s="28">
        <v>1</v>
      </c>
      <c r="H560" s="6">
        <v>6</v>
      </c>
      <c r="I560" s="49">
        <v>4.5</v>
      </c>
      <c r="J560" s="49">
        <v>0.45</v>
      </c>
    </row>
    <row r="561" spans="1:10" ht="52.5" x14ac:dyDescent="0.35">
      <c r="C561" s="9" t="s">
        <v>735</v>
      </c>
      <c r="D561" s="9" t="s">
        <v>734</v>
      </c>
      <c r="E561" s="6">
        <v>1</v>
      </c>
      <c r="F561" s="30" t="s">
        <v>49</v>
      </c>
      <c r="G561" s="28"/>
      <c r="H561" s="6">
        <v>23</v>
      </c>
      <c r="I561" s="49">
        <v>4.5</v>
      </c>
      <c r="J561" s="49">
        <v>1.7250000000000001</v>
      </c>
    </row>
    <row r="562" spans="1:10" x14ac:dyDescent="0.35">
      <c r="C562" s="9" t="s">
        <v>726</v>
      </c>
      <c r="D562" s="9" t="s">
        <v>725</v>
      </c>
      <c r="E562" s="6">
        <v>1</v>
      </c>
      <c r="F562" s="30" t="s">
        <v>49</v>
      </c>
      <c r="G562" s="28">
        <v>1</v>
      </c>
      <c r="H562" s="6">
        <v>6</v>
      </c>
      <c r="I562" s="49">
        <v>7.5</v>
      </c>
      <c r="J562" s="49">
        <v>0.75</v>
      </c>
    </row>
    <row r="563" spans="1:10" x14ac:dyDescent="0.35">
      <c r="C563" s="9" t="s">
        <v>726</v>
      </c>
      <c r="D563" s="9" t="s">
        <v>725</v>
      </c>
      <c r="E563" s="6">
        <v>1</v>
      </c>
      <c r="F563" s="30" t="s">
        <v>49</v>
      </c>
      <c r="G563" s="28"/>
      <c r="H563" s="6">
        <v>23</v>
      </c>
      <c r="I563" s="49">
        <v>7.5</v>
      </c>
      <c r="J563" s="49">
        <v>2.875</v>
      </c>
    </row>
    <row r="564" spans="1:10" x14ac:dyDescent="0.35">
      <c r="A564" s="6" t="s">
        <v>794</v>
      </c>
      <c r="C564" s="6"/>
      <c r="D564" s="6"/>
      <c r="E564" s="6"/>
      <c r="I564" s="49">
        <v>120</v>
      </c>
      <c r="J564" s="49">
        <v>34</v>
      </c>
    </row>
    <row r="565" spans="1:10" ht="39.5" x14ac:dyDescent="0.35">
      <c r="A565" s="6" t="s">
        <v>292</v>
      </c>
      <c r="B565" s="6" t="s">
        <v>706</v>
      </c>
      <c r="C565" s="9" t="s">
        <v>743</v>
      </c>
      <c r="D565" s="9" t="s">
        <v>742</v>
      </c>
      <c r="E565" s="6">
        <v>1</v>
      </c>
      <c r="F565" s="30" t="s">
        <v>49</v>
      </c>
      <c r="G565" s="28">
        <v>1</v>
      </c>
      <c r="H565" s="6">
        <v>10</v>
      </c>
      <c r="I565" s="49">
        <v>15</v>
      </c>
      <c r="J565" s="49">
        <v>2.5</v>
      </c>
    </row>
    <row r="566" spans="1:10" ht="39.5" x14ac:dyDescent="0.35">
      <c r="C566" s="9" t="s">
        <v>743</v>
      </c>
      <c r="D566" s="9" t="s">
        <v>742</v>
      </c>
      <c r="E566" s="6">
        <v>1</v>
      </c>
      <c r="F566" s="30" t="s">
        <v>49</v>
      </c>
      <c r="G566" s="28"/>
      <c r="H566" s="6">
        <v>12</v>
      </c>
      <c r="I566" s="49">
        <v>15</v>
      </c>
      <c r="J566" s="49">
        <v>3</v>
      </c>
    </row>
    <row r="567" spans="1:10" ht="39.5" x14ac:dyDescent="0.35">
      <c r="C567" s="9" t="s">
        <v>751</v>
      </c>
      <c r="D567" s="9" t="s">
        <v>750</v>
      </c>
      <c r="E567" s="6">
        <v>2</v>
      </c>
      <c r="F567" s="30" t="s">
        <v>50</v>
      </c>
      <c r="G567" s="28">
        <v>1</v>
      </c>
      <c r="H567" s="6">
        <v>7</v>
      </c>
      <c r="I567" s="49">
        <v>15</v>
      </c>
      <c r="J567" s="49">
        <v>1.75</v>
      </c>
    </row>
    <row r="568" spans="1:10" ht="39.5" x14ac:dyDescent="0.35">
      <c r="C568" s="9" t="s">
        <v>751</v>
      </c>
      <c r="D568" s="9" t="s">
        <v>750</v>
      </c>
      <c r="E568" s="6">
        <v>2</v>
      </c>
      <c r="F568" s="30" t="s">
        <v>50</v>
      </c>
      <c r="G568" s="28"/>
      <c r="H568" s="6">
        <v>15</v>
      </c>
      <c r="I568" s="49">
        <v>15</v>
      </c>
      <c r="J568" s="49">
        <v>3.75</v>
      </c>
    </row>
    <row r="569" spans="1:10" ht="26.5" x14ac:dyDescent="0.35">
      <c r="C569" s="9" t="s">
        <v>774</v>
      </c>
      <c r="D569" s="9" t="s">
        <v>773</v>
      </c>
      <c r="E569" s="6">
        <v>2</v>
      </c>
      <c r="F569" s="30" t="s">
        <v>50</v>
      </c>
      <c r="G569" s="28">
        <v>1</v>
      </c>
      <c r="H569" s="6">
        <v>7</v>
      </c>
      <c r="I569" s="49">
        <v>5</v>
      </c>
      <c r="J569" s="49">
        <v>0.58333333333333337</v>
      </c>
    </row>
    <row r="570" spans="1:10" ht="26.5" x14ac:dyDescent="0.35">
      <c r="C570" s="9" t="s">
        <v>774</v>
      </c>
      <c r="D570" s="9" t="s">
        <v>773</v>
      </c>
      <c r="E570" s="6">
        <v>2</v>
      </c>
      <c r="F570" s="30" t="s">
        <v>50</v>
      </c>
      <c r="G570" s="28"/>
      <c r="H570" s="6">
        <v>15</v>
      </c>
      <c r="I570" s="49">
        <v>5</v>
      </c>
      <c r="J570" s="49">
        <v>1.25</v>
      </c>
    </row>
    <row r="571" spans="1:10" ht="26.5" x14ac:dyDescent="0.35">
      <c r="B571" s="6" t="s">
        <v>766</v>
      </c>
      <c r="C571" s="9" t="s">
        <v>768</v>
      </c>
      <c r="D571" s="9" t="s">
        <v>767</v>
      </c>
      <c r="E571" s="6">
        <v>3</v>
      </c>
      <c r="F571" s="30" t="s">
        <v>49</v>
      </c>
      <c r="G571" s="28">
        <v>1</v>
      </c>
      <c r="H571" s="6">
        <v>7</v>
      </c>
      <c r="I571" s="49">
        <v>3</v>
      </c>
      <c r="J571" s="49">
        <v>0.35</v>
      </c>
    </row>
    <row r="572" spans="1:10" ht="26.5" x14ac:dyDescent="0.35">
      <c r="C572" s="9" t="s">
        <v>768</v>
      </c>
      <c r="D572" s="9" t="s">
        <v>767</v>
      </c>
      <c r="E572" s="6">
        <v>3</v>
      </c>
      <c r="F572" s="30" t="s">
        <v>49</v>
      </c>
      <c r="G572" s="28"/>
      <c r="H572" s="6">
        <v>15</v>
      </c>
      <c r="I572" s="49">
        <v>3</v>
      </c>
      <c r="J572" s="49">
        <v>0.75</v>
      </c>
    </row>
    <row r="573" spans="1:10" ht="26.5" x14ac:dyDescent="0.35">
      <c r="B573" s="6" t="s">
        <v>704</v>
      </c>
      <c r="C573" s="9" t="s">
        <v>741</v>
      </c>
      <c r="D573" s="9" t="s">
        <v>772</v>
      </c>
      <c r="E573" s="6">
        <v>1</v>
      </c>
      <c r="F573" s="30" t="s">
        <v>49</v>
      </c>
      <c r="G573" s="28">
        <v>1</v>
      </c>
      <c r="H573" s="6">
        <v>10</v>
      </c>
      <c r="I573" s="49">
        <v>7.5</v>
      </c>
      <c r="J573" s="49">
        <v>1.25</v>
      </c>
    </row>
    <row r="574" spans="1:10" ht="26.5" x14ac:dyDescent="0.35">
      <c r="C574" s="9" t="s">
        <v>741</v>
      </c>
      <c r="D574" s="9" t="s">
        <v>772</v>
      </c>
      <c r="E574" s="6">
        <v>1</v>
      </c>
      <c r="F574" s="30" t="s">
        <v>49</v>
      </c>
      <c r="G574" s="28"/>
      <c r="H574" s="6">
        <v>12</v>
      </c>
      <c r="I574" s="49">
        <v>7.5</v>
      </c>
      <c r="J574" s="49">
        <v>1.5</v>
      </c>
    </row>
    <row r="575" spans="1:10" ht="26.5" x14ac:dyDescent="0.35">
      <c r="C575" s="9" t="s">
        <v>741</v>
      </c>
      <c r="D575" s="9" t="s">
        <v>740</v>
      </c>
      <c r="E575" s="6">
        <v>1</v>
      </c>
      <c r="F575" s="30" t="s">
        <v>49</v>
      </c>
      <c r="G575" s="28">
        <v>1</v>
      </c>
      <c r="H575" s="6">
        <v>10</v>
      </c>
      <c r="I575" s="49">
        <v>7.5</v>
      </c>
      <c r="J575" s="49">
        <v>1.25</v>
      </c>
    </row>
    <row r="576" spans="1:10" ht="26.5" x14ac:dyDescent="0.35">
      <c r="C576" s="9" t="s">
        <v>741</v>
      </c>
      <c r="D576" s="9" t="s">
        <v>740</v>
      </c>
      <c r="E576" s="6">
        <v>1</v>
      </c>
      <c r="F576" s="30" t="s">
        <v>49</v>
      </c>
      <c r="G576" s="28"/>
      <c r="H576" s="6">
        <v>12</v>
      </c>
      <c r="I576" s="49">
        <v>7.5</v>
      </c>
      <c r="J576" s="49">
        <v>1.5</v>
      </c>
    </row>
    <row r="577" spans="3:10" x14ac:dyDescent="0.35">
      <c r="C577" s="9" t="s">
        <v>747</v>
      </c>
      <c r="D577" s="9" t="s">
        <v>746</v>
      </c>
      <c r="E577" s="6">
        <v>1</v>
      </c>
      <c r="F577" s="30" t="s">
        <v>49</v>
      </c>
      <c r="G577" s="28">
        <v>1</v>
      </c>
      <c r="H577" s="6">
        <v>10</v>
      </c>
      <c r="I577" s="49">
        <v>15</v>
      </c>
      <c r="J577" s="49">
        <v>2.5</v>
      </c>
    </row>
    <row r="578" spans="3:10" x14ac:dyDescent="0.35">
      <c r="C578" s="9" t="s">
        <v>747</v>
      </c>
      <c r="D578" s="9" t="s">
        <v>746</v>
      </c>
      <c r="E578" s="6">
        <v>1</v>
      </c>
      <c r="F578" s="30" t="s">
        <v>49</v>
      </c>
      <c r="G578" s="28"/>
      <c r="H578" s="6">
        <v>12</v>
      </c>
      <c r="I578" s="49">
        <v>15</v>
      </c>
      <c r="J578" s="49">
        <v>3</v>
      </c>
    </row>
    <row r="579" spans="3:10" ht="26.5" x14ac:dyDescent="0.35">
      <c r="C579" s="9" t="s">
        <v>749</v>
      </c>
      <c r="D579" s="9" t="s">
        <v>748</v>
      </c>
      <c r="E579" s="6">
        <v>1</v>
      </c>
      <c r="F579" s="30" t="s">
        <v>49</v>
      </c>
      <c r="G579" s="28">
        <v>1</v>
      </c>
      <c r="H579" s="6">
        <v>10</v>
      </c>
      <c r="I579" s="49">
        <v>15</v>
      </c>
      <c r="J579" s="49">
        <v>2.5</v>
      </c>
    </row>
    <row r="580" spans="3:10" ht="26.5" x14ac:dyDescent="0.35">
      <c r="C580" s="9" t="s">
        <v>749</v>
      </c>
      <c r="D580" s="9" t="s">
        <v>748</v>
      </c>
      <c r="E580" s="6">
        <v>1</v>
      </c>
      <c r="F580" s="30" t="s">
        <v>49</v>
      </c>
      <c r="G580" s="28"/>
      <c r="H580" s="6">
        <v>12</v>
      </c>
      <c r="I580" s="49">
        <v>15</v>
      </c>
      <c r="J580" s="49">
        <v>3</v>
      </c>
    </row>
    <row r="581" spans="3:10" x14ac:dyDescent="0.35">
      <c r="C581" s="9" t="s">
        <v>753</v>
      </c>
      <c r="D581" s="9" t="s">
        <v>752</v>
      </c>
      <c r="E581" s="6">
        <v>2</v>
      </c>
      <c r="F581" s="30" t="s">
        <v>50</v>
      </c>
      <c r="G581" s="28">
        <v>1</v>
      </c>
      <c r="H581" s="6">
        <v>7</v>
      </c>
      <c r="I581" s="49">
        <v>15</v>
      </c>
      <c r="J581" s="49">
        <v>1.75</v>
      </c>
    </row>
    <row r="582" spans="3:10" x14ac:dyDescent="0.35">
      <c r="C582" s="9" t="s">
        <v>753</v>
      </c>
      <c r="D582" s="9" t="s">
        <v>752</v>
      </c>
      <c r="E582" s="6">
        <v>2</v>
      </c>
      <c r="F582" s="30" t="s">
        <v>50</v>
      </c>
      <c r="G582" s="28"/>
      <c r="H582" s="6">
        <v>15</v>
      </c>
      <c r="I582" s="49">
        <v>15</v>
      </c>
      <c r="J582" s="49">
        <v>3.75</v>
      </c>
    </row>
    <row r="583" spans="3:10" x14ac:dyDescent="0.35">
      <c r="C583" s="9" t="s">
        <v>755</v>
      </c>
      <c r="D583" s="9" t="s">
        <v>754</v>
      </c>
      <c r="E583" s="6">
        <v>2</v>
      </c>
      <c r="F583" s="30" t="s">
        <v>50</v>
      </c>
      <c r="G583" s="28">
        <v>1</v>
      </c>
      <c r="H583" s="6">
        <v>7</v>
      </c>
      <c r="I583" s="49">
        <v>15</v>
      </c>
      <c r="J583" s="49">
        <v>1.75</v>
      </c>
    </row>
    <row r="584" spans="3:10" x14ac:dyDescent="0.35">
      <c r="C584" s="9" t="s">
        <v>755</v>
      </c>
      <c r="D584" s="9" t="s">
        <v>754</v>
      </c>
      <c r="E584" s="6">
        <v>2</v>
      </c>
      <c r="F584" s="30" t="s">
        <v>50</v>
      </c>
      <c r="G584" s="28"/>
      <c r="H584" s="6">
        <v>15</v>
      </c>
      <c r="I584" s="49">
        <v>15</v>
      </c>
      <c r="J584" s="49">
        <v>3.75</v>
      </c>
    </row>
    <row r="585" spans="3:10" ht="39.5" x14ac:dyDescent="0.35">
      <c r="C585" s="9" t="s">
        <v>757</v>
      </c>
      <c r="D585" s="9" t="s">
        <v>756</v>
      </c>
      <c r="E585" s="6">
        <v>2</v>
      </c>
      <c r="F585" s="30" t="s">
        <v>50</v>
      </c>
      <c r="G585" s="28">
        <v>1</v>
      </c>
      <c r="H585" s="6">
        <v>7</v>
      </c>
      <c r="I585" s="49">
        <v>5</v>
      </c>
      <c r="J585" s="49">
        <v>0.58333333333333337</v>
      </c>
    </row>
    <row r="586" spans="3:10" ht="39.5" x14ac:dyDescent="0.35">
      <c r="C586" s="9" t="s">
        <v>757</v>
      </c>
      <c r="D586" s="9" t="s">
        <v>756</v>
      </c>
      <c r="E586" s="6">
        <v>2</v>
      </c>
      <c r="F586" s="30" t="s">
        <v>50</v>
      </c>
      <c r="G586" s="28"/>
      <c r="H586" s="6">
        <v>15</v>
      </c>
      <c r="I586" s="49">
        <v>5</v>
      </c>
      <c r="J586" s="49">
        <v>1.25</v>
      </c>
    </row>
    <row r="587" spans="3:10" x14ac:dyDescent="0.35">
      <c r="C587" s="9" t="s">
        <v>759</v>
      </c>
      <c r="D587" s="9" t="s">
        <v>758</v>
      </c>
      <c r="E587" s="6">
        <v>2</v>
      </c>
      <c r="F587" s="30" t="s">
        <v>50</v>
      </c>
      <c r="G587" s="28">
        <v>1</v>
      </c>
      <c r="H587" s="6">
        <v>7</v>
      </c>
      <c r="I587" s="49">
        <v>5</v>
      </c>
      <c r="J587" s="49">
        <v>0.58333333333333337</v>
      </c>
    </row>
    <row r="588" spans="3:10" x14ac:dyDescent="0.35">
      <c r="C588" s="9" t="s">
        <v>759</v>
      </c>
      <c r="D588" s="9" t="s">
        <v>758</v>
      </c>
      <c r="E588" s="6">
        <v>2</v>
      </c>
      <c r="F588" s="30" t="s">
        <v>50</v>
      </c>
      <c r="G588" s="28"/>
      <c r="H588" s="6">
        <v>15</v>
      </c>
      <c r="I588" s="49">
        <v>5</v>
      </c>
      <c r="J588" s="49">
        <v>1.25</v>
      </c>
    </row>
    <row r="589" spans="3:10" x14ac:dyDescent="0.35">
      <c r="C589" s="9" t="s">
        <v>761</v>
      </c>
      <c r="D589" s="9" t="s">
        <v>760</v>
      </c>
      <c r="E589" s="6">
        <v>3</v>
      </c>
      <c r="F589" s="30" t="s">
        <v>49</v>
      </c>
      <c r="G589" s="28">
        <v>1</v>
      </c>
      <c r="H589" s="6">
        <v>7</v>
      </c>
      <c r="I589" s="49">
        <v>6</v>
      </c>
      <c r="J589" s="49">
        <v>0.7</v>
      </c>
    </row>
    <row r="590" spans="3:10" x14ac:dyDescent="0.35">
      <c r="C590" s="9" t="s">
        <v>761</v>
      </c>
      <c r="D590" s="9" t="s">
        <v>760</v>
      </c>
      <c r="E590" s="6">
        <v>3</v>
      </c>
      <c r="F590" s="30" t="s">
        <v>49</v>
      </c>
      <c r="G590" s="28"/>
      <c r="H590" s="6">
        <v>15</v>
      </c>
      <c r="I590" s="49">
        <v>6</v>
      </c>
      <c r="J590" s="49">
        <v>1.5</v>
      </c>
    </row>
    <row r="591" spans="3:10" ht="39.5" x14ac:dyDescent="0.35">
      <c r="C591" s="9" t="s">
        <v>763</v>
      </c>
      <c r="D591" s="9" t="s">
        <v>762</v>
      </c>
      <c r="E591" s="6">
        <v>3</v>
      </c>
      <c r="F591" s="30" t="s">
        <v>49</v>
      </c>
      <c r="G591" s="28">
        <v>1</v>
      </c>
      <c r="H591" s="6">
        <v>7</v>
      </c>
      <c r="I591" s="49">
        <v>20</v>
      </c>
      <c r="J591" s="49">
        <v>2.3333333333333335</v>
      </c>
    </row>
    <row r="592" spans="3:10" ht="39.5" x14ac:dyDescent="0.35">
      <c r="C592" s="9" t="s">
        <v>763</v>
      </c>
      <c r="D592" s="9" t="s">
        <v>762</v>
      </c>
      <c r="E592" s="6">
        <v>3</v>
      </c>
      <c r="F592" s="30" t="s">
        <v>49</v>
      </c>
      <c r="G592" s="28"/>
      <c r="H592" s="6">
        <v>15</v>
      </c>
      <c r="I592" s="49">
        <v>20</v>
      </c>
      <c r="J592" s="49">
        <v>5</v>
      </c>
    </row>
    <row r="593" spans="1:10" ht="39.5" x14ac:dyDescent="0.35">
      <c r="C593" s="9" t="s">
        <v>765</v>
      </c>
      <c r="D593" s="9" t="s">
        <v>764</v>
      </c>
      <c r="E593" s="6">
        <v>3</v>
      </c>
      <c r="F593" s="30" t="s">
        <v>49</v>
      </c>
      <c r="G593" s="28">
        <v>1</v>
      </c>
      <c r="H593" s="6">
        <v>7</v>
      </c>
      <c r="I593" s="49">
        <v>14</v>
      </c>
      <c r="J593" s="49">
        <v>1.6333333333333333</v>
      </c>
    </row>
    <row r="594" spans="1:10" ht="39.5" x14ac:dyDescent="0.35">
      <c r="C594" s="9" t="s">
        <v>765</v>
      </c>
      <c r="D594" s="9" t="s">
        <v>764</v>
      </c>
      <c r="E594" s="6">
        <v>3</v>
      </c>
      <c r="F594" s="30" t="s">
        <v>49</v>
      </c>
      <c r="G594" s="28"/>
      <c r="H594" s="6">
        <v>15</v>
      </c>
      <c r="I594" s="49">
        <v>14</v>
      </c>
      <c r="J594" s="49">
        <v>3.5</v>
      </c>
    </row>
    <row r="595" spans="1:10" ht="39.5" x14ac:dyDescent="0.35">
      <c r="C595" s="9" t="s">
        <v>776</v>
      </c>
      <c r="D595" s="9" t="s">
        <v>775</v>
      </c>
      <c r="E595" s="6">
        <v>3</v>
      </c>
      <c r="F595" s="30" t="s">
        <v>49</v>
      </c>
      <c r="G595" s="28">
        <v>1</v>
      </c>
      <c r="H595" s="6">
        <v>7</v>
      </c>
      <c r="I595" s="49">
        <v>7</v>
      </c>
      <c r="J595" s="49">
        <v>0.81666666666666665</v>
      </c>
    </row>
    <row r="596" spans="1:10" ht="39.5" x14ac:dyDescent="0.35">
      <c r="C596" s="9" t="s">
        <v>776</v>
      </c>
      <c r="D596" s="9" t="s">
        <v>775</v>
      </c>
      <c r="E596" s="6">
        <v>3</v>
      </c>
      <c r="F596" s="30" t="s">
        <v>49</v>
      </c>
      <c r="G596" s="28"/>
      <c r="H596" s="6">
        <v>15</v>
      </c>
      <c r="I596" s="49">
        <v>7</v>
      </c>
      <c r="J596" s="49">
        <v>1.75</v>
      </c>
    </row>
    <row r="597" spans="1:10" ht="26.5" x14ac:dyDescent="0.35">
      <c r="C597" s="9" t="s">
        <v>778</v>
      </c>
      <c r="D597" s="9" t="s">
        <v>777</v>
      </c>
      <c r="E597" s="6">
        <v>3</v>
      </c>
      <c r="F597" s="30" t="s">
        <v>49</v>
      </c>
      <c r="G597" s="28">
        <v>1</v>
      </c>
      <c r="H597" s="6">
        <v>7</v>
      </c>
      <c r="I597" s="49">
        <v>10</v>
      </c>
      <c r="J597" s="49">
        <v>1.1666666666666667</v>
      </c>
    </row>
    <row r="598" spans="1:10" ht="26.5" x14ac:dyDescent="0.35">
      <c r="C598" s="9" t="s">
        <v>778</v>
      </c>
      <c r="D598" s="9" t="s">
        <v>777</v>
      </c>
      <c r="E598" s="6">
        <v>3</v>
      </c>
      <c r="F598" s="30" t="s">
        <v>49</v>
      </c>
      <c r="G598" s="28"/>
      <c r="H598" s="6">
        <v>15</v>
      </c>
      <c r="I598" s="49">
        <v>10</v>
      </c>
      <c r="J598" s="49">
        <v>2.5</v>
      </c>
    </row>
    <row r="599" spans="1:10" ht="26.5" x14ac:dyDescent="0.35">
      <c r="C599" s="9" t="s">
        <v>770</v>
      </c>
      <c r="D599" s="9" t="s">
        <v>769</v>
      </c>
      <c r="E599" s="6">
        <v>4</v>
      </c>
      <c r="F599" s="30" t="s">
        <v>50</v>
      </c>
      <c r="G599" s="28">
        <v>1</v>
      </c>
      <c r="H599" s="6">
        <v>7</v>
      </c>
      <c r="I599" s="49">
        <v>30</v>
      </c>
      <c r="J599" s="49">
        <v>3.5</v>
      </c>
    </row>
    <row r="600" spans="1:10" ht="26.5" x14ac:dyDescent="0.35">
      <c r="C600" s="9" t="s">
        <v>770</v>
      </c>
      <c r="D600" s="9" t="s">
        <v>769</v>
      </c>
      <c r="E600" s="6">
        <v>4</v>
      </c>
      <c r="F600" s="30" t="s">
        <v>50</v>
      </c>
      <c r="G600" s="28"/>
      <c r="H600" s="6">
        <v>12</v>
      </c>
      <c r="I600" s="49">
        <v>30</v>
      </c>
      <c r="J600" s="49">
        <v>6</v>
      </c>
    </row>
    <row r="601" spans="1:10" ht="26.5" x14ac:dyDescent="0.35">
      <c r="C601" s="9" t="s">
        <v>770</v>
      </c>
      <c r="D601" s="9" t="s">
        <v>769</v>
      </c>
      <c r="E601" s="6">
        <v>4</v>
      </c>
      <c r="F601" s="30" t="s">
        <v>50</v>
      </c>
      <c r="G601" s="28"/>
      <c r="H601" s="6">
        <v>13</v>
      </c>
      <c r="I601" s="49">
        <v>30</v>
      </c>
      <c r="J601" s="49">
        <v>6.5</v>
      </c>
    </row>
    <row r="602" spans="1:10" ht="26.5" x14ac:dyDescent="0.35">
      <c r="C602" s="9" t="s">
        <v>770</v>
      </c>
      <c r="D602" s="9" t="s">
        <v>769</v>
      </c>
      <c r="E602" s="6">
        <v>4</v>
      </c>
      <c r="F602" s="30" t="s">
        <v>50</v>
      </c>
      <c r="G602" s="28"/>
      <c r="H602" s="6">
        <v>11</v>
      </c>
      <c r="I602" s="49">
        <v>30</v>
      </c>
      <c r="J602" s="49">
        <v>5.5</v>
      </c>
    </row>
    <row r="603" spans="1:10" x14ac:dyDescent="0.35">
      <c r="A603" s="6" t="s">
        <v>797</v>
      </c>
      <c r="C603" s="6"/>
      <c r="D603" s="6"/>
      <c r="E603" s="6"/>
      <c r="I603" s="49">
        <v>480</v>
      </c>
      <c r="J603" s="49">
        <v>87.500000000000014</v>
      </c>
    </row>
    <row r="604" spans="1:10" x14ac:dyDescent="0.35">
      <c r="A604" s="6" t="s">
        <v>295</v>
      </c>
      <c r="B604" s="6" t="s">
        <v>704</v>
      </c>
      <c r="C604" s="9" t="s">
        <v>780</v>
      </c>
      <c r="D604" s="9" t="s">
        <v>779</v>
      </c>
      <c r="E604" s="6">
        <v>2</v>
      </c>
      <c r="F604" s="30" t="s">
        <v>50</v>
      </c>
      <c r="G604" s="28">
        <v>1</v>
      </c>
      <c r="H604" s="6">
        <v>8</v>
      </c>
      <c r="I604" s="49">
        <v>20</v>
      </c>
      <c r="J604" s="49">
        <v>2.6666666666666665</v>
      </c>
    </row>
    <row r="605" spans="1:10" x14ac:dyDescent="0.35">
      <c r="C605" s="9" t="s">
        <v>780</v>
      </c>
      <c r="D605" s="9" t="s">
        <v>779</v>
      </c>
      <c r="E605" s="6">
        <v>2</v>
      </c>
      <c r="F605" s="30" t="s">
        <v>49</v>
      </c>
      <c r="G605" s="28">
        <v>1</v>
      </c>
      <c r="H605" s="6">
        <v>4</v>
      </c>
      <c r="I605" s="49">
        <v>20</v>
      </c>
      <c r="J605" s="49">
        <v>1.3333333333333333</v>
      </c>
    </row>
    <row r="606" spans="1:10" ht="26.5" x14ac:dyDescent="0.35">
      <c r="C606" s="9" t="s">
        <v>782</v>
      </c>
      <c r="D606" s="9" t="s">
        <v>781</v>
      </c>
      <c r="E606" s="6">
        <v>2</v>
      </c>
      <c r="F606" s="30" t="s">
        <v>49</v>
      </c>
      <c r="G606" s="28">
        <v>1</v>
      </c>
      <c r="H606" s="6">
        <v>8</v>
      </c>
      <c r="I606" s="49">
        <v>10</v>
      </c>
      <c r="J606" s="49">
        <v>1.3333333333333333</v>
      </c>
    </row>
    <row r="607" spans="1:10" ht="26.5" x14ac:dyDescent="0.35">
      <c r="C607" s="9" t="s">
        <v>782</v>
      </c>
      <c r="D607" s="9" t="s">
        <v>781</v>
      </c>
      <c r="E607" s="6">
        <v>2</v>
      </c>
      <c r="F607" s="30" t="s">
        <v>49</v>
      </c>
      <c r="G607" s="28"/>
      <c r="H607" s="6">
        <v>4</v>
      </c>
      <c r="I607" s="49">
        <v>10</v>
      </c>
      <c r="J607" s="49">
        <v>0.66666666666666663</v>
      </c>
    </row>
    <row r="608" spans="1:10" x14ac:dyDescent="0.35">
      <c r="C608" s="9" t="s">
        <v>784</v>
      </c>
      <c r="D608" s="9" t="s">
        <v>783</v>
      </c>
      <c r="E608" s="6">
        <v>4</v>
      </c>
      <c r="F608" s="30" t="s">
        <v>50</v>
      </c>
      <c r="G608" s="28">
        <v>1</v>
      </c>
      <c r="H608" s="6">
        <v>1</v>
      </c>
      <c r="I608" s="49">
        <v>30</v>
      </c>
      <c r="J608" s="49">
        <v>0.5</v>
      </c>
    </row>
    <row r="609" spans="1:10" x14ac:dyDescent="0.35">
      <c r="C609" s="9" t="s">
        <v>784</v>
      </c>
      <c r="D609" s="9" t="s">
        <v>783</v>
      </c>
      <c r="E609" s="6">
        <v>4</v>
      </c>
      <c r="F609" s="30" t="s">
        <v>50</v>
      </c>
      <c r="G609" s="28"/>
      <c r="H609" s="6">
        <v>3</v>
      </c>
      <c r="I609" s="49">
        <v>30</v>
      </c>
      <c r="J609" s="49">
        <v>1.5</v>
      </c>
    </row>
    <row r="610" spans="1:10" x14ac:dyDescent="0.35">
      <c r="A610" s="6" t="s">
        <v>798</v>
      </c>
      <c r="C610" s="6"/>
      <c r="D610" s="6"/>
      <c r="E610" s="6"/>
      <c r="I610" s="49">
        <v>120</v>
      </c>
      <c r="J610" s="49">
        <v>8</v>
      </c>
    </row>
    <row r="611" spans="1:10" ht="26.5" x14ac:dyDescent="0.35">
      <c r="A611" s="6" t="s">
        <v>285</v>
      </c>
      <c r="B611" s="6" t="s">
        <v>706</v>
      </c>
      <c r="C611" s="9" t="s">
        <v>810</v>
      </c>
      <c r="D611" s="9" t="s">
        <v>809</v>
      </c>
      <c r="E611" s="6">
        <v>3</v>
      </c>
      <c r="F611" s="30" t="s">
        <v>49</v>
      </c>
      <c r="G611" s="28">
        <v>1</v>
      </c>
      <c r="H611" s="6">
        <v>0</v>
      </c>
      <c r="I611" s="49">
        <v>22.5</v>
      </c>
      <c r="J611" s="49">
        <v>0</v>
      </c>
    </row>
    <row r="612" spans="1:10" x14ac:dyDescent="0.35">
      <c r="C612" s="9" t="s">
        <v>822</v>
      </c>
      <c r="D612" s="9" t="s">
        <v>821</v>
      </c>
      <c r="E612" s="6">
        <v>1</v>
      </c>
      <c r="F612" s="30" t="s">
        <v>49</v>
      </c>
      <c r="G612" s="28">
        <v>1</v>
      </c>
      <c r="H612" s="6">
        <v>28</v>
      </c>
      <c r="I612" s="49">
        <v>7.5</v>
      </c>
      <c r="J612" s="49">
        <v>3.5</v>
      </c>
    </row>
    <row r="613" spans="1:10" x14ac:dyDescent="0.35">
      <c r="C613" s="9" t="s">
        <v>813</v>
      </c>
      <c r="D613" s="9" t="s">
        <v>783</v>
      </c>
      <c r="E613" s="6">
        <v>4</v>
      </c>
      <c r="F613" s="30" t="s">
        <v>50</v>
      </c>
      <c r="G613" s="28">
        <v>1</v>
      </c>
      <c r="H613" s="6">
        <v>16</v>
      </c>
      <c r="I613" s="49">
        <v>15</v>
      </c>
      <c r="J613" s="49">
        <v>4</v>
      </c>
    </row>
    <row r="614" spans="1:10" x14ac:dyDescent="0.35">
      <c r="C614" s="9" t="s">
        <v>813</v>
      </c>
      <c r="D614" s="9" t="s">
        <v>783</v>
      </c>
      <c r="E614" s="6">
        <v>4</v>
      </c>
      <c r="F614" s="30" t="s">
        <v>50</v>
      </c>
      <c r="G614" s="28"/>
      <c r="H614" s="6">
        <v>0</v>
      </c>
      <c r="I614" s="49">
        <v>15</v>
      </c>
      <c r="J614" s="49">
        <v>0</v>
      </c>
    </row>
    <row r="615" spans="1:10" x14ac:dyDescent="0.35">
      <c r="C615" s="9" t="s">
        <v>813</v>
      </c>
      <c r="D615" s="9" t="s">
        <v>783</v>
      </c>
      <c r="E615" s="6">
        <v>4</v>
      </c>
      <c r="F615" s="30" t="s">
        <v>50</v>
      </c>
      <c r="G615" s="28"/>
      <c r="H615" s="6">
        <v>19</v>
      </c>
      <c r="I615" s="49">
        <v>15</v>
      </c>
      <c r="J615" s="49">
        <v>4.75</v>
      </c>
    </row>
    <row r="616" spans="1:10" x14ac:dyDescent="0.35">
      <c r="C616" s="9" t="s">
        <v>813</v>
      </c>
      <c r="D616" s="9" t="s">
        <v>783</v>
      </c>
      <c r="E616" s="6">
        <v>4</v>
      </c>
      <c r="F616" s="30" t="s">
        <v>50</v>
      </c>
      <c r="G616" s="28"/>
      <c r="H616" s="6">
        <v>11</v>
      </c>
      <c r="I616" s="49">
        <v>15</v>
      </c>
      <c r="J616" s="49">
        <v>2.75</v>
      </c>
    </row>
    <row r="617" spans="1:10" x14ac:dyDescent="0.35">
      <c r="C617" s="9" t="s">
        <v>808</v>
      </c>
      <c r="D617" s="9" t="s">
        <v>539</v>
      </c>
      <c r="E617" s="6">
        <v>2</v>
      </c>
      <c r="F617" s="30" t="s">
        <v>50</v>
      </c>
      <c r="G617" s="28">
        <v>1</v>
      </c>
      <c r="H617" s="6">
        <v>0</v>
      </c>
      <c r="I617" s="49">
        <v>22.5</v>
      </c>
      <c r="J617" s="49">
        <v>0</v>
      </c>
    </row>
    <row r="618" spans="1:10" x14ac:dyDescent="0.35">
      <c r="C618" s="9" t="s">
        <v>804</v>
      </c>
      <c r="D618" s="9" t="s">
        <v>803</v>
      </c>
      <c r="E618" s="6">
        <v>1</v>
      </c>
      <c r="F618" s="30" t="s">
        <v>49</v>
      </c>
      <c r="G618" s="28">
        <v>1</v>
      </c>
      <c r="H618" s="6">
        <v>28</v>
      </c>
      <c r="I618" s="49">
        <v>22.5</v>
      </c>
      <c r="J618" s="49">
        <v>10.5</v>
      </c>
    </row>
    <row r="619" spans="1:10" ht="26.5" x14ac:dyDescent="0.35">
      <c r="C619" s="9" t="s">
        <v>824</v>
      </c>
      <c r="D619" s="9" t="s">
        <v>823</v>
      </c>
      <c r="E619" s="6">
        <v>2</v>
      </c>
      <c r="F619" s="30" t="s">
        <v>50</v>
      </c>
      <c r="G619" s="28">
        <v>1</v>
      </c>
      <c r="H619" s="6">
        <v>0</v>
      </c>
      <c r="I619" s="49">
        <v>7.5</v>
      </c>
      <c r="J619" s="49">
        <v>0</v>
      </c>
    </row>
    <row r="620" spans="1:10" ht="26.5" x14ac:dyDescent="0.35">
      <c r="C620" s="9" t="s">
        <v>817</v>
      </c>
      <c r="D620" s="9" t="s">
        <v>816</v>
      </c>
      <c r="E620" s="6">
        <v>1</v>
      </c>
      <c r="F620" s="30" t="s">
        <v>49</v>
      </c>
      <c r="G620" s="28">
        <v>1</v>
      </c>
      <c r="H620" s="6">
        <v>28</v>
      </c>
      <c r="I620" s="49">
        <v>7.5</v>
      </c>
      <c r="J620" s="49">
        <v>3.5</v>
      </c>
    </row>
    <row r="621" spans="1:10" ht="26.5" x14ac:dyDescent="0.35">
      <c r="C621" s="9" t="s">
        <v>819</v>
      </c>
      <c r="D621" s="9" t="s">
        <v>818</v>
      </c>
      <c r="E621" s="6">
        <v>2</v>
      </c>
      <c r="F621" s="30" t="s">
        <v>50</v>
      </c>
      <c r="G621" s="28">
        <v>1</v>
      </c>
      <c r="H621" s="6">
        <v>0</v>
      </c>
      <c r="I621" s="49">
        <v>7.5</v>
      </c>
      <c r="J621" s="49">
        <v>0</v>
      </c>
    </row>
    <row r="622" spans="1:10" x14ac:dyDescent="0.35">
      <c r="C622" s="9" t="s">
        <v>812</v>
      </c>
      <c r="D622" s="9" t="s">
        <v>811</v>
      </c>
      <c r="E622" s="6">
        <v>3</v>
      </c>
      <c r="F622" s="30" t="s">
        <v>49</v>
      </c>
      <c r="G622" s="28">
        <v>1</v>
      </c>
      <c r="H622" s="6">
        <v>0</v>
      </c>
      <c r="I622" s="49">
        <v>22.5</v>
      </c>
      <c r="J622" s="49">
        <v>0</v>
      </c>
    </row>
    <row r="623" spans="1:10" ht="26.5" x14ac:dyDescent="0.35">
      <c r="C623" s="9" t="s">
        <v>661</v>
      </c>
      <c r="D623" s="9" t="s">
        <v>805</v>
      </c>
      <c r="E623" s="6">
        <v>1</v>
      </c>
      <c r="F623" s="30" t="s">
        <v>49</v>
      </c>
      <c r="G623" s="28">
        <v>1</v>
      </c>
      <c r="H623" s="6">
        <v>28</v>
      </c>
      <c r="I623" s="49">
        <v>7.5</v>
      </c>
      <c r="J623" s="49">
        <v>3.5</v>
      </c>
    </row>
    <row r="624" spans="1:10" ht="26.5" x14ac:dyDescent="0.35">
      <c r="C624" s="9" t="s">
        <v>661</v>
      </c>
      <c r="D624" s="9" t="s">
        <v>807</v>
      </c>
      <c r="E624" s="6">
        <v>2</v>
      </c>
      <c r="F624" s="30" t="s">
        <v>50</v>
      </c>
      <c r="G624" s="28">
        <v>1</v>
      </c>
      <c r="H624" s="6">
        <v>0</v>
      </c>
      <c r="I624" s="49">
        <v>7.5</v>
      </c>
      <c r="J624" s="49">
        <v>0</v>
      </c>
    </row>
    <row r="625" spans="1:10" x14ac:dyDescent="0.35">
      <c r="A625" s="6" t="s">
        <v>855</v>
      </c>
      <c r="C625" s="6"/>
      <c r="D625" s="6"/>
      <c r="E625" s="6"/>
      <c r="I625" s="49">
        <v>195</v>
      </c>
      <c r="J625" s="49">
        <v>32.5</v>
      </c>
    </row>
    <row r="626" spans="1:10" ht="26.5" x14ac:dyDescent="0.35">
      <c r="A626" s="6" t="s">
        <v>298</v>
      </c>
      <c r="B626" s="6" t="s">
        <v>706</v>
      </c>
      <c r="C626" s="9" t="s">
        <v>42</v>
      </c>
      <c r="D626" s="9" t="s">
        <v>841</v>
      </c>
      <c r="E626" s="6">
        <v>3</v>
      </c>
      <c r="F626" s="30" t="s">
        <v>49</v>
      </c>
      <c r="G626" s="28">
        <v>1</v>
      </c>
      <c r="H626" s="6">
        <v>10</v>
      </c>
      <c r="I626" s="49">
        <v>7.5</v>
      </c>
      <c r="J626" s="49">
        <v>1.25</v>
      </c>
    </row>
    <row r="627" spans="1:10" ht="26.5" x14ac:dyDescent="0.35">
      <c r="C627" s="9" t="s">
        <v>42</v>
      </c>
      <c r="D627" s="9" t="s">
        <v>841</v>
      </c>
      <c r="E627" s="6">
        <v>3</v>
      </c>
      <c r="F627" s="30" t="s">
        <v>49</v>
      </c>
      <c r="G627" s="28"/>
      <c r="H627" s="6">
        <v>19</v>
      </c>
      <c r="I627" s="49">
        <v>7.5</v>
      </c>
      <c r="J627" s="49">
        <v>2.375</v>
      </c>
    </row>
    <row r="628" spans="1:10" x14ac:dyDescent="0.35">
      <c r="C628" s="9" t="s">
        <v>42</v>
      </c>
      <c r="D628" s="9" t="s">
        <v>349</v>
      </c>
      <c r="E628" s="6">
        <v>3</v>
      </c>
      <c r="F628" s="30" t="s">
        <v>49</v>
      </c>
      <c r="G628" s="28">
        <v>1</v>
      </c>
      <c r="H628" s="6">
        <v>10</v>
      </c>
      <c r="I628" s="49">
        <v>10</v>
      </c>
      <c r="J628" s="49">
        <v>1.6666666666666667</v>
      </c>
    </row>
    <row r="629" spans="1:10" x14ac:dyDescent="0.35">
      <c r="C629" s="9" t="s">
        <v>42</v>
      </c>
      <c r="D629" s="9" t="s">
        <v>349</v>
      </c>
      <c r="E629" s="6">
        <v>3</v>
      </c>
      <c r="F629" s="30" t="s">
        <v>49</v>
      </c>
      <c r="G629" s="28"/>
      <c r="H629" s="6">
        <v>19</v>
      </c>
      <c r="I629" s="49">
        <v>10</v>
      </c>
      <c r="J629" s="49">
        <v>3.1666666666666665</v>
      </c>
    </row>
    <row r="630" spans="1:10" x14ac:dyDescent="0.35">
      <c r="C630" s="9" t="s">
        <v>847</v>
      </c>
      <c r="D630" s="9" t="s">
        <v>846</v>
      </c>
      <c r="E630" s="6">
        <v>4</v>
      </c>
      <c r="F630" s="30" t="s">
        <v>50</v>
      </c>
      <c r="G630" s="28">
        <v>1</v>
      </c>
      <c r="H630" s="6">
        <v>17</v>
      </c>
      <c r="I630" s="49">
        <v>30</v>
      </c>
      <c r="J630" s="49">
        <v>8.5</v>
      </c>
    </row>
    <row r="631" spans="1:10" x14ac:dyDescent="0.35">
      <c r="C631" s="9" t="s">
        <v>847</v>
      </c>
      <c r="D631" s="9" t="s">
        <v>846</v>
      </c>
      <c r="E631" s="6">
        <v>4</v>
      </c>
      <c r="F631" s="30" t="s">
        <v>50</v>
      </c>
      <c r="G631" s="28"/>
      <c r="H631" s="6">
        <v>12</v>
      </c>
      <c r="I631" s="49">
        <v>30</v>
      </c>
      <c r="J631" s="49">
        <v>6</v>
      </c>
    </row>
    <row r="632" spans="1:10" ht="26.5" x14ac:dyDescent="0.35">
      <c r="C632" s="9" t="s">
        <v>827</v>
      </c>
      <c r="D632" s="9" t="s">
        <v>826</v>
      </c>
      <c r="E632" s="6">
        <v>1</v>
      </c>
      <c r="F632" s="30" t="s">
        <v>49</v>
      </c>
      <c r="G632" s="28">
        <v>1</v>
      </c>
      <c r="H632" s="6">
        <v>18</v>
      </c>
      <c r="I632" s="49">
        <v>5</v>
      </c>
      <c r="J632" s="49">
        <v>1.5</v>
      </c>
    </row>
    <row r="633" spans="1:10" ht="26.5" x14ac:dyDescent="0.35">
      <c r="C633" s="9" t="s">
        <v>827</v>
      </c>
      <c r="D633" s="9" t="s">
        <v>826</v>
      </c>
      <c r="E633" s="6">
        <v>1</v>
      </c>
      <c r="F633" s="30" t="s">
        <v>49</v>
      </c>
      <c r="G633" s="28"/>
      <c r="H633" s="6">
        <v>10</v>
      </c>
      <c r="I633" s="49">
        <v>5</v>
      </c>
      <c r="J633" s="49">
        <v>0.83333333333333337</v>
      </c>
    </row>
    <row r="634" spans="1:10" x14ac:dyDescent="0.35">
      <c r="C634" s="9" t="s">
        <v>831</v>
      </c>
      <c r="D634" s="9" t="s">
        <v>830</v>
      </c>
      <c r="E634" s="6">
        <v>1</v>
      </c>
      <c r="F634" s="30" t="s">
        <v>49</v>
      </c>
      <c r="G634" s="28">
        <v>1</v>
      </c>
      <c r="H634" s="6">
        <v>18</v>
      </c>
      <c r="I634" s="49">
        <v>7.5</v>
      </c>
      <c r="J634" s="49">
        <v>2.25</v>
      </c>
    </row>
    <row r="635" spans="1:10" x14ac:dyDescent="0.35">
      <c r="C635" s="9" t="s">
        <v>831</v>
      </c>
      <c r="D635" s="9" t="s">
        <v>830</v>
      </c>
      <c r="E635" s="6">
        <v>1</v>
      </c>
      <c r="F635" s="30" t="s">
        <v>49</v>
      </c>
      <c r="G635" s="28"/>
      <c r="H635" s="6">
        <v>10</v>
      </c>
      <c r="I635" s="49">
        <v>7.5</v>
      </c>
      <c r="J635" s="49">
        <v>1.25</v>
      </c>
    </row>
    <row r="636" spans="1:10" ht="39.5" x14ac:dyDescent="0.35">
      <c r="C636" s="9" t="s">
        <v>829</v>
      </c>
      <c r="D636" s="9" t="s">
        <v>828</v>
      </c>
      <c r="E636" s="6">
        <v>1</v>
      </c>
      <c r="F636" s="30" t="s">
        <v>49</v>
      </c>
      <c r="G636" s="28">
        <v>1</v>
      </c>
      <c r="H636" s="6">
        <v>18</v>
      </c>
      <c r="I636" s="49">
        <v>17.5</v>
      </c>
      <c r="J636" s="49">
        <v>5.25</v>
      </c>
    </row>
    <row r="637" spans="1:10" ht="39.5" x14ac:dyDescent="0.35">
      <c r="C637" s="9" t="s">
        <v>829</v>
      </c>
      <c r="D637" s="9" t="s">
        <v>828</v>
      </c>
      <c r="E637" s="6">
        <v>1</v>
      </c>
      <c r="F637" s="30" t="s">
        <v>49</v>
      </c>
      <c r="G637" s="28"/>
      <c r="H637" s="6">
        <v>10</v>
      </c>
      <c r="I637" s="49">
        <v>17.5</v>
      </c>
      <c r="J637" s="49">
        <v>2.9166666666666665</v>
      </c>
    </row>
    <row r="638" spans="1:10" ht="26.5" x14ac:dyDescent="0.35">
      <c r="C638" s="9" t="s">
        <v>838</v>
      </c>
      <c r="D638" s="9" t="s">
        <v>837</v>
      </c>
      <c r="E638" s="6">
        <v>2</v>
      </c>
      <c r="F638" s="30" t="s">
        <v>50</v>
      </c>
      <c r="G638" s="28">
        <v>1</v>
      </c>
      <c r="H638" s="6">
        <v>10</v>
      </c>
      <c r="I638" s="49">
        <v>16.5</v>
      </c>
      <c r="J638" s="49">
        <v>2.75</v>
      </c>
    </row>
    <row r="639" spans="1:10" ht="26.5" x14ac:dyDescent="0.35">
      <c r="C639" s="9" t="s">
        <v>838</v>
      </c>
      <c r="D639" s="9" t="s">
        <v>837</v>
      </c>
      <c r="E639" s="6">
        <v>2</v>
      </c>
      <c r="F639" s="30" t="s">
        <v>50</v>
      </c>
      <c r="G639" s="28"/>
      <c r="H639" s="6">
        <v>19</v>
      </c>
      <c r="I639" s="49">
        <v>16.5</v>
      </c>
      <c r="J639" s="49">
        <v>5.2249999999999996</v>
      </c>
    </row>
    <row r="640" spans="1:10" x14ac:dyDescent="0.35">
      <c r="C640" s="9" t="s">
        <v>840</v>
      </c>
      <c r="D640" s="9" t="s">
        <v>839</v>
      </c>
      <c r="E640" s="6">
        <v>2</v>
      </c>
      <c r="F640" s="30" t="s">
        <v>50</v>
      </c>
      <c r="G640" s="28">
        <v>1</v>
      </c>
      <c r="H640" s="6">
        <v>10</v>
      </c>
      <c r="I640" s="49">
        <v>9</v>
      </c>
      <c r="J640" s="49">
        <v>1.5</v>
      </c>
    </row>
    <row r="641" spans="1:10" x14ac:dyDescent="0.35">
      <c r="C641" s="9" t="s">
        <v>840</v>
      </c>
      <c r="D641" s="9" t="s">
        <v>839</v>
      </c>
      <c r="E641" s="6">
        <v>2</v>
      </c>
      <c r="F641" s="30" t="s">
        <v>50</v>
      </c>
      <c r="G641" s="28"/>
      <c r="H641" s="6">
        <v>19</v>
      </c>
      <c r="I641" s="49">
        <v>9</v>
      </c>
      <c r="J641" s="49">
        <v>2.85</v>
      </c>
    </row>
    <row r="642" spans="1:10" x14ac:dyDescent="0.35">
      <c r="C642" s="9" t="s">
        <v>843</v>
      </c>
      <c r="D642" s="9" t="s">
        <v>842</v>
      </c>
      <c r="E642" s="6">
        <v>3</v>
      </c>
      <c r="F642" s="30" t="s">
        <v>49</v>
      </c>
      <c r="G642" s="28">
        <v>1</v>
      </c>
      <c r="H642" s="6">
        <v>10</v>
      </c>
      <c r="I642" s="49">
        <v>10</v>
      </c>
      <c r="J642" s="49">
        <v>1.6666666666666667</v>
      </c>
    </row>
    <row r="643" spans="1:10" x14ac:dyDescent="0.35">
      <c r="C643" s="9" t="s">
        <v>843</v>
      </c>
      <c r="D643" s="9" t="s">
        <v>842</v>
      </c>
      <c r="E643" s="6">
        <v>3</v>
      </c>
      <c r="F643" s="30" t="s">
        <v>49</v>
      </c>
      <c r="G643" s="28"/>
      <c r="H643" s="6">
        <v>19</v>
      </c>
      <c r="I643" s="49">
        <v>10</v>
      </c>
      <c r="J643" s="49">
        <v>3.1666666666666665</v>
      </c>
    </row>
    <row r="644" spans="1:10" ht="26.5" x14ac:dyDescent="0.35">
      <c r="C644" s="9" t="s">
        <v>845</v>
      </c>
      <c r="D644" s="9" t="s">
        <v>844</v>
      </c>
      <c r="E644" s="6">
        <v>3</v>
      </c>
      <c r="F644" s="30" t="s">
        <v>49</v>
      </c>
      <c r="G644" s="28">
        <v>1</v>
      </c>
      <c r="H644" s="6">
        <v>10</v>
      </c>
      <c r="I644" s="49">
        <v>2.5</v>
      </c>
      <c r="J644" s="49">
        <v>0.41666666666666669</v>
      </c>
    </row>
    <row r="645" spans="1:10" ht="26.5" x14ac:dyDescent="0.35">
      <c r="C645" s="9" t="s">
        <v>845</v>
      </c>
      <c r="D645" s="9" t="s">
        <v>844</v>
      </c>
      <c r="E645" s="6">
        <v>3</v>
      </c>
      <c r="F645" s="30" t="s">
        <v>49</v>
      </c>
      <c r="G645" s="28"/>
      <c r="H645" s="6">
        <v>19</v>
      </c>
      <c r="I645" s="49">
        <v>2.5</v>
      </c>
      <c r="J645" s="49">
        <v>0.79166666666666663</v>
      </c>
    </row>
    <row r="646" spans="1:10" ht="26.5" x14ac:dyDescent="0.35">
      <c r="B646" s="6" t="s">
        <v>832</v>
      </c>
      <c r="C646" s="9" t="s">
        <v>834</v>
      </c>
      <c r="D646" s="9" t="s">
        <v>833</v>
      </c>
      <c r="E646" s="6">
        <v>2</v>
      </c>
      <c r="F646" s="30" t="s">
        <v>50</v>
      </c>
      <c r="G646" s="28">
        <v>1</v>
      </c>
      <c r="H646" s="6">
        <v>10</v>
      </c>
      <c r="I646" s="49">
        <v>4.5</v>
      </c>
      <c r="J646" s="49">
        <v>0.75</v>
      </c>
    </row>
    <row r="647" spans="1:10" ht="26.5" x14ac:dyDescent="0.35">
      <c r="C647" s="9" t="s">
        <v>834</v>
      </c>
      <c r="D647" s="9" t="s">
        <v>833</v>
      </c>
      <c r="E647" s="6">
        <v>2</v>
      </c>
      <c r="F647" s="30" t="s">
        <v>50</v>
      </c>
      <c r="G647" s="28"/>
      <c r="H647" s="6">
        <v>19</v>
      </c>
      <c r="I647" s="49">
        <v>4.5</v>
      </c>
      <c r="J647" s="49">
        <v>1.425</v>
      </c>
    </row>
    <row r="648" spans="1:10" x14ac:dyDescent="0.35">
      <c r="A648" s="6" t="s">
        <v>857</v>
      </c>
      <c r="C648" s="6"/>
      <c r="D648" s="6"/>
      <c r="E648" s="6"/>
      <c r="I648" s="49">
        <v>240</v>
      </c>
      <c r="J648" s="49">
        <v>57.499999999999993</v>
      </c>
    </row>
    <row r="649" spans="1:10" x14ac:dyDescent="0.35">
      <c r="A649" s="6" t="s">
        <v>290</v>
      </c>
      <c r="B649" s="6" t="s">
        <v>142</v>
      </c>
      <c r="C649" s="9" t="s">
        <v>42</v>
      </c>
      <c r="D649" s="9" t="s">
        <v>349</v>
      </c>
      <c r="E649" s="6">
        <v>2</v>
      </c>
      <c r="F649" s="30" t="s">
        <v>50</v>
      </c>
      <c r="G649" s="28">
        <v>1</v>
      </c>
      <c r="H649" s="6">
        <v>20</v>
      </c>
      <c r="I649" s="49">
        <v>7.5</v>
      </c>
      <c r="J649" s="49">
        <v>2.5</v>
      </c>
    </row>
    <row r="650" spans="1:10" x14ac:dyDescent="0.35">
      <c r="C650" s="9" t="s">
        <v>42</v>
      </c>
      <c r="D650" s="9" t="s">
        <v>349</v>
      </c>
      <c r="E650" s="6">
        <v>2</v>
      </c>
      <c r="F650" s="30" t="s">
        <v>50</v>
      </c>
      <c r="G650" s="28"/>
      <c r="H650" s="6">
        <v>16</v>
      </c>
      <c r="I650" s="49">
        <v>7.5</v>
      </c>
      <c r="J650" s="49">
        <v>2</v>
      </c>
    </row>
    <row r="651" spans="1:10" x14ac:dyDescent="0.35">
      <c r="C651" s="9" t="s">
        <v>861</v>
      </c>
      <c r="D651" s="9" t="s">
        <v>860</v>
      </c>
      <c r="E651" s="6">
        <v>1</v>
      </c>
      <c r="F651" s="30" t="s">
        <v>49</v>
      </c>
      <c r="G651" s="28">
        <v>1</v>
      </c>
      <c r="H651" s="6">
        <v>20</v>
      </c>
      <c r="I651" s="49">
        <v>4</v>
      </c>
      <c r="J651" s="49">
        <v>1.3333333333333333</v>
      </c>
    </row>
    <row r="652" spans="1:10" x14ac:dyDescent="0.35">
      <c r="C652" s="9" t="s">
        <v>861</v>
      </c>
      <c r="D652" s="9" t="s">
        <v>860</v>
      </c>
      <c r="E652" s="6">
        <v>1</v>
      </c>
      <c r="F652" s="30" t="s">
        <v>49</v>
      </c>
      <c r="G652" s="28"/>
      <c r="H652" s="6">
        <v>12</v>
      </c>
      <c r="I652" s="49">
        <v>4</v>
      </c>
      <c r="J652" s="49">
        <v>0.8</v>
      </c>
    </row>
    <row r="653" spans="1:10" x14ac:dyDescent="0.35">
      <c r="C653" s="9" t="s">
        <v>863</v>
      </c>
      <c r="D653" s="9" t="s">
        <v>862</v>
      </c>
      <c r="E653" s="6">
        <v>1</v>
      </c>
      <c r="F653" s="30" t="s">
        <v>49</v>
      </c>
      <c r="G653" s="28">
        <v>1</v>
      </c>
      <c r="H653" s="6">
        <v>20</v>
      </c>
      <c r="I653" s="49">
        <v>6</v>
      </c>
      <c r="J653" s="49">
        <v>2</v>
      </c>
    </row>
    <row r="654" spans="1:10" x14ac:dyDescent="0.35">
      <c r="C654" s="9" t="s">
        <v>863</v>
      </c>
      <c r="D654" s="9" t="s">
        <v>862</v>
      </c>
      <c r="E654" s="6">
        <v>1</v>
      </c>
      <c r="F654" s="30" t="s">
        <v>49</v>
      </c>
      <c r="G654" s="28"/>
      <c r="H654" s="6">
        <v>12</v>
      </c>
      <c r="I654" s="49">
        <v>6</v>
      </c>
      <c r="J654" s="49">
        <v>1.2</v>
      </c>
    </row>
    <row r="655" spans="1:10" ht="26.5" x14ac:dyDescent="0.35">
      <c r="C655" s="9" t="s">
        <v>865</v>
      </c>
      <c r="D655" s="9" t="s">
        <v>864</v>
      </c>
      <c r="E655" s="6">
        <v>1</v>
      </c>
      <c r="F655" s="30" t="s">
        <v>49</v>
      </c>
      <c r="G655" s="28">
        <v>1</v>
      </c>
      <c r="H655" s="6">
        <v>20</v>
      </c>
      <c r="I655" s="49">
        <v>3</v>
      </c>
      <c r="J655" s="49">
        <v>1</v>
      </c>
    </row>
    <row r="656" spans="1:10" ht="26.5" x14ac:dyDescent="0.35">
      <c r="C656" s="9" t="s">
        <v>865</v>
      </c>
      <c r="D656" s="9" t="s">
        <v>864</v>
      </c>
      <c r="E656" s="6">
        <v>1</v>
      </c>
      <c r="F656" s="30" t="s">
        <v>49</v>
      </c>
      <c r="G656" s="28"/>
      <c r="H656" s="6">
        <v>12</v>
      </c>
      <c r="I656" s="49">
        <v>3</v>
      </c>
      <c r="J656" s="49">
        <v>0.6</v>
      </c>
    </row>
    <row r="657" spans="3:10" x14ac:dyDescent="0.35">
      <c r="C657" s="9" t="s">
        <v>867</v>
      </c>
      <c r="D657" s="9" t="s">
        <v>866</v>
      </c>
      <c r="E657" s="6">
        <v>1</v>
      </c>
      <c r="F657" s="30" t="s">
        <v>49</v>
      </c>
      <c r="G657" s="28">
        <v>1</v>
      </c>
      <c r="H657" s="6">
        <v>20</v>
      </c>
      <c r="I657" s="49">
        <v>3</v>
      </c>
      <c r="J657" s="49">
        <v>1</v>
      </c>
    </row>
    <row r="658" spans="3:10" x14ac:dyDescent="0.35">
      <c r="C658" s="9" t="s">
        <v>867</v>
      </c>
      <c r="D658" s="9" t="s">
        <v>866</v>
      </c>
      <c r="E658" s="6">
        <v>1</v>
      </c>
      <c r="F658" s="30" t="s">
        <v>49</v>
      </c>
      <c r="G658" s="28"/>
      <c r="H658" s="6">
        <v>12</v>
      </c>
      <c r="I658" s="49">
        <v>3</v>
      </c>
      <c r="J658" s="49">
        <v>0.6</v>
      </c>
    </row>
    <row r="659" spans="3:10" x14ac:dyDescent="0.35">
      <c r="C659" s="9" t="s">
        <v>869</v>
      </c>
      <c r="D659" s="9" t="s">
        <v>868</v>
      </c>
      <c r="E659" s="6">
        <v>1</v>
      </c>
      <c r="F659" s="30" t="s">
        <v>49</v>
      </c>
      <c r="G659" s="28">
        <v>1</v>
      </c>
      <c r="H659" s="6">
        <v>20</v>
      </c>
      <c r="I659" s="49">
        <v>8</v>
      </c>
      <c r="J659" s="49">
        <v>2.6666666666666665</v>
      </c>
    </row>
    <row r="660" spans="3:10" x14ac:dyDescent="0.35">
      <c r="C660" s="9" t="s">
        <v>869</v>
      </c>
      <c r="D660" s="9" t="s">
        <v>868</v>
      </c>
      <c r="E660" s="6">
        <v>1</v>
      </c>
      <c r="F660" s="30" t="s">
        <v>49</v>
      </c>
      <c r="G660" s="28"/>
      <c r="H660" s="6">
        <v>12</v>
      </c>
      <c r="I660" s="49">
        <v>8</v>
      </c>
      <c r="J660" s="49">
        <v>1.6</v>
      </c>
    </row>
    <row r="661" spans="3:10" x14ac:dyDescent="0.35">
      <c r="C661" s="9" t="s">
        <v>871</v>
      </c>
      <c r="D661" s="9" t="s">
        <v>870</v>
      </c>
      <c r="E661" s="6">
        <v>1</v>
      </c>
      <c r="F661" s="30" t="s">
        <v>49</v>
      </c>
      <c r="G661" s="28">
        <v>1</v>
      </c>
      <c r="H661" s="6">
        <v>20</v>
      </c>
      <c r="I661" s="49">
        <v>6</v>
      </c>
      <c r="J661" s="49">
        <v>2</v>
      </c>
    </row>
    <row r="662" spans="3:10" x14ac:dyDescent="0.35">
      <c r="C662" s="9" t="s">
        <v>871</v>
      </c>
      <c r="D662" s="9" t="s">
        <v>870</v>
      </c>
      <c r="E662" s="6">
        <v>1</v>
      </c>
      <c r="F662" s="30" t="s">
        <v>49</v>
      </c>
      <c r="G662" s="28"/>
      <c r="H662" s="6">
        <v>12</v>
      </c>
      <c r="I662" s="49">
        <v>6</v>
      </c>
      <c r="J662" s="49">
        <v>1.2</v>
      </c>
    </row>
    <row r="663" spans="3:10" ht="26.5" x14ac:dyDescent="0.35">
      <c r="C663" s="9" t="s">
        <v>877</v>
      </c>
      <c r="D663" s="9" t="s">
        <v>876</v>
      </c>
      <c r="E663" s="6">
        <v>2</v>
      </c>
      <c r="F663" s="30" t="s">
        <v>50</v>
      </c>
      <c r="G663" s="28">
        <v>1</v>
      </c>
      <c r="H663" s="6">
        <v>20</v>
      </c>
      <c r="I663" s="49">
        <v>11</v>
      </c>
      <c r="J663" s="49">
        <v>3.6666666666666665</v>
      </c>
    </row>
    <row r="664" spans="3:10" ht="26.5" x14ac:dyDescent="0.35">
      <c r="C664" s="9" t="s">
        <v>877</v>
      </c>
      <c r="D664" s="9" t="s">
        <v>876</v>
      </c>
      <c r="E664" s="6">
        <v>2</v>
      </c>
      <c r="F664" s="30" t="s">
        <v>50</v>
      </c>
      <c r="G664" s="28"/>
      <c r="H664" s="6">
        <v>16</v>
      </c>
      <c r="I664" s="49">
        <v>11</v>
      </c>
      <c r="J664" s="49">
        <v>2.9333333333333331</v>
      </c>
    </row>
    <row r="665" spans="3:10" ht="26.5" x14ac:dyDescent="0.35">
      <c r="C665" s="9" t="s">
        <v>873</v>
      </c>
      <c r="D665" s="9" t="s">
        <v>872</v>
      </c>
      <c r="E665" s="6">
        <v>2</v>
      </c>
      <c r="F665" s="30" t="s">
        <v>50</v>
      </c>
      <c r="G665" s="28">
        <v>1</v>
      </c>
      <c r="H665" s="6">
        <v>20</v>
      </c>
      <c r="I665" s="49">
        <v>2.5</v>
      </c>
      <c r="J665" s="49">
        <v>0.83333333333333337</v>
      </c>
    </row>
    <row r="666" spans="3:10" ht="26.5" x14ac:dyDescent="0.35">
      <c r="C666" s="9" t="s">
        <v>873</v>
      </c>
      <c r="D666" s="9" t="s">
        <v>872</v>
      </c>
      <c r="E666" s="6">
        <v>2</v>
      </c>
      <c r="F666" s="30" t="s">
        <v>50</v>
      </c>
      <c r="G666" s="28"/>
      <c r="H666" s="6">
        <v>16</v>
      </c>
      <c r="I666" s="49">
        <v>2.5</v>
      </c>
      <c r="J666" s="49">
        <v>0.66666666666666663</v>
      </c>
    </row>
    <row r="667" spans="3:10" ht="26.5" x14ac:dyDescent="0.35">
      <c r="C667" s="9" t="s">
        <v>881</v>
      </c>
      <c r="D667" s="9" t="s">
        <v>880</v>
      </c>
      <c r="E667" s="6">
        <v>3</v>
      </c>
      <c r="F667" s="30" t="s">
        <v>49</v>
      </c>
      <c r="G667" s="28">
        <v>1</v>
      </c>
      <c r="H667" s="6">
        <v>20</v>
      </c>
      <c r="I667" s="49">
        <v>6</v>
      </c>
      <c r="J667" s="49">
        <v>2</v>
      </c>
    </row>
    <row r="668" spans="3:10" ht="26.5" x14ac:dyDescent="0.35">
      <c r="C668" s="9" t="s">
        <v>881</v>
      </c>
      <c r="D668" s="9" t="s">
        <v>880</v>
      </c>
      <c r="E668" s="6">
        <v>3</v>
      </c>
      <c r="F668" s="30" t="s">
        <v>49</v>
      </c>
      <c r="G668" s="28"/>
      <c r="H668" s="6">
        <v>16</v>
      </c>
      <c r="I668" s="49">
        <v>6</v>
      </c>
      <c r="J668" s="49">
        <v>1.6</v>
      </c>
    </row>
    <row r="669" spans="3:10" x14ac:dyDescent="0.35">
      <c r="C669" s="9" t="s">
        <v>879</v>
      </c>
      <c r="D669" s="9" t="s">
        <v>878</v>
      </c>
      <c r="E669" s="6">
        <v>3</v>
      </c>
      <c r="F669" s="30" t="s">
        <v>49</v>
      </c>
      <c r="G669" s="28">
        <v>1</v>
      </c>
      <c r="H669" s="6">
        <v>20</v>
      </c>
      <c r="I669" s="49">
        <v>6</v>
      </c>
      <c r="J669" s="49">
        <v>2</v>
      </c>
    </row>
    <row r="670" spans="3:10" x14ac:dyDescent="0.35">
      <c r="C670" s="9" t="s">
        <v>879</v>
      </c>
      <c r="D670" s="9" t="s">
        <v>878</v>
      </c>
      <c r="E670" s="6">
        <v>3</v>
      </c>
      <c r="F670" s="30" t="s">
        <v>49</v>
      </c>
      <c r="G670" s="28"/>
      <c r="H670" s="6">
        <v>16</v>
      </c>
      <c r="I670" s="49">
        <v>6</v>
      </c>
      <c r="J670" s="49">
        <v>1.6</v>
      </c>
    </row>
    <row r="671" spans="3:10" x14ac:dyDescent="0.35">
      <c r="C671" s="9" t="s">
        <v>883</v>
      </c>
      <c r="D671" s="9" t="s">
        <v>882</v>
      </c>
      <c r="E671" s="6">
        <v>3</v>
      </c>
      <c r="F671" s="30" t="s">
        <v>49</v>
      </c>
      <c r="G671" s="28">
        <v>1</v>
      </c>
      <c r="H671" s="6">
        <v>20</v>
      </c>
      <c r="I671" s="49">
        <v>18</v>
      </c>
      <c r="J671" s="49">
        <v>6</v>
      </c>
    </row>
    <row r="672" spans="3:10" x14ac:dyDescent="0.35">
      <c r="C672" s="9" t="s">
        <v>883</v>
      </c>
      <c r="D672" s="9" t="s">
        <v>882</v>
      </c>
      <c r="E672" s="6">
        <v>3</v>
      </c>
      <c r="F672" s="30" t="s">
        <v>49</v>
      </c>
      <c r="G672" s="28"/>
      <c r="H672" s="6">
        <v>16</v>
      </c>
      <c r="I672" s="49">
        <v>18</v>
      </c>
      <c r="J672" s="49">
        <v>4.8</v>
      </c>
    </row>
    <row r="673" spans="1:10" ht="26.5" x14ac:dyDescent="0.35">
      <c r="C673" s="9" t="s">
        <v>885</v>
      </c>
      <c r="D673" s="9" t="s">
        <v>884</v>
      </c>
      <c r="E673" s="6">
        <v>4</v>
      </c>
      <c r="F673" s="30" t="s">
        <v>50</v>
      </c>
      <c r="G673" s="28">
        <v>1</v>
      </c>
      <c r="H673" s="6">
        <v>20</v>
      </c>
      <c r="I673" s="49">
        <v>30</v>
      </c>
      <c r="J673" s="49">
        <v>10</v>
      </c>
    </row>
    <row r="674" spans="1:10" ht="26.5" x14ac:dyDescent="0.35">
      <c r="C674" s="9" t="s">
        <v>885</v>
      </c>
      <c r="D674" s="9" t="s">
        <v>884</v>
      </c>
      <c r="E674" s="6">
        <v>4</v>
      </c>
      <c r="F674" s="30" t="s">
        <v>50</v>
      </c>
      <c r="G674" s="28"/>
      <c r="H674" s="6">
        <v>4</v>
      </c>
      <c r="I674" s="49">
        <v>30</v>
      </c>
      <c r="J674" s="49">
        <v>2</v>
      </c>
    </row>
    <row r="675" spans="1:10" x14ac:dyDescent="0.35">
      <c r="C675" s="9" t="s">
        <v>875</v>
      </c>
      <c r="D675" s="9" t="s">
        <v>874</v>
      </c>
      <c r="E675" s="6">
        <v>2</v>
      </c>
      <c r="F675" s="30" t="s">
        <v>50</v>
      </c>
      <c r="G675" s="28">
        <v>1</v>
      </c>
      <c r="H675" s="6">
        <v>20</v>
      </c>
      <c r="I675" s="49">
        <v>9</v>
      </c>
      <c r="J675" s="49">
        <v>3</v>
      </c>
    </row>
    <row r="676" spans="1:10" x14ac:dyDescent="0.35">
      <c r="C676" s="9" t="s">
        <v>875</v>
      </c>
      <c r="D676" s="9" t="s">
        <v>874</v>
      </c>
      <c r="E676" s="6">
        <v>2</v>
      </c>
      <c r="F676" s="30" t="s">
        <v>50</v>
      </c>
      <c r="G676" s="28"/>
      <c r="H676" s="6">
        <v>16</v>
      </c>
      <c r="I676" s="49">
        <v>9</v>
      </c>
      <c r="J676" s="49">
        <v>2.4</v>
      </c>
    </row>
    <row r="677" spans="1:10" x14ac:dyDescent="0.35">
      <c r="A677" s="6" t="s">
        <v>942</v>
      </c>
      <c r="C677" s="6"/>
      <c r="D677" s="6"/>
      <c r="E677" s="6"/>
      <c r="I677" s="49">
        <v>240</v>
      </c>
      <c r="J677" s="49">
        <v>63.999999999999993</v>
      </c>
    </row>
    <row r="678" spans="1:10" x14ac:dyDescent="0.35">
      <c r="A678" s="6" t="s">
        <v>293</v>
      </c>
      <c r="B678" s="6" t="s">
        <v>142</v>
      </c>
      <c r="C678" s="9" t="s">
        <v>889</v>
      </c>
      <c r="D678" s="9" t="s">
        <v>888</v>
      </c>
      <c r="E678" s="6">
        <v>1</v>
      </c>
      <c r="F678" s="30" t="s">
        <v>49</v>
      </c>
      <c r="G678" s="28">
        <v>1</v>
      </c>
      <c r="H678" s="6">
        <v>16</v>
      </c>
      <c r="I678" s="49">
        <v>15</v>
      </c>
      <c r="J678" s="49">
        <v>4</v>
      </c>
    </row>
    <row r="679" spans="1:10" ht="26.5" x14ac:dyDescent="0.35">
      <c r="C679" s="9" t="s">
        <v>891</v>
      </c>
      <c r="D679" s="9" t="s">
        <v>890</v>
      </c>
      <c r="E679" s="6">
        <v>1</v>
      </c>
      <c r="F679" s="30" t="s">
        <v>49</v>
      </c>
      <c r="G679" s="28">
        <v>1</v>
      </c>
      <c r="H679" s="6">
        <v>16</v>
      </c>
      <c r="I679" s="49">
        <v>20</v>
      </c>
      <c r="J679" s="49">
        <v>5.333333333333333</v>
      </c>
    </row>
    <row r="680" spans="1:10" x14ac:dyDescent="0.35">
      <c r="C680" s="9" t="s">
        <v>893</v>
      </c>
      <c r="D680" s="9" t="s">
        <v>892</v>
      </c>
      <c r="E680" s="6">
        <v>1</v>
      </c>
      <c r="F680" s="30" t="s">
        <v>49</v>
      </c>
      <c r="G680" s="28">
        <v>1</v>
      </c>
      <c r="H680" s="6">
        <v>16</v>
      </c>
      <c r="I680" s="49">
        <v>20</v>
      </c>
      <c r="J680" s="49">
        <v>5.333333333333333</v>
      </c>
    </row>
    <row r="681" spans="1:10" x14ac:dyDescent="0.35">
      <c r="C681" s="9" t="s">
        <v>895</v>
      </c>
      <c r="D681" s="9" t="s">
        <v>894</v>
      </c>
      <c r="E681" s="6">
        <v>1</v>
      </c>
      <c r="F681" s="30" t="s">
        <v>49</v>
      </c>
      <c r="G681" s="28">
        <v>1</v>
      </c>
      <c r="H681" s="6">
        <v>16</v>
      </c>
      <c r="I681" s="49">
        <v>5</v>
      </c>
      <c r="J681" s="49">
        <v>1.3333333333333333</v>
      </c>
    </row>
    <row r="682" spans="1:10" ht="26.5" x14ac:dyDescent="0.35">
      <c r="C682" s="9" t="s">
        <v>897</v>
      </c>
      <c r="D682" s="9" t="s">
        <v>896</v>
      </c>
      <c r="E682" s="6">
        <v>2</v>
      </c>
      <c r="F682" s="30" t="s">
        <v>50</v>
      </c>
      <c r="G682" s="28">
        <v>1</v>
      </c>
      <c r="H682" s="6">
        <v>22</v>
      </c>
      <c r="I682" s="49">
        <v>5</v>
      </c>
      <c r="J682" s="49">
        <v>1.8333333333333333</v>
      </c>
    </row>
    <row r="683" spans="1:10" ht="26.5" x14ac:dyDescent="0.35">
      <c r="C683" s="9" t="s">
        <v>897</v>
      </c>
      <c r="D683" s="9" t="s">
        <v>896</v>
      </c>
      <c r="E683" s="6">
        <v>2</v>
      </c>
      <c r="F683" s="30" t="s">
        <v>50</v>
      </c>
      <c r="G683" s="28"/>
      <c r="H683" s="6">
        <v>17</v>
      </c>
      <c r="I683" s="49">
        <v>5</v>
      </c>
      <c r="J683" s="49">
        <v>1.4166666666666667</v>
      </c>
    </row>
    <row r="684" spans="1:10" ht="26.5" x14ac:dyDescent="0.35">
      <c r="C684" s="9" t="s">
        <v>899</v>
      </c>
      <c r="D684" s="9" t="s">
        <v>898</v>
      </c>
      <c r="E684" s="6">
        <v>2</v>
      </c>
      <c r="F684" s="30" t="s">
        <v>50</v>
      </c>
      <c r="G684" s="28">
        <v>1</v>
      </c>
      <c r="H684" s="6">
        <v>22</v>
      </c>
      <c r="I684" s="49">
        <v>7.5</v>
      </c>
      <c r="J684" s="49">
        <v>2.75</v>
      </c>
    </row>
    <row r="685" spans="1:10" ht="26.5" x14ac:dyDescent="0.35">
      <c r="C685" s="9" t="s">
        <v>899</v>
      </c>
      <c r="D685" s="9" t="s">
        <v>898</v>
      </c>
      <c r="E685" s="6">
        <v>2</v>
      </c>
      <c r="F685" s="30" t="s">
        <v>50</v>
      </c>
      <c r="G685" s="28"/>
      <c r="H685" s="6">
        <v>17</v>
      </c>
      <c r="I685" s="49">
        <v>7.5</v>
      </c>
      <c r="J685" s="49">
        <v>2.125</v>
      </c>
    </row>
    <row r="686" spans="1:10" ht="26.5" x14ac:dyDescent="0.35">
      <c r="C686" s="9" t="s">
        <v>901</v>
      </c>
      <c r="D686" s="9" t="s">
        <v>900</v>
      </c>
      <c r="E686" s="6">
        <v>2</v>
      </c>
      <c r="F686" s="30" t="s">
        <v>50</v>
      </c>
      <c r="G686" s="28">
        <v>1</v>
      </c>
      <c r="H686" s="6">
        <v>22</v>
      </c>
      <c r="I686" s="49">
        <v>7.5</v>
      </c>
      <c r="J686" s="49">
        <v>2.75</v>
      </c>
    </row>
    <row r="687" spans="1:10" ht="26.5" x14ac:dyDescent="0.35">
      <c r="C687" s="9" t="s">
        <v>901</v>
      </c>
      <c r="D687" s="9" t="s">
        <v>900</v>
      </c>
      <c r="E687" s="6">
        <v>2</v>
      </c>
      <c r="F687" s="30" t="s">
        <v>50</v>
      </c>
      <c r="G687" s="28"/>
      <c r="H687" s="6">
        <v>17</v>
      </c>
      <c r="I687" s="49">
        <v>7.5</v>
      </c>
      <c r="J687" s="49">
        <v>2.125</v>
      </c>
    </row>
    <row r="688" spans="1:10" x14ac:dyDescent="0.35">
      <c r="C688" s="9" t="s">
        <v>903</v>
      </c>
      <c r="D688" s="9" t="s">
        <v>902</v>
      </c>
      <c r="E688" s="6">
        <v>2</v>
      </c>
      <c r="F688" s="30" t="s">
        <v>50</v>
      </c>
      <c r="G688" s="28">
        <v>1</v>
      </c>
      <c r="H688" s="6">
        <v>22</v>
      </c>
      <c r="I688" s="49">
        <v>10</v>
      </c>
      <c r="J688" s="49">
        <v>3.6666666666666665</v>
      </c>
    </row>
    <row r="689" spans="1:10" x14ac:dyDescent="0.35">
      <c r="C689" s="9" t="s">
        <v>903</v>
      </c>
      <c r="D689" s="9" t="s">
        <v>902</v>
      </c>
      <c r="E689" s="6">
        <v>2</v>
      </c>
      <c r="F689" s="30" t="s">
        <v>50</v>
      </c>
      <c r="G689" s="28"/>
      <c r="H689" s="6">
        <v>17</v>
      </c>
      <c r="I689" s="49">
        <v>10</v>
      </c>
      <c r="J689" s="49">
        <v>2.8333333333333335</v>
      </c>
    </row>
    <row r="690" spans="1:10" x14ac:dyDescent="0.35">
      <c r="C690" s="9" t="s">
        <v>904</v>
      </c>
      <c r="D690" s="9" t="s">
        <v>397</v>
      </c>
      <c r="E690" s="6">
        <v>3</v>
      </c>
      <c r="F690" s="30" t="s">
        <v>49</v>
      </c>
      <c r="G690" s="28">
        <v>1</v>
      </c>
      <c r="H690" s="6">
        <v>22</v>
      </c>
      <c r="I690" s="49">
        <v>5</v>
      </c>
      <c r="J690" s="49">
        <v>1.8333333333333333</v>
      </c>
    </row>
    <row r="691" spans="1:10" x14ac:dyDescent="0.35">
      <c r="C691" s="9" t="s">
        <v>904</v>
      </c>
      <c r="D691" s="9" t="s">
        <v>397</v>
      </c>
      <c r="E691" s="6">
        <v>3</v>
      </c>
      <c r="F691" s="30" t="s">
        <v>49</v>
      </c>
      <c r="G691" s="28"/>
      <c r="H691" s="6">
        <v>17</v>
      </c>
      <c r="I691" s="49">
        <v>5</v>
      </c>
      <c r="J691" s="49">
        <v>1.4166666666666667</v>
      </c>
    </row>
    <row r="692" spans="1:10" x14ac:dyDescent="0.35">
      <c r="C692" s="9" t="s">
        <v>906</v>
      </c>
      <c r="D692" s="9" t="s">
        <v>905</v>
      </c>
      <c r="E692" s="6">
        <v>3</v>
      </c>
      <c r="F692" s="30" t="s">
        <v>49</v>
      </c>
      <c r="G692" s="28">
        <v>1</v>
      </c>
      <c r="H692" s="6">
        <v>22</v>
      </c>
      <c r="I692" s="49">
        <v>5</v>
      </c>
      <c r="J692" s="49">
        <v>1.8333333333333333</v>
      </c>
    </row>
    <row r="693" spans="1:10" x14ac:dyDescent="0.35">
      <c r="C693" s="9" t="s">
        <v>906</v>
      </c>
      <c r="D693" s="9" t="s">
        <v>905</v>
      </c>
      <c r="E693" s="6">
        <v>3</v>
      </c>
      <c r="F693" s="30" t="s">
        <v>49</v>
      </c>
      <c r="G693" s="28"/>
      <c r="H693" s="6">
        <v>17</v>
      </c>
      <c r="I693" s="49">
        <v>5</v>
      </c>
      <c r="J693" s="49">
        <v>1.4166666666666667</v>
      </c>
    </row>
    <row r="694" spans="1:10" ht="26.5" x14ac:dyDescent="0.35">
      <c r="C694" s="9" t="s">
        <v>908</v>
      </c>
      <c r="D694" s="9" t="s">
        <v>907</v>
      </c>
      <c r="E694" s="6">
        <v>3</v>
      </c>
      <c r="F694" s="30" t="s">
        <v>49</v>
      </c>
      <c r="G694" s="28">
        <v>1</v>
      </c>
      <c r="H694" s="6">
        <v>22</v>
      </c>
      <c r="I694" s="49">
        <v>5</v>
      </c>
      <c r="J694" s="49">
        <v>1.8333333333333333</v>
      </c>
    </row>
    <row r="695" spans="1:10" ht="26.5" x14ac:dyDescent="0.35">
      <c r="C695" s="9" t="s">
        <v>908</v>
      </c>
      <c r="D695" s="9" t="s">
        <v>907</v>
      </c>
      <c r="E695" s="6">
        <v>3</v>
      </c>
      <c r="F695" s="30" t="s">
        <v>49</v>
      </c>
      <c r="G695" s="28"/>
      <c r="H695" s="6">
        <v>17</v>
      </c>
      <c r="I695" s="49">
        <v>5</v>
      </c>
      <c r="J695" s="49">
        <v>1.4166666666666667</v>
      </c>
    </row>
    <row r="696" spans="1:10" ht="26.5" x14ac:dyDescent="0.35">
      <c r="C696" s="9" t="s">
        <v>910</v>
      </c>
      <c r="D696" s="9" t="s">
        <v>909</v>
      </c>
      <c r="E696" s="6">
        <v>3</v>
      </c>
      <c r="F696" s="30" t="s">
        <v>49</v>
      </c>
      <c r="G696" s="28">
        <v>1</v>
      </c>
      <c r="H696" s="6">
        <v>22</v>
      </c>
      <c r="I696" s="49">
        <v>5</v>
      </c>
      <c r="J696" s="49">
        <v>1.8333333333333333</v>
      </c>
    </row>
    <row r="697" spans="1:10" ht="26.5" x14ac:dyDescent="0.35">
      <c r="C697" s="9" t="s">
        <v>910</v>
      </c>
      <c r="D697" s="9" t="s">
        <v>909</v>
      </c>
      <c r="E697" s="6">
        <v>3</v>
      </c>
      <c r="F697" s="30" t="s">
        <v>49</v>
      </c>
      <c r="G697" s="28"/>
      <c r="H697" s="6">
        <v>17</v>
      </c>
      <c r="I697" s="49">
        <v>5</v>
      </c>
      <c r="J697" s="49">
        <v>1.4166666666666667</v>
      </c>
    </row>
    <row r="698" spans="1:10" ht="26.5" x14ac:dyDescent="0.35">
      <c r="C698" s="9" t="s">
        <v>912</v>
      </c>
      <c r="D698" s="9" t="s">
        <v>911</v>
      </c>
      <c r="E698" s="6">
        <v>3</v>
      </c>
      <c r="F698" s="30" t="s">
        <v>49</v>
      </c>
      <c r="G698" s="28">
        <v>1</v>
      </c>
      <c r="H698" s="6">
        <v>22</v>
      </c>
      <c r="I698" s="49">
        <v>10</v>
      </c>
      <c r="J698" s="49">
        <v>3.6666666666666665</v>
      </c>
    </row>
    <row r="699" spans="1:10" ht="26.5" x14ac:dyDescent="0.35">
      <c r="C699" s="9" t="s">
        <v>912</v>
      </c>
      <c r="D699" s="9" t="s">
        <v>911</v>
      </c>
      <c r="E699" s="6">
        <v>3</v>
      </c>
      <c r="F699" s="30" t="s">
        <v>49</v>
      </c>
      <c r="G699" s="28"/>
      <c r="H699" s="6">
        <v>17</v>
      </c>
      <c r="I699" s="49">
        <v>10</v>
      </c>
      <c r="J699" s="49">
        <v>2.8333333333333335</v>
      </c>
    </row>
    <row r="700" spans="1:10" ht="26.5" x14ac:dyDescent="0.35">
      <c r="C700" s="9" t="s">
        <v>914</v>
      </c>
      <c r="D700" s="9" t="s">
        <v>913</v>
      </c>
      <c r="E700" s="6">
        <v>4</v>
      </c>
      <c r="F700" s="30" t="s">
        <v>50</v>
      </c>
      <c r="G700" s="28">
        <v>1</v>
      </c>
      <c r="H700" s="6">
        <v>17</v>
      </c>
      <c r="I700" s="49">
        <v>30</v>
      </c>
      <c r="J700" s="49">
        <v>8.5</v>
      </c>
    </row>
    <row r="701" spans="1:10" ht="26.5" x14ac:dyDescent="0.35">
      <c r="C701" s="9" t="s">
        <v>914</v>
      </c>
      <c r="D701" s="9" t="s">
        <v>913</v>
      </c>
      <c r="E701" s="6">
        <v>4</v>
      </c>
      <c r="F701" s="30" t="s">
        <v>50</v>
      </c>
      <c r="G701" s="28"/>
      <c r="H701" s="6">
        <v>7</v>
      </c>
      <c r="I701" s="49">
        <v>30</v>
      </c>
      <c r="J701" s="49">
        <v>3.5</v>
      </c>
    </row>
    <row r="702" spans="1:10" x14ac:dyDescent="0.35">
      <c r="A702" s="6" t="s">
        <v>943</v>
      </c>
      <c r="C702" s="6"/>
      <c r="D702" s="6"/>
      <c r="E702" s="6"/>
      <c r="I702" s="49">
        <v>240</v>
      </c>
      <c r="J702" s="49">
        <v>67</v>
      </c>
    </row>
    <row r="703" spans="1:10" ht="26.5" x14ac:dyDescent="0.35">
      <c r="A703" s="6" t="s">
        <v>294</v>
      </c>
      <c r="B703" s="6" t="s">
        <v>130</v>
      </c>
      <c r="C703" s="9" t="s">
        <v>921</v>
      </c>
      <c r="D703" s="9" t="s">
        <v>920</v>
      </c>
      <c r="E703" s="6">
        <v>1</v>
      </c>
      <c r="F703" s="30" t="s">
        <v>49</v>
      </c>
      <c r="G703" s="28">
        <v>0</v>
      </c>
      <c r="H703" s="6">
        <v>26</v>
      </c>
      <c r="I703" s="49">
        <v>7.5</v>
      </c>
      <c r="J703" s="49">
        <v>1.625</v>
      </c>
    </row>
    <row r="704" spans="1:10" ht="26.5" x14ac:dyDescent="0.35">
      <c r="C704" s="9" t="s">
        <v>921</v>
      </c>
      <c r="D704" s="9" t="s">
        <v>920</v>
      </c>
      <c r="E704" s="6">
        <v>1</v>
      </c>
      <c r="F704" s="30" t="s">
        <v>49</v>
      </c>
      <c r="G704" s="28"/>
      <c r="H704" s="6">
        <v>14</v>
      </c>
      <c r="I704" s="49">
        <v>7.5</v>
      </c>
      <c r="J704" s="49">
        <v>0.875</v>
      </c>
    </row>
    <row r="705" spans="2:10" ht="26.5" x14ac:dyDescent="0.35">
      <c r="B705" s="6" t="s">
        <v>142</v>
      </c>
      <c r="C705" s="9" t="s">
        <v>917</v>
      </c>
      <c r="D705" s="9" t="s">
        <v>916</v>
      </c>
      <c r="E705" s="6">
        <v>1</v>
      </c>
      <c r="F705" s="30" t="s">
        <v>49</v>
      </c>
      <c r="G705" s="28">
        <v>1</v>
      </c>
      <c r="H705" s="6">
        <v>26</v>
      </c>
      <c r="I705" s="49">
        <v>5</v>
      </c>
      <c r="J705" s="49">
        <v>2.1666666666666665</v>
      </c>
    </row>
    <row r="706" spans="2:10" ht="26.5" x14ac:dyDescent="0.35">
      <c r="C706" s="9" t="s">
        <v>917</v>
      </c>
      <c r="D706" s="9" t="s">
        <v>916</v>
      </c>
      <c r="E706" s="6">
        <v>1</v>
      </c>
      <c r="F706" s="30" t="s">
        <v>49</v>
      </c>
      <c r="G706" s="28"/>
      <c r="H706" s="6">
        <v>14</v>
      </c>
      <c r="I706" s="49">
        <v>5</v>
      </c>
      <c r="J706" s="49">
        <v>1.1666666666666667</v>
      </c>
    </row>
    <row r="707" spans="2:10" ht="26.5" x14ac:dyDescent="0.35">
      <c r="C707" s="9" t="s">
        <v>919</v>
      </c>
      <c r="D707" s="9" t="s">
        <v>918</v>
      </c>
      <c r="E707" s="6">
        <v>1</v>
      </c>
      <c r="F707" s="30" t="s">
        <v>49</v>
      </c>
      <c r="G707" s="28">
        <v>1</v>
      </c>
      <c r="H707" s="6">
        <v>26</v>
      </c>
      <c r="I707" s="49">
        <v>10</v>
      </c>
      <c r="J707" s="49">
        <v>4.333333333333333</v>
      </c>
    </row>
    <row r="708" spans="2:10" ht="26.5" x14ac:dyDescent="0.35">
      <c r="C708" s="9" t="s">
        <v>919</v>
      </c>
      <c r="D708" s="9" t="s">
        <v>918</v>
      </c>
      <c r="E708" s="6">
        <v>1</v>
      </c>
      <c r="F708" s="30" t="s">
        <v>49</v>
      </c>
      <c r="G708" s="28"/>
      <c r="H708" s="6">
        <v>14</v>
      </c>
      <c r="I708" s="49">
        <v>10</v>
      </c>
      <c r="J708" s="49">
        <v>2.3333333333333335</v>
      </c>
    </row>
    <row r="709" spans="2:10" ht="26.5" x14ac:dyDescent="0.35">
      <c r="C709" s="9" t="s">
        <v>924</v>
      </c>
      <c r="D709" s="9" t="s">
        <v>923</v>
      </c>
      <c r="E709" s="6">
        <v>1</v>
      </c>
      <c r="F709" s="30" t="s">
        <v>49</v>
      </c>
      <c r="G709" s="28">
        <v>0</v>
      </c>
      <c r="H709" s="6">
        <v>26</v>
      </c>
      <c r="I709" s="49">
        <v>7.5</v>
      </c>
      <c r="J709" s="49">
        <v>1.625</v>
      </c>
    </row>
    <row r="710" spans="2:10" ht="26.5" x14ac:dyDescent="0.35">
      <c r="C710" s="9" t="s">
        <v>924</v>
      </c>
      <c r="D710" s="9" t="s">
        <v>923</v>
      </c>
      <c r="E710" s="6">
        <v>1</v>
      </c>
      <c r="F710" s="30" t="s">
        <v>49</v>
      </c>
      <c r="G710" s="28"/>
      <c r="H710" s="6">
        <v>14</v>
      </c>
      <c r="I710" s="49">
        <v>7.5</v>
      </c>
      <c r="J710" s="49">
        <v>0.875</v>
      </c>
    </row>
    <row r="711" spans="2:10" ht="26.5" x14ac:dyDescent="0.35">
      <c r="C711" s="9" t="s">
        <v>934</v>
      </c>
      <c r="D711" s="9" t="s">
        <v>933</v>
      </c>
      <c r="E711" s="6">
        <v>4</v>
      </c>
      <c r="F711" s="30" t="s">
        <v>50</v>
      </c>
      <c r="G711" s="28">
        <v>1</v>
      </c>
      <c r="H711" s="6">
        <v>12</v>
      </c>
      <c r="I711" s="49">
        <v>30</v>
      </c>
      <c r="J711" s="49">
        <v>6</v>
      </c>
    </row>
    <row r="712" spans="2:10" ht="26.5" x14ac:dyDescent="0.35">
      <c r="C712" s="9" t="s">
        <v>934</v>
      </c>
      <c r="D712" s="9" t="s">
        <v>933</v>
      </c>
      <c r="E712" s="6">
        <v>4</v>
      </c>
      <c r="F712" s="30" t="s">
        <v>50</v>
      </c>
      <c r="G712" s="28"/>
      <c r="H712" s="6">
        <v>14</v>
      </c>
      <c r="I712" s="49">
        <v>30</v>
      </c>
      <c r="J712" s="49">
        <v>7</v>
      </c>
    </row>
    <row r="713" spans="2:10" ht="39.5" x14ac:dyDescent="0.35">
      <c r="C713" s="9" t="s">
        <v>926</v>
      </c>
      <c r="D713" s="9" t="s">
        <v>925</v>
      </c>
      <c r="E713" s="6">
        <v>2</v>
      </c>
      <c r="F713" s="30" t="s">
        <v>50</v>
      </c>
      <c r="G713" s="28">
        <v>1</v>
      </c>
      <c r="H713" s="6">
        <v>26</v>
      </c>
      <c r="I713" s="49">
        <v>10</v>
      </c>
      <c r="J713" s="49">
        <v>4.333333333333333</v>
      </c>
    </row>
    <row r="714" spans="2:10" ht="39.5" x14ac:dyDescent="0.35">
      <c r="C714" s="9" t="s">
        <v>926</v>
      </c>
      <c r="D714" s="9" t="s">
        <v>925</v>
      </c>
      <c r="E714" s="6">
        <v>2</v>
      </c>
      <c r="F714" s="30" t="s">
        <v>50</v>
      </c>
      <c r="G714" s="28"/>
      <c r="H714" s="6">
        <v>11</v>
      </c>
      <c r="I714" s="49">
        <v>10</v>
      </c>
      <c r="J714" s="49">
        <v>1.8333333333333333</v>
      </c>
    </row>
    <row r="715" spans="2:10" ht="26.5" x14ac:dyDescent="0.35">
      <c r="C715" s="9" t="s">
        <v>928</v>
      </c>
      <c r="D715" s="9" t="s">
        <v>927</v>
      </c>
      <c r="E715" s="6">
        <v>2</v>
      </c>
      <c r="F715" s="30" t="s">
        <v>50</v>
      </c>
      <c r="G715" s="28">
        <v>1</v>
      </c>
      <c r="H715" s="6">
        <v>26</v>
      </c>
      <c r="I715" s="49">
        <v>5</v>
      </c>
      <c r="J715" s="49">
        <v>2.1666666666666665</v>
      </c>
    </row>
    <row r="716" spans="2:10" ht="26.5" x14ac:dyDescent="0.35">
      <c r="C716" s="9" t="s">
        <v>928</v>
      </c>
      <c r="D716" s="9" t="s">
        <v>927</v>
      </c>
      <c r="E716" s="6">
        <v>2</v>
      </c>
      <c r="F716" s="30" t="s">
        <v>50</v>
      </c>
      <c r="G716" s="28"/>
      <c r="H716" s="6">
        <v>11</v>
      </c>
      <c r="I716" s="49">
        <v>5</v>
      </c>
      <c r="J716" s="49">
        <v>0.91666666666666663</v>
      </c>
    </row>
    <row r="717" spans="2:10" ht="26.5" x14ac:dyDescent="0.35">
      <c r="C717" s="9" t="s">
        <v>932</v>
      </c>
      <c r="D717" s="9" t="s">
        <v>931</v>
      </c>
      <c r="E717" s="6">
        <v>3</v>
      </c>
      <c r="F717" s="30" t="s">
        <v>49</v>
      </c>
      <c r="G717" s="28">
        <v>1</v>
      </c>
      <c r="H717" s="6">
        <v>26</v>
      </c>
      <c r="I717" s="49">
        <v>15</v>
      </c>
      <c r="J717" s="49">
        <v>6.5</v>
      </c>
    </row>
    <row r="718" spans="2:10" ht="26.5" x14ac:dyDescent="0.35">
      <c r="C718" s="9" t="s">
        <v>932</v>
      </c>
      <c r="D718" s="9" t="s">
        <v>931</v>
      </c>
      <c r="E718" s="6">
        <v>3</v>
      </c>
      <c r="F718" s="30" t="s">
        <v>49</v>
      </c>
      <c r="G718" s="28"/>
      <c r="H718" s="6">
        <v>11</v>
      </c>
      <c r="I718" s="49">
        <v>15</v>
      </c>
      <c r="J718" s="49">
        <v>2.75</v>
      </c>
    </row>
    <row r="719" spans="2:10" x14ac:dyDescent="0.35">
      <c r="C719" s="9" t="s">
        <v>930</v>
      </c>
      <c r="D719" s="9" t="s">
        <v>929</v>
      </c>
      <c r="E719" s="6">
        <v>2</v>
      </c>
      <c r="F719" s="30" t="s">
        <v>50</v>
      </c>
      <c r="G719" s="28">
        <v>1</v>
      </c>
      <c r="H719" s="6">
        <v>26</v>
      </c>
      <c r="I719" s="49">
        <v>7.5</v>
      </c>
      <c r="J719" s="49">
        <v>3.25</v>
      </c>
    </row>
    <row r="720" spans="2:10" x14ac:dyDescent="0.35">
      <c r="C720" s="9" t="s">
        <v>930</v>
      </c>
      <c r="D720" s="9" t="s">
        <v>929</v>
      </c>
      <c r="E720" s="6">
        <v>2</v>
      </c>
      <c r="F720" s="30" t="s">
        <v>50</v>
      </c>
      <c r="G720" s="28"/>
      <c r="H720" s="6">
        <v>11</v>
      </c>
      <c r="I720" s="49">
        <v>7.5</v>
      </c>
      <c r="J720" s="49">
        <v>1.375</v>
      </c>
    </row>
    <row r="721" spans="1:10" x14ac:dyDescent="0.35">
      <c r="A721" s="6" t="s">
        <v>944</v>
      </c>
      <c r="C721" s="6"/>
      <c r="D721" s="6"/>
      <c r="E721" s="6"/>
      <c r="I721" s="49">
        <v>195</v>
      </c>
      <c r="J721" s="49">
        <v>51.125</v>
      </c>
    </row>
    <row r="722" spans="1:10" x14ac:dyDescent="0.35">
      <c r="A722" s="6" t="s">
        <v>288</v>
      </c>
      <c r="B722" s="6" t="s">
        <v>705</v>
      </c>
      <c r="C722" s="9" t="s">
        <v>957</v>
      </c>
      <c r="D722" s="9" t="s">
        <v>956</v>
      </c>
      <c r="E722" s="6">
        <v>1</v>
      </c>
      <c r="F722" s="30" t="s">
        <v>49</v>
      </c>
      <c r="G722" s="28">
        <v>1</v>
      </c>
      <c r="H722" s="6">
        <v>25</v>
      </c>
      <c r="I722" s="49">
        <v>10</v>
      </c>
      <c r="J722" s="49">
        <v>4.166666666666667</v>
      </c>
    </row>
    <row r="723" spans="1:10" x14ac:dyDescent="0.35">
      <c r="C723" s="9" t="s">
        <v>957</v>
      </c>
      <c r="D723" s="9" t="s">
        <v>956</v>
      </c>
      <c r="E723" s="6">
        <v>2</v>
      </c>
      <c r="F723" s="30" t="s">
        <v>50</v>
      </c>
      <c r="G723" s="28">
        <v>1</v>
      </c>
      <c r="H723" s="6">
        <v>13</v>
      </c>
      <c r="I723" s="49">
        <v>5</v>
      </c>
      <c r="J723" s="49">
        <v>1.0833333333333333</v>
      </c>
    </row>
    <row r="724" spans="1:10" ht="26.5" x14ac:dyDescent="0.35">
      <c r="C724" s="9" t="s">
        <v>963</v>
      </c>
      <c r="D724" s="9" t="s">
        <v>962</v>
      </c>
      <c r="E724" s="6">
        <v>1</v>
      </c>
      <c r="F724" s="30" t="s">
        <v>49</v>
      </c>
      <c r="G724" s="28">
        <v>1</v>
      </c>
      <c r="H724" s="6">
        <v>25</v>
      </c>
      <c r="I724" s="49">
        <v>2.5</v>
      </c>
      <c r="J724" s="49">
        <v>1.0416666666666667</v>
      </c>
    </row>
    <row r="725" spans="1:10" ht="26.5" x14ac:dyDescent="0.35">
      <c r="C725" s="9" t="s">
        <v>963</v>
      </c>
      <c r="D725" s="9" t="s">
        <v>962</v>
      </c>
      <c r="E725" s="6">
        <v>2</v>
      </c>
      <c r="F725" s="30" t="s">
        <v>50</v>
      </c>
      <c r="G725" s="28">
        <v>1</v>
      </c>
      <c r="H725" s="6">
        <v>13</v>
      </c>
      <c r="I725" s="49">
        <v>5</v>
      </c>
      <c r="J725" s="49">
        <v>1.0833333333333333</v>
      </c>
    </row>
    <row r="726" spans="1:10" ht="26.5" x14ac:dyDescent="0.35">
      <c r="C726" s="9" t="s">
        <v>955</v>
      </c>
      <c r="D726" s="9" t="s">
        <v>954</v>
      </c>
      <c r="E726" s="6">
        <v>1</v>
      </c>
      <c r="F726" s="30" t="s">
        <v>49</v>
      </c>
      <c r="G726" s="28">
        <v>1</v>
      </c>
      <c r="H726" s="6">
        <v>25</v>
      </c>
      <c r="I726" s="49">
        <v>2.5</v>
      </c>
      <c r="J726" s="49">
        <v>1.0416666666666667</v>
      </c>
    </row>
    <row r="727" spans="1:10" ht="26.5" x14ac:dyDescent="0.35">
      <c r="C727" s="9" t="s">
        <v>955</v>
      </c>
      <c r="D727" s="9" t="s">
        <v>954</v>
      </c>
      <c r="E727" s="6">
        <v>2</v>
      </c>
      <c r="F727" s="30" t="s">
        <v>50</v>
      </c>
      <c r="G727" s="28">
        <v>1</v>
      </c>
      <c r="H727" s="6">
        <v>13</v>
      </c>
      <c r="I727" s="49">
        <v>5</v>
      </c>
      <c r="J727" s="49">
        <v>1.0833333333333333</v>
      </c>
    </row>
    <row r="728" spans="1:10" x14ac:dyDescent="0.35">
      <c r="C728" s="9" t="s">
        <v>965</v>
      </c>
      <c r="D728" s="9" t="s">
        <v>964</v>
      </c>
      <c r="E728" s="6">
        <v>2</v>
      </c>
      <c r="F728" s="30" t="s">
        <v>50</v>
      </c>
      <c r="G728" s="28">
        <v>1</v>
      </c>
      <c r="H728" s="6">
        <v>13</v>
      </c>
      <c r="I728" s="49">
        <v>7.5</v>
      </c>
      <c r="J728" s="49">
        <v>1.625</v>
      </c>
    </row>
    <row r="729" spans="1:10" x14ac:dyDescent="0.35">
      <c r="C729" s="9" t="s">
        <v>959</v>
      </c>
      <c r="D729" s="9" t="s">
        <v>958</v>
      </c>
      <c r="E729" s="6">
        <v>1</v>
      </c>
      <c r="F729" s="30" t="s">
        <v>49</v>
      </c>
      <c r="G729" s="28">
        <v>1</v>
      </c>
      <c r="H729" s="6">
        <v>25</v>
      </c>
      <c r="I729" s="49">
        <v>7.5</v>
      </c>
      <c r="J729" s="49">
        <v>3.125</v>
      </c>
    </row>
    <row r="730" spans="1:10" ht="39.5" x14ac:dyDescent="0.35">
      <c r="C730" s="9" t="s">
        <v>961</v>
      </c>
      <c r="D730" s="9" t="s">
        <v>960</v>
      </c>
      <c r="E730" s="6">
        <v>1</v>
      </c>
      <c r="F730" s="30" t="s">
        <v>49</v>
      </c>
      <c r="G730" s="28">
        <v>1</v>
      </c>
      <c r="H730" s="6">
        <v>25</v>
      </c>
      <c r="I730" s="49">
        <v>7.5</v>
      </c>
      <c r="J730" s="49">
        <v>3.125</v>
      </c>
    </row>
    <row r="731" spans="1:10" x14ac:dyDescent="0.35">
      <c r="C731" s="9" t="s">
        <v>967</v>
      </c>
      <c r="D731" s="9" t="s">
        <v>966</v>
      </c>
      <c r="E731" s="6">
        <v>2</v>
      </c>
      <c r="F731" s="30" t="s">
        <v>50</v>
      </c>
      <c r="G731" s="28">
        <v>1</v>
      </c>
      <c r="H731" s="6">
        <v>13</v>
      </c>
      <c r="I731" s="49">
        <v>7.5</v>
      </c>
      <c r="J731" s="49">
        <v>1.625</v>
      </c>
    </row>
    <row r="732" spans="1:10" x14ac:dyDescent="0.35">
      <c r="A732" s="6" t="s">
        <v>1081</v>
      </c>
      <c r="C732" s="6"/>
      <c r="D732" s="6"/>
      <c r="E732" s="6"/>
      <c r="I732" s="49">
        <v>60</v>
      </c>
      <c r="J732" s="49">
        <v>19</v>
      </c>
    </row>
    <row r="733" spans="1:10" x14ac:dyDescent="0.35">
      <c r="A733" s="6" t="s">
        <v>300</v>
      </c>
      <c r="B733" s="6" t="s">
        <v>997</v>
      </c>
      <c r="C733" s="9" t="s">
        <v>999</v>
      </c>
      <c r="D733" s="9" t="s">
        <v>998</v>
      </c>
      <c r="E733" s="6">
        <v>4</v>
      </c>
      <c r="F733" s="30" t="s">
        <v>50</v>
      </c>
      <c r="G733" s="28">
        <v>1</v>
      </c>
      <c r="H733" s="6">
        <v>43</v>
      </c>
      <c r="I733" s="49">
        <v>3</v>
      </c>
      <c r="J733" s="49">
        <v>2.15</v>
      </c>
    </row>
    <row r="734" spans="1:10" x14ac:dyDescent="0.35">
      <c r="B734" s="6" t="s">
        <v>130</v>
      </c>
      <c r="C734" s="9" t="s">
        <v>985</v>
      </c>
      <c r="D734" s="9" t="s">
        <v>131</v>
      </c>
      <c r="E734" s="6">
        <v>3</v>
      </c>
      <c r="F734" s="30" t="s">
        <v>49</v>
      </c>
      <c r="G734" s="28">
        <v>1</v>
      </c>
      <c r="H734" s="6">
        <v>52</v>
      </c>
      <c r="I734" s="49">
        <v>3</v>
      </c>
      <c r="J734" s="49">
        <v>2.6</v>
      </c>
    </row>
    <row r="735" spans="1:10" x14ac:dyDescent="0.35">
      <c r="B735" s="6" t="s">
        <v>977</v>
      </c>
      <c r="C735" s="9" t="s">
        <v>978</v>
      </c>
      <c r="D735" s="9" t="s">
        <v>676</v>
      </c>
      <c r="E735" s="6">
        <v>2</v>
      </c>
      <c r="F735" s="30" t="s">
        <v>50</v>
      </c>
      <c r="G735" s="28">
        <v>1</v>
      </c>
      <c r="H735" s="6">
        <v>54</v>
      </c>
      <c r="I735" s="49">
        <v>3</v>
      </c>
      <c r="J735" s="49">
        <v>2.7</v>
      </c>
    </row>
    <row r="736" spans="1:10" ht="26.5" x14ac:dyDescent="0.35">
      <c r="B736" s="6" t="s">
        <v>705</v>
      </c>
      <c r="C736" s="9" t="s">
        <v>1011</v>
      </c>
      <c r="D736" s="9" t="s">
        <v>1010</v>
      </c>
      <c r="E736" s="6">
        <v>5</v>
      </c>
      <c r="F736" s="30" t="s">
        <v>49</v>
      </c>
      <c r="G736" s="28">
        <v>1</v>
      </c>
      <c r="H736" s="6">
        <v>42</v>
      </c>
      <c r="I736" s="49">
        <v>3</v>
      </c>
      <c r="J736" s="49">
        <v>2.1</v>
      </c>
    </row>
    <row r="737" spans="3:10" x14ac:dyDescent="0.35">
      <c r="C737" s="9" t="s">
        <v>1005</v>
      </c>
      <c r="D737" s="9" t="s">
        <v>956</v>
      </c>
      <c r="E737" s="6">
        <v>5</v>
      </c>
      <c r="F737" s="30" t="s">
        <v>49</v>
      </c>
      <c r="G737" s="28">
        <v>1</v>
      </c>
      <c r="H737" s="6">
        <v>42</v>
      </c>
      <c r="I737" s="49">
        <v>7.5</v>
      </c>
      <c r="J737" s="49">
        <v>5.25</v>
      </c>
    </row>
    <row r="738" spans="3:10" x14ac:dyDescent="0.35">
      <c r="C738" s="9" t="s">
        <v>1005</v>
      </c>
      <c r="D738" s="9" t="s">
        <v>956</v>
      </c>
      <c r="E738" s="6">
        <v>6</v>
      </c>
      <c r="F738" s="30" t="s">
        <v>50</v>
      </c>
      <c r="G738" s="28">
        <v>1</v>
      </c>
      <c r="H738" s="6">
        <v>45</v>
      </c>
      <c r="I738" s="49">
        <v>7.5</v>
      </c>
      <c r="J738" s="49">
        <v>5.625</v>
      </c>
    </row>
    <row r="739" spans="3:10" x14ac:dyDescent="0.35">
      <c r="C739" s="9" t="s">
        <v>972</v>
      </c>
      <c r="D739" s="9" t="s">
        <v>971</v>
      </c>
      <c r="E739" s="6">
        <v>1</v>
      </c>
      <c r="F739" s="30" t="s">
        <v>49</v>
      </c>
      <c r="G739" s="28">
        <v>1</v>
      </c>
      <c r="H739" s="6">
        <v>60</v>
      </c>
      <c r="I739" s="49">
        <v>10.5</v>
      </c>
      <c r="J739" s="49">
        <v>10.5</v>
      </c>
    </row>
    <row r="740" spans="3:10" x14ac:dyDescent="0.35">
      <c r="C740" s="9" t="s">
        <v>970</v>
      </c>
      <c r="D740" s="9" t="s">
        <v>969</v>
      </c>
      <c r="E740" s="6">
        <v>1</v>
      </c>
      <c r="F740" s="30" t="s">
        <v>49</v>
      </c>
      <c r="G740" s="28">
        <v>1</v>
      </c>
      <c r="H740" s="6">
        <v>60</v>
      </c>
      <c r="I740" s="49">
        <v>9</v>
      </c>
      <c r="J740" s="49">
        <v>9</v>
      </c>
    </row>
    <row r="741" spans="3:10" ht="26.5" x14ac:dyDescent="0.35">
      <c r="C741" s="9" t="s">
        <v>984</v>
      </c>
      <c r="D741" s="9" t="s">
        <v>983</v>
      </c>
      <c r="E741" s="6">
        <v>2</v>
      </c>
      <c r="F741" s="30" t="s">
        <v>50</v>
      </c>
      <c r="G741" s="28">
        <v>1</v>
      </c>
      <c r="H741" s="6">
        <v>54</v>
      </c>
      <c r="I741" s="49">
        <v>7.5</v>
      </c>
      <c r="J741" s="49">
        <v>6.75</v>
      </c>
    </row>
    <row r="742" spans="3:10" x14ac:dyDescent="0.35">
      <c r="C742" s="9" t="s">
        <v>982</v>
      </c>
      <c r="D742" s="9" t="s">
        <v>981</v>
      </c>
      <c r="E742" s="6">
        <v>2</v>
      </c>
      <c r="F742" s="30" t="s">
        <v>50</v>
      </c>
      <c r="G742" s="28">
        <v>1</v>
      </c>
      <c r="H742" s="6">
        <v>54</v>
      </c>
      <c r="I742" s="49">
        <v>15</v>
      </c>
      <c r="J742" s="49">
        <v>13.5</v>
      </c>
    </row>
    <row r="743" spans="3:10" x14ac:dyDescent="0.35">
      <c r="C743" s="9" t="s">
        <v>976</v>
      </c>
      <c r="D743" s="9" t="s">
        <v>975</v>
      </c>
      <c r="E743" s="6">
        <v>2</v>
      </c>
      <c r="F743" s="30" t="s">
        <v>50</v>
      </c>
      <c r="G743" s="28">
        <v>1</v>
      </c>
      <c r="H743" s="6">
        <v>54</v>
      </c>
      <c r="I743" s="49">
        <v>4.5</v>
      </c>
      <c r="J743" s="49">
        <v>4.05</v>
      </c>
    </row>
    <row r="744" spans="3:10" x14ac:dyDescent="0.35">
      <c r="C744" s="9" t="s">
        <v>988</v>
      </c>
      <c r="D744" s="9" t="s">
        <v>987</v>
      </c>
      <c r="E744" s="6">
        <v>3</v>
      </c>
      <c r="F744" s="30" t="s">
        <v>49</v>
      </c>
      <c r="G744" s="28">
        <v>1</v>
      </c>
      <c r="H744" s="6">
        <v>52</v>
      </c>
      <c r="I744" s="49">
        <v>12</v>
      </c>
      <c r="J744" s="49">
        <v>10.4</v>
      </c>
    </row>
    <row r="745" spans="3:10" ht="26.5" x14ac:dyDescent="0.35">
      <c r="C745" s="9" t="s">
        <v>992</v>
      </c>
      <c r="D745" s="9" t="s">
        <v>991</v>
      </c>
      <c r="E745" s="6">
        <v>3</v>
      </c>
      <c r="F745" s="30" t="s">
        <v>49</v>
      </c>
      <c r="G745" s="28">
        <v>1</v>
      </c>
      <c r="H745" s="6">
        <v>52</v>
      </c>
      <c r="I745" s="49">
        <v>7.5</v>
      </c>
      <c r="J745" s="49">
        <v>6.5</v>
      </c>
    </row>
    <row r="746" spans="3:10" x14ac:dyDescent="0.35">
      <c r="C746" s="9" t="s">
        <v>990</v>
      </c>
      <c r="D746" s="9" t="s">
        <v>989</v>
      </c>
      <c r="E746" s="6">
        <v>3</v>
      </c>
      <c r="F746" s="30" t="s">
        <v>49</v>
      </c>
      <c r="G746" s="28">
        <v>1</v>
      </c>
      <c r="H746" s="6">
        <v>52</v>
      </c>
      <c r="I746" s="49">
        <v>7.5</v>
      </c>
      <c r="J746" s="49">
        <v>6.5</v>
      </c>
    </row>
    <row r="747" spans="3:10" x14ac:dyDescent="0.35">
      <c r="C747" s="9" t="s">
        <v>1004</v>
      </c>
      <c r="D747" s="9" t="s">
        <v>1003</v>
      </c>
      <c r="E747" s="6">
        <v>4</v>
      </c>
      <c r="F747" s="30" t="s">
        <v>50</v>
      </c>
      <c r="G747" s="28">
        <v>1</v>
      </c>
      <c r="H747" s="6">
        <v>43</v>
      </c>
      <c r="I747" s="49">
        <v>9</v>
      </c>
      <c r="J747" s="49">
        <v>6.45</v>
      </c>
    </row>
    <row r="748" spans="3:10" x14ac:dyDescent="0.35">
      <c r="C748" s="9" t="s">
        <v>996</v>
      </c>
      <c r="D748" s="9" t="s">
        <v>995</v>
      </c>
      <c r="E748" s="6">
        <v>4</v>
      </c>
      <c r="F748" s="30" t="s">
        <v>50</v>
      </c>
      <c r="G748" s="28">
        <v>1</v>
      </c>
      <c r="H748" s="6">
        <v>43</v>
      </c>
      <c r="I748" s="49">
        <v>4.5</v>
      </c>
      <c r="J748" s="49">
        <v>3.2250000000000001</v>
      </c>
    </row>
    <row r="749" spans="3:10" x14ac:dyDescent="0.35">
      <c r="C749" s="9" t="s">
        <v>1002</v>
      </c>
      <c r="D749" s="9" t="s">
        <v>1001</v>
      </c>
      <c r="E749" s="6">
        <v>4</v>
      </c>
      <c r="F749" s="30" t="s">
        <v>50</v>
      </c>
      <c r="G749" s="28">
        <v>1</v>
      </c>
      <c r="H749" s="6">
        <v>43</v>
      </c>
      <c r="I749" s="49">
        <v>7.5</v>
      </c>
      <c r="J749" s="49">
        <v>5.375</v>
      </c>
    </row>
    <row r="750" spans="3:10" x14ac:dyDescent="0.35">
      <c r="C750" s="9" t="s">
        <v>994</v>
      </c>
      <c r="D750" s="9" t="s">
        <v>993</v>
      </c>
      <c r="E750" s="6">
        <v>4</v>
      </c>
      <c r="F750" s="30" t="s">
        <v>50</v>
      </c>
      <c r="G750" s="28">
        <v>1</v>
      </c>
      <c r="H750" s="6">
        <v>43</v>
      </c>
      <c r="I750" s="49">
        <v>6</v>
      </c>
      <c r="J750" s="49">
        <v>4.3</v>
      </c>
    </row>
    <row r="751" spans="3:10" x14ac:dyDescent="0.35">
      <c r="C751" s="9" t="s">
        <v>1009</v>
      </c>
      <c r="D751" s="9" t="s">
        <v>1008</v>
      </c>
      <c r="E751" s="6">
        <v>5</v>
      </c>
      <c r="F751" s="30" t="s">
        <v>49</v>
      </c>
      <c r="G751" s="28">
        <v>1</v>
      </c>
      <c r="H751" s="6">
        <v>42</v>
      </c>
      <c r="I751" s="49">
        <v>4.5</v>
      </c>
      <c r="J751" s="49">
        <v>3.15</v>
      </c>
    </row>
    <row r="752" spans="3:10" x14ac:dyDescent="0.35">
      <c r="C752" s="9" t="s">
        <v>1007</v>
      </c>
      <c r="D752" s="9" t="s">
        <v>1006</v>
      </c>
      <c r="E752" s="6">
        <v>5</v>
      </c>
      <c r="F752" s="30" t="s">
        <v>49</v>
      </c>
      <c r="G752" s="28">
        <v>1</v>
      </c>
      <c r="H752" s="6">
        <v>42</v>
      </c>
      <c r="I752" s="49">
        <v>7.5</v>
      </c>
      <c r="J752" s="49">
        <v>5.25</v>
      </c>
    </row>
    <row r="753" spans="1:10" x14ac:dyDescent="0.35">
      <c r="C753" s="9" t="s">
        <v>1007</v>
      </c>
      <c r="D753" s="9" t="s">
        <v>1006</v>
      </c>
      <c r="E753" s="6">
        <v>6</v>
      </c>
      <c r="F753" s="30" t="s">
        <v>50</v>
      </c>
      <c r="G753" s="28">
        <v>1</v>
      </c>
      <c r="H753" s="6">
        <v>45</v>
      </c>
      <c r="I753" s="49">
        <v>7.5</v>
      </c>
      <c r="J753" s="49">
        <v>5.625</v>
      </c>
    </row>
    <row r="754" spans="1:10" x14ac:dyDescent="0.35">
      <c r="C754" s="9" t="s">
        <v>1013</v>
      </c>
      <c r="D754" s="9" t="s">
        <v>1012</v>
      </c>
      <c r="E754" s="6">
        <v>6</v>
      </c>
      <c r="F754" s="30" t="s">
        <v>50</v>
      </c>
      <c r="G754" s="28">
        <v>1</v>
      </c>
      <c r="H754" s="6">
        <v>45</v>
      </c>
      <c r="I754" s="49">
        <v>12</v>
      </c>
      <c r="J754" s="49">
        <v>9</v>
      </c>
    </row>
    <row r="755" spans="1:10" ht="26.5" x14ac:dyDescent="0.35">
      <c r="C755" s="9" t="s">
        <v>974</v>
      </c>
      <c r="D755" s="9" t="s">
        <v>973</v>
      </c>
      <c r="E755" s="6">
        <v>1</v>
      </c>
      <c r="F755" s="30" t="s">
        <v>49</v>
      </c>
      <c r="G755" s="28">
        <v>1</v>
      </c>
      <c r="H755" s="6">
        <v>60</v>
      </c>
      <c r="I755" s="49">
        <v>10.5</v>
      </c>
      <c r="J755" s="49">
        <v>10.5</v>
      </c>
    </row>
    <row r="756" spans="1:10" x14ac:dyDescent="0.35">
      <c r="C756" s="9" t="s">
        <v>1015</v>
      </c>
      <c r="D756" s="9" t="s">
        <v>1014</v>
      </c>
      <c r="E756" s="6">
        <v>6</v>
      </c>
      <c r="F756" s="30" t="s">
        <v>50</v>
      </c>
      <c r="G756" s="28">
        <v>1</v>
      </c>
      <c r="H756" s="6">
        <v>45</v>
      </c>
      <c r="I756" s="49">
        <v>3</v>
      </c>
      <c r="J756" s="49">
        <v>2.25</v>
      </c>
    </row>
    <row r="757" spans="1:10" x14ac:dyDescent="0.35">
      <c r="C757" s="9" t="s">
        <v>527</v>
      </c>
      <c r="D757" s="9" t="s">
        <v>349</v>
      </c>
      <c r="E757" s="6">
        <v>5</v>
      </c>
      <c r="F757" s="30" t="s">
        <v>49</v>
      </c>
      <c r="G757" s="28">
        <v>1</v>
      </c>
      <c r="H757" s="6">
        <v>42</v>
      </c>
      <c r="I757" s="49">
        <v>7.5</v>
      </c>
      <c r="J757" s="49">
        <v>5.25</v>
      </c>
    </row>
    <row r="758" spans="1:10" x14ac:dyDescent="0.35">
      <c r="A758" s="6" t="s">
        <v>1084</v>
      </c>
      <c r="C758" s="6"/>
      <c r="D758" s="6"/>
      <c r="E758" s="6"/>
      <c r="I758" s="49">
        <v>180</v>
      </c>
      <c r="J758" s="49">
        <v>148</v>
      </c>
    </row>
    <row r="759" spans="1:10" x14ac:dyDescent="0.35">
      <c r="A759" s="6" t="s">
        <v>301</v>
      </c>
      <c r="B759" s="6" t="s">
        <v>451</v>
      </c>
      <c r="C759" s="9" t="s">
        <v>1044</v>
      </c>
      <c r="D759" s="9" t="s">
        <v>1043</v>
      </c>
      <c r="E759" s="6">
        <v>5</v>
      </c>
      <c r="F759" s="30" t="s">
        <v>49</v>
      </c>
      <c r="G759" s="28">
        <v>1</v>
      </c>
      <c r="H759" s="6">
        <v>55</v>
      </c>
      <c r="I759" s="49">
        <v>4.5</v>
      </c>
      <c r="J759" s="49">
        <v>4.125</v>
      </c>
    </row>
    <row r="760" spans="1:10" ht="26.5" x14ac:dyDescent="0.35">
      <c r="B760" s="6" t="s">
        <v>705</v>
      </c>
      <c r="C760" s="9" t="s">
        <v>42</v>
      </c>
      <c r="D760" s="9" t="s">
        <v>1050</v>
      </c>
      <c r="E760" s="6">
        <v>6</v>
      </c>
      <c r="F760" s="30" t="s">
        <v>50</v>
      </c>
      <c r="G760" s="28">
        <v>1</v>
      </c>
      <c r="H760" s="6">
        <v>60</v>
      </c>
      <c r="I760" s="49">
        <v>22.5</v>
      </c>
      <c r="J760" s="49">
        <v>22.5</v>
      </c>
    </row>
    <row r="761" spans="1:10" x14ac:dyDescent="0.35">
      <c r="C761" s="9" t="s">
        <v>1024</v>
      </c>
      <c r="D761" s="9" t="s">
        <v>1023</v>
      </c>
      <c r="E761" s="6">
        <v>1</v>
      </c>
      <c r="F761" s="30" t="s">
        <v>49</v>
      </c>
      <c r="G761" s="28">
        <v>1</v>
      </c>
      <c r="H761" s="6">
        <v>82</v>
      </c>
      <c r="I761" s="49">
        <v>7.5</v>
      </c>
      <c r="J761" s="49">
        <v>10.25</v>
      </c>
    </row>
    <row r="762" spans="1:10" x14ac:dyDescent="0.35">
      <c r="C762" s="9" t="s">
        <v>1020</v>
      </c>
      <c r="D762" s="9" t="s">
        <v>1019</v>
      </c>
      <c r="E762" s="6">
        <v>1</v>
      </c>
      <c r="F762" s="30" t="s">
        <v>49</v>
      </c>
      <c r="G762" s="28">
        <v>1</v>
      </c>
      <c r="H762" s="6">
        <v>82</v>
      </c>
      <c r="I762" s="49">
        <v>15</v>
      </c>
      <c r="J762" s="49">
        <v>20.5</v>
      </c>
    </row>
    <row r="763" spans="1:10" x14ac:dyDescent="0.35">
      <c r="C763" s="9" t="s">
        <v>1028</v>
      </c>
      <c r="D763" s="9" t="s">
        <v>1027</v>
      </c>
      <c r="E763" s="6">
        <v>2</v>
      </c>
      <c r="F763" s="30" t="s">
        <v>50</v>
      </c>
      <c r="G763" s="28">
        <v>1</v>
      </c>
      <c r="H763" s="6">
        <v>76</v>
      </c>
      <c r="I763" s="49">
        <v>15</v>
      </c>
      <c r="J763" s="49">
        <v>19</v>
      </c>
    </row>
    <row r="764" spans="1:10" x14ac:dyDescent="0.35">
      <c r="C764" s="9" t="s">
        <v>1030</v>
      </c>
      <c r="D764" s="9" t="s">
        <v>1029</v>
      </c>
      <c r="E764" s="6">
        <v>3</v>
      </c>
      <c r="F764" s="30" t="s">
        <v>49</v>
      </c>
      <c r="G764" s="28">
        <v>1</v>
      </c>
      <c r="H764" s="6">
        <v>73</v>
      </c>
      <c r="I764" s="49">
        <v>15</v>
      </c>
      <c r="J764" s="49">
        <v>18.25</v>
      </c>
    </row>
    <row r="765" spans="1:10" x14ac:dyDescent="0.35">
      <c r="C765" s="9" t="s">
        <v>1032</v>
      </c>
      <c r="D765" s="9" t="s">
        <v>1031</v>
      </c>
      <c r="E765" s="6">
        <v>3</v>
      </c>
      <c r="F765" s="30" t="s">
        <v>49</v>
      </c>
      <c r="G765" s="28">
        <v>1</v>
      </c>
      <c r="H765" s="6">
        <v>73</v>
      </c>
      <c r="I765" s="49">
        <v>15</v>
      </c>
      <c r="J765" s="49">
        <v>18.25</v>
      </c>
    </row>
    <row r="766" spans="1:10" x14ac:dyDescent="0.35">
      <c r="C766" s="9" t="s">
        <v>1034</v>
      </c>
      <c r="D766" s="9" t="s">
        <v>1033</v>
      </c>
      <c r="E766" s="6">
        <v>4</v>
      </c>
      <c r="F766" s="30" t="s">
        <v>50</v>
      </c>
      <c r="G766" s="28">
        <v>1</v>
      </c>
      <c r="H766" s="6">
        <v>57</v>
      </c>
      <c r="I766" s="49">
        <v>7.5</v>
      </c>
      <c r="J766" s="49">
        <v>7.125</v>
      </c>
    </row>
    <row r="767" spans="1:10" x14ac:dyDescent="0.35">
      <c r="C767" s="9" t="s">
        <v>1040</v>
      </c>
      <c r="D767" s="9" t="s">
        <v>1039</v>
      </c>
      <c r="E767" s="6">
        <v>5</v>
      </c>
      <c r="F767" s="30" t="s">
        <v>49</v>
      </c>
      <c r="G767" s="28">
        <v>1</v>
      </c>
      <c r="H767" s="6">
        <v>55</v>
      </c>
      <c r="I767" s="49">
        <v>4.5</v>
      </c>
      <c r="J767" s="49">
        <v>4.125</v>
      </c>
    </row>
    <row r="768" spans="1:10" ht="26.5" x14ac:dyDescent="0.35">
      <c r="C768" s="9" t="s">
        <v>1054</v>
      </c>
      <c r="D768" s="9" t="s">
        <v>1053</v>
      </c>
      <c r="E768" s="6">
        <v>7</v>
      </c>
      <c r="F768" s="30" t="s">
        <v>49</v>
      </c>
      <c r="G768" s="28">
        <v>1</v>
      </c>
      <c r="H768" s="6">
        <v>62</v>
      </c>
      <c r="I768" s="49">
        <v>4.5</v>
      </c>
      <c r="J768" s="49">
        <v>4.6500000000000004</v>
      </c>
    </row>
    <row r="769" spans="1:10" x14ac:dyDescent="0.35">
      <c r="C769" s="9" t="s">
        <v>1058</v>
      </c>
      <c r="D769" s="9" t="s">
        <v>1057</v>
      </c>
      <c r="E769" s="6">
        <v>8</v>
      </c>
      <c r="F769" s="30" t="s">
        <v>50</v>
      </c>
      <c r="G769" s="28">
        <v>1</v>
      </c>
      <c r="H769" s="6">
        <v>67</v>
      </c>
      <c r="I769" s="49">
        <v>19.5</v>
      </c>
      <c r="J769" s="49">
        <v>21.774999999999999</v>
      </c>
    </row>
    <row r="770" spans="1:10" x14ac:dyDescent="0.35">
      <c r="C770" s="9" t="s">
        <v>1060</v>
      </c>
      <c r="D770" s="9" t="s">
        <v>1059</v>
      </c>
      <c r="E770" s="6">
        <v>8</v>
      </c>
      <c r="F770" s="30" t="s">
        <v>50</v>
      </c>
      <c r="G770" s="28">
        <v>1</v>
      </c>
      <c r="H770" s="6">
        <v>67</v>
      </c>
      <c r="I770" s="49">
        <v>4.5</v>
      </c>
      <c r="J770" s="49">
        <v>5.0250000000000004</v>
      </c>
    </row>
    <row r="771" spans="1:10" ht="26.5" x14ac:dyDescent="0.35">
      <c r="C771" s="9" t="s">
        <v>1056</v>
      </c>
      <c r="D771" s="9" t="s">
        <v>1055</v>
      </c>
      <c r="E771" s="6">
        <v>8</v>
      </c>
      <c r="F771" s="30" t="s">
        <v>50</v>
      </c>
      <c r="G771" s="28">
        <v>1</v>
      </c>
      <c r="H771" s="6">
        <v>67</v>
      </c>
      <c r="I771" s="49">
        <v>6</v>
      </c>
      <c r="J771" s="49">
        <v>6.7</v>
      </c>
    </row>
    <row r="772" spans="1:10" ht="26.5" x14ac:dyDescent="0.35">
      <c r="C772" s="9" t="s">
        <v>1062</v>
      </c>
      <c r="D772" s="9" t="s">
        <v>1061</v>
      </c>
      <c r="E772" s="6">
        <v>9</v>
      </c>
      <c r="F772" s="30" t="s">
        <v>49</v>
      </c>
      <c r="G772" s="28">
        <v>1</v>
      </c>
      <c r="H772" s="6">
        <v>65</v>
      </c>
      <c r="I772" s="49">
        <v>6</v>
      </c>
      <c r="J772" s="49">
        <v>6.5</v>
      </c>
    </row>
    <row r="773" spans="1:10" ht="26.5" x14ac:dyDescent="0.35">
      <c r="C773" s="9" t="s">
        <v>1062</v>
      </c>
      <c r="D773" s="9" t="s">
        <v>1061</v>
      </c>
      <c r="E773" s="6">
        <v>10</v>
      </c>
      <c r="F773" s="30" t="s">
        <v>50</v>
      </c>
      <c r="G773" s="28">
        <v>1</v>
      </c>
      <c r="H773" s="6">
        <v>53</v>
      </c>
      <c r="I773" s="49">
        <v>24</v>
      </c>
      <c r="J773" s="49">
        <v>21.2</v>
      </c>
    </row>
    <row r="774" spans="1:10" x14ac:dyDescent="0.35">
      <c r="C774" s="9" t="s">
        <v>1026</v>
      </c>
      <c r="D774" s="9" t="s">
        <v>1025</v>
      </c>
      <c r="E774" s="6">
        <v>2</v>
      </c>
      <c r="F774" s="30" t="s">
        <v>50</v>
      </c>
      <c r="G774" s="28">
        <v>1</v>
      </c>
      <c r="H774" s="6">
        <v>76</v>
      </c>
      <c r="I774" s="49">
        <v>15</v>
      </c>
      <c r="J774" s="49">
        <v>19</v>
      </c>
    </row>
    <row r="775" spans="1:10" ht="39.5" x14ac:dyDescent="0.35">
      <c r="C775" s="9" t="s">
        <v>1064</v>
      </c>
      <c r="D775" s="9" t="s">
        <v>1063</v>
      </c>
      <c r="E775" s="6">
        <v>9</v>
      </c>
      <c r="F775" s="30" t="s">
        <v>49</v>
      </c>
      <c r="G775" s="28">
        <v>1</v>
      </c>
      <c r="H775" s="6">
        <v>65</v>
      </c>
      <c r="I775" s="49">
        <v>24</v>
      </c>
      <c r="J775" s="49">
        <v>26</v>
      </c>
    </row>
    <row r="776" spans="1:10" ht="39.5" x14ac:dyDescent="0.35">
      <c r="C776" s="9" t="s">
        <v>1064</v>
      </c>
      <c r="D776" s="9" t="s">
        <v>1063</v>
      </c>
      <c r="E776" s="6">
        <v>10</v>
      </c>
      <c r="F776" s="30" t="s">
        <v>50</v>
      </c>
      <c r="G776" s="28">
        <v>1</v>
      </c>
      <c r="H776" s="6">
        <v>53</v>
      </c>
      <c r="I776" s="49">
        <v>6</v>
      </c>
      <c r="J776" s="49">
        <v>5.3</v>
      </c>
    </row>
    <row r="777" spans="1:10" x14ac:dyDescent="0.35">
      <c r="C777" s="9" t="s">
        <v>1047</v>
      </c>
      <c r="D777" s="9" t="s">
        <v>758</v>
      </c>
      <c r="E777" s="6">
        <v>5</v>
      </c>
      <c r="F777" s="30" t="s">
        <v>49</v>
      </c>
      <c r="G777" s="28">
        <v>1</v>
      </c>
      <c r="H777" s="6">
        <v>55</v>
      </c>
      <c r="I777" s="49">
        <v>3</v>
      </c>
      <c r="J777" s="49">
        <v>2.75</v>
      </c>
    </row>
    <row r="778" spans="1:10" ht="26.5" x14ac:dyDescent="0.35">
      <c r="C778" s="9" t="s">
        <v>1038</v>
      </c>
      <c r="D778" s="9" t="s">
        <v>1037</v>
      </c>
      <c r="E778" s="6">
        <v>5</v>
      </c>
      <c r="F778" s="30" t="s">
        <v>49</v>
      </c>
      <c r="G778" s="28">
        <v>1</v>
      </c>
      <c r="H778" s="6">
        <v>55</v>
      </c>
      <c r="I778" s="49">
        <v>12</v>
      </c>
      <c r="J778" s="49">
        <v>11</v>
      </c>
    </row>
    <row r="779" spans="1:10" x14ac:dyDescent="0.35">
      <c r="C779" s="9" t="s">
        <v>1022</v>
      </c>
      <c r="D779" s="9" t="s">
        <v>1021</v>
      </c>
      <c r="E779" s="6">
        <v>1</v>
      </c>
      <c r="F779" s="30" t="s">
        <v>49</v>
      </c>
      <c r="G779" s="28">
        <v>1</v>
      </c>
      <c r="H779" s="6">
        <v>82</v>
      </c>
      <c r="I779" s="49">
        <v>7.5</v>
      </c>
      <c r="J779" s="49">
        <v>10.25</v>
      </c>
    </row>
    <row r="780" spans="1:10" ht="26.5" x14ac:dyDescent="0.35">
      <c r="C780" s="9" t="s">
        <v>1042</v>
      </c>
      <c r="D780" s="9" t="s">
        <v>1041</v>
      </c>
      <c r="E780" s="6">
        <v>5</v>
      </c>
      <c r="F780" s="30" t="s">
        <v>49</v>
      </c>
      <c r="G780" s="28">
        <v>1</v>
      </c>
      <c r="H780" s="6">
        <v>55</v>
      </c>
      <c r="I780" s="49">
        <v>6</v>
      </c>
      <c r="J780" s="49">
        <v>5.5</v>
      </c>
    </row>
    <row r="781" spans="1:10" x14ac:dyDescent="0.35">
      <c r="C781" s="9" t="s">
        <v>1052</v>
      </c>
      <c r="D781" s="9" t="s">
        <v>1051</v>
      </c>
      <c r="E781" s="6">
        <v>7</v>
      </c>
      <c r="F781" s="30" t="s">
        <v>49</v>
      </c>
      <c r="G781" s="28">
        <v>1</v>
      </c>
      <c r="H781" s="6">
        <v>62</v>
      </c>
      <c r="I781" s="49">
        <v>25.5</v>
      </c>
      <c r="J781" s="49">
        <v>26.35</v>
      </c>
    </row>
    <row r="782" spans="1:10" x14ac:dyDescent="0.35">
      <c r="C782" s="9" t="s">
        <v>1036</v>
      </c>
      <c r="D782" s="9" t="s">
        <v>1035</v>
      </c>
      <c r="E782" s="6">
        <v>4</v>
      </c>
      <c r="F782" s="30" t="s">
        <v>50</v>
      </c>
      <c r="G782" s="28">
        <v>1</v>
      </c>
      <c r="H782" s="6">
        <v>57</v>
      </c>
      <c r="I782" s="49">
        <v>22.5</v>
      </c>
      <c r="J782" s="49">
        <v>21.375</v>
      </c>
    </row>
    <row r="783" spans="1:10" ht="26.5" x14ac:dyDescent="0.35">
      <c r="C783" s="9" t="s">
        <v>1049</v>
      </c>
      <c r="D783" s="9" t="s">
        <v>1048</v>
      </c>
      <c r="E783" s="6">
        <v>6</v>
      </c>
      <c r="F783" s="30" t="s">
        <v>50</v>
      </c>
      <c r="G783" s="28">
        <v>1</v>
      </c>
      <c r="H783" s="6">
        <v>60</v>
      </c>
      <c r="I783" s="49">
        <v>7.5</v>
      </c>
      <c r="J783" s="49">
        <v>7.5</v>
      </c>
    </row>
    <row r="784" spans="1:10" x14ac:dyDescent="0.35">
      <c r="A784" s="6" t="s">
        <v>1085</v>
      </c>
      <c r="C784" s="6"/>
      <c r="D784" s="6"/>
      <c r="E784" s="6"/>
      <c r="I784" s="49">
        <v>300</v>
      </c>
      <c r="J784" s="49">
        <v>325</v>
      </c>
    </row>
    <row r="785" spans="1:10" x14ac:dyDescent="0.35">
      <c r="A785" s="6" t="s">
        <v>302</v>
      </c>
      <c r="B785" s="6" t="s">
        <v>705</v>
      </c>
      <c r="C785" s="9" t="s">
        <v>1069</v>
      </c>
      <c r="D785" s="9" t="s">
        <v>1068</v>
      </c>
      <c r="E785" s="6">
        <v>1</v>
      </c>
      <c r="F785" s="30" t="s">
        <v>49</v>
      </c>
      <c r="G785" s="28">
        <v>1</v>
      </c>
      <c r="H785" s="6">
        <v>20</v>
      </c>
      <c r="I785" s="49">
        <v>15</v>
      </c>
      <c r="J785" s="49">
        <v>5</v>
      </c>
    </row>
    <row r="786" spans="1:10" x14ac:dyDescent="0.35">
      <c r="C786" s="9" t="s">
        <v>1069</v>
      </c>
      <c r="D786" s="9" t="s">
        <v>1070</v>
      </c>
      <c r="E786" s="6">
        <v>2</v>
      </c>
      <c r="F786" s="30" t="s">
        <v>50</v>
      </c>
      <c r="G786" s="28">
        <v>1</v>
      </c>
      <c r="H786" s="6">
        <v>12</v>
      </c>
      <c r="I786" s="49">
        <v>15</v>
      </c>
      <c r="J786" s="49">
        <v>3</v>
      </c>
    </row>
    <row r="787" spans="1:10" x14ac:dyDescent="0.35">
      <c r="C787" s="9" t="s">
        <v>1069</v>
      </c>
      <c r="D787" s="9" t="s">
        <v>1071</v>
      </c>
      <c r="E787" s="6">
        <v>3</v>
      </c>
      <c r="F787" s="30" t="s">
        <v>49</v>
      </c>
      <c r="G787" s="28">
        <v>1</v>
      </c>
      <c r="H787" s="6">
        <v>11</v>
      </c>
      <c r="I787" s="49">
        <v>15</v>
      </c>
      <c r="J787" s="49">
        <v>2.75</v>
      </c>
    </row>
    <row r="788" spans="1:10" x14ac:dyDescent="0.35">
      <c r="C788" s="9" t="s">
        <v>1069</v>
      </c>
      <c r="D788" s="9" t="s">
        <v>1072</v>
      </c>
      <c r="E788" s="6">
        <v>4</v>
      </c>
      <c r="F788" s="30" t="s">
        <v>50</v>
      </c>
      <c r="G788" s="28">
        <v>1</v>
      </c>
      <c r="H788" s="6">
        <v>16</v>
      </c>
      <c r="I788" s="49">
        <v>15</v>
      </c>
      <c r="J788" s="49">
        <v>4</v>
      </c>
    </row>
    <row r="789" spans="1:10" x14ac:dyDescent="0.35">
      <c r="C789" s="9" t="s">
        <v>1069</v>
      </c>
      <c r="D789" s="9" t="s">
        <v>1073</v>
      </c>
      <c r="E789" s="6">
        <v>5</v>
      </c>
      <c r="F789" s="30" t="s">
        <v>49</v>
      </c>
      <c r="G789" s="28">
        <v>1</v>
      </c>
      <c r="H789" s="6">
        <v>16</v>
      </c>
      <c r="I789" s="49">
        <v>15</v>
      </c>
      <c r="J789" s="49">
        <v>4</v>
      </c>
    </row>
    <row r="790" spans="1:10" x14ac:dyDescent="0.35">
      <c r="C790" s="9" t="s">
        <v>1069</v>
      </c>
      <c r="D790" s="9" t="s">
        <v>1074</v>
      </c>
      <c r="E790" s="6">
        <v>6</v>
      </c>
      <c r="F790" s="30" t="s">
        <v>50</v>
      </c>
      <c r="G790" s="28">
        <v>1</v>
      </c>
      <c r="H790" s="6">
        <v>13</v>
      </c>
      <c r="I790" s="49">
        <v>15</v>
      </c>
      <c r="J790" s="49">
        <v>3.25</v>
      </c>
    </row>
    <row r="791" spans="1:10" x14ac:dyDescent="0.35">
      <c r="A791" s="6" t="s">
        <v>1086</v>
      </c>
      <c r="C791" s="6"/>
      <c r="D791" s="6"/>
      <c r="E791" s="6"/>
      <c r="I791" s="49">
        <v>90</v>
      </c>
      <c r="J791" s="49">
        <v>22</v>
      </c>
    </row>
    <row r="792" spans="1:10" x14ac:dyDescent="0.35">
      <c r="A792" s="6" t="s">
        <v>276</v>
      </c>
      <c r="B792" s="6" t="s">
        <v>451</v>
      </c>
      <c r="C792" s="9" t="s">
        <v>42</v>
      </c>
      <c r="D792" s="9" t="s">
        <v>1091</v>
      </c>
      <c r="E792" s="6">
        <v>6</v>
      </c>
      <c r="F792" s="30" t="s">
        <v>50</v>
      </c>
      <c r="G792" s="28">
        <v>1</v>
      </c>
      <c r="H792" s="6">
        <v>27</v>
      </c>
      <c r="I792" s="49">
        <v>7.5</v>
      </c>
      <c r="J792" s="49">
        <v>3.375</v>
      </c>
    </row>
    <row r="793" spans="1:10" x14ac:dyDescent="0.35">
      <c r="C793" s="9" t="s">
        <v>42</v>
      </c>
      <c r="D793" s="9" t="s">
        <v>1091</v>
      </c>
      <c r="E793" s="6">
        <v>6</v>
      </c>
      <c r="F793" s="30" t="s">
        <v>49</v>
      </c>
      <c r="G793" s="28">
        <v>1</v>
      </c>
      <c r="H793" s="6">
        <v>34</v>
      </c>
      <c r="I793" s="49">
        <v>7.5</v>
      </c>
      <c r="J793" s="49">
        <v>4.25</v>
      </c>
    </row>
    <row r="794" spans="1:10" ht="26.5" x14ac:dyDescent="0.35">
      <c r="C794" s="9" t="s">
        <v>1126</v>
      </c>
      <c r="D794" s="9" t="s">
        <v>1125</v>
      </c>
      <c r="E794" s="6">
        <v>1</v>
      </c>
      <c r="F794" s="30" t="s">
        <v>50</v>
      </c>
      <c r="G794" s="28">
        <v>1</v>
      </c>
      <c r="H794" s="6">
        <v>48</v>
      </c>
      <c r="I794" s="49">
        <v>15</v>
      </c>
      <c r="J794" s="49">
        <v>12</v>
      </c>
    </row>
    <row r="795" spans="1:10" ht="26.5" x14ac:dyDescent="0.35">
      <c r="C795" s="9" t="s">
        <v>1126</v>
      </c>
      <c r="D795" s="9" t="s">
        <v>1125</v>
      </c>
      <c r="E795" s="6">
        <v>1</v>
      </c>
      <c r="F795" s="30" t="s">
        <v>49</v>
      </c>
      <c r="G795" s="28">
        <v>1</v>
      </c>
      <c r="H795" s="6">
        <v>48</v>
      </c>
      <c r="I795" s="49">
        <v>15</v>
      </c>
      <c r="J795" s="49">
        <v>12</v>
      </c>
    </row>
    <row r="796" spans="1:10" x14ac:dyDescent="0.35">
      <c r="C796" s="9" t="s">
        <v>1122</v>
      </c>
      <c r="D796" s="9" t="s">
        <v>1121</v>
      </c>
      <c r="E796" s="6">
        <v>2</v>
      </c>
      <c r="F796" s="30" t="s">
        <v>50</v>
      </c>
      <c r="G796" s="28">
        <v>1</v>
      </c>
      <c r="H796" s="6">
        <v>44</v>
      </c>
      <c r="I796" s="49">
        <v>15</v>
      </c>
      <c r="J796" s="49">
        <v>11</v>
      </c>
    </row>
    <row r="797" spans="1:10" x14ac:dyDescent="0.35">
      <c r="C797" s="9" t="s">
        <v>1122</v>
      </c>
      <c r="D797" s="9" t="s">
        <v>1121</v>
      </c>
      <c r="E797" s="6">
        <v>2</v>
      </c>
      <c r="F797" s="30" t="s">
        <v>49</v>
      </c>
      <c r="G797" s="28">
        <v>1</v>
      </c>
      <c r="H797" s="6">
        <v>44</v>
      </c>
      <c r="I797" s="49">
        <v>15</v>
      </c>
      <c r="J797" s="49">
        <v>11</v>
      </c>
    </row>
    <row r="798" spans="1:10" x14ac:dyDescent="0.35">
      <c r="C798" s="9" t="s">
        <v>1110</v>
      </c>
      <c r="D798" s="9" t="s">
        <v>1109</v>
      </c>
      <c r="E798" s="6">
        <v>2</v>
      </c>
      <c r="F798" s="30" t="s">
        <v>50</v>
      </c>
      <c r="G798" s="28">
        <v>1</v>
      </c>
      <c r="H798" s="6">
        <v>44</v>
      </c>
      <c r="I798" s="49">
        <v>7.5</v>
      </c>
      <c r="J798" s="49">
        <v>5.5</v>
      </c>
    </row>
    <row r="799" spans="1:10" x14ac:dyDescent="0.35">
      <c r="C799" s="9" t="s">
        <v>1110</v>
      </c>
      <c r="D799" s="9" t="s">
        <v>1109</v>
      </c>
      <c r="E799" s="6">
        <v>2</v>
      </c>
      <c r="F799" s="30" t="s">
        <v>49</v>
      </c>
      <c r="G799" s="28">
        <v>1</v>
      </c>
      <c r="H799" s="6">
        <v>44</v>
      </c>
      <c r="I799" s="49">
        <v>7.5</v>
      </c>
      <c r="J799" s="49">
        <v>5.5</v>
      </c>
    </row>
    <row r="800" spans="1:10" x14ac:dyDescent="0.35">
      <c r="C800" s="9" t="s">
        <v>1090</v>
      </c>
      <c r="D800" s="9" t="s">
        <v>1089</v>
      </c>
      <c r="E800" s="6">
        <v>3</v>
      </c>
      <c r="F800" s="30" t="s">
        <v>50</v>
      </c>
      <c r="G800" s="28">
        <v>1</v>
      </c>
      <c r="H800" s="6">
        <v>31</v>
      </c>
      <c r="I800" s="49">
        <v>10</v>
      </c>
      <c r="J800" s="49">
        <v>5.166666666666667</v>
      </c>
    </row>
    <row r="801" spans="3:10" x14ac:dyDescent="0.35">
      <c r="C801" s="9" t="s">
        <v>1090</v>
      </c>
      <c r="D801" s="9" t="s">
        <v>1089</v>
      </c>
      <c r="E801" s="6">
        <v>3</v>
      </c>
      <c r="F801" s="30" t="s">
        <v>49</v>
      </c>
      <c r="G801" s="28">
        <v>1</v>
      </c>
      <c r="H801" s="6">
        <v>41</v>
      </c>
      <c r="I801" s="49">
        <v>10</v>
      </c>
      <c r="J801" s="49">
        <v>6.833333333333333</v>
      </c>
    </row>
    <row r="802" spans="3:10" ht="26.5" x14ac:dyDescent="0.35">
      <c r="C802" s="9" t="s">
        <v>1093</v>
      </c>
      <c r="D802" s="9" t="s">
        <v>1092</v>
      </c>
      <c r="E802" s="6">
        <v>3</v>
      </c>
      <c r="F802" s="30" t="s">
        <v>50</v>
      </c>
      <c r="G802" s="28">
        <v>1</v>
      </c>
      <c r="H802" s="6">
        <v>31</v>
      </c>
      <c r="I802" s="49">
        <v>5</v>
      </c>
      <c r="J802" s="49">
        <v>2.5833333333333335</v>
      </c>
    </row>
    <row r="803" spans="3:10" ht="26.5" x14ac:dyDescent="0.35">
      <c r="C803" s="9" t="s">
        <v>1093</v>
      </c>
      <c r="D803" s="9" t="s">
        <v>1092</v>
      </c>
      <c r="E803" s="6">
        <v>3</v>
      </c>
      <c r="F803" s="30" t="s">
        <v>49</v>
      </c>
      <c r="G803" s="28">
        <v>1</v>
      </c>
      <c r="H803" s="6">
        <v>41</v>
      </c>
      <c r="I803" s="49">
        <v>5</v>
      </c>
      <c r="J803" s="49">
        <v>3.4166666666666665</v>
      </c>
    </row>
    <row r="804" spans="3:10" x14ac:dyDescent="0.35">
      <c r="C804" s="9" t="s">
        <v>1095</v>
      </c>
      <c r="D804" s="9" t="s">
        <v>1094</v>
      </c>
      <c r="E804" s="6">
        <v>3</v>
      </c>
      <c r="F804" s="30" t="s">
        <v>50</v>
      </c>
      <c r="G804" s="28">
        <v>1</v>
      </c>
      <c r="H804" s="6">
        <v>31</v>
      </c>
      <c r="I804" s="49">
        <v>7.5</v>
      </c>
      <c r="J804" s="49">
        <v>3.875</v>
      </c>
    </row>
    <row r="805" spans="3:10" x14ac:dyDescent="0.35">
      <c r="C805" s="9" t="s">
        <v>1095</v>
      </c>
      <c r="D805" s="9" t="s">
        <v>1094</v>
      </c>
      <c r="E805" s="6">
        <v>3</v>
      </c>
      <c r="F805" s="30" t="s">
        <v>49</v>
      </c>
      <c r="G805" s="28">
        <v>1</v>
      </c>
      <c r="H805" s="6">
        <v>41</v>
      </c>
      <c r="I805" s="49">
        <v>7.5</v>
      </c>
      <c r="J805" s="49">
        <v>5.125</v>
      </c>
    </row>
    <row r="806" spans="3:10" ht="39.5" x14ac:dyDescent="0.35">
      <c r="C806" s="9" t="s">
        <v>1100</v>
      </c>
      <c r="D806" s="9" t="s">
        <v>1099</v>
      </c>
      <c r="E806" s="6">
        <v>4</v>
      </c>
      <c r="F806" s="30" t="s">
        <v>50</v>
      </c>
      <c r="G806" s="28">
        <v>1</v>
      </c>
      <c r="H806" s="6">
        <v>30</v>
      </c>
      <c r="I806" s="49">
        <v>7.5</v>
      </c>
      <c r="J806" s="49">
        <v>3.75</v>
      </c>
    </row>
    <row r="807" spans="3:10" ht="39.5" x14ac:dyDescent="0.35">
      <c r="C807" s="9" t="s">
        <v>1100</v>
      </c>
      <c r="D807" s="9" t="s">
        <v>1099</v>
      </c>
      <c r="E807" s="6">
        <v>4</v>
      </c>
      <c r="F807" s="30" t="s">
        <v>49</v>
      </c>
      <c r="G807" s="28">
        <v>1</v>
      </c>
      <c r="H807" s="6">
        <v>30</v>
      </c>
      <c r="I807" s="49">
        <v>7.5</v>
      </c>
      <c r="J807" s="49">
        <v>3.75</v>
      </c>
    </row>
    <row r="808" spans="3:10" ht="26.5" x14ac:dyDescent="0.35">
      <c r="C808" s="9" t="s">
        <v>1102</v>
      </c>
      <c r="D808" s="9" t="s">
        <v>1101</v>
      </c>
      <c r="E808" s="6">
        <v>4</v>
      </c>
      <c r="F808" s="30" t="s">
        <v>50</v>
      </c>
      <c r="G808" s="28">
        <v>1</v>
      </c>
      <c r="H808" s="6">
        <v>30</v>
      </c>
      <c r="I808" s="49">
        <v>15</v>
      </c>
      <c r="J808" s="49">
        <v>7.5</v>
      </c>
    </row>
    <row r="809" spans="3:10" ht="26.5" x14ac:dyDescent="0.35">
      <c r="C809" s="9" t="s">
        <v>1102</v>
      </c>
      <c r="D809" s="9" t="s">
        <v>1101</v>
      </c>
      <c r="E809" s="6">
        <v>4</v>
      </c>
      <c r="F809" s="30" t="s">
        <v>49</v>
      </c>
      <c r="G809" s="28">
        <v>1</v>
      </c>
      <c r="H809" s="6">
        <v>30</v>
      </c>
      <c r="I809" s="49">
        <v>15</v>
      </c>
      <c r="J809" s="49">
        <v>7.5</v>
      </c>
    </row>
    <row r="810" spans="3:10" ht="26.5" x14ac:dyDescent="0.35">
      <c r="C810" s="9" t="s">
        <v>1104</v>
      </c>
      <c r="D810" s="9" t="s">
        <v>1103</v>
      </c>
      <c r="E810" s="6">
        <v>4</v>
      </c>
      <c r="F810" s="30" t="s">
        <v>50</v>
      </c>
      <c r="G810" s="28">
        <v>1</v>
      </c>
      <c r="H810" s="6">
        <v>30</v>
      </c>
      <c r="I810" s="49">
        <v>7.5</v>
      </c>
      <c r="J810" s="49">
        <v>3.75</v>
      </c>
    </row>
    <row r="811" spans="3:10" ht="26.5" x14ac:dyDescent="0.35">
      <c r="C811" s="9" t="s">
        <v>1104</v>
      </c>
      <c r="D811" s="9" t="s">
        <v>1103</v>
      </c>
      <c r="E811" s="6">
        <v>4</v>
      </c>
      <c r="F811" s="30" t="s">
        <v>49</v>
      </c>
      <c r="G811" s="28">
        <v>1</v>
      </c>
      <c r="H811" s="6">
        <v>30</v>
      </c>
      <c r="I811" s="49">
        <v>7.5</v>
      </c>
      <c r="J811" s="49">
        <v>3.75</v>
      </c>
    </row>
    <row r="812" spans="3:10" x14ac:dyDescent="0.35">
      <c r="C812" s="9" t="s">
        <v>1106</v>
      </c>
      <c r="D812" s="9" t="s">
        <v>1105</v>
      </c>
      <c r="E812" s="6">
        <v>5</v>
      </c>
      <c r="F812" s="30" t="s">
        <v>50</v>
      </c>
      <c r="G812" s="28">
        <v>1</v>
      </c>
      <c r="H812" s="6">
        <v>31</v>
      </c>
      <c r="I812" s="49">
        <v>7.5</v>
      </c>
      <c r="J812" s="49">
        <v>3.875</v>
      </c>
    </row>
    <row r="813" spans="3:10" x14ac:dyDescent="0.35">
      <c r="C813" s="9" t="s">
        <v>1106</v>
      </c>
      <c r="D813" s="9" t="s">
        <v>1105</v>
      </c>
      <c r="E813" s="6">
        <v>5</v>
      </c>
      <c r="F813" s="30" t="s">
        <v>49</v>
      </c>
      <c r="G813" s="28">
        <v>1</v>
      </c>
      <c r="H813" s="6">
        <v>28</v>
      </c>
      <c r="I813" s="49">
        <v>7.5</v>
      </c>
      <c r="J813" s="49">
        <v>3.5</v>
      </c>
    </row>
    <row r="814" spans="3:10" ht="26.5" x14ac:dyDescent="0.35">
      <c r="C814" s="9" t="s">
        <v>1118</v>
      </c>
      <c r="D814" s="9" t="s">
        <v>1117</v>
      </c>
      <c r="E814" s="6">
        <v>5</v>
      </c>
      <c r="F814" s="30" t="s">
        <v>50</v>
      </c>
      <c r="G814" s="28">
        <v>1</v>
      </c>
      <c r="H814" s="6">
        <v>31</v>
      </c>
      <c r="I814" s="49">
        <v>15</v>
      </c>
      <c r="J814" s="49">
        <v>7.75</v>
      </c>
    </row>
    <row r="815" spans="3:10" ht="26.5" x14ac:dyDescent="0.35">
      <c r="C815" s="9" t="s">
        <v>1118</v>
      </c>
      <c r="D815" s="9" t="s">
        <v>1117</v>
      </c>
      <c r="E815" s="6">
        <v>5</v>
      </c>
      <c r="F815" s="30" t="s">
        <v>49</v>
      </c>
      <c r="G815" s="28">
        <v>1</v>
      </c>
      <c r="H815" s="6">
        <v>28</v>
      </c>
      <c r="I815" s="49">
        <v>15</v>
      </c>
      <c r="J815" s="49">
        <v>7</v>
      </c>
    </row>
    <row r="816" spans="3:10" x14ac:dyDescent="0.35">
      <c r="C816" s="9" t="s">
        <v>1120</v>
      </c>
      <c r="D816" s="9" t="s">
        <v>1119</v>
      </c>
      <c r="E816" s="6">
        <v>5</v>
      </c>
      <c r="F816" s="30" t="s">
        <v>50</v>
      </c>
      <c r="G816" s="28">
        <v>1</v>
      </c>
      <c r="H816" s="6">
        <v>31</v>
      </c>
      <c r="I816" s="49">
        <v>7.5</v>
      </c>
      <c r="J816" s="49">
        <v>3.875</v>
      </c>
    </row>
    <row r="817" spans="1:10" x14ac:dyDescent="0.35">
      <c r="C817" s="9" t="s">
        <v>1120</v>
      </c>
      <c r="D817" s="9" t="s">
        <v>1119</v>
      </c>
      <c r="E817" s="6">
        <v>5</v>
      </c>
      <c r="F817" s="30" t="s">
        <v>49</v>
      </c>
      <c r="G817" s="28">
        <v>1</v>
      </c>
      <c r="H817" s="6">
        <v>28</v>
      </c>
      <c r="I817" s="49">
        <v>7.5</v>
      </c>
      <c r="J817" s="49">
        <v>3.5</v>
      </c>
    </row>
    <row r="818" spans="1:10" x14ac:dyDescent="0.35">
      <c r="C818" s="9" t="s">
        <v>1096</v>
      </c>
      <c r="D818" s="9" t="s">
        <v>113</v>
      </c>
      <c r="E818" s="6">
        <v>6</v>
      </c>
      <c r="F818" s="30" t="s">
        <v>50</v>
      </c>
      <c r="G818" s="28">
        <v>1</v>
      </c>
      <c r="H818" s="6">
        <v>27</v>
      </c>
      <c r="I818" s="49">
        <v>4.5</v>
      </c>
      <c r="J818" s="49">
        <v>2.0249999999999999</v>
      </c>
    </row>
    <row r="819" spans="1:10" x14ac:dyDescent="0.35">
      <c r="C819" s="9" t="s">
        <v>1096</v>
      </c>
      <c r="D819" s="9" t="s">
        <v>113</v>
      </c>
      <c r="E819" s="6">
        <v>6</v>
      </c>
      <c r="F819" s="30" t="s">
        <v>49</v>
      </c>
      <c r="G819" s="28">
        <v>1</v>
      </c>
      <c r="H819" s="6">
        <v>34</v>
      </c>
      <c r="I819" s="49">
        <v>4.5</v>
      </c>
      <c r="J819" s="49">
        <v>2.5499999999999998</v>
      </c>
    </row>
    <row r="820" spans="1:10" ht="26.5" x14ac:dyDescent="0.35">
      <c r="C820" s="9" t="s">
        <v>1098</v>
      </c>
      <c r="D820" s="9" t="s">
        <v>1097</v>
      </c>
      <c r="E820" s="6">
        <v>6</v>
      </c>
      <c r="F820" s="30" t="s">
        <v>50</v>
      </c>
      <c r="G820" s="28">
        <v>1</v>
      </c>
      <c r="H820" s="6">
        <v>27</v>
      </c>
      <c r="I820" s="49">
        <v>3</v>
      </c>
      <c r="J820" s="49">
        <v>1.35</v>
      </c>
    </row>
    <row r="821" spans="1:10" ht="26.5" x14ac:dyDescent="0.35">
      <c r="C821" s="9" t="s">
        <v>1098</v>
      </c>
      <c r="D821" s="9" t="s">
        <v>1097</v>
      </c>
      <c r="E821" s="6">
        <v>6</v>
      </c>
      <c r="F821" s="30" t="s">
        <v>49</v>
      </c>
      <c r="G821" s="28">
        <v>1</v>
      </c>
      <c r="H821" s="6">
        <v>34</v>
      </c>
      <c r="I821" s="49">
        <v>3</v>
      </c>
      <c r="J821" s="49">
        <v>1.7</v>
      </c>
    </row>
    <row r="822" spans="1:10" x14ac:dyDescent="0.35">
      <c r="C822" s="9" t="s">
        <v>1124</v>
      </c>
      <c r="D822" s="9" t="s">
        <v>1123</v>
      </c>
      <c r="E822" s="6">
        <v>6</v>
      </c>
      <c r="F822" s="30" t="s">
        <v>50</v>
      </c>
      <c r="G822" s="28">
        <v>1</v>
      </c>
      <c r="H822" s="6">
        <v>27</v>
      </c>
      <c r="I822" s="49">
        <v>15</v>
      </c>
      <c r="J822" s="49">
        <v>6.75</v>
      </c>
    </row>
    <row r="823" spans="1:10" x14ac:dyDescent="0.35">
      <c r="C823" s="9" t="s">
        <v>1124</v>
      </c>
      <c r="D823" s="9" t="s">
        <v>1123</v>
      </c>
      <c r="E823" s="6">
        <v>6</v>
      </c>
      <c r="F823" s="30" t="s">
        <v>49</v>
      </c>
      <c r="G823" s="28">
        <v>1</v>
      </c>
      <c r="H823" s="6">
        <v>34</v>
      </c>
      <c r="I823" s="49">
        <v>15</v>
      </c>
      <c r="J823" s="49">
        <v>8.5</v>
      </c>
    </row>
    <row r="824" spans="1:10" x14ac:dyDescent="0.35">
      <c r="C824" s="9" t="s">
        <v>1108</v>
      </c>
      <c r="D824" s="9" t="s">
        <v>1107</v>
      </c>
      <c r="E824" s="6">
        <v>3</v>
      </c>
      <c r="F824" s="30" t="s">
        <v>50</v>
      </c>
      <c r="G824" s="28">
        <v>1</v>
      </c>
      <c r="H824" s="6">
        <v>31</v>
      </c>
      <c r="I824" s="49">
        <v>7.5</v>
      </c>
      <c r="J824" s="49">
        <v>3.875</v>
      </c>
    </row>
    <row r="825" spans="1:10" x14ac:dyDescent="0.35">
      <c r="C825" s="9" t="s">
        <v>1108</v>
      </c>
      <c r="D825" s="9" t="s">
        <v>1107</v>
      </c>
      <c r="E825" s="6">
        <v>3</v>
      </c>
      <c r="F825" s="30" t="s">
        <v>49</v>
      </c>
      <c r="G825" s="28">
        <v>1</v>
      </c>
      <c r="H825" s="6">
        <v>41</v>
      </c>
      <c r="I825" s="49">
        <v>7.5</v>
      </c>
      <c r="J825" s="49">
        <v>5.125</v>
      </c>
    </row>
    <row r="826" spans="1:10" x14ac:dyDescent="0.35">
      <c r="B826" s="6" t="s">
        <v>122</v>
      </c>
      <c r="C826" s="9" t="s">
        <v>1112</v>
      </c>
      <c r="D826" s="9" t="s">
        <v>1111</v>
      </c>
      <c r="E826" s="6">
        <v>1</v>
      </c>
      <c r="F826" s="30" t="s">
        <v>50</v>
      </c>
      <c r="G826" s="28">
        <v>1</v>
      </c>
      <c r="H826" s="6">
        <v>48</v>
      </c>
      <c r="I826" s="49">
        <v>15</v>
      </c>
      <c r="J826" s="49">
        <v>12</v>
      </c>
    </row>
    <row r="827" spans="1:10" x14ac:dyDescent="0.35">
      <c r="C827" s="9" t="s">
        <v>1112</v>
      </c>
      <c r="D827" s="9" t="s">
        <v>1111</v>
      </c>
      <c r="E827" s="6">
        <v>1</v>
      </c>
      <c r="F827" s="30" t="s">
        <v>49</v>
      </c>
      <c r="G827" s="28">
        <v>1</v>
      </c>
      <c r="H827" s="6">
        <v>48</v>
      </c>
      <c r="I827" s="49">
        <v>15</v>
      </c>
      <c r="J827" s="49">
        <v>12</v>
      </c>
    </row>
    <row r="828" spans="1:10" x14ac:dyDescent="0.35">
      <c r="B828" s="6" t="s">
        <v>705</v>
      </c>
      <c r="C828" s="9" t="s">
        <v>1115</v>
      </c>
      <c r="D828" s="9" t="s">
        <v>311</v>
      </c>
      <c r="E828" s="6">
        <v>2</v>
      </c>
      <c r="F828" s="30" t="s">
        <v>50</v>
      </c>
      <c r="G828" s="28">
        <v>1</v>
      </c>
      <c r="H828" s="6">
        <v>44</v>
      </c>
      <c r="I828" s="49">
        <v>7.5</v>
      </c>
      <c r="J828" s="49">
        <v>5.5</v>
      </c>
    </row>
    <row r="829" spans="1:10" x14ac:dyDescent="0.35">
      <c r="C829" s="9" t="s">
        <v>1115</v>
      </c>
      <c r="D829" s="9" t="s">
        <v>311</v>
      </c>
      <c r="E829" s="6">
        <v>2</v>
      </c>
      <c r="F829" s="30" t="s">
        <v>49</v>
      </c>
      <c r="G829" s="28">
        <v>1</v>
      </c>
      <c r="H829" s="6">
        <v>44</v>
      </c>
      <c r="I829" s="49">
        <v>7.5</v>
      </c>
      <c r="J829" s="49">
        <v>5.5</v>
      </c>
    </row>
    <row r="830" spans="1:10" x14ac:dyDescent="0.35">
      <c r="A830" s="6" t="s">
        <v>1401</v>
      </c>
      <c r="C830" s="6"/>
      <c r="D830" s="6"/>
      <c r="E830" s="6"/>
      <c r="I830" s="49">
        <v>360</v>
      </c>
      <c r="J830" s="49">
        <v>218</v>
      </c>
    </row>
    <row r="831" spans="1:10" ht="26.5" x14ac:dyDescent="0.35">
      <c r="A831" s="6" t="s">
        <v>280</v>
      </c>
      <c r="B831" s="6" t="s">
        <v>130</v>
      </c>
      <c r="C831" s="9" t="s">
        <v>1141</v>
      </c>
      <c r="D831" s="9" t="s">
        <v>1140</v>
      </c>
      <c r="E831" s="6">
        <v>1</v>
      </c>
      <c r="F831" s="30" t="s">
        <v>50</v>
      </c>
      <c r="G831" s="28">
        <v>1</v>
      </c>
      <c r="H831" s="6">
        <v>72</v>
      </c>
      <c r="I831" s="49">
        <v>7.5</v>
      </c>
      <c r="J831" s="49">
        <v>9</v>
      </c>
    </row>
    <row r="832" spans="1:10" ht="26.5" x14ac:dyDescent="0.35">
      <c r="C832" s="9" t="s">
        <v>1141</v>
      </c>
      <c r="D832" s="9" t="s">
        <v>1140</v>
      </c>
      <c r="E832" s="6">
        <v>1</v>
      </c>
      <c r="F832" s="30" t="s">
        <v>49</v>
      </c>
      <c r="G832" s="28">
        <v>1</v>
      </c>
      <c r="H832" s="6">
        <v>72</v>
      </c>
      <c r="I832" s="49">
        <v>7.5</v>
      </c>
      <c r="J832" s="49">
        <v>9</v>
      </c>
    </row>
    <row r="833" spans="2:10" x14ac:dyDescent="0.35">
      <c r="C833" s="9" t="s">
        <v>1147</v>
      </c>
      <c r="D833" s="9" t="s">
        <v>1146</v>
      </c>
      <c r="E833" s="6">
        <v>2</v>
      </c>
      <c r="F833" s="30" t="s">
        <v>50</v>
      </c>
      <c r="G833" s="28">
        <v>1</v>
      </c>
      <c r="H833" s="6">
        <v>66</v>
      </c>
      <c r="I833" s="49">
        <v>3</v>
      </c>
      <c r="J833" s="49">
        <v>3.3</v>
      </c>
    </row>
    <row r="834" spans="2:10" x14ac:dyDescent="0.35">
      <c r="C834" s="9" t="s">
        <v>1147</v>
      </c>
      <c r="D834" s="9" t="s">
        <v>1146</v>
      </c>
      <c r="E834" s="6">
        <v>2</v>
      </c>
      <c r="F834" s="30" t="s">
        <v>49</v>
      </c>
      <c r="G834" s="28">
        <v>1</v>
      </c>
      <c r="H834" s="6">
        <v>66</v>
      </c>
      <c r="I834" s="49">
        <v>3</v>
      </c>
      <c r="J834" s="49">
        <v>3.3</v>
      </c>
    </row>
    <row r="835" spans="2:10" ht="26.5" x14ac:dyDescent="0.35">
      <c r="C835" s="9" t="s">
        <v>1181</v>
      </c>
      <c r="D835" s="9" t="s">
        <v>1180</v>
      </c>
      <c r="E835" s="6">
        <v>1</v>
      </c>
      <c r="F835" s="30" t="s">
        <v>50</v>
      </c>
      <c r="G835" s="28">
        <v>1</v>
      </c>
      <c r="H835" s="6">
        <v>72</v>
      </c>
      <c r="I835" s="49">
        <v>3</v>
      </c>
      <c r="J835" s="49">
        <v>3.6</v>
      </c>
    </row>
    <row r="836" spans="2:10" ht="26.5" x14ac:dyDescent="0.35">
      <c r="C836" s="9" t="s">
        <v>1181</v>
      </c>
      <c r="D836" s="9" t="s">
        <v>1180</v>
      </c>
      <c r="E836" s="6">
        <v>1</v>
      </c>
      <c r="F836" s="30" t="s">
        <v>49</v>
      </c>
      <c r="G836" s="28">
        <v>1</v>
      </c>
      <c r="H836" s="6">
        <v>72</v>
      </c>
      <c r="I836" s="49">
        <v>3</v>
      </c>
      <c r="J836" s="49">
        <v>3.6</v>
      </c>
    </row>
    <row r="837" spans="2:10" x14ac:dyDescent="0.35">
      <c r="B837" s="6" t="s">
        <v>125</v>
      </c>
      <c r="C837" s="9" t="s">
        <v>1144</v>
      </c>
      <c r="D837" s="9" t="s">
        <v>1143</v>
      </c>
      <c r="E837" s="6">
        <v>1</v>
      </c>
      <c r="F837" s="30" t="s">
        <v>50</v>
      </c>
      <c r="G837" s="28">
        <v>1</v>
      </c>
      <c r="H837" s="6">
        <v>72</v>
      </c>
      <c r="I837" s="49">
        <v>7.5</v>
      </c>
      <c r="J837" s="49">
        <v>9</v>
      </c>
    </row>
    <row r="838" spans="2:10" x14ac:dyDescent="0.35">
      <c r="C838" s="9" t="s">
        <v>1144</v>
      </c>
      <c r="D838" s="9" t="s">
        <v>1143</v>
      </c>
      <c r="E838" s="6">
        <v>1</v>
      </c>
      <c r="F838" s="30" t="s">
        <v>49</v>
      </c>
      <c r="G838" s="28">
        <v>1</v>
      </c>
      <c r="H838" s="6">
        <v>72</v>
      </c>
      <c r="I838" s="49">
        <v>7.5</v>
      </c>
      <c r="J838" s="49">
        <v>9</v>
      </c>
    </row>
    <row r="839" spans="2:10" ht="26.5" x14ac:dyDescent="0.35">
      <c r="B839" s="6" t="s">
        <v>1132</v>
      </c>
      <c r="C839" s="9" t="s">
        <v>1134</v>
      </c>
      <c r="D839" s="9" t="s">
        <v>1133</v>
      </c>
      <c r="E839" s="6">
        <v>4</v>
      </c>
      <c r="F839" s="30" t="s">
        <v>50</v>
      </c>
      <c r="G839" s="28">
        <v>1</v>
      </c>
      <c r="H839" s="6">
        <v>52</v>
      </c>
      <c r="I839" s="49">
        <v>7.5</v>
      </c>
      <c r="J839" s="49">
        <v>6.5</v>
      </c>
    </row>
    <row r="840" spans="2:10" ht="26.5" x14ac:dyDescent="0.35">
      <c r="C840" s="9" t="s">
        <v>1134</v>
      </c>
      <c r="D840" s="9" t="s">
        <v>1133</v>
      </c>
      <c r="E840" s="6">
        <v>4</v>
      </c>
      <c r="F840" s="30" t="s">
        <v>49</v>
      </c>
      <c r="G840" s="28">
        <v>1</v>
      </c>
      <c r="H840" s="6">
        <v>50</v>
      </c>
      <c r="I840" s="49">
        <v>7.5</v>
      </c>
      <c r="J840" s="49">
        <v>6.25</v>
      </c>
    </row>
    <row r="841" spans="2:10" ht="26.5" x14ac:dyDescent="0.35">
      <c r="B841" s="6" t="s">
        <v>451</v>
      </c>
      <c r="C841" s="9" t="s">
        <v>1167</v>
      </c>
      <c r="D841" s="9" t="s">
        <v>1166</v>
      </c>
      <c r="E841" s="6">
        <v>1</v>
      </c>
      <c r="F841" s="30" t="s">
        <v>50</v>
      </c>
      <c r="G841" s="28">
        <v>1</v>
      </c>
      <c r="H841" s="6">
        <v>72</v>
      </c>
      <c r="I841" s="49">
        <v>3</v>
      </c>
      <c r="J841" s="49">
        <v>3.6</v>
      </c>
    </row>
    <row r="842" spans="2:10" ht="26.5" x14ac:dyDescent="0.35">
      <c r="C842" s="9" t="s">
        <v>1167</v>
      </c>
      <c r="D842" s="9" t="s">
        <v>1166</v>
      </c>
      <c r="E842" s="6">
        <v>1</v>
      </c>
      <c r="F842" s="30" t="s">
        <v>49</v>
      </c>
      <c r="G842" s="28">
        <v>1</v>
      </c>
      <c r="H842" s="6">
        <v>72</v>
      </c>
      <c r="I842" s="49">
        <v>3</v>
      </c>
      <c r="J842" s="49">
        <v>3.6</v>
      </c>
    </row>
    <row r="843" spans="2:10" ht="26.5" x14ac:dyDescent="0.35">
      <c r="C843" s="9" t="s">
        <v>1179</v>
      </c>
      <c r="D843" s="9" t="s">
        <v>1178</v>
      </c>
      <c r="E843" s="6">
        <v>1</v>
      </c>
      <c r="F843" s="30" t="s">
        <v>50</v>
      </c>
      <c r="G843" s="28">
        <v>1</v>
      </c>
      <c r="H843" s="6">
        <v>72</v>
      </c>
      <c r="I843" s="49">
        <v>9</v>
      </c>
      <c r="J843" s="49">
        <v>10.8</v>
      </c>
    </row>
    <row r="844" spans="2:10" ht="26.5" x14ac:dyDescent="0.35">
      <c r="C844" s="9" t="s">
        <v>1179</v>
      </c>
      <c r="D844" s="9" t="s">
        <v>1178</v>
      </c>
      <c r="E844" s="6">
        <v>1</v>
      </c>
      <c r="F844" s="30" t="s">
        <v>49</v>
      </c>
      <c r="G844" s="28">
        <v>1</v>
      </c>
      <c r="H844" s="6">
        <v>72</v>
      </c>
      <c r="I844" s="49">
        <v>9</v>
      </c>
      <c r="J844" s="49">
        <v>10.8</v>
      </c>
    </row>
    <row r="845" spans="2:10" ht="26.5" x14ac:dyDescent="0.35">
      <c r="C845" s="9" t="s">
        <v>1149</v>
      </c>
      <c r="D845" s="9" t="s">
        <v>1148</v>
      </c>
      <c r="E845" s="6">
        <v>2</v>
      </c>
      <c r="F845" s="30" t="s">
        <v>50</v>
      </c>
      <c r="G845" s="28">
        <v>1</v>
      </c>
      <c r="H845" s="6">
        <v>66</v>
      </c>
      <c r="I845" s="49">
        <v>15</v>
      </c>
      <c r="J845" s="49">
        <v>16.5</v>
      </c>
    </row>
    <row r="846" spans="2:10" ht="26.5" x14ac:dyDescent="0.35">
      <c r="C846" s="9" t="s">
        <v>1149</v>
      </c>
      <c r="D846" s="9" t="s">
        <v>1148</v>
      </c>
      <c r="E846" s="6">
        <v>2</v>
      </c>
      <c r="F846" s="30" t="s">
        <v>49</v>
      </c>
      <c r="G846" s="28">
        <v>1</v>
      </c>
      <c r="H846" s="6">
        <v>66</v>
      </c>
      <c r="I846" s="49">
        <v>15</v>
      </c>
      <c r="J846" s="49">
        <v>16.5</v>
      </c>
    </row>
    <row r="847" spans="2:10" ht="26.5" x14ac:dyDescent="0.35">
      <c r="C847" s="9" t="s">
        <v>1169</v>
      </c>
      <c r="D847" s="9" t="s">
        <v>1168</v>
      </c>
      <c r="E847" s="6">
        <v>3</v>
      </c>
      <c r="F847" s="30" t="s">
        <v>50</v>
      </c>
      <c r="G847" s="28">
        <v>1</v>
      </c>
      <c r="H847" s="6">
        <v>52</v>
      </c>
      <c r="I847" s="49">
        <v>7.5</v>
      </c>
      <c r="J847" s="49">
        <v>6.5</v>
      </c>
    </row>
    <row r="848" spans="2:10" ht="26.5" x14ac:dyDescent="0.35">
      <c r="C848" s="9" t="s">
        <v>1169</v>
      </c>
      <c r="D848" s="9" t="s">
        <v>1168</v>
      </c>
      <c r="E848" s="6">
        <v>3</v>
      </c>
      <c r="F848" s="30" t="s">
        <v>49</v>
      </c>
      <c r="G848" s="28">
        <v>1</v>
      </c>
      <c r="H848" s="6">
        <v>62</v>
      </c>
      <c r="I848" s="49">
        <v>7.5</v>
      </c>
      <c r="J848" s="49">
        <v>7.75</v>
      </c>
    </row>
    <row r="849" spans="3:10" ht="26.5" x14ac:dyDescent="0.35">
      <c r="C849" s="9" t="s">
        <v>1171</v>
      </c>
      <c r="D849" s="9" t="s">
        <v>1170</v>
      </c>
      <c r="E849" s="6">
        <v>3</v>
      </c>
      <c r="F849" s="30" t="s">
        <v>50</v>
      </c>
      <c r="G849" s="28">
        <v>1</v>
      </c>
      <c r="H849" s="6">
        <v>52</v>
      </c>
      <c r="I849" s="49">
        <v>15</v>
      </c>
      <c r="J849" s="49">
        <v>13</v>
      </c>
    </row>
    <row r="850" spans="3:10" ht="26.5" x14ac:dyDescent="0.35">
      <c r="C850" s="9" t="s">
        <v>1171</v>
      </c>
      <c r="D850" s="9" t="s">
        <v>1170</v>
      </c>
      <c r="E850" s="6">
        <v>3</v>
      </c>
      <c r="F850" s="30" t="s">
        <v>49</v>
      </c>
      <c r="G850" s="28">
        <v>1</v>
      </c>
      <c r="H850" s="6">
        <v>62</v>
      </c>
      <c r="I850" s="49">
        <v>15</v>
      </c>
      <c r="J850" s="49">
        <v>15.5</v>
      </c>
    </row>
    <row r="851" spans="3:10" ht="26.5" x14ac:dyDescent="0.35">
      <c r="C851" s="9" t="s">
        <v>1157</v>
      </c>
      <c r="D851" s="9" t="s">
        <v>1156</v>
      </c>
      <c r="E851" s="6">
        <v>4</v>
      </c>
      <c r="F851" s="30" t="s">
        <v>50</v>
      </c>
      <c r="G851" s="28">
        <v>1</v>
      </c>
      <c r="H851" s="6">
        <v>52</v>
      </c>
      <c r="I851" s="49">
        <v>7.5</v>
      </c>
      <c r="J851" s="49">
        <v>6.5</v>
      </c>
    </row>
    <row r="852" spans="3:10" ht="26.5" x14ac:dyDescent="0.35">
      <c r="C852" s="9" t="s">
        <v>1157</v>
      </c>
      <c r="D852" s="9" t="s">
        <v>1156</v>
      </c>
      <c r="E852" s="6">
        <v>4</v>
      </c>
      <c r="F852" s="30" t="s">
        <v>49</v>
      </c>
      <c r="G852" s="28">
        <v>1</v>
      </c>
      <c r="H852" s="6">
        <v>50</v>
      </c>
      <c r="I852" s="49">
        <v>7.5</v>
      </c>
      <c r="J852" s="49">
        <v>6.25</v>
      </c>
    </row>
    <row r="853" spans="3:10" ht="26.5" x14ac:dyDescent="0.35">
      <c r="C853" s="9" t="s">
        <v>1173</v>
      </c>
      <c r="D853" s="9" t="s">
        <v>1172</v>
      </c>
      <c r="E853" s="6">
        <v>4</v>
      </c>
      <c r="F853" s="30" t="s">
        <v>50</v>
      </c>
      <c r="G853" s="28">
        <v>1</v>
      </c>
      <c r="H853" s="6">
        <v>52</v>
      </c>
      <c r="I853" s="49">
        <v>4.5</v>
      </c>
      <c r="J853" s="49">
        <v>3.9</v>
      </c>
    </row>
    <row r="854" spans="3:10" ht="26.5" x14ac:dyDescent="0.35">
      <c r="C854" s="9" t="s">
        <v>1173</v>
      </c>
      <c r="D854" s="9" t="s">
        <v>1172</v>
      </c>
      <c r="E854" s="6">
        <v>4</v>
      </c>
      <c r="F854" s="30" t="s">
        <v>49</v>
      </c>
      <c r="G854" s="28">
        <v>1</v>
      </c>
      <c r="H854" s="6">
        <v>50</v>
      </c>
      <c r="I854" s="49">
        <v>4.5</v>
      </c>
      <c r="J854" s="49">
        <v>3.75</v>
      </c>
    </row>
    <row r="855" spans="3:10" ht="26.5" x14ac:dyDescent="0.35">
      <c r="C855" s="9" t="s">
        <v>1175</v>
      </c>
      <c r="D855" s="9" t="s">
        <v>1174</v>
      </c>
      <c r="E855" s="6">
        <v>4</v>
      </c>
      <c r="F855" s="30" t="s">
        <v>50</v>
      </c>
      <c r="G855" s="28">
        <v>1</v>
      </c>
      <c r="H855" s="6">
        <v>52</v>
      </c>
      <c r="I855" s="49">
        <v>10.5</v>
      </c>
      <c r="J855" s="49">
        <v>9.1</v>
      </c>
    </row>
    <row r="856" spans="3:10" ht="26.5" x14ac:dyDescent="0.35">
      <c r="C856" s="9" t="s">
        <v>1175</v>
      </c>
      <c r="D856" s="9" t="s">
        <v>1174</v>
      </c>
      <c r="E856" s="6">
        <v>4</v>
      </c>
      <c r="F856" s="30" t="s">
        <v>49</v>
      </c>
      <c r="G856" s="28">
        <v>1</v>
      </c>
      <c r="H856" s="6">
        <v>50</v>
      </c>
      <c r="I856" s="49">
        <v>10.5</v>
      </c>
      <c r="J856" s="49">
        <v>8.75</v>
      </c>
    </row>
    <row r="857" spans="3:10" ht="39.5" x14ac:dyDescent="0.35">
      <c r="C857" s="9" t="s">
        <v>1137</v>
      </c>
      <c r="D857" s="9" t="s">
        <v>1136</v>
      </c>
      <c r="E857" s="6">
        <v>6</v>
      </c>
      <c r="F857" s="30" t="s">
        <v>50</v>
      </c>
      <c r="G857" s="28">
        <v>1</v>
      </c>
      <c r="H857" s="6">
        <v>55</v>
      </c>
      <c r="I857" s="49">
        <v>3</v>
      </c>
      <c r="J857" s="49">
        <v>2.75</v>
      </c>
    </row>
    <row r="858" spans="3:10" ht="39.5" x14ac:dyDescent="0.35">
      <c r="C858" s="9" t="s">
        <v>1137</v>
      </c>
      <c r="D858" s="9" t="s">
        <v>1136</v>
      </c>
      <c r="E858" s="6">
        <v>6</v>
      </c>
      <c r="F858" s="30" t="s">
        <v>49</v>
      </c>
      <c r="G858" s="28">
        <v>1</v>
      </c>
      <c r="H858" s="6">
        <v>56</v>
      </c>
      <c r="I858" s="49">
        <v>3</v>
      </c>
      <c r="J858" s="49">
        <v>2.8</v>
      </c>
    </row>
    <row r="859" spans="3:10" ht="26.5" x14ac:dyDescent="0.35">
      <c r="C859" s="9" t="s">
        <v>1177</v>
      </c>
      <c r="D859" s="9" t="s">
        <v>1176</v>
      </c>
      <c r="E859" s="6">
        <v>5</v>
      </c>
      <c r="F859" s="30" t="s">
        <v>50</v>
      </c>
      <c r="G859" s="28">
        <v>1</v>
      </c>
      <c r="H859" s="6">
        <v>57</v>
      </c>
      <c r="I859" s="49">
        <v>19.5</v>
      </c>
      <c r="J859" s="49">
        <v>18.524999999999999</v>
      </c>
    </row>
    <row r="860" spans="3:10" ht="26.5" x14ac:dyDescent="0.35">
      <c r="C860" s="9" t="s">
        <v>1177</v>
      </c>
      <c r="D860" s="9" t="s">
        <v>1176</v>
      </c>
      <c r="E860" s="6">
        <v>5</v>
      </c>
      <c r="F860" s="30" t="s">
        <v>49</v>
      </c>
      <c r="G860" s="28">
        <v>1</v>
      </c>
      <c r="H860" s="6">
        <v>50</v>
      </c>
      <c r="I860" s="49">
        <v>19.5</v>
      </c>
      <c r="J860" s="49">
        <v>16.25</v>
      </c>
    </row>
    <row r="861" spans="3:10" ht="26.5" x14ac:dyDescent="0.35">
      <c r="C861" s="9" t="s">
        <v>1161</v>
      </c>
      <c r="D861" s="9" t="s">
        <v>1160</v>
      </c>
      <c r="E861" s="6">
        <v>5</v>
      </c>
      <c r="F861" s="30" t="s">
        <v>50</v>
      </c>
      <c r="G861" s="28">
        <v>1</v>
      </c>
      <c r="H861" s="6">
        <v>57</v>
      </c>
      <c r="I861" s="49">
        <v>3</v>
      </c>
      <c r="J861" s="49">
        <v>2.85</v>
      </c>
    </row>
    <row r="862" spans="3:10" ht="26.5" x14ac:dyDescent="0.35">
      <c r="C862" s="9" t="s">
        <v>1161</v>
      </c>
      <c r="D862" s="9" t="s">
        <v>1160</v>
      </c>
      <c r="E862" s="6">
        <v>5</v>
      </c>
      <c r="F862" s="30" t="s">
        <v>49</v>
      </c>
      <c r="G862" s="28">
        <v>1</v>
      </c>
      <c r="H862" s="6">
        <v>50</v>
      </c>
      <c r="I862" s="49">
        <v>3</v>
      </c>
      <c r="J862" s="49">
        <v>2.5</v>
      </c>
    </row>
    <row r="863" spans="3:10" ht="26.5" x14ac:dyDescent="0.35">
      <c r="C863" s="9" t="s">
        <v>1139</v>
      </c>
      <c r="D863" s="9" t="s">
        <v>1138</v>
      </c>
      <c r="E863" s="6">
        <v>6</v>
      </c>
      <c r="F863" s="30" t="s">
        <v>50</v>
      </c>
      <c r="G863" s="28">
        <v>1</v>
      </c>
      <c r="H863" s="6">
        <v>55</v>
      </c>
      <c r="I863" s="49">
        <v>9</v>
      </c>
      <c r="J863" s="49">
        <v>8.25</v>
      </c>
    </row>
    <row r="864" spans="3:10" ht="26.5" x14ac:dyDescent="0.35">
      <c r="C864" s="9" t="s">
        <v>1139</v>
      </c>
      <c r="D864" s="9" t="s">
        <v>1138</v>
      </c>
      <c r="E864" s="6">
        <v>6</v>
      </c>
      <c r="F864" s="30" t="s">
        <v>49</v>
      </c>
      <c r="G864" s="28">
        <v>1</v>
      </c>
      <c r="H864" s="6">
        <v>56</v>
      </c>
      <c r="I864" s="49">
        <v>9</v>
      </c>
      <c r="J864" s="49">
        <v>8.4</v>
      </c>
    </row>
    <row r="865" spans="1:10" ht="26.5" x14ac:dyDescent="0.35">
      <c r="C865" s="9" t="s">
        <v>1163</v>
      </c>
      <c r="D865" s="9" t="s">
        <v>1162</v>
      </c>
      <c r="E865" s="6">
        <v>6</v>
      </c>
      <c r="F865" s="30" t="s">
        <v>50</v>
      </c>
      <c r="G865" s="28">
        <v>1</v>
      </c>
      <c r="H865" s="6">
        <v>55</v>
      </c>
      <c r="I865" s="49">
        <v>15</v>
      </c>
      <c r="J865" s="49">
        <v>13.75</v>
      </c>
    </row>
    <row r="866" spans="1:10" ht="26.5" x14ac:dyDescent="0.35">
      <c r="C866" s="9" t="s">
        <v>1163</v>
      </c>
      <c r="D866" s="9" t="s">
        <v>1162</v>
      </c>
      <c r="E866" s="6">
        <v>6</v>
      </c>
      <c r="F866" s="30" t="s">
        <v>49</v>
      </c>
      <c r="G866" s="28">
        <v>1</v>
      </c>
      <c r="H866" s="6">
        <v>56</v>
      </c>
      <c r="I866" s="49">
        <v>15</v>
      </c>
      <c r="J866" s="49">
        <v>14</v>
      </c>
    </row>
    <row r="867" spans="1:10" ht="26.5" x14ac:dyDescent="0.35">
      <c r="C867" s="9" t="s">
        <v>1165</v>
      </c>
      <c r="D867" s="9" t="s">
        <v>1164</v>
      </c>
      <c r="E867" s="6">
        <v>6</v>
      </c>
      <c r="F867" s="30" t="s">
        <v>50</v>
      </c>
      <c r="G867" s="28">
        <v>1</v>
      </c>
      <c r="H867" s="6">
        <v>55</v>
      </c>
      <c r="I867" s="49">
        <v>3</v>
      </c>
      <c r="J867" s="49">
        <v>2.75</v>
      </c>
    </row>
    <row r="868" spans="1:10" ht="26.5" x14ac:dyDescent="0.35">
      <c r="C868" s="9" t="s">
        <v>1165</v>
      </c>
      <c r="D868" s="9" t="s">
        <v>1164</v>
      </c>
      <c r="E868" s="6">
        <v>6</v>
      </c>
      <c r="F868" s="30" t="s">
        <v>49</v>
      </c>
      <c r="G868" s="28">
        <v>1</v>
      </c>
      <c r="H868" s="6">
        <v>56</v>
      </c>
      <c r="I868" s="49">
        <v>3</v>
      </c>
      <c r="J868" s="49">
        <v>2.8</v>
      </c>
    </row>
    <row r="869" spans="1:10" x14ac:dyDescent="0.35">
      <c r="B869" s="6" t="s">
        <v>122</v>
      </c>
      <c r="C869" s="9" t="s">
        <v>1154</v>
      </c>
      <c r="D869" s="9" t="s">
        <v>1153</v>
      </c>
      <c r="E869" s="6">
        <v>2</v>
      </c>
      <c r="F869" s="30" t="s">
        <v>50</v>
      </c>
      <c r="G869" s="28">
        <v>1</v>
      </c>
      <c r="H869" s="6">
        <v>66</v>
      </c>
      <c r="I869" s="49">
        <v>4.5</v>
      </c>
      <c r="J869" s="49">
        <v>4.95</v>
      </c>
    </row>
    <row r="870" spans="1:10" x14ac:dyDescent="0.35">
      <c r="C870" s="9" t="s">
        <v>1154</v>
      </c>
      <c r="D870" s="9" t="s">
        <v>1153</v>
      </c>
      <c r="E870" s="6">
        <v>2</v>
      </c>
      <c r="F870" s="30" t="s">
        <v>49</v>
      </c>
      <c r="G870" s="28">
        <v>1</v>
      </c>
      <c r="H870" s="6">
        <v>66</v>
      </c>
      <c r="I870" s="49">
        <v>4.5</v>
      </c>
      <c r="J870" s="49">
        <v>4.95</v>
      </c>
    </row>
    <row r="871" spans="1:10" ht="26.5" x14ac:dyDescent="0.35">
      <c r="B871" s="6" t="s">
        <v>1127</v>
      </c>
      <c r="C871" s="9" t="s">
        <v>1129</v>
      </c>
      <c r="D871" s="9" t="s">
        <v>1128</v>
      </c>
      <c r="E871" s="6">
        <v>3</v>
      </c>
      <c r="F871" s="30" t="s">
        <v>50</v>
      </c>
      <c r="G871" s="28">
        <v>1</v>
      </c>
      <c r="H871" s="6">
        <v>52</v>
      </c>
      <c r="I871" s="49">
        <v>7.5</v>
      </c>
      <c r="J871" s="49">
        <v>6.5</v>
      </c>
    </row>
    <row r="872" spans="1:10" ht="26.5" x14ac:dyDescent="0.35">
      <c r="C872" s="9" t="s">
        <v>1129</v>
      </c>
      <c r="D872" s="9" t="s">
        <v>1128</v>
      </c>
      <c r="E872" s="6">
        <v>3</v>
      </c>
      <c r="F872" s="30" t="s">
        <v>49</v>
      </c>
      <c r="G872" s="28">
        <v>1</v>
      </c>
      <c r="H872" s="6">
        <v>62</v>
      </c>
      <c r="I872" s="49">
        <v>7.5</v>
      </c>
      <c r="J872" s="49">
        <v>7.75</v>
      </c>
    </row>
    <row r="873" spans="1:10" x14ac:dyDescent="0.35">
      <c r="B873" s="6" t="s">
        <v>705</v>
      </c>
      <c r="C873" s="9" t="s">
        <v>1151</v>
      </c>
      <c r="D873" s="9" t="s">
        <v>1150</v>
      </c>
      <c r="E873" s="6">
        <v>2</v>
      </c>
      <c r="F873" s="30" t="s">
        <v>50</v>
      </c>
      <c r="G873" s="28">
        <v>1</v>
      </c>
      <c r="H873" s="6">
        <v>66</v>
      </c>
      <c r="I873" s="49">
        <v>7.5</v>
      </c>
      <c r="J873" s="49">
        <v>8.25</v>
      </c>
    </row>
    <row r="874" spans="1:10" x14ac:dyDescent="0.35">
      <c r="C874" s="9" t="s">
        <v>1151</v>
      </c>
      <c r="D874" s="9" t="s">
        <v>1150</v>
      </c>
      <c r="E874" s="6">
        <v>2</v>
      </c>
      <c r="F874" s="30" t="s">
        <v>49</v>
      </c>
      <c r="G874" s="28">
        <v>1</v>
      </c>
      <c r="H874" s="6">
        <v>66</v>
      </c>
      <c r="I874" s="49">
        <v>7.5</v>
      </c>
      <c r="J874" s="49">
        <v>8.25</v>
      </c>
    </row>
    <row r="875" spans="1:10" ht="39.5" x14ac:dyDescent="0.35">
      <c r="C875" s="9" t="s">
        <v>1159</v>
      </c>
      <c r="D875" s="9" t="s">
        <v>1158</v>
      </c>
      <c r="E875" s="6">
        <v>5</v>
      </c>
      <c r="F875" s="30" t="s">
        <v>50</v>
      </c>
      <c r="G875" s="28">
        <v>1</v>
      </c>
      <c r="H875" s="6">
        <v>57</v>
      </c>
      <c r="I875" s="49">
        <v>7.5</v>
      </c>
      <c r="J875" s="49">
        <v>7.125</v>
      </c>
    </row>
    <row r="876" spans="1:10" ht="39.5" x14ac:dyDescent="0.35">
      <c r="C876" s="9" t="s">
        <v>1159</v>
      </c>
      <c r="D876" s="9" t="s">
        <v>1158</v>
      </c>
      <c r="E876" s="6">
        <v>5</v>
      </c>
      <c r="F876" s="30" t="s">
        <v>49</v>
      </c>
      <c r="G876" s="28">
        <v>1</v>
      </c>
      <c r="H876" s="6">
        <v>50</v>
      </c>
      <c r="I876" s="49">
        <v>7.5</v>
      </c>
      <c r="J876" s="49">
        <v>6.25</v>
      </c>
    </row>
    <row r="877" spans="1:10" x14ac:dyDescent="0.35">
      <c r="A877" s="6" t="s">
        <v>1404</v>
      </c>
      <c r="C877" s="6"/>
      <c r="D877" s="6"/>
      <c r="E877" s="6"/>
      <c r="I877" s="49">
        <v>360</v>
      </c>
      <c r="J877" s="49">
        <v>354.99999999999994</v>
      </c>
    </row>
    <row r="878" spans="1:10" x14ac:dyDescent="0.35">
      <c r="A878" s="6" t="s">
        <v>304</v>
      </c>
      <c r="B878" s="6" t="s">
        <v>451</v>
      </c>
      <c r="C878" s="9" t="s">
        <v>42</v>
      </c>
      <c r="D878" s="9" t="s">
        <v>1210</v>
      </c>
      <c r="E878" s="6">
        <v>5</v>
      </c>
      <c r="F878" s="30" t="s">
        <v>50</v>
      </c>
      <c r="G878" s="28">
        <v>1</v>
      </c>
      <c r="H878" s="6">
        <v>32</v>
      </c>
      <c r="I878" s="49">
        <v>7.5</v>
      </c>
      <c r="J878" s="49">
        <v>4</v>
      </c>
    </row>
    <row r="879" spans="1:10" x14ac:dyDescent="0.35">
      <c r="C879" s="9" t="s">
        <v>42</v>
      </c>
      <c r="D879" s="9" t="s">
        <v>1210</v>
      </c>
      <c r="E879" s="6">
        <v>5</v>
      </c>
      <c r="F879" s="30" t="s">
        <v>50</v>
      </c>
      <c r="G879" s="28"/>
      <c r="H879" s="6">
        <v>97</v>
      </c>
      <c r="I879" s="49">
        <v>7.5</v>
      </c>
      <c r="J879" s="49">
        <v>12.125</v>
      </c>
    </row>
    <row r="880" spans="1:10" x14ac:dyDescent="0.35">
      <c r="C880" s="9" t="s">
        <v>42</v>
      </c>
      <c r="D880" s="9" t="s">
        <v>1210</v>
      </c>
      <c r="E880" s="6">
        <v>5</v>
      </c>
      <c r="F880" s="30" t="s">
        <v>49</v>
      </c>
      <c r="G880" s="28">
        <v>1</v>
      </c>
      <c r="H880" s="6">
        <v>105</v>
      </c>
      <c r="I880" s="49">
        <v>7.5</v>
      </c>
      <c r="J880" s="49">
        <v>13.125</v>
      </c>
    </row>
    <row r="881" spans="3:10" x14ac:dyDescent="0.35">
      <c r="C881" s="9" t="s">
        <v>42</v>
      </c>
      <c r="D881" s="9" t="s">
        <v>1210</v>
      </c>
      <c r="E881" s="6">
        <v>5</v>
      </c>
      <c r="F881" s="30" t="s">
        <v>49</v>
      </c>
      <c r="G881" s="28"/>
      <c r="H881" s="6">
        <v>21</v>
      </c>
      <c r="I881" s="49">
        <v>7.5</v>
      </c>
      <c r="J881" s="49">
        <v>2.625</v>
      </c>
    </row>
    <row r="882" spans="3:10" ht="26.5" x14ac:dyDescent="0.35">
      <c r="C882" s="9" t="s">
        <v>1213</v>
      </c>
      <c r="D882" s="9" t="s">
        <v>1212</v>
      </c>
      <c r="E882" s="6">
        <v>1</v>
      </c>
      <c r="F882" s="30" t="s">
        <v>50</v>
      </c>
      <c r="G882" s="28">
        <v>1</v>
      </c>
      <c r="H882" s="6">
        <v>46</v>
      </c>
      <c r="I882" s="49">
        <v>16.5</v>
      </c>
      <c r="J882" s="49">
        <v>12.65</v>
      </c>
    </row>
    <row r="883" spans="3:10" ht="26.5" x14ac:dyDescent="0.35">
      <c r="C883" s="9" t="s">
        <v>1213</v>
      </c>
      <c r="D883" s="9" t="s">
        <v>1212</v>
      </c>
      <c r="E883" s="6">
        <v>1</v>
      </c>
      <c r="F883" s="30" t="s">
        <v>50</v>
      </c>
      <c r="G883" s="28"/>
      <c r="H883" s="6">
        <v>124</v>
      </c>
      <c r="I883" s="49">
        <v>16.5</v>
      </c>
      <c r="J883" s="49">
        <v>34.1</v>
      </c>
    </row>
    <row r="884" spans="3:10" ht="26.5" x14ac:dyDescent="0.35">
      <c r="C884" s="9" t="s">
        <v>1213</v>
      </c>
      <c r="D884" s="9" t="s">
        <v>1212</v>
      </c>
      <c r="E884" s="6">
        <v>1</v>
      </c>
      <c r="F884" s="30" t="s">
        <v>49</v>
      </c>
      <c r="G884" s="28">
        <v>1</v>
      </c>
      <c r="H884" s="6">
        <v>46</v>
      </c>
      <c r="I884" s="49">
        <v>16.5</v>
      </c>
      <c r="J884" s="49">
        <v>12.65</v>
      </c>
    </row>
    <row r="885" spans="3:10" ht="26.5" x14ac:dyDescent="0.35">
      <c r="C885" s="9" t="s">
        <v>1213</v>
      </c>
      <c r="D885" s="9" t="s">
        <v>1212</v>
      </c>
      <c r="E885" s="6">
        <v>1</v>
      </c>
      <c r="F885" s="30" t="s">
        <v>49</v>
      </c>
      <c r="G885" s="28"/>
      <c r="H885" s="6">
        <v>124</v>
      </c>
      <c r="I885" s="49">
        <v>16.5</v>
      </c>
      <c r="J885" s="49">
        <v>34.1</v>
      </c>
    </row>
    <row r="886" spans="3:10" x14ac:dyDescent="0.35">
      <c r="C886" s="9" t="s">
        <v>1217</v>
      </c>
      <c r="D886" s="9" t="s">
        <v>425</v>
      </c>
      <c r="E886" s="6">
        <v>2</v>
      </c>
      <c r="F886" s="30" t="s">
        <v>50</v>
      </c>
      <c r="G886" s="28">
        <v>1</v>
      </c>
      <c r="H886" s="6">
        <v>114</v>
      </c>
      <c r="I886" s="49">
        <v>6</v>
      </c>
      <c r="J886" s="49">
        <v>11.4</v>
      </c>
    </row>
    <row r="887" spans="3:10" x14ac:dyDescent="0.35">
      <c r="C887" s="9" t="s">
        <v>1217</v>
      </c>
      <c r="D887" s="9" t="s">
        <v>425</v>
      </c>
      <c r="E887" s="6">
        <v>2</v>
      </c>
      <c r="F887" s="30" t="s">
        <v>50</v>
      </c>
      <c r="G887" s="28"/>
      <c r="H887" s="6">
        <v>40</v>
      </c>
      <c r="I887" s="49">
        <v>6</v>
      </c>
      <c r="J887" s="49">
        <v>4</v>
      </c>
    </row>
    <row r="888" spans="3:10" x14ac:dyDescent="0.35">
      <c r="C888" s="9" t="s">
        <v>1217</v>
      </c>
      <c r="D888" s="9" t="s">
        <v>425</v>
      </c>
      <c r="E888" s="6">
        <v>2</v>
      </c>
      <c r="F888" s="30" t="s">
        <v>49</v>
      </c>
      <c r="G888" s="28">
        <v>1</v>
      </c>
      <c r="H888" s="6">
        <v>114</v>
      </c>
      <c r="I888" s="49">
        <v>6</v>
      </c>
      <c r="J888" s="49">
        <v>11.4</v>
      </c>
    </row>
    <row r="889" spans="3:10" x14ac:dyDescent="0.35">
      <c r="C889" s="9" t="s">
        <v>1217</v>
      </c>
      <c r="D889" s="9" t="s">
        <v>425</v>
      </c>
      <c r="E889" s="6">
        <v>2</v>
      </c>
      <c r="F889" s="30" t="s">
        <v>49</v>
      </c>
      <c r="G889" s="28"/>
      <c r="H889" s="6">
        <v>38</v>
      </c>
      <c r="I889" s="49">
        <v>6</v>
      </c>
      <c r="J889" s="49">
        <v>3.8</v>
      </c>
    </row>
    <row r="890" spans="3:10" ht="26.5" x14ac:dyDescent="0.35">
      <c r="C890" s="9" t="s">
        <v>1219</v>
      </c>
      <c r="D890" s="9" t="s">
        <v>1218</v>
      </c>
      <c r="E890" s="6">
        <v>2</v>
      </c>
      <c r="F890" s="30" t="s">
        <v>50</v>
      </c>
      <c r="G890" s="28">
        <v>1</v>
      </c>
      <c r="H890" s="6">
        <v>114</v>
      </c>
      <c r="I890" s="49">
        <v>24</v>
      </c>
      <c r="J890" s="49">
        <v>45.6</v>
      </c>
    </row>
    <row r="891" spans="3:10" ht="26.5" x14ac:dyDescent="0.35">
      <c r="C891" s="9" t="s">
        <v>1219</v>
      </c>
      <c r="D891" s="9" t="s">
        <v>1218</v>
      </c>
      <c r="E891" s="6">
        <v>2</v>
      </c>
      <c r="F891" s="30" t="s">
        <v>50</v>
      </c>
      <c r="G891" s="28"/>
      <c r="H891" s="6">
        <v>40</v>
      </c>
      <c r="I891" s="49">
        <v>24</v>
      </c>
      <c r="J891" s="49">
        <v>16</v>
      </c>
    </row>
    <row r="892" spans="3:10" ht="26.5" x14ac:dyDescent="0.35">
      <c r="C892" s="9" t="s">
        <v>1219</v>
      </c>
      <c r="D892" s="9" t="s">
        <v>1218</v>
      </c>
      <c r="E892" s="6">
        <v>2</v>
      </c>
      <c r="F892" s="30" t="s">
        <v>49</v>
      </c>
      <c r="G892" s="28">
        <v>1</v>
      </c>
      <c r="H892" s="6">
        <v>114</v>
      </c>
      <c r="I892" s="49">
        <v>24</v>
      </c>
      <c r="J892" s="49">
        <v>45.6</v>
      </c>
    </row>
    <row r="893" spans="3:10" ht="26.5" x14ac:dyDescent="0.35">
      <c r="C893" s="9" t="s">
        <v>1219</v>
      </c>
      <c r="D893" s="9" t="s">
        <v>1218</v>
      </c>
      <c r="E893" s="6">
        <v>2</v>
      </c>
      <c r="F893" s="30" t="s">
        <v>49</v>
      </c>
      <c r="G893" s="28"/>
      <c r="H893" s="6">
        <v>38</v>
      </c>
      <c r="I893" s="49">
        <v>24</v>
      </c>
      <c r="J893" s="49">
        <v>15.2</v>
      </c>
    </row>
    <row r="894" spans="3:10" ht="26.5" x14ac:dyDescent="0.35">
      <c r="C894" s="9" t="s">
        <v>1221</v>
      </c>
      <c r="D894" s="9" t="s">
        <v>1220</v>
      </c>
      <c r="E894" s="6">
        <v>3</v>
      </c>
      <c r="F894" s="30" t="s">
        <v>50</v>
      </c>
      <c r="G894" s="28">
        <v>1</v>
      </c>
      <c r="H894" s="6">
        <v>30</v>
      </c>
      <c r="I894" s="49">
        <v>30</v>
      </c>
      <c r="J894" s="49">
        <v>15</v>
      </c>
    </row>
    <row r="895" spans="3:10" ht="26.5" x14ac:dyDescent="0.35">
      <c r="C895" s="9" t="s">
        <v>1221</v>
      </c>
      <c r="D895" s="9" t="s">
        <v>1220</v>
      </c>
      <c r="E895" s="6">
        <v>3</v>
      </c>
      <c r="F895" s="30" t="s">
        <v>50</v>
      </c>
      <c r="G895" s="28"/>
      <c r="H895" s="6">
        <v>98</v>
      </c>
      <c r="I895" s="49">
        <v>30</v>
      </c>
      <c r="J895" s="49">
        <v>49</v>
      </c>
    </row>
    <row r="896" spans="3:10" ht="26.5" x14ac:dyDescent="0.35">
      <c r="C896" s="9" t="s">
        <v>1221</v>
      </c>
      <c r="D896" s="9" t="s">
        <v>1220</v>
      </c>
      <c r="E896" s="6">
        <v>3</v>
      </c>
      <c r="F896" s="30" t="s">
        <v>49</v>
      </c>
      <c r="G896" s="28">
        <v>1</v>
      </c>
      <c r="H896" s="6">
        <v>37</v>
      </c>
      <c r="I896" s="49">
        <v>30</v>
      </c>
      <c r="J896" s="49">
        <v>18.5</v>
      </c>
    </row>
    <row r="897" spans="3:10" ht="26.5" x14ac:dyDescent="0.35">
      <c r="C897" s="9" t="s">
        <v>1221</v>
      </c>
      <c r="D897" s="9" t="s">
        <v>1220</v>
      </c>
      <c r="E897" s="6">
        <v>3</v>
      </c>
      <c r="F897" s="30" t="s">
        <v>49</v>
      </c>
      <c r="G897" s="28"/>
      <c r="H897" s="6">
        <v>106</v>
      </c>
      <c r="I897" s="49">
        <v>30</v>
      </c>
      <c r="J897" s="49">
        <v>53</v>
      </c>
    </row>
    <row r="898" spans="3:10" ht="26.5" x14ac:dyDescent="0.35">
      <c r="C898" s="9" t="s">
        <v>1223</v>
      </c>
      <c r="D898" s="9" t="s">
        <v>1222</v>
      </c>
      <c r="E898" s="6">
        <v>4</v>
      </c>
      <c r="F898" s="30" t="s">
        <v>50</v>
      </c>
      <c r="G898" s="28">
        <v>1</v>
      </c>
      <c r="H898" s="6">
        <v>23</v>
      </c>
      <c r="I898" s="49">
        <v>12</v>
      </c>
      <c r="J898" s="49">
        <v>4.5999999999999996</v>
      </c>
    </row>
    <row r="899" spans="3:10" ht="26.5" x14ac:dyDescent="0.35">
      <c r="C899" s="9" t="s">
        <v>1223</v>
      </c>
      <c r="D899" s="9" t="s">
        <v>1222</v>
      </c>
      <c r="E899" s="6">
        <v>4</v>
      </c>
      <c r="F899" s="30" t="s">
        <v>50</v>
      </c>
      <c r="G899" s="28"/>
      <c r="H899" s="6">
        <v>107</v>
      </c>
      <c r="I899" s="49">
        <v>12</v>
      </c>
      <c r="J899" s="49">
        <v>21.4</v>
      </c>
    </row>
    <row r="900" spans="3:10" ht="26.5" x14ac:dyDescent="0.35">
      <c r="C900" s="9" t="s">
        <v>1223</v>
      </c>
      <c r="D900" s="9" t="s">
        <v>1222</v>
      </c>
      <c r="E900" s="6">
        <v>4</v>
      </c>
      <c r="F900" s="30" t="s">
        <v>49</v>
      </c>
      <c r="G900" s="28">
        <v>1</v>
      </c>
      <c r="H900" s="6">
        <v>28</v>
      </c>
      <c r="I900" s="49">
        <v>12</v>
      </c>
      <c r="J900" s="49">
        <v>5.6</v>
      </c>
    </row>
    <row r="901" spans="3:10" ht="26.5" x14ac:dyDescent="0.35">
      <c r="C901" s="9" t="s">
        <v>1223</v>
      </c>
      <c r="D901" s="9" t="s">
        <v>1222</v>
      </c>
      <c r="E901" s="6">
        <v>4</v>
      </c>
      <c r="F901" s="30" t="s">
        <v>49</v>
      </c>
      <c r="G901" s="28"/>
      <c r="H901" s="6">
        <v>95</v>
      </c>
      <c r="I901" s="49">
        <v>12</v>
      </c>
      <c r="J901" s="49">
        <v>19</v>
      </c>
    </row>
    <row r="902" spans="3:10" ht="39.5" x14ac:dyDescent="0.35">
      <c r="C902" s="9" t="s">
        <v>1225</v>
      </c>
      <c r="D902" s="9" t="s">
        <v>1224</v>
      </c>
      <c r="E902" s="6">
        <v>4</v>
      </c>
      <c r="F902" s="30" t="s">
        <v>50</v>
      </c>
      <c r="G902" s="28">
        <v>1</v>
      </c>
      <c r="H902" s="6">
        <v>23</v>
      </c>
      <c r="I902" s="49">
        <v>13.5</v>
      </c>
      <c r="J902" s="49">
        <v>5.1749999999999998</v>
      </c>
    </row>
    <row r="903" spans="3:10" ht="39.5" x14ac:dyDescent="0.35">
      <c r="C903" s="9" t="s">
        <v>1225</v>
      </c>
      <c r="D903" s="9" t="s">
        <v>1224</v>
      </c>
      <c r="E903" s="6">
        <v>4</v>
      </c>
      <c r="F903" s="30" t="s">
        <v>50</v>
      </c>
      <c r="G903" s="28"/>
      <c r="H903" s="6">
        <v>107</v>
      </c>
      <c r="I903" s="49">
        <v>13.5</v>
      </c>
      <c r="J903" s="49">
        <v>24.074999999999999</v>
      </c>
    </row>
    <row r="904" spans="3:10" ht="39.5" x14ac:dyDescent="0.35">
      <c r="C904" s="9" t="s">
        <v>1225</v>
      </c>
      <c r="D904" s="9" t="s">
        <v>1224</v>
      </c>
      <c r="E904" s="6">
        <v>4</v>
      </c>
      <c r="F904" s="30" t="s">
        <v>49</v>
      </c>
      <c r="G904" s="28">
        <v>1</v>
      </c>
      <c r="H904" s="6">
        <v>28</v>
      </c>
      <c r="I904" s="49">
        <v>13.5</v>
      </c>
      <c r="J904" s="49">
        <v>6.3</v>
      </c>
    </row>
    <row r="905" spans="3:10" ht="39.5" x14ac:dyDescent="0.35">
      <c r="C905" s="9" t="s">
        <v>1225</v>
      </c>
      <c r="D905" s="9" t="s">
        <v>1226</v>
      </c>
      <c r="E905" s="6">
        <v>4</v>
      </c>
      <c r="F905" s="30" t="s">
        <v>49</v>
      </c>
      <c r="G905" s="28">
        <v>1</v>
      </c>
      <c r="H905" s="6">
        <v>95</v>
      </c>
      <c r="I905" s="49">
        <v>13.5</v>
      </c>
      <c r="J905" s="49">
        <v>21.375</v>
      </c>
    </row>
    <row r="906" spans="3:10" x14ac:dyDescent="0.35">
      <c r="C906" s="9" t="s">
        <v>1231</v>
      </c>
      <c r="D906" s="9" t="s">
        <v>1230</v>
      </c>
      <c r="E906" s="6">
        <v>5</v>
      </c>
      <c r="F906" s="30" t="s">
        <v>50</v>
      </c>
      <c r="G906" s="28">
        <v>1</v>
      </c>
      <c r="H906" s="6">
        <v>32</v>
      </c>
      <c r="I906" s="49">
        <v>16.5</v>
      </c>
      <c r="J906" s="49">
        <v>8.8000000000000007</v>
      </c>
    </row>
    <row r="907" spans="3:10" x14ac:dyDescent="0.35">
      <c r="C907" s="9" t="s">
        <v>1231</v>
      </c>
      <c r="D907" s="9" t="s">
        <v>1230</v>
      </c>
      <c r="E907" s="6">
        <v>5</v>
      </c>
      <c r="F907" s="30" t="s">
        <v>50</v>
      </c>
      <c r="G907" s="28"/>
      <c r="H907" s="6">
        <v>97</v>
      </c>
      <c r="I907" s="49">
        <v>16.5</v>
      </c>
      <c r="J907" s="49">
        <v>26.675000000000001</v>
      </c>
    </row>
    <row r="908" spans="3:10" x14ac:dyDescent="0.35">
      <c r="C908" s="9" t="s">
        <v>1231</v>
      </c>
      <c r="D908" s="9" t="s">
        <v>1230</v>
      </c>
      <c r="E908" s="6">
        <v>5</v>
      </c>
      <c r="F908" s="30" t="s">
        <v>49</v>
      </c>
      <c r="G908" s="28">
        <v>1</v>
      </c>
      <c r="H908" s="6">
        <v>105</v>
      </c>
      <c r="I908" s="49">
        <v>16.5</v>
      </c>
      <c r="J908" s="49">
        <v>28.875</v>
      </c>
    </row>
    <row r="909" spans="3:10" x14ac:dyDescent="0.35">
      <c r="C909" s="9" t="s">
        <v>1231</v>
      </c>
      <c r="D909" s="9" t="s">
        <v>1230</v>
      </c>
      <c r="E909" s="6">
        <v>5</v>
      </c>
      <c r="F909" s="30" t="s">
        <v>49</v>
      </c>
      <c r="G909" s="28"/>
      <c r="H909" s="6">
        <v>21</v>
      </c>
      <c r="I909" s="49">
        <v>16.5</v>
      </c>
      <c r="J909" s="49">
        <v>5.7750000000000004</v>
      </c>
    </row>
    <row r="910" spans="3:10" ht="26.5" x14ac:dyDescent="0.35">
      <c r="C910" s="9" t="s">
        <v>1233</v>
      </c>
      <c r="D910" s="9" t="s">
        <v>1232</v>
      </c>
      <c r="E910" s="6">
        <v>5</v>
      </c>
      <c r="F910" s="30" t="s">
        <v>50</v>
      </c>
      <c r="G910" s="28">
        <v>1</v>
      </c>
      <c r="H910" s="6">
        <v>32</v>
      </c>
      <c r="I910" s="49">
        <v>6</v>
      </c>
      <c r="J910" s="49">
        <v>3.2</v>
      </c>
    </row>
    <row r="911" spans="3:10" ht="26.5" x14ac:dyDescent="0.35">
      <c r="C911" s="9" t="s">
        <v>1233</v>
      </c>
      <c r="D911" s="9" t="s">
        <v>1232</v>
      </c>
      <c r="E911" s="6">
        <v>5</v>
      </c>
      <c r="F911" s="30" t="s">
        <v>50</v>
      </c>
      <c r="G911" s="28"/>
      <c r="H911" s="6">
        <v>97</v>
      </c>
      <c r="I911" s="49">
        <v>6</v>
      </c>
      <c r="J911" s="49">
        <v>9.6999999999999993</v>
      </c>
    </row>
    <row r="912" spans="3:10" ht="26.5" x14ac:dyDescent="0.35">
      <c r="C912" s="9" t="s">
        <v>1233</v>
      </c>
      <c r="D912" s="9" t="s">
        <v>1232</v>
      </c>
      <c r="E912" s="6">
        <v>5</v>
      </c>
      <c r="F912" s="30" t="s">
        <v>49</v>
      </c>
      <c r="G912" s="28">
        <v>1</v>
      </c>
      <c r="H912" s="6">
        <v>105</v>
      </c>
      <c r="I912" s="49">
        <v>6</v>
      </c>
      <c r="J912" s="49">
        <v>10.5</v>
      </c>
    </row>
    <row r="913" spans="2:10" ht="26.5" x14ac:dyDescent="0.35">
      <c r="C913" s="9" t="s">
        <v>1233</v>
      </c>
      <c r="D913" s="9" t="s">
        <v>1232</v>
      </c>
      <c r="E913" s="6">
        <v>5</v>
      </c>
      <c r="F913" s="30" t="s">
        <v>49</v>
      </c>
      <c r="G913" s="28"/>
      <c r="H913" s="6">
        <v>21</v>
      </c>
      <c r="I913" s="49">
        <v>6</v>
      </c>
      <c r="J913" s="49">
        <v>2.1</v>
      </c>
    </row>
    <row r="914" spans="2:10" ht="26.5" x14ac:dyDescent="0.35">
      <c r="C914" s="9" t="s">
        <v>1235</v>
      </c>
      <c r="D914" s="9" t="s">
        <v>1234</v>
      </c>
      <c r="E914" s="6">
        <v>6</v>
      </c>
      <c r="F914" s="30" t="s">
        <v>50</v>
      </c>
      <c r="G914" s="28">
        <v>1</v>
      </c>
      <c r="H914" s="6">
        <v>31</v>
      </c>
      <c r="I914" s="49">
        <v>12</v>
      </c>
      <c r="J914" s="49">
        <v>6.2</v>
      </c>
    </row>
    <row r="915" spans="2:10" ht="26.5" x14ac:dyDescent="0.35">
      <c r="C915" s="9" t="s">
        <v>1235</v>
      </c>
      <c r="D915" s="9" t="s">
        <v>1234</v>
      </c>
      <c r="E915" s="6">
        <v>6</v>
      </c>
      <c r="F915" s="30" t="s">
        <v>50</v>
      </c>
      <c r="G915" s="28"/>
      <c r="H915" s="6">
        <v>85</v>
      </c>
      <c r="I915" s="49">
        <v>12</v>
      </c>
      <c r="J915" s="49">
        <v>17</v>
      </c>
    </row>
    <row r="916" spans="2:10" ht="26.5" x14ac:dyDescent="0.35">
      <c r="C916" s="9" t="s">
        <v>1235</v>
      </c>
      <c r="D916" s="9" t="s">
        <v>1234</v>
      </c>
      <c r="E916" s="6">
        <v>6</v>
      </c>
      <c r="F916" s="30" t="s">
        <v>49</v>
      </c>
      <c r="G916" s="28">
        <v>1</v>
      </c>
      <c r="H916" s="6">
        <v>30</v>
      </c>
      <c r="I916" s="49">
        <v>12</v>
      </c>
      <c r="J916" s="49">
        <v>6</v>
      </c>
    </row>
    <row r="917" spans="2:10" ht="26.5" x14ac:dyDescent="0.35">
      <c r="C917" s="9" t="s">
        <v>1235</v>
      </c>
      <c r="D917" s="9" t="s">
        <v>1234</v>
      </c>
      <c r="E917" s="6">
        <v>6</v>
      </c>
      <c r="F917" s="30" t="s">
        <v>49</v>
      </c>
      <c r="G917" s="28"/>
      <c r="H917" s="6">
        <v>97</v>
      </c>
      <c r="I917" s="49">
        <v>12</v>
      </c>
      <c r="J917" s="49">
        <v>19.399999999999999</v>
      </c>
    </row>
    <row r="918" spans="2:10" ht="26.5" x14ac:dyDescent="0.35">
      <c r="C918" s="9" t="s">
        <v>1237</v>
      </c>
      <c r="D918" s="9" t="s">
        <v>1236</v>
      </c>
      <c r="E918" s="6">
        <v>6</v>
      </c>
      <c r="F918" s="30" t="s">
        <v>50</v>
      </c>
      <c r="G918" s="28">
        <v>1</v>
      </c>
      <c r="H918" s="6">
        <v>31</v>
      </c>
      <c r="I918" s="49">
        <v>3</v>
      </c>
      <c r="J918" s="49">
        <v>1.55</v>
      </c>
    </row>
    <row r="919" spans="2:10" ht="26.5" x14ac:dyDescent="0.35">
      <c r="C919" s="9" t="s">
        <v>1237</v>
      </c>
      <c r="D919" s="9" t="s">
        <v>1236</v>
      </c>
      <c r="E919" s="6">
        <v>6</v>
      </c>
      <c r="F919" s="30" t="s">
        <v>50</v>
      </c>
      <c r="G919" s="28"/>
      <c r="H919" s="6">
        <v>85</v>
      </c>
      <c r="I919" s="49">
        <v>3</v>
      </c>
      <c r="J919" s="49">
        <v>4.25</v>
      </c>
    </row>
    <row r="920" spans="2:10" ht="26.5" x14ac:dyDescent="0.35">
      <c r="C920" s="9" t="s">
        <v>1237</v>
      </c>
      <c r="D920" s="9" t="s">
        <v>1236</v>
      </c>
      <c r="E920" s="6">
        <v>6</v>
      </c>
      <c r="F920" s="30" t="s">
        <v>49</v>
      </c>
      <c r="G920" s="28">
        <v>1</v>
      </c>
      <c r="H920" s="6">
        <v>30</v>
      </c>
      <c r="I920" s="49">
        <v>3</v>
      </c>
      <c r="J920" s="49">
        <v>1.5</v>
      </c>
    </row>
    <row r="921" spans="2:10" ht="26.5" x14ac:dyDescent="0.35">
      <c r="C921" s="9" t="s">
        <v>1237</v>
      </c>
      <c r="D921" s="9" t="s">
        <v>1236</v>
      </c>
      <c r="E921" s="6">
        <v>6</v>
      </c>
      <c r="F921" s="30" t="s">
        <v>49</v>
      </c>
      <c r="G921" s="28"/>
      <c r="H921" s="6">
        <v>97</v>
      </c>
      <c r="I921" s="49">
        <v>3</v>
      </c>
      <c r="J921" s="49">
        <v>4.8499999999999996</v>
      </c>
    </row>
    <row r="922" spans="2:10" x14ac:dyDescent="0.35">
      <c r="C922" s="9" t="s">
        <v>1239</v>
      </c>
      <c r="D922" s="9" t="s">
        <v>1238</v>
      </c>
      <c r="E922" s="6">
        <v>6</v>
      </c>
      <c r="F922" s="30" t="s">
        <v>50</v>
      </c>
      <c r="G922" s="28">
        <v>1</v>
      </c>
      <c r="H922" s="6">
        <v>31</v>
      </c>
      <c r="I922" s="49">
        <v>15</v>
      </c>
      <c r="J922" s="49">
        <v>7.75</v>
      </c>
    </row>
    <row r="923" spans="2:10" x14ac:dyDescent="0.35">
      <c r="C923" s="9" t="s">
        <v>1239</v>
      </c>
      <c r="D923" s="9" t="s">
        <v>1238</v>
      </c>
      <c r="E923" s="6">
        <v>6</v>
      </c>
      <c r="F923" s="30" t="s">
        <v>50</v>
      </c>
      <c r="G923" s="28"/>
      <c r="H923" s="6">
        <v>85</v>
      </c>
      <c r="I923" s="49">
        <v>15</v>
      </c>
      <c r="J923" s="49">
        <v>21.25</v>
      </c>
    </row>
    <row r="924" spans="2:10" x14ac:dyDescent="0.35">
      <c r="C924" s="9" t="s">
        <v>1239</v>
      </c>
      <c r="D924" s="9" t="s">
        <v>1238</v>
      </c>
      <c r="E924" s="6">
        <v>6</v>
      </c>
      <c r="F924" s="30" t="s">
        <v>49</v>
      </c>
      <c r="G924" s="28">
        <v>1</v>
      </c>
      <c r="H924" s="6">
        <v>30</v>
      </c>
      <c r="I924" s="49">
        <v>15</v>
      </c>
      <c r="J924" s="49">
        <v>7.5</v>
      </c>
    </row>
    <row r="925" spans="2:10" x14ac:dyDescent="0.35">
      <c r="C925" s="9" t="s">
        <v>1239</v>
      </c>
      <c r="D925" s="9" t="s">
        <v>1238</v>
      </c>
      <c r="E925" s="6">
        <v>6</v>
      </c>
      <c r="F925" s="30" t="s">
        <v>49</v>
      </c>
      <c r="G925" s="28"/>
      <c r="H925" s="6">
        <v>97</v>
      </c>
      <c r="I925" s="49">
        <v>15</v>
      </c>
      <c r="J925" s="49">
        <v>24.25</v>
      </c>
    </row>
    <row r="926" spans="2:10" x14ac:dyDescent="0.35">
      <c r="B926" s="6" t="s">
        <v>122</v>
      </c>
      <c r="C926" s="9" t="s">
        <v>1214</v>
      </c>
      <c r="D926" s="9" t="s">
        <v>1111</v>
      </c>
      <c r="E926" s="6">
        <v>1</v>
      </c>
      <c r="F926" s="30" t="s">
        <v>50</v>
      </c>
      <c r="G926" s="28">
        <v>1</v>
      </c>
      <c r="H926" s="6">
        <v>46</v>
      </c>
      <c r="I926" s="49">
        <v>13.5</v>
      </c>
      <c r="J926" s="49">
        <v>10.35</v>
      </c>
    </row>
    <row r="927" spans="2:10" x14ac:dyDescent="0.35">
      <c r="C927" s="9" t="s">
        <v>1214</v>
      </c>
      <c r="D927" s="9" t="s">
        <v>1111</v>
      </c>
      <c r="E927" s="6">
        <v>1</v>
      </c>
      <c r="F927" s="30" t="s">
        <v>50</v>
      </c>
      <c r="G927" s="28"/>
      <c r="H927" s="6">
        <v>124</v>
      </c>
      <c r="I927" s="49">
        <v>13.5</v>
      </c>
      <c r="J927" s="49">
        <v>27.9</v>
      </c>
    </row>
    <row r="928" spans="2:10" x14ac:dyDescent="0.35">
      <c r="C928" s="9" t="s">
        <v>1214</v>
      </c>
      <c r="D928" s="9" t="s">
        <v>1111</v>
      </c>
      <c r="E928" s="6">
        <v>1</v>
      </c>
      <c r="F928" s="30" t="s">
        <v>49</v>
      </c>
      <c r="G928" s="28">
        <v>1</v>
      </c>
      <c r="H928" s="6">
        <v>46</v>
      </c>
      <c r="I928" s="49">
        <v>13.5</v>
      </c>
      <c r="J928" s="49">
        <v>10.35</v>
      </c>
    </row>
    <row r="929" spans="1:10" x14ac:dyDescent="0.35">
      <c r="C929" s="9" t="s">
        <v>1214</v>
      </c>
      <c r="D929" s="9" t="s">
        <v>1111</v>
      </c>
      <c r="E929" s="6">
        <v>1</v>
      </c>
      <c r="F929" s="30" t="s">
        <v>49</v>
      </c>
      <c r="G929" s="28"/>
      <c r="H929" s="6">
        <v>124</v>
      </c>
      <c r="I929" s="49">
        <v>13.5</v>
      </c>
      <c r="J929" s="49">
        <v>27.9</v>
      </c>
    </row>
    <row r="930" spans="1:10" x14ac:dyDescent="0.35">
      <c r="B930" s="6" t="s">
        <v>142</v>
      </c>
      <c r="C930" s="9" t="s">
        <v>1228</v>
      </c>
      <c r="D930" s="9" t="s">
        <v>1227</v>
      </c>
      <c r="E930" s="6">
        <v>4</v>
      </c>
      <c r="F930" s="30" t="s">
        <v>50</v>
      </c>
      <c r="G930" s="28">
        <v>1</v>
      </c>
      <c r="H930" s="6">
        <v>23</v>
      </c>
      <c r="I930" s="49">
        <v>4.5</v>
      </c>
      <c r="J930" s="49">
        <v>1.7250000000000001</v>
      </c>
    </row>
    <row r="931" spans="1:10" x14ac:dyDescent="0.35">
      <c r="C931" s="9" t="s">
        <v>1228</v>
      </c>
      <c r="D931" s="9" t="s">
        <v>1227</v>
      </c>
      <c r="E931" s="6">
        <v>4</v>
      </c>
      <c r="F931" s="30" t="s">
        <v>50</v>
      </c>
      <c r="G931" s="28"/>
      <c r="H931" s="6">
        <v>107</v>
      </c>
      <c r="I931" s="49">
        <v>4.5</v>
      </c>
      <c r="J931" s="49">
        <v>8.0250000000000004</v>
      </c>
    </row>
    <row r="932" spans="1:10" x14ac:dyDescent="0.35">
      <c r="C932" s="9" t="s">
        <v>1228</v>
      </c>
      <c r="D932" s="9" t="s">
        <v>1227</v>
      </c>
      <c r="E932" s="6">
        <v>4</v>
      </c>
      <c r="F932" s="30" t="s">
        <v>49</v>
      </c>
      <c r="G932" s="28">
        <v>1</v>
      </c>
      <c r="H932" s="6">
        <v>28</v>
      </c>
      <c r="I932" s="49">
        <v>4.5</v>
      </c>
      <c r="J932" s="49">
        <v>2.1</v>
      </c>
    </row>
    <row r="933" spans="1:10" x14ac:dyDescent="0.35">
      <c r="C933" s="9" t="s">
        <v>1228</v>
      </c>
      <c r="D933" s="9" t="s">
        <v>1227</v>
      </c>
      <c r="E933" s="6">
        <v>4</v>
      </c>
      <c r="F933" s="30" t="s">
        <v>49</v>
      </c>
      <c r="G933" s="28"/>
      <c r="H933" s="6">
        <v>95</v>
      </c>
      <c r="I933" s="49">
        <v>4.5</v>
      </c>
      <c r="J933" s="49">
        <v>7.125</v>
      </c>
    </row>
    <row r="934" spans="1:10" x14ac:dyDescent="0.35">
      <c r="A934" s="6" t="s">
        <v>1405</v>
      </c>
      <c r="C934" s="6"/>
      <c r="D934" s="6"/>
      <c r="E934" s="6"/>
      <c r="I934" s="49">
        <v>720</v>
      </c>
      <c r="J934" s="49">
        <v>834.00000000000011</v>
      </c>
    </row>
    <row r="935" spans="1:10" x14ac:dyDescent="0.35">
      <c r="A935" s="6" t="s">
        <v>305</v>
      </c>
      <c r="B935" s="6" t="s">
        <v>451</v>
      </c>
      <c r="C935" s="9" t="s">
        <v>42</v>
      </c>
      <c r="D935" s="9" t="s">
        <v>1091</v>
      </c>
      <c r="E935" s="6">
        <v>3</v>
      </c>
      <c r="F935" s="30" t="s">
        <v>50</v>
      </c>
      <c r="G935" s="28">
        <v>1</v>
      </c>
      <c r="H935" s="6">
        <v>10</v>
      </c>
      <c r="I935" s="49">
        <v>7.5</v>
      </c>
      <c r="J935" s="49">
        <v>1.25</v>
      </c>
    </row>
    <row r="936" spans="1:10" x14ac:dyDescent="0.35">
      <c r="C936" s="9" t="s">
        <v>42</v>
      </c>
      <c r="D936" s="9" t="s">
        <v>1091</v>
      </c>
      <c r="E936" s="6">
        <v>4</v>
      </c>
      <c r="F936" s="30" t="s">
        <v>50</v>
      </c>
      <c r="G936" s="28">
        <v>1</v>
      </c>
      <c r="H936" s="6">
        <v>12</v>
      </c>
      <c r="I936" s="49">
        <v>7.5</v>
      </c>
      <c r="J936" s="49">
        <v>1.5</v>
      </c>
    </row>
    <row r="937" spans="1:10" x14ac:dyDescent="0.35">
      <c r="C937" s="9" t="s">
        <v>42</v>
      </c>
      <c r="D937" s="9" t="s">
        <v>1243</v>
      </c>
      <c r="E937" s="6">
        <v>4</v>
      </c>
      <c r="F937" s="30" t="s">
        <v>49</v>
      </c>
      <c r="G937" s="28">
        <v>1</v>
      </c>
      <c r="H937" s="6">
        <v>20</v>
      </c>
      <c r="I937" s="49">
        <v>7.5</v>
      </c>
      <c r="J937" s="49">
        <v>2.5</v>
      </c>
    </row>
    <row r="938" spans="1:10" ht="26.5" x14ac:dyDescent="0.35">
      <c r="C938" s="9" t="s">
        <v>1247</v>
      </c>
      <c r="D938" s="9" t="s">
        <v>1246</v>
      </c>
      <c r="E938" s="6">
        <v>1</v>
      </c>
      <c r="F938" s="30" t="s">
        <v>50</v>
      </c>
      <c r="G938" s="28">
        <v>1</v>
      </c>
      <c r="H938" s="6">
        <v>22</v>
      </c>
      <c r="I938" s="49">
        <v>15</v>
      </c>
      <c r="J938" s="49">
        <v>5.5</v>
      </c>
    </row>
    <row r="939" spans="1:10" ht="26.5" x14ac:dyDescent="0.35">
      <c r="C939" s="9" t="s">
        <v>1247</v>
      </c>
      <c r="D939" s="9" t="s">
        <v>1246</v>
      </c>
      <c r="E939" s="6">
        <v>1</v>
      </c>
      <c r="F939" s="30" t="s">
        <v>49</v>
      </c>
      <c r="G939" s="28">
        <v>1</v>
      </c>
      <c r="H939" s="6">
        <v>22</v>
      </c>
      <c r="I939" s="49">
        <v>15</v>
      </c>
      <c r="J939" s="49">
        <v>5.5</v>
      </c>
    </row>
    <row r="940" spans="1:10" ht="26.5" x14ac:dyDescent="0.35">
      <c r="C940" s="9" t="s">
        <v>1249</v>
      </c>
      <c r="D940" s="9" t="s">
        <v>1248</v>
      </c>
      <c r="E940" s="6">
        <v>2</v>
      </c>
      <c r="F940" s="30" t="s">
        <v>50</v>
      </c>
      <c r="G940" s="28">
        <v>1</v>
      </c>
      <c r="H940" s="6">
        <v>20</v>
      </c>
      <c r="I940" s="49">
        <v>7.5</v>
      </c>
      <c r="J940" s="49">
        <v>2.5</v>
      </c>
    </row>
    <row r="941" spans="1:10" ht="26.5" x14ac:dyDescent="0.35">
      <c r="C941" s="9" t="s">
        <v>1249</v>
      </c>
      <c r="D941" s="9" t="s">
        <v>1248</v>
      </c>
      <c r="E941" s="6">
        <v>2</v>
      </c>
      <c r="F941" s="30" t="s">
        <v>49</v>
      </c>
      <c r="G941" s="28">
        <v>1</v>
      </c>
      <c r="H941" s="6">
        <v>20</v>
      </c>
      <c r="I941" s="49">
        <v>7.5</v>
      </c>
      <c r="J941" s="49">
        <v>2.5</v>
      </c>
    </row>
    <row r="942" spans="1:10" ht="26.5" x14ac:dyDescent="0.35">
      <c r="C942" s="9" t="s">
        <v>1267</v>
      </c>
      <c r="D942" s="9" t="s">
        <v>1266</v>
      </c>
      <c r="E942" s="6">
        <v>2</v>
      </c>
      <c r="F942" s="30" t="s">
        <v>50</v>
      </c>
      <c r="G942" s="28">
        <v>1</v>
      </c>
      <c r="H942" s="6">
        <v>20</v>
      </c>
      <c r="I942" s="49">
        <v>7.5</v>
      </c>
      <c r="J942" s="49">
        <v>2.5</v>
      </c>
    </row>
    <row r="943" spans="1:10" ht="26.5" x14ac:dyDescent="0.35">
      <c r="C943" s="9" t="s">
        <v>1267</v>
      </c>
      <c r="D943" s="9" t="s">
        <v>1266</v>
      </c>
      <c r="E943" s="6">
        <v>2</v>
      </c>
      <c r="F943" s="30" t="s">
        <v>49</v>
      </c>
      <c r="G943" s="28">
        <v>1</v>
      </c>
      <c r="H943" s="6">
        <v>20</v>
      </c>
      <c r="I943" s="49">
        <v>7.5</v>
      </c>
      <c r="J943" s="49">
        <v>2.5</v>
      </c>
    </row>
    <row r="944" spans="1:10" ht="26.5" x14ac:dyDescent="0.35">
      <c r="C944" s="9" t="s">
        <v>1300</v>
      </c>
      <c r="D944" s="9" t="s">
        <v>1299</v>
      </c>
      <c r="E944" s="6">
        <v>2</v>
      </c>
      <c r="F944" s="30" t="s">
        <v>50</v>
      </c>
      <c r="G944" s="28">
        <v>1</v>
      </c>
      <c r="H944" s="6">
        <v>20</v>
      </c>
      <c r="I944" s="49">
        <v>15</v>
      </c>
      <c r="J944" s="49">
        <v>5</v>
      </c>
    </row>
    <row r="945" spans="3:10" ht="26.5" x14ac:dyDescent="0.35">
      <c r="C945" s="9" t="s">
        <v>1300</v>
      </c>
      <c r="D945" s="9" t="s">
        <v>1299</v>
      </c>
      <c r="E945" s="6">
        <v>2</v>
      </c>
      <c r="F945" s="30" t="s">
        <v>49</v>
      </c>
      <c r="G945" s="28">
        <v>1</v>
      </c>
      <c r="H945" s="6">
        <v>20</v>
      </c>
      <c r="I945" s="49">
        <v>15</v>
      </c>
      <c r="J945" s="49">
        <v>5</v>
      </c>
    </row>
    <row r="946" spans="3:10" ht="26.5" x14ac:dyDescent="0.35">
      <c r="C946" s="9" t="s">
        <v>1303</v>
      </c>
      <c r="D946" s="9" t="s">
        <v>1302</v>
      </c>
      <c r="E946" s="6">
        <v>3</v>
      </c>
      <c r="F946" s="30" t="s">
        <v>50</v>
      </c>
      <c r="G946" s="28">
        <v>0</v>
      </c>
      <c r="H946" s="6">
        <v>36</v>
      </c>
      <c r="I946" s="49">
        <v>15</v>
      </c>
      <c r="J946" s="49">
        <v>4.5</v>
      </c>
    </row>
    <row r="947" spans="3:10" ht="26.5" x14ac:dyDescent="0.35">
      <c r="C947" s="9" t="s">
        <v>1303</v>
      </c>
      <c r="D947" s="9" t="s">
        <v>1302</v>
      </c>
      <c r="E947" s="6">
        <v>3</v>
      </c>
      <c r="F947" s="30" t="s">
        <v>49</v>
      </c>
      <c r="G947" s="28">
        <v>0</v>
      </c>
      <c r="H947" s="6">
        <v>42</v>
      </c>
      <c r="I947" s="49">
        <v>15</v>
      </c>
      <c r="J947" s="49">
        <v>5.25</v>
      </c>
    </row>
    <row r="948" spans="3:10" ht="26.5" x14ac:dyDescent="0.35">
      <c r="C948" s="9" t="s">
        <v>1305</v>
      </c>
      <c r="D948" s="9" t="s">
        <v>1304</v>
      </c>
      <c r="E948" s="6">
        <v>1</v>
      </c>
      <c r="F948" s="30" t="s">
        <v>50</v>
      </c>
      <c r="G948" s="28">
        <v>1</v>
      </c>
      <c r="H948" s="6">
        <v>58</v>
      </c>
      <c r="I948" s="49">
        <v>7.5</v>
      </c>
      <c r="J948" s="49">
        <v>7.25</v>
      </c>
    </row>
    <row r="949" spans="3:10" ht="26.5" x14ac:dyDescent="0.35">
      <c r="C949" s="9" t="s">
        <v>1305</v>
      </c>
      <c r="D949" s="9" t="s">
        <v>1304</v>
      </c>
      <c r="E949" s="6">
        <v>1</v>
      </c>
      <c r="F949" s="30" t="s">
        <v>49</v>
      </c>
      <c r="G949" s="28">
        <v>1</v>
      </c>
      <c r="H949" s="6">
        <v>58</v>
      </c>
      <c r="I949" s="49">
        <v>7.5</v>
      </c>
      <c r="J949" s="49">
        <v>7.25</v>
      </c>
    </row>
    <row r="950" spans="3:10" ht="26.5" x14ac:dyDescent="0.35">
      <c r="C950" s="9" t="s">
        <v>1307</v>
      </c>
      <c r="D950" s="9" t="s">
        <v>1306</v>
      </c>
      <c r="E950" s="6">
        <v>1</v>
      </c>
      <c r="F950" s="30" t="s">
        <v>50</v>
      </c>
      <c r="G950" s="28">
        <v>1</v>
      </c>
      <c r="H950" s="6">
        <v>58</v>
      </c>
      <c r="I950" s="49">
        <v>7.5</v>
      </c>
      <c r="J950" s="49">
        <v>7.25</v>
      </c>
    </row>
    <row r="951" spans="3:10" ht="26.5" x14ac:dyDescent="0.35">
      <c r="C951" s="9" t="s">
        <v>1307</v>
      </c>
      <c r="D951" s="9" t="s">
        <v>1306</v>
      </c>
      <c r="E951" s="6">
        <v>1</v>
      </c>
      <c r="F951" s="30" t="s">
        <v>49</v>
      </c>
      <c r="G951" s="28">
        <v>1</v>
      </c>
      <c r="H951" s="6">
        <v>58</v>
      </c>
      <c r="I951" s="49">
        <v>7.5</v>
      </c>
      <c r="J951" s="49">
        <v>7.25</v>
      </c>
    </row>
    <row r="952" spans="3:10" ht="39.5" x14ac:dyDescent="0.35">
      <c r="C952" s="9" t="s">
        <v>1309</v>
      </c>
      <c r="D952" s="9" t="s">
        <v>1308</v>
      </c>
      <c r="E952" s="6">
        <v>4</v>
      </c>
      <c r="F952" s="30" t="s">
        <v>50</v>
      </c>
      <c r="G952" s="28">
        <v>0</v>
      </c>
      <c r="H952" s="6">
        <v>58</v>
      </c>
      <c r="I952" s="49">
        <v>7.5</v>
      </c>
      <c r="J952" s="49">
        <v>2.4166666666666665</v>
      </c>
    </row>
    <row r="953" spans="3:10" ht="39.5" x14ac:dyDescent="0.35">
      <c r="C953" s="9" t="s">
        <v>1309</v>
      </c>
      <c r="D953" s="9" t="s">
        <v>1308</v>
      </c>
      <c r="E953" s="6">
        <v>4</v>
      </c>
      <c r="F953" s="30" t="s">
        <v>49</v>
      </c>
      <c r="G953" s="28">
        <v>0</v>
      </c>
      <c r="H953" s="6">
        <v>30</v>
      </c>
      <c r="I953" s="49">
        <v>7.5</v>
      </c>
      <c r="J953" s="49">
        <v>1.25</v>
      </c>
    </row>
    <row r="954" spans="3:10" ht="26.5" x14ac:dyDescent="0.35">
      <c r="C954" s="9" t="s">
        <v>1311</v>
      </c>
      <c r="D954" s="9" t="s">
        <v>1310</v>
      </c>
      <c r="E954" s="6">
        <v>1</v>
      </c>
      <c r="F954" s="30" t="s">
        <v>50</v>
      </c>
      <c r="G954" s="28">
        <v>1</v>
      </c>
      <c r="H954" s="6">
        <v>58</v>
      </c>
      <c r="I954" s="49">
        <v>4</v>
      </c>
      <c r="J954" s="49">
        <v>3.8666666666666667</v>
      </c>
    </row>
    <row r="955" spans="3:10" ht="26.5" x14ac:dyDescent="0.35">
      <c r="C955" s="9" t="s">
        <v>1311</v>
      </c>
      <c r="D955" s="9" t="s">
        <v>1310</v>
      </c>
      <c r="E955" s="6">
        <v>1</v>
      </c>
      <c r="F955" s="30" t="s">
        <v>49</v>
      </c>
      <c r="G955" s="28">
        <v>1</v>
      </c>
      <c r="H955" s="6">
        <v>58</v>
      </c>
      <c r="I955" s="49">
        <v>4</v>
      </c>
      <c r="J955" s="49">
        <v>3.8666666666666667</v>
      </c>
    </row>
    <row r="956" spans="3:10" ht="26.5" x14ac:dyDescent="0.35">
      <c r="C956" s="9" t="s">
        <v>1311</v>
      </c>
      <c r="D956" s="9" t="s">
        <v>1310</v>
      </c>
      <c r="E956" s="6">
        <v>2</v>
      </c>
      <c r="F956" s="30" t="s">
        <v>50</v>
      </c>
      <c r="G956" s="28">
        <v>1</v>
      </c>
      <c r="H956" s="6">
        <v>50</v>
      </c>
      <c r="I956" s="49">
        <v>3.5</v>
      </c>
      <c r="J956" s="49">
        <v>2.9166666666666665</v>
      </c>
    </row>
    <row r="957" spans="3:10" ht="26.5" x14ac:dyDescent="0.35">
      <c r="C957" s="9" t="s">
        <v>1311</v>
      </c>
      <c r="D957" s="9" t="s">
        <v>1310</v>
      </c>
      <c r="E957" s="6">
        <v>2</v>
      </c>
      <c r="F957" s="30" t="s">
        <v>49</v>
      </c>
      <c r="G957" s="28">
        <v>1</v>
      </c>
      <c r="H957" s="6">
        <v>50</v>
      </c>
      <c r="I957" s="49">
        <v>3.5</v>
      </c>
      <c r="J957" s="49">
        <v>2.9166666666666665</v>
      </c>
    </row>
    <row r="958" spans="3:10" x14ac:dyDescent="0.35">
      <c r="C958" s="9" t="s">
        <v>1313</v>
      </c>
      <c r="D958" s="9" t="s">
        <v>1312</v>
      </c>
      <c r="E958" s="6">
        <v>1</v>
      </c>
      <c r="F958" s="30" t="s">
        <v>50</v>
      </c>
      <c r="G958" s="28">
        <v>1</v>
      </c>
      <c r="H958" s="6">
        <v>36</v>
      </c>
      <c r="I958" s="49">
        <v>7.5</v>
      </c>
      <c r="J958" s="49">
        <v>4.5</v>
      </c>
    </row>
    <row r="959" spans="3:10" x14ac:dyDescent="0.35">
      <c r="C959" s="9" t="s">
        <v>1313</v>
      </c>
      <c r="D959" s="9" t="s">
        <v>1312</v>
      </c>
      <c r="E959" s="6">
        <v>1</v>
      </c>
      <c r="F959" s="30" t="s">
        <v>49</v>
      </c>
      <c r="G959" s="28">
        <v>1</v>
      </c>
      <c r="H959" s="6">
        <v>36</v>
      </c>
      <c r="I959" s="49">
        <v>7.5</v>
      </c>
      <c r="J959" s="49">
        <v>4.5</v>
      </c>
    </row>
    <row r="960" spans="3:10" x14ac:dyDescent="0.35">
      <c r="C960" s="9" t="s">
        <v>1313</v>
      </c>
      <c r="D960" s="9" t="s">
        <v>1312</v>
      </c>
      <c r="E960" s="6">
        <v>2</v>
      </c>
      <c r="F960" s="30" t="s">
        <v>50</v>
      </c>
      <c r="G960" s="28">
        <v>1</v>
      </c>
      <c r="H960" s="6">
        <v>34</v>
      </c>
      <c r="I960" s="49">
        <v>7.5</v>
      </c>
      <c r="J960" s="49">
        <v>4.25</v>
      </c>
    </row>
    <row r="961" spans="3:10" x14ac:dyDescent="0.35">
      <c r="C961" s="9" t="s">
        <v>1313</v>
      </c>
      <c r="D961" s="9" t="s">
        <v>1312</v>
      </c>
      <c r="E961" s="6">
        <v>2</v>
      </c>
      <c r="F961" s="30" t="s">
        <v>49</v>
      </c>
      <c r="G961" s="28">
        <v>1</v>
      </c>
      <c r="H961" s="6">
        <v>34</v>
      </c>
      <c r="I961" s="49">
        <v>7.5</v>
      </c>
      <c r="J961" s="49">
        <v>4.25</v>
      </c>
    </row>
    <row r="962" spans="3:10" ht="26.5" x14ac:dyDescent="0.35">
      <c r="C962" s="9" t="s">
        <v>1315</v>
      </c>
      <c r="D962" s="9" t="s">
        <v>1314</v>
      </c>
      <c r="E962" s="6">
        <v>2</v>
      </c>
      <c r="F962" s="30" t="s">
        <v>50</v>
      </c>
      <c r="G962" s="28">
        <v>1</v>
      </c>
      <c r="H962" s="6">
        <v>34</v>
      </c>
      <c r="I962" s="49">
        <v>15</v>
      </c>
      <c r="J962" s="49">
        <v>8.5</v>
      </c>
    </row>
    <row r="963" spans="3:10" ht="26.5" x14ac:dyDescent="0.35">
      <c r="C963" s="9" t="s">
        <v>1315</v>
      </c>
      <c r="D963" s="9" t="s">
        <v>1314</v>
      </c>
      <c r="E963" s="6">
        <v>2</v>
      </c>
      <c r="F963" s="30" t="s">
        <v>49</v>
      </c>
      <c r="G963" s="28">
        <v>1</v>
      </c>
      <c r="H963" s="6">
        <v>34</v>
      </c>
      <c r="I963" s="49">
        <v>15</v>
      </c>
      <c r="J963" s="49">
        <v>8.5</v>
      </c>
    </row>
    <row r="964" spans="3:10" ht="26.5" x14ac:dyDescent="0.35">
      <c r="C964" s="9" t="s">
        <v>1315</v>
      </c>
      <c r="D964" s="9" t="s">
        <v>1314</v>
      </c>
      <c r="E964" s="6">
        <v>4</v>
      </c>
      <c r="F964" s="30" t="s">
        <v>50</v>
      </c>
      <c r="G964" s="28">
        <v>1</v>
      </c>
      <c r="H964" s="6">
        <v>30</v>
      </c>
      <c r="I964" s="49">
        <v>15</v>
      </c>
      <c r="J964" s="49">
        <v>7.5</v>
      </c>
    </row>
    <row r="965" spans="3:10" ht="26.5" x14ac:dyDescent="0.35">
      <c r="C965" s="9" t="s">
        <v>1315</v>
      </c>
      <c r="D965" s="9" t="s">
        <v>1314</v>
      </c>
      <c r="E965" s="6">
        <v>4</v>
      </c>
      <c r="F965" s="30" t="s">
        <v>49</v>
      </c>
      <c r="G965" s="28">
        <v>1</v>
      </c>
      <c r="H965" s="6">
        <v>30</v>
      </c>
      <c r="I965" s="49">
        <v>15</v>
      </c>
      <c r="J965" s="49">
        <v>7.5</v>
      </c>
    </row>
    <row r="966" spans="3:10" ht="26.5" x14ac:dyDescent="0.35">
      <c r="C966" s="9" t="s">
        <v>1317</v>
      </c>
      <c r="D966" s="9" t="s">
        <v>1316</v>
      </c>
      <c r="E966" s="6">
        <v>1</v>
      </c>
      <c r="F966" s="30" t="s">
        <v>50</v>
      </c>
      <c r="G966" s="28">
        <v>1</v>
      </c>
      <c r="H966" s="6">
        <v>36</v>
      </c>
      <c r="I966" s="49">
        <v>7.5</v>
      </c>
      <c r="J966" s="49">
        <v>4.5</v>
      </c>
    </row>
    <row r="967" spans="3:10" ht="26.5" x14ac:dyDescent="0.35">
      <c r="C967" s="9" t="s">
        <v>1317</v>
      </c>
      <c r="D967" s="9" t="s">
        <v>1316</v>
      </c>
      <c r="E967" s="6">
        <v>1</v>
      </c>
      <c r="F967" s="30" t="s">
        <v>49</v>
      </c>
      <c r="G967" s="28">
        <v>1</v>
      </c>
      <c r="H967" s="6">
        <v>36</v>
      </c>
      <c r="I967" s="49">
        <v>7.5</v>
      </c>
      <c r="J967" s="49">
        <v>4.5</v>
      </c>
    </row>
    <row r="968" spans="3:10" ht="26.5" x14ac:dyDescent="0.35">
      <c r="C968" s="9" t="s">
        <v>1317</v>
      </c>
      <c r="D968" s="9" t="s">
        <v>1318</v>
      </c>
      <c r="E968" s="6">
        <v>2</v>
      </c>
      <c r="F968" s="30" t="s">
        <v>50</v>
      </c>
      <c r="G968" s="28">
        <v>1</v>
      </c>
      <c r="H968" s="6">
        <v>34</v>
      </c>
      <c r="I968" s="49">
        <v>7.5</v>
      </c>
      <c r="J968" s="49">
        <v>4.25</v>
      </c>
    </row>
    <row r="969" spans="3:10" ht="26.5" x14ac:dyDescent="0.35">
      <c r="C969" s="9" t="s">
        <v>1317</v>
      </c>
      <c r="D969" s="9" t="s">
        <v>1318</v>
      </c>
      <c r="E969" s="6">
        <v>2</v>
      </c>
      <c r="F969" s="30" t="s">
        <v>49</v>
      </c>
      <c r="G969" s="28">
        <v>1</v>
      </c>
      <c r="H969" s="6">
        <v>34</v>
      </c>
      <c r="I969" s="49">
        <v>7.5</v>
      </c>
      <c r="J969" s="49">
        <v>4.25</v>
      </c>
    </row>
    <row r="970" spans="3:10" ht="39.5" x14ac:dyDescent="0.35">
      <c r="C970" s="9" t="s">
        <v>1270</v>
      </c>
      <c r="D970" s="9" t="s">
        <v>1269</v>
      </c>
      <c r="E970" s="6">
        <v>2</v>
      </c>
      <c r="F970" s="30" t="s">
        <v>50</v>
      </c>
      <c r="G970" s="28">
        <v>1</v>
      </c>
      <c r="H970" s="6">
        <v>34</v>
      </c>
      <c r="I970" s="49">
        <v>7.5</v>
      </c>
      <c r="J970" s="49">
        <v>4.25</v>
      </c>
    </row>
    <row r="971" spans="3:10" ht="39.5" x14ac:dyDescent="0.35">
      <c r="C971" s="9" t="s">
        <v>1270</v>
      </c>
      <c r="D971" s="9" t="s">
        <v>1269</v>
      </c>
      <c r="E971" s="6">
        <v>2</v>
      </c>
      <c r="F971" s="30" t="s">
        <v>49</v>
      </c>
      <c r="G971" s="28">
        <v>1</v>
      </c>
      <c r="H971" s="6">
        <v>34</v>
      </c>
      <c r="I971" s="49">
        <v>7.5</v>
      </c>
      <c r="J971" s="49">
        <v>4.25</v>
      </c>
    </row>
    <row r="972" spans="3:10" ht="39.5" x14ac:dyDescent="0.35">
      <c r="C972" s="9" t="s">
        <v>1270</v>
      </c>
      <c r="D972" s="9" t="s">
        <v>1269</v>
      </c>
      <c r="E972" s="6">
        <v>3</v>
      </c>
      <c r="F972" s="30" t="s">
        <v>50</v>
      </c>
      <c r="G972" s="28">
        <v>1</v>
      </c>
      <c r="H972" s="6">
        <v>32</v>
      </c>
      <c r="I972" s="49">
        <v>7.5</v>
      </c>
      <c r="J972" s="49">
        <v>4</v>
      </c>
    </row>
    <row r="973" spans="3:10" ht="39.5" x14ac:dyDescent="0.35">
      <c r="C973" s="9" t="s">
        <v>1270</v>
      </c>
      <c r="D973" s="9" t="s">
        <v>1269</v>
      </c>
      <c r="E973" s="6">
        <v>3</v>
      </c>
      <c r="F973" s="30" t="s">
        <v>49</v>
      </c>
      <c r="G973" s="28">
        <v>1</v>
      </c>
      <c r="H973" s="6">
        <v>32</v>
      </c>
      <c r="I973" s="49">
        <v>7.5</v>
      </c>
      <c r="J973" s="49">
        <v>4</v>
      </c>
    </row>
    <row r="974" spans="3:10" ht="52.5" x14ac:dyDescent="0.35">
      <c r="C974" s="9" t="s">
        <v>1272</v>
      </c>
      <c r="D974" s="9" t="s">
        <v>1273</v>
      </c>
      <c r="E974" s="6">
        <v>3</v>
      </c>
      <c r="F974" s="30" t="s">
        <v>50</v>
      </c>
      <c r="G974" s="28">
        <v>1</v>
      </c>
      <c r="H974" s="6">
        <v>32</v>
      </c>
      <c r="I974" s="49">
        <v>7.5</v>
      </c>
      <c r="J974" s="49">
        <v>4</v>
      </c>
    </row>
    <row r="975" spans="3:10" ht="52.5" x14ac:dyDescent="0.35">
      <c r="C975" s="9" t="s">
        <v>1272</v>
      </c>
      <c r="D975" s="9" t="s">
        <v>1273</v>
      </c>
      <c r="E975" s="6">
        <v>3</v>
      </c>
      <c r="F975" s="30" t="s">
        <v>49</v>
      </c>
      <c r="G975" s="28">
        <v>1</v>
      </c>
      <c r="H975" s="6">
        <v>32</v>
      </c>
      <c r="I975" s="49">
        <v>7.5</v>
      </c>
      <c r="J975" s="49">
        <v>4</v>
      </c>
    </row>
    <row r="976" spans="3:10" ht="52.5" x14ac:dyDescent="0.35">
      <c r="C976" s="9" t="s">
        <v>1272</v>
      </c>
      <c r="D976" s="9" t="s">
        <v>1271</v>
      </c>
      <c r="E976" s="6">
        <v>2</v>
      </c>
      <c r="F976" s="30" t="s">
        <v>50</v>
      </c>
      <c r="G976" s="28">
        <v>1</v>
      </c>
      <c r="H976" s="6">
        <v>34</v>
      </c>
      <c r="I976" s="49">
        <v>7.5</v>
      </c>
      <c r="J976" s="49">
        <v>4.25</v>
      </c>
    </row>
    <row r="977" spans="3:10" ht="52.5" x14ac:dyDescent="0.35">
      <c r="C977" s="9" t="s">
        <v>1272</v>
      </c>
      <c r="D977" s="9" t="s">
        <v>1271</v>
      </c>
      <c r="E977" s="6">
        <v>2</v>
      </c>
      <c r="F977" s="30" t="s">
        <v>49</v>
      </c>
      <c r="G977" s="28">
        <v>1</v>
      </c>
      <c r="H977" s="6">
        <v>34</v>
      </c>
      <c r="I977" s="49">
        <v>7.5</v>
      </c>
      <c r="J977" s="49">
        <v>4.25</v>
      </c>
    </row>
    <row r="978" spans="3:10" ht="26.5" x14ac:dyDescent="0.35">
      <c r="C978" s="9" t="s">
        <v>1320</v>
      </c>
      <c r="D978" s="9" t="s">
        <v>1319</v>
      </c>
      <c r="E978" s="6">
        <v>3</v>
      </c>
      <c r="F978" s="30" t="s">
        <v>50</v>
      </c>
      <c r="G978" s="28">
        <v>1</v>
      </c>
      <c r="H978" s="6">
        <v>32</v>
      </c>
      <c r="I978" s="49">
        <v>4.5</v>
      </c>
      <c r="J978" s="49">
        <v>2.4</v>
      </c>
    </row>
    <row r="979" spans="3:10" ht="26.5" x14ac:dyDescent="0.35">
      <c r="C979" s="9" t="s">
        <v>1320</v>
      </c>
      <c r="D979" s="9" t="s">
        <v>1319</v>
      </c>
      <c r="E979" s="6">
        <v>3</v>
      </c>
      <c r="F979" s="30" t="s">
        <v>49</v>
      </c>
      <c r="G979" s="28">
        <v>1</v>
      </c>
      <c r="H979" s="6">
        <v>32</v>
      </c>
      <c r="I979" s="49">
        <v>4.5</v>
      </c>
      <c r="J979" s="49">
        <v>2.4</v>
      </c>
    </row>
    <row r="980" spans="3:10" ht="26.5" x14ac:dyDescent="0.35">
      <c r="C980" s="9" t="s">
        <v>1320</v>
      </c>
      <c r="D980" s="9" t="s">
        <v>1319</v>
      </c>
      <c r="E980" s="6">
        <v>5</v>
      </c>
      <c r="F980" s="30" t="s">
        <v>50</v>
      </c>
      <c r="G980" s="28">
        <v>1</v>
      </c>
      <c r="H980" s="6">
        <v>30</v>
      </c>
      <c r="I980" s="49">
        <v>4.5</v>
      </c>
      <c r="J980" s="49">
        <v>2.25</v>
      </c>
    </row>
    <row r="981" spans="3:10" ht="26.5" x14ac:dyDescent="0.35">
      <c r="C981" s="9" t="s">
        <v>1320</v>
      </c>
      <c r="D981" s="9" t="s">
        <v>1319</v>
      </c>
      <c r="E981" s="6">
        <v>5</v>
      </c>
      <c r="F981" s="30" t="s">
        <v>49</v>
      </c>
      <c r="G981" s="28">
        <v>1</v>
      </c>
      <c r="H981" s="6">
        <v>30</v>
      </c>
      <c r="I981" s="49">
        <v>4.5</v>
      </c>
      <c r="J981" s="49">
        <v>2.25</v>
      </c>
    </row>
    <row r="982" spans="3:10" ht="26.5" x14ac:dyDescent="0.35">
      <c r="C982" s="9" t="s">
        <v>1276</v>
      </c>
      <c r="D982" s="9" t="s">
        <v>1275</v>
      </c>
      <c r="E982" s="6">
        <v>1</v>
      </c>
      <c r="F982" s="30" t="s">
        <v>50</v>
      </c>
      <c r="G982" s="28">
        <v>1</v>
      </c>
      <c r="H982" s="6">
        <v>24</v>
      </c>
      <c r="I982" s="49">
        <v>15</v>
      </c>
      <c r="J982" s="49">
        <v>6</v>
      </c>
    </row>
    <row r="983" spans="3:10" ht="26.5" x14ac:dyDescent="0.35">
      <c r="C983" s="9" t="s">
        <v>1276</v>
      </c>
      <c r="D983" s="9" t="s">
        <v>1275</v>
      </c>
      <c r="E983" s="6">
        <v>1</v>
      </c>
      <c r="F983" s="30" t="s">
        <v>49</v>
      </c>
      <c r="G983" s="28">
        <v>1</v>
      </c>
      <c r="H983" s="6">
        <v>24</v>
      </c>
      <c r="I983" s="49">
        <v>15</v>
      </c>
      <c r="J983" s="49">
        <v>6</v>
      </c>
    </row>
    <row r="984" spans="3:10" ht="26.5" x14ac:dyDescent="0.35">
      <c r="C984" s="9" t="s">
        <v>1278</v>
      </c>
      <c r="D984" s="9" t="s">
        <v>1277</v>
      </c>
      <c r="E984" s="6">
        <v>2</v>
      </c>
      <c r="F984" s="30" t="s">
        <v>50</v>
      </c>
      <c r="G984" s="28">
        <v>1</v>
      </c>
      <c r="H984" s="6">
        <v>18</v>
      </c>
      <c r="I984" s="49">
        <v>7.5</v>
      </c>
      <c r="J984" s="49">
        <v>2.25</v>
      </c>
    </row>
    <row r="985" spans="3:10" ht="26.5" x14ac:dyDescent="0.35">
      <c r="C985" s="9" t="s">
        <v>1278</v>
      </c>
      <c r="D985" s="9" t="s">
        <v>1277</v>
      </c>
      <c r="E985" s="6">
        <v>2</v>
      </c>
      <c r="F985" s="30" t="s">
        <v>49</v>
      </c>
      <c r="G985" s="28">
        <v>1</v>
      </c>
      <c r="H985" s="6">
        <v>18</v>
      </c>
      <c r="I985" s="49">
        <v>7.5</v>
      </c>
      <c r="J985" s="49">
        <v>2.25</v>
      </c>
    </row>
    <row r="986" spans="3:10" ht="26.5" x14ac:dyDescent="0.35">
      <c r="C986" s="9" t="s">
        <v>1280</v>
      </c>
      <c r="D986" s="9" t="s">
        <v>1279</v>
      </c>
      <c r="E986" s="6">
        <v>2</v>
      </c>
      <c r="F986" s="30" t="s">
        <v>50</v>
      </c>
      <c r="G986" s="28">
        <v>1</v>
      </c>
      <c r="H986" s="6">
        <v>18</v>
      </c>
      <c r="I986" s="49">
        <v>7.5</v>
      </c>
      <c r="J986" s="49">
        <v>2.25</v>
      </c>
    </row>
    <row r="987" spans="3:10" ht="26.5" x14ac:dyDescent="0.35">
      <c r="C987" s="9" t="s">
        <v>1280</v>
      </c>
      <c r="D987" s="9" t="s">
        <v>1279</v>
      </c>
      <c r="E987" s="6">
        <v>2</v>
      </c>
      <c r="F987" s="30" t="s">
        <v>49</v>
      </c>
      <c r="G987" s="28">
        <v>1</v>
      </c>
      <c r="H987" s="6">
        <v>18</v>
      </c>
      <c r="I987" s="49">
        <v>7.5</v>
      </c>
      <c r="J987" s="49">
        <v>2.25</v>
      </c>
    </row>
    <row r="988" spans="3:10" ht="26.5" x14ac:dyDescent="0.35">
      <c r="C988" s="9" t="s">
        <v>1322</v>
      </c>
      <c r="D988" s="9" t="s">
        <v>1321</v>
      </c>
      <c r="E988" s="6">
        <v>2</v>
      </c>
      <c r="F988" s="30" t="s">
        <v>50</v>
      </c>
      <c r="G988" s="28">
        <v>1</v>
      </c>
      <c r="H988" s="6">
        <v>18</v>
      </c>
      <c r="I988" s="49">
        <v>15</v>
      </c>
      <c r="J988" s="49">
        <v>4.5</v>
      </c>
    </row>
    <row r="989" spans="3:10" ht="26.5" x14ac:dyDescent="0.35">
      <c r="C989" s="9" t="s">
        <v>1322</v>
      </c>
      <c r="D989" s="9" t="s">
        <v>1321</v>
      </c>
      <c r="E989" s="6">
        <v>2</v>
      </c>
      <c r="F989" s="30" t="s">
        <v>49</v>
      </c>
      <c r="G989" s="28">
        <v>1</v>
      </c>
      <c r="H989" s="6">
        <v>18</v>
      </c>
      <c r="I989" s="49">
        <v>15</v>
      </c>
      <c r="J989" s="49">
        <v>4.5</v>
      </c>
    </row>
    <row r="990" spans="3:10" ht="26.5" x14ac:dyDescent="0.35">
      <c r="C990" s="9" t="s">
        <v>1324</v>
      </c>
      <c r="D990" s="9" t="s">
        <v>1323</v>
      </c>
      <c r="E990" s="6">
        <v>4</v>
      </c>
      <c r="F990" s="30" t="s">
        <v>50</v>
      </c>
      <c r="G990" s="28">
        <v>1</v>
      </c>
      <c r="H990" s="6">
        <v>16</v>
      </c>
      <c r="I990" s="49">
        <v>15</v>
      </c>
      <c r="J990" s="49">
        <v>4</v>
      </c>
    </row>
    <row r="991" spans="3:10" ht="26.5" x14ac:dyDescent="0.35">
      <c r="C991" s="9" t="s">
        <v>1328</v>
      </c>
      <c r="D991" s="9" t="s">
        <v>1327</v>
      </c>
      <c r="E991" s="6">
        <v>4</v>
      </c>
      <c r="F991" s="30" t="s">
        <v>50</v>
      </c>
      <c r="G991" s="28">
        <v>1</v>
      </c>
      <c r="H991" s="6">
        <v>12</v>
      </c>
      <c r="I991" s="49">
        <v>7.5</v>
      </c>
      <c r="J991" s="49">
        <v>1.5</v>
      </c>
    </row>
    <row r="992" spans="3:10" ht="26.5" x14ac:dyDescent="0.35">
      <c r="C992" s="9" t="s">
        <v>1288</v>
      </c>
      <c r="D992" s="9" t="s">
        <v>1287</v>
      </c>
      <c r="E992" s="6">
        <v>3</v>
      </c>
      <c r="F992" s="30" t="s">
        <v>50</v>
      </c>
      <c r="G992" s="28">
        <v>1</v>
      </c>
      <c r="H992" s="6">
        <v>22</v>
      </c>
      <c r="I992" s="49">
        <v>7.5</v>
      </c>
      <c r="J992" s="49">
        <v>2.75</v>
      </c>
    </row>
    <row r="993" spans="3:10" ht="26.5" x14ac:dyDescent="0.35">
      <c r="C993" s="9" t="s">
        <v>1256</v>
      </c>
      <c r="D993" s="9" t="s">
        <v>1255</v>
      </c>
      <c r="E993" s="6">
        <v>4</v>
      </c>
      <c r="F993" s="30" t="s">
        <v>49</v>
      </c>
      <c r="G993" s="28">
        <v>1</v>
      </c>
      <c r="H993" s="6">
        <v>1</v>
      </c>
      <c r="I993" s="49">
        <v>7.5</v>
      </c>
      <c r="J993" s="49">
        <v>0.125</v>
      </c>
    </row>
    <row r="994" spans="3:10" ht="52.5" x14ac:dyDescent="0.35">
      <c r="C994" s="9" t="s">
        <v>1290</v>
      </c>
      <c r="D994" s="9" t="s">
        <v>1289</v>
      </c>
      <c r="E994" s="6">
        <v>2</v>
      </c>
      <c r="F994" s="30" t="s">
        <v>49</v>
      </c>
      <c r="G994" s="28">
        <v>1</v>
      </c>
      <c r="H994" s="6">
        <v>21</v>
      </c>
      <c r="I994" s="49">
        <v>7.5</v>
      </c>
      <c r="J994" s="49">
        <v>2.625</v>
      </c>
    </row>
    <row r="995" spans="3:10" ht="26.5" x14ac:dyDescent="0.35">
      <c r="C995" s="9" t="s">
        <v>1331</v>
      </c>
      <c r="D995" s="9" t="s">
        <v>1333</v>
      </c>
      <c r="E995" s="6">
        <v>4</v>
      </c>
      <c r="F995" s="30" t="s">
        <v>49</v>
      </c>
      <c r="G995" s="28">
        <v>1</v>
      </c>
      <c r="H995" s="6">
        <v>1</v>
      </c>
      <c r="I995" s="49">
        <v>7.5</v>
      </c>
      <c r="J995" s="49">
        <v>0.125</v>
      </c>
    </row>
    <row r="996" spans="3:10" ht="26.5" x14ac:dyDescent="0.35">
      <c r="C996" s="9" t="s">
        <v>1331</v>
      </c>
      <c r="D996" s="9" t="s">
        <v>1332</v>
      </c>
      <c r="E996" s="6">
        <v>3</v>
      </c>
      <c r="F996" s="30" t="s">
        <v>50</v>
      </c>
      <c r="G996" s="28">
        <v>1</v>
      </c>
      <c r="H996" s="6">
        <v>22</v>
      </c>
      <c r="I996" s="49">
        <v>7.5</v>
      </c>
      <c r="J996" s="49">
        <v>2.75</v>
      </c>
    </row>
    <row r="997" spans="3:10" ht="26.5" x14ac:dyDescent="0.35">
      <c r="C997" s="9" t="s">
        <v>1331</v>
      </c>
      <c r="D997" s="9" t="s">
        <v>1332</v>
      </c>
      <c r="E997" s="6">
        <v>4</v>
      </c>
      <c r="F997" s="30" t="s">
        <v>49</v>
      </c>
      <c r="G997" s="28">
        <v>1</v>
      </c>
      <c r="H997" s="6">
        <v>20</v>
      </c>
      <c r="I997" s="49">
        <v>7.5</v>
      </c>
      <c r="J997" s="49">
        <v>2.5</v>
      </c>
    </row>
    <row r="998" spans="3:10" ht="26.5" x14ac:dyDescent="0.35">
      <c r="C998" s="9" t="s">
        <v>1331</v>
      </c>
      <c r="D998" s="9" t="s">
        <v>1330</v>
      </c>
      <c r="E998" s="6">
        <v>3</v>
      </c>
      <c r="F998" s="30" t="s">
        <v>50</v>
      </c>
      <c r="G998" s="28">
        <v>1</v>
      </c>
      <c r="H998" s="6">
        <v>1</v>
      </c>
      <c r="I998" s="49">
        <v>7.5</v>
      </c>
      <c r="J998" s="49">
        <v>0.125</v>
      </c>
    </row>
    <row r="999" spans="3:10" ht="39.5" x14ac:dyDescent="0.35">
      <c r="C999" s="9" t="s">
        <v>1258</v>
      </c>
      <c r="D999" s="9" t="s">
        <v>1257</v>
      </c>
      <c r="E999" s="6">
        <v>1</v>
      </c>
      <c r="F999" s="30" t="s">
        <v>50</v>
      </c>
      <c r="G999" s="28">
        <v>1</v>
      </c>
      <c r="H999" s="6">
        <v>25</v>
      </c>
      <c r="I999" s="49">
        <v>7.5</v>
      </c>
      <c r="J999" s="49">
        <v>3.125</v>
      </c>
    </row>
    <row r="1000" spans="3:10" ht="39.5" x14ac:dyDescent="0.35">
      <c r="C1000" s="9" t="s">
        <v>1258</v>
      </c>
      <c r="D1000" s="9" t="s">
        <v>1257</v>
      </c>
      <c r="E1000" s="6">
        <v>2</v>
      </c>
      <c r="F1000" s="30" t="s">
        <v>49</v>
      </c>
      <c r="G1000" s="28">
        <v>1</v>
      </c>
      <c r="H1000" s="6">
        <v>21</v>
      </c>
      <c r="I1000" s="49">
        <v>7.5</v>
      </c>
      <c r="J1000" s="49">
        <v>2.625</v>
      </c>
    </row>
    <row r="1001" spans="3:10" ht="39.5" x14ac:dyDescent="0.35">
      <c r="C1001" s="9" t="s">
        <v>1258</v>
      </c>
      <c r="D1001" s="9" t="s">
        <v>1259</v>
      </c>
      <c r="E1001" s="6">
        <v>1</v>
      </c>
      <c r="F1001" s="30" t="s">
        <v>50</v>
      </c>
      <c r="G1001" s="28">
        <v>1</v>
      </c>
      <c r="H1001" s="6">
        <v>4</v>
      </c>
      <c r="I1001" s="49">
        <v>7.5</v>
      </c>
      <c r="J1001" s="49">
        <v>0.5</v>
      </c>
    </row>
    <row r="1002" spans="3:10" ht="39.5" x14ac:dyDescent="0.35">
      <c r="C1002" s="9" t="s">
        <v>1258</v>
      </c>
      <c r="D1002" s="9" t="s">
        <v>1259</v>
      </c>
      <c r="E1002" s="6">
        <v>2</v>
      </c>
      <c r="F1002" s="30" t="s">
        <v>49</v>
      </c>
      <c r="G1002" s="28">
        <v>1</v>
      </c>
      <c r="H1002" s="6">
        <v>2</v>
      </c>
      <c r="I1002" s="49">
        <v>7.5</v>
      </c>
      <c r="J1002" s="49">
        <v>0.25</v>
      </c>
    </row>
    <row r="1003" spans="3:10" x14ac:dyDescent="0.35">
      <c r="C1003" s="9" t="s">
        <v>1292</v>
      </c>
      <c r="D1003" s="9" t="s">
        <v>1291</v>
      </c>
      <c r="E1003" s="6">
        <v>2</v>
      </c>
      <c r="F1003" s="30" t="s">
        <v>49</v>
      </c>
      <c r="G1003" s="28">
        <v>1</v>
      </c>
      <c r="H1003" s="6">
        <v>2</v>
      </c>
      <c r="I1003" s="49">
        <v>7.5</v>
      </c>
      <c r="J1003" s="49">
        <v>0.25</v>
      </c>
    </row>
    <row r="1004" spans="3:10" x14ac:dyDescent="0.35">
      <c r="C1004" s="9" t="s">
        <v>1292</v>
      </c>
      <c r="D1004" s="9" t="s">
        <v>1291</v>
      </c>
      <c r="E1004" s="6">
        <v>3</v>
      </c>
      <c r="F1004" s="30" t="s">
        <v>50</v>
      </c>
      <c r="G1004" s="28">
        <v>1</v>
      </c>
      <c r="H1004" s="6">
        <v>1</v>
      </c>
      <c r="I1004" s="49">
        <v>7.5</v>
      </c>
      <c r="J1004" s="49">
        <v>0.125</v>
      </c>
    </row>
    <row r="1005" spans="3:10" ht="26.5" x14ac:dyDescent="0.35">
      <c r="C1005" s="9" t="s">
        <v>1335</v>
      </c>
      <c r="D1005" s="9" t="s">
        <v>1334</v>
      </c>
      <c r="E1005" s="6">
        <v>3</v>
      </c>
      <c r="F1005" s="30" t="s">
        <v>50</v>
      </c>
      <c r="G1005" s="28">
        <v>1</v>
      </c>
      <c r="H1005" s="6">
        <v>22</v>
      </c>
      <c r="I1005" s="49">
        <v>4.5</v>
      </c>
      <c r="J1005" s="49">
        <v>1.65</v>
      </c>
    </row>
    <row r="1006" spans="3:10" ht="26.5" x14ac:dyDescent="0.35">
      <c r="C1006" s="9" t="s">
        <v>1337</v>
      </c>
      <c r="D1006" s="9" t="s">
        <v>1336</v>
      </c>
      <c r="E1006" s="6">
        <v>1</v>
      </c>
      <c r="F1006" s="30" t="s">
        <v>50</v>
      </c>
      <c r="G1006" s="28">
        <v>1</v>
      </c>
      <c r="H1006" s="6">
        <v>26</v>
      </c>
      <c r="I1006" s="49">
        <v>7.5</v>
      </c>
      <c r="J1006" s="49">
        <v>3.25</v>
      </c>
    </row>
    <row r="1007" spans="3:10" ht="26.5" x14ac:dyDescent="0.35">
      <c r="C1007" s="9" t="s">
        <v>1286</v>
      </c>
      <c r="D1007" s="9" t="s">
        <v>1285</v>
      </c>
      <c r="E1007" s="6">
        <v>2</v>
      </c>
      <c r="F1007" s="30" t="s">
        <v>49</v>
      </c>
      <c r="G1007" s="28">
        <v>1</v>
      </c>
      <c r="H1007" s="6">
        <v>26</v>
      </c>
      <c r="I1007" s="49">
        <v>15</v>
      </c>
      <c r="J1007" s="49">
        <v>6.5</v>
      </c>
    </row>
    <row r="1008" spans="3:10" ht="26.5" x14ac:dyDescent="0.35">
      <c r="C1008" s="9" t="s">
        <v>1339</v>
      </c>
      <c r="D1008" s="9" t="s">
        <v>1338</v>
      </c>
      <c r="E1008" s="6">
        <v>3</v>
      </c>
      <c r="F1008" s="30" t="s">
        <v>50</v>
      </c>
      <c r="G1008" s="28">
        <v>1</v>
      </c>
      <c r="H1008" s="6">
        <v>22</v>
      </c>
      <c r="I1008" s="49">
        <v>7.5</v>
      </c>
      <c r="J1008" s="49">
        <v>2.75</v>
      </c>
    </row>
    <row r="1009" spans="3:10" ht="26.5" x14ac:dyDescent="0.35">
      <c r="C1009" s="9" t="s">
        <v>1339</v>
      </c>
      <c r="D1009" s="9" t="s">
        <v>1338</v>
      </c>
      <c r="E1009" s="6">
        <v>4</v>
      </c>
      <c r="F1009" s="30" t="s">
        <v>49</v>
      </c>
      <c r="G1009" s="28">
        <v>1</v>
      </c>
      <c r="H1009" s="6">
        <v>22</v>
      </c>
      <c r="I1009" s="49">
        <v>7.5</v>
      </c>
      <c r="J1009" s="49">
        <v>2.75</v>
      </c>
    </row>
    <row r="1010" spans="3:10" ht="26.5" x14ac:dyDescent="0.35">
      <c r="C1010" s="9" t="s">
        <v>1341</v>
      </c>
      <c r="D1010" s="9" t="s">
        <v>1340</v>
      </c>
      <c r="E1010" s="6">
        <v>4</v>
      </c>
      <c r="F1010" s="30" t="s">
        <v>49</v>
      </c>
      <c r="G1010" s="28">
        <v>1</v>
      </c>
      <c r="H1010" s="6">
        <v>22</v>
      </c>
      <c r="I1010" s="49">
        <v>7.5</v>
      </c>
      <c r="J1010" s="49">
        <v>2.75</v>
      </c>
    </row>
    <row r="1011" spans="3:10" ht="39.5" x14ac:dyDescent="0.35">
      <c r="C1011" s="9" t="s">
        <v>1294</v>
      </c>
      <c r="D1011" s="9" t="s">
        <v>1293</v>
      </c>
      <c r="E1011" s="6">
        <v>1</v>
      </c>
      <c r="F1011" s="30" t="s">
        <v>49</v>
      </c>
      <c r="G1011" s="28">
        <v>1</v>
      </c>
      <c r="H1011" s="6">
        <v>22</v>
      </c>
      <c r="I1011" s="49">
        <v>15</v>
      </c>
      <c r="J1011" s="49">
        <v>5.5</v>
      </c>
    </row>
    <row r="1012" spans="3:10" ht="26.5" x14ac:dyDescent="0.35">
      <c r="C1012" s="9" t="s">
        <v>1342</v>
      </c>
      <c r="D1012" s="9" t="s">
        <v>1310</v>
      </c>
      <c r="E1012" s="6">
        <v>1</v>
      </c>
      <c r="F1012" s="30" t="s">
        <v>50</v>
      </c>
      <c r="G1012" s="28">
        <v>1</v>
      </c>
      <c r="H1012" s="6">
        <v>22</v>
      </c>
      <c r="I1012" s="49">
        <v>7.5</v>
      </c>
      <c r="J1012" s="49">
        <v>2.75</v>
      </c>
    </row>
    <row r="1013" spans="3:10" ht="26.5" x14ac:dyDescent="0.35">
      <c r="C1013" s="9" t="s">
        <v>1342</v>
      </c>
      <c r="D1013" s="9" t="s">
        <v>1310</v>
      </c>
      <c r="E1013" s="6">
        <v>1</v>
      </c>
      <c r="F1013" s="30" t="s">
        <v>50</v>
      </c>
      <c r="G1013" s="28"/>
      <c r="H1013" s="6">
        <v>24</v>
      </c>
      <c r="I1013" s="49">
        <v>7.5</v>
      </c>
      <c r="J1013" s="49">
        <v>3</v>
      </c>
    </row>
    <row r="1014" spans="3:10" ht="26.5" x14ac:dyDescent="0.35">
      <c r="C1014" s="9" t="s">
        <v>1342</v>
      </c>
      <c r="D1014" s="9" t="s">
        <v>1310</v>
      </c>
      <c r="E1014" s="6">
        <v>1</v>
      </c>
      <c r="F1014" s="30" t="s">
        <v>50</v>
      </c>
      <c r="G1014" s="28"/>
      <c r="H1014" s="6">
        <v>26</v>
      </c>
      <c r="I1014" s="49">
        <v>7.5</v>
      </c>
      <c r="J1014" s="49">
        <v>3.25</v>
      </c>
    </row>
    <row r="1015" spans="3:10" ht="26.5" x14ac:dyDescent="0.35">
      <c r="C1015" s="9" t="s">
        <v>1342</v>
      </c>
      <c r="D1015" s="9" t="s">
        <v>1310</v>
      </c>
      <c r="E1015" s="6">
        <v>1</v>
      </c>
      <c r="F1015" s="30" t="s">
        <v>50</v>
      </c>
      <c r="G1015" s="28"/>
      <c r="H1015" s="6">
        <v>36</v>
      </c>
      <c r="I1015" s="49">
        <v>15</v>
      </c>
      <c r="J1015" s="49">
        <v>9</v>
      </c>
    </row>
    <row r="1016" spans="3:10" ht="26.5" x14ac:dyDescent="0.35">
      <c r="C1016" s="9" t="s">
        <v>1342</v>
      </c>
      <c r="D1016" s="9" t="s">
        <v>1310</v>
      </c>
      <c r="E1016" s="6">
        <v>1</v>
      </c>
      <c r="F1016" s="30" t="s">
        <v>49</v>
      </c>
      <c r="G1016" s="28">
        <v>1</v>
      </c>
      <c r="H1016" s="6">
        <v>22</v>
      </c>
      <c r="I1016" s="49">
        <v>22.5</v>
      </c>
      <c r="J1016" s="49">
        <v>8.25</v>
      </c>
    </row>
    <row r="1017" spans="3:10" ht="26.5" x14ac:dyDescent="0.35">
      <c r="C1017" s="9" t="s">
        <v>1342</v>
      </c>
      <c r="D1017" s="9" t="s">
        <v>1310</v>
      </c>
      <c r="E1017" s="6">
        <v>1</v>
      </c>
      <c r="F1017" s="30" t="s">
        <v>49</v>
      </c>
      <c r="G1017" s="28"/>
      <c r="H1017" s="6">
        <v>24</v>
      </c>
      <c r="I1017" s="49">
        <v>7.5</v>
      </c>
      <c r="J1017" s="49">
        <v>3</v>
      </c>
    </row>
    <row r="1018" spans="3:10" ht="26.5" x14ac:dyDescent="0.35">
      <c r="C1018" s="9" t="s">
        <v>1342</v>
      </c>
      <c r="D1018" s="9" t="s">
        <v>1310</v>
      </c>
      <c r="E1018" s="6">
        <v>1</v>
      </c>
      <c r="F1018" s="30" t="s">
        <v>49</v>
      </c>
      <c r="G1018" s="28"/>
      <c r="H1018" s="6">
        <v>36</v>
      </c>
      <c r="I1018" s="49">
        <v>15</v>
      </c>
      <c r="J1018" s="49">
        <v>9</v>
      </c>
    </row>
    <row r="1019" spans="3:10" ht="26.5" x14ac:dyDescent="0.35">
      <c r="C1019" s="9" t="s">
        <v>1342</v>
      </c>
      <c r="D1019" s="9" t="s">
        <v>1343</v>
      </c>
      <c r="E1019" s="6">
        <v>1</v>
      </c>
      <c r="F1019" s="30" t="s">
        <v>50</v>
      </c>
      <c r="G1019" s="28">
        <v>1</v>
      </c>
      <c r="H1019" s="6">
        <v>25</v>
      </c>
      <c r="I1019" s="49">
        <v>7.5</v>
      </c>
      <c r="J1019" s="49">
        <v>3.125</v>
      </c>
    </row>
    <row r="1020" spans="3:10" ht="26.5" x14ac:dyDescent="0.35">
      <c r="C1020" s="9" t="s">
        <v>1342</v>
      </c>
      <c r="D1020" s="9" t="s">
        <v>1344</v>
      </c>
      <c r="E1020" s="6">
        <v>1</v>
      </c>
      <c r="F1020" s="30" t="s">
        <v>50</v>
      </c>
      <c r="G1020" s="28">
        <v>1</v>
      </c>
      <c r="H1020" s="6">
        <v>4</v>
      </c>
      <c r="I1020" s="49">
        <v>7.5</v>
      </c>
      <c r="J1020" s="49">
        <v>0.5</v>
      </c>
    </row>
    <row r="1021" spans="3:10" ht="26.5" x14ac:dyDescent="0.35">
      <c r="C1021" s="9" t="s">
        <v>1346</v>
      </c>
      <c r="D1021" s="9" t="s">
        <v>1345</v>
      </c>
      <c r="E1021" s="6">
        <v>3</v>
      </c>
      <c r="F1021" s="30" t="s">
        <v>50</v>
      </c>
      <c r="G1021" s="28">
        <v>1</v>
      </c>
      <c r="H1021" s="6">
        <v>22</v>
      </c>
      <c r="I1021" s="49">
        <v>3</v>
      </c>
      <c r="J1021" s="49">
        <v>1.1000000000000001</v>
      </c>
    </row>
    <row r="1022" spans="3:10" ht="26.5" x14ac:dyDescent="0.35">
      <c r="C1022" s="9" t="s">
        <v>1346</v>
      </c>
      <c r="D1022" s="9" t="s">
        <v>1345</v>
      </c>
      <c r="E1022" s="6">
        <v>3</v>
      </c>
      <c r="F1022" s="30" t="s">
        <v>50</v>
      </c>
      <c r="G1022" s="28"/>
      <c r="H1022" s="6">
        <v>32</v>
      </c>
      <c r="I1022" s="49">
        <v>3</v>
      </c>
      <c r="J1022" s="49">
        <v>1.6</v>
      </c>
    </row>
    <row r="1023" spans="3:10" ht="26.5" x14ac:dyDescent="0.35">
      <c r="C1023" s="9" t="s">
        <v>1346</v>
      </c>
      <c r="D1023" s="9" t="s">
        <v>1345</v>
      </c>
      <c r="E1023" s="6">
        <v>3</v>
      </c>
      <c r="F1023" s="30" t="s">
        <v>49</v>
      </c>
      <c r="G1023" s="28">
        <v>1</v>
      </c>
      <c r="H1023" s="6">
        <v>32</v>
      </c>
      <c r="I1023" s="49">
        <v>3</v>
      </c>
      <c r="J1023" s="49">
        <v>1.6</v>
      </c>
    </row>
    <row r="1024" spans="3:10" ht="26.5" x14ac:dyDescent="0.35">
      <c r="C1024" s="9" t="s">
        <v>1346</v>
      </c>
      <c r="D1024" s="9" t="s">
        <v>1345</v>
      </c>
      <c r="E1024" s="6">
        <v>5</v>
      </c>
      <c r="F1024" s="30" t="s">
        <v>50</v>
      </c>
      <c r="G1024" s="28">
        <v>1</v>
      </c>
      <c r="H1024" s="6">
        <v>30</v>
      </c>
      <c r="I1024" s="49">
        <v>3</v>
      </c>
      <c r="J1024" s="49">
        <v>1.5</v>
      </c>
    </row>
    <row r="1025" spans="2:10" ht="26.5" x14ac:dyDescent="0.35">
      <c r="C1025" s="9" t="s">
        <v>1346</v>
      </c>
      <c r="D1025" s="9" t="s">
        <v>1345</v>
      </c>
      <c r="E1025" s="6">
        <v>5</v>
      </c>
      <c r="F1025" s="30" t="s">
        <v>49</v>
      </c>
      <c r="G1025" s="28">
        <v>1</v>
      </c>
      <c r="H1025" s="6">
        <v>30</v>
      </c>
      <c r="I1025" s="49">
        <v>3</v>
      </c>
      <c r="J1025" s="49">
        <v>1.5</v>
      </c>
    </row>
    <row r="1026" spans="2:10" ht="26.5" x14ac:dyDescent="0.35">
      <c r="C1026" s="9" t="s">
        <v>1261</v>
      </c>
      <c r="D1026" s="9" t="s">
        <v>1260</v>
      </c>
      <c r="E1026" s="6">
        <v>2</v>
      </c>
      <c r="F1026" s="30" t="s">
        <v>49</v>
      </c>
      <c r="G1026" s="28">
        <v>1</v>
      </c>
      <c r="H1026" s="6">
        <v>12</v>
      </c>
      <c r="I1026" s="49">
        <v>7.5</v>
      </c>
      <c r="J1026" s="49">
        <v>1.5</v>
      </c>
    </row>
    <row r="1027" spans="2:10" ht="26.5" x14ac:dyDescent="0.35">
      <c r="C1027" s="9" t="s">
        <v>1348</v>
      </c>
      <c r="D1027" s="9" t="s">
        <v>1347</v>
      </c>
      <c r="E1027" s="6">
        <v>3</v>
      </c>
      <c r="F1027" s="30" t="s">
        <v>50</v>
      </c>
      <c r="G1027" s="28">
        <v>1</v>
      </c>
      <c r="H1027" s="6">
        <v>10</v>
      </c>
      <c r="I1027" s="49">
        <v>7.5</v>
      </c>
      <c r="J1027" s="49">
        <v>1.25</v>
      </c>
    </row>
    <row r="1028" spans="2:10" ht="26.5" x14ac:dyDescent="0.35">
      <c r="C1028" s="9" t="s">
        <v>1348</v>
      </c>
      <c r="D1028" s="9" t="s">
        <v>1347</v>
      </c>
      <c r="E1028" s="6">
        <v>4</v>
      </c>
      <c r="F1028" s="30" t="s">
        <v>49</v>
      </c>
      <c r="G1028" s="28">
        <v>1</v>
      </c>
      <c r="H1028" s="6">
        <v>10</v>
      </c>
      <c r="I1028" s="49">
        <v>7.5</v>
      </c>
      <c r="J1028" s="49">
        <v>1.25</v>
      </c>
    </row>
    <row r="1029" spans="2:10" ht="26.5" x14ac:dyDescent="0.35">
      <c r="C1029" s="9" t="s">
        <v>1296</v>
      </c>
      <c r="D1029" s="9" t="s">
        <v>1295</v>
      </c>
      <c r="E1029" s="6">
        <v>1</v>
      </c>
      <c r="F1029" s="30" t="s">
        <v>50</v>
      </c>
      <c r="G1029" s="28">
        <v>1</v>
      </c>
      <c r="H1029" s="6">
        <v>16</v>
      </c>
      <c r="I1029" s="49">
        <v>7.5</v>
      </c>
      <c r="J1029" s="49">
        <v>2</v>
      </c>
    </row>
    <row r="1030" spans="2:10" ht="26.5" x14ac:dyDescent="0.35">
      <c r="C1030" s="9" t="s">
        <v>1263</v>
      </c>
      <c r="D1030" s="9" t="s">
        <v>1262</v>
      </c>
      <c r="E1030" s="6">
        <v>1</v>
      </c>
      <c r="F1030" s="30" t="s">
        <v>50</v>
      </c>
      <c r="G1030" s="28">
        <v>1</v>
      </c>
      <c r="H1030" s="6">
        <v>16</v>
      </c>
      <c r="I1030" s="49">
        <v>7.5</v>
      </c>
      <c r="J1030" s="49">
        <v>2</v>
      </c>
    </row>
    <row r="1031" spans="2:10" ht="26.5" x14ac:dyDescent="0.35">
      <c r="C1031" s="9" t="s">
        <v>1265</v>
      </c>
      <c r="D1031" s="9" t="s">
        <v>1264</v>
      </c>
      <c r="E1031" s="6">
        <v>2</v>
      </c>
      <c r="F1031" s="30" t="s">
        <v>49</v>
      </c>
      <c r="G1031" s="28">
        <v>1</v>
      </c>
      <c r="H1031" s="6">
        <v>12</v>
      </c>
      <c r="I1031" s="49">
        <v>7.5</v>
      </c>
      <c r="J1031" s="49">
        <v>1.5</v>
      </c>
    </row>
    <row r="1032" spans="2:10" ht="26.5" x14ac:dyDescent="0.35">
      <c r="C1032" s="9" t="s">
        <v>1298</v>
      </c>
      <c r="D1032" s="9" t="s">
        <v>1297</v>
      </c>
      <c r="E1032" s="6">
        <v>4</v>
      </c>
      <c r="F1032" s="30" t="s">
        <v>49</v>
      </c>
      <c r="G1032" s="28">
        <v>1</v>
      </c>
      <c r="H1032" s="6">
        <v>10</v>
      </c>
      <c r="I1032" s="49">
        <v>7.5</v>
      </c>
      <c r="J1032" s="49">
        <v>1.25</v>
      </c>
    </row>
    <row r="1033" spans="2:10" ht="26.5" x14ac:dyDescent="0.35">
      <c r="B1033" s="6" t="s">
        <v>122</v>
      </c>
      <c r="C1033" s="9" t="s">
        <v>1382</v>
      </c>
      <c r="D1033" s="9" t="s">
        <v>1381</v>
      </c>
      <c r="E1033" s="6">
        <v>3</v>
      </c>
      <c r="F1033" s="30" t="s">
        <v>50</v>
      </c>
      <c r="G1033" s="28">
        <v>1</v>
      </c>
      <c r="H1033" s="6">
        <v>32</v>
      </c>
      <c r="I1033" s="49">
        <v>7.5</v>
      </c>
      <c r="J1033" s="49">
        <v>4</v>
      </c>
    </row>
    <row r="1034" spans="2:10" ht="26.5" x14ac:dyDescent="0.35">
      <c r="C1034" s="9" t="s">
        <v>1382</v>
      </c>
      <c r="D1034" s="9" t="s">
        <v>1381</v>
      </c>
      <c r="E1034" s="6">
        <v>3</v>
      </c>
      <c r="F1034" s="30" t="s">
        <v>49</v>
      </c>
      <c r="G1034" s="28">
        <v>1</v>
      </c>
      <c r="H1034" s="6">
        <v>32</v>
      </c>
      <c r="I1034" s="49">
        <v>7.5</v>
      </c>
      <c r="J1034" s="49">
        <v>4</v>
      </c>
    </row>
    <row r="1035" spans="2:10" ht="26.5" x14ac:dyDescent="0.35">
      <c r="C1035" s="9" t="s">
        <v>1382</v>
      </c>
      <c r="D1035" s="9" t="s">
        <v>1381</v>
      </c>
      <c r="E1035" s="6">
        <v>5</v>
      </c>
      <c r="F1035" s="30" t="s">
        <v>50</v>
      </c>
      <c r="G1035" s="28">
        <v>1</v>
      </c>
      <c r="H1035" s="6">
        <v>30</v>
      </c>
      <c r="I1035" s="49">
        <v>7.5</v>
      </c>
      <c r="J1035" s="49">
        <v>3.75</v>
      </c>
    </row>
    <row r="1036" spans="2:10" ht="26.5" x14ac:dyDescent="0.35">
      <c r="C1036" s="9" t="s">
        <v>1382</v>
      </c>
      <c r="D1036" s="9" t="s">
        <v>1381</v>
      </c>
      <c r="E1036" s="6">
        <v>5</v>
      </c>
      <c r="F1036" s="30" t="s">
        <v>49</v>
      </c>
      <c r="G1036" s="28">
        <v>1</v>
      </c>
      <c r="H1036" s="6">
        <v>30</v>
      </c>
      <c r="I1036" s="49">
        <v>7.5</v>
      </c>
      <c r="J1036" s="49">
        <v>3.75</v>
      </c>
    </row>
    <row r="1037" spans="2:10" ht="26.5" x14ac:dyDescent="0.35">
      <c r="C1037" s="9" t="s">
        <v>1384</v>
      </c>
      <c r="D1037" s="9" t="s">
        <v>1383</v>
      </c>
      <c r="E1037" s="6">
        <v>1</v>
      </c>
      <c r="F1037" s="30" t="s">
        <v>50</v>
      </c>
      <c r="G1037" s="28">
        <v>1</v>
      </c>
      <c r="H1037" s="6">
        <v>36</v>
      </c>
      <c r="I1037" s="49">
        <v>15</v>
      </c>
      <c r="J1037" s="49">
        <v>9</v>
      </c>
    </row>
    <row r="1038" spans="2:10" ht="26.5" x14ac:dyDescent="0.35">
      <c r="C1038" s="9" t="s">
        <v>1384</v>
      </c>
      <c r="D1038" s="9" t="s">
        <v>1383</v>
      </c>
      <c r="E1038" s="6">
        <v>1</v>
      </c>
      <c r="F1038" s="30" t="s">
        <v>49</v>
      </c>
      <c r="G1038" s="28">
        <v>1</v>
      </c>
      <c r="H1038" s="6">
        <v>36</v>
      </c>
      <c r="I1038" s="49">
        <v>15</v>
      </c>
      <c r="J1038" s="49">
        <v>9</v>
      </c>
    </row>
    <row r="1039" spans="2:10" ht="26.5" x14ac:dyDescent="0.35">
      <c r="C1039" s="9" t="s">
        <v>1386</v>
      </c>
      <c r="D1039" s="9" t="s">
        <v>1385</v>
      </c>
      <c r="E1039" s="6">
        <v>1</v>
      </c>
      <c r="F1039" s="30" t="s">
        <v>50</v>
      </c>
      <c r="G1039" s="28">
        <v>1</v>
      </c>
      <c r="H1039" s="6">
        <v>25</v>
      </c>
      <c r="I1039" s="49">
        <v>7.5</v>
      </c>
      <c r="J1039" s="49">
        <v>3.125</v>
      </c>
    </row>
    <row r="1040" spans="2:10" ht="26.5" x14ac:dyDescent="0.35">
      <c r="C1040" s="9" t="s">
        <v>1386</v>
      </c>
      <c r="D1040" s="9" t="s">
        <v>1385</v>
      </c>
      <c r="E1040" s="6">
        <v>1</v>
      </c>
      <c r="F1040" s="30" t="s">
        <v>49</v>
      </c>
      <c r="G1040" s="28">
        <v>1</v>
      </c>
      <c r="H1040" s="6">
        <v>25</v>
      </c>
      <c r="I1040" s="49">
        <v>7.5</v>
      </c>
      <c r="J1040" s="49">
        <v>3.125</v>
      </c>
    </row>
    <row r="1041" spans="2:10" ht="26.5" x14ac:dyDescent="0.35">
      <c r="C1041" s="9" t="s">
        <v>1359</v>
      </c>
      <c r="D1041" s="9" t="s">
        <v>1358</v>
      </c>
      <c r="E1041" s="6">
        <v>1</v>
      </c>
      <c r="F1041" s="30" t="s">
        <v>50</v>
      </c>
      <c r="G1041" s="28">
        <v>1</v>
      </c>
      <c r="H1041" s="6">
        <v>22</v>
      </c>
      <c r="I1041" s="49">
        <v>7.5</v>
      </c>
      <c r="J1041" s="49">
        <v>2.75</v>
      </c>
    </row>
    <row r="1042" spans="2:10" ht="26.5" x14ac:dyDescent="0.35">
      <c r="C1042" s="9" t="s">
        <v>1359</v>
      </c>
      <c r="D1042" s="9" t="s">
        <v>1358</v>
      </c>
      <c r="E1042" s="6">
        <v>1</v>
      </c>
      <c r="F1042" s="30" t="s">
        <v>50</v>
      </c>
      <c r="G1042" s="28"/>
      <c r="H1042" s="6">
        <v>24</v>
      </c>
      <c r="I1042" s="49">
        <v>7.5</v>
      </c>
      <c r="J1042" s="49">
        <v>3</v>
      </c>
    </row>
    <row r="1043" spans="2:10" ht="26.5" x14ac:dyDescent="0.35">
      <c r="C1043" s="9" t="s">
        <v>1359</v>
      </c>
      <c r="D1043" s="9" t="s">
        <v>1358</v>
      </c>
      <c r="E1043" s="6">
        <v>1</v>
      </c>
      <c r="F1043" s="30" t="s">
        <v>50</v>
      </c>
      <c r="G1043" s="28"/>
      <c r="H1043" s="6">
        <v>25</v>
      </c>
      <c r="I1043" s="49">
        <v>7.5</v>
      </c>
      <c r="J1043" s="49">
        <v>3.125</v>
      </c>
    </row>
    <row r="1044" spans="2:10" ht="26.5" x14ac:dyDescent="0.35">
      <c r="C1044" s="9" t="s">
        <v>1359</v>
      </c>
      <c r="D1044" s="9" t="s">
        <v>1358</v>
      </c>
      <c r="E1044" s="6">
        <v>1</v>
      </c>
      <c r="F1044" s="30" t="s">
        <v>49</v>
      </c>
      <c r="G1044" s="28">
        <v>1</v>
      </c>
      <c r="H1044" s="6">
        <v>22</v>
      </c>
      <c r="I1044" s="49">
        <v>7.5</v>
      </c>
      <c r="J1044" s="49">
        <v>2.75</v>
      </c>
    </row>
    <row r="1045" spans="2:10" ht="26.5" x14ac:dyDescent="0.35">
      <c r="C1045" s="9" t="s">
        <v>1359</v>
      </c>
      <c r="D1045" s="9" t="s">
        <v>1358</v>
      </c>
      <c r="E1045" s="6">
        <v>1</v>
      </c>
      <c r="F1045" s="30" t="s">
        <v>49</v>
      </c>
      <c r="G1045" s="28"/>
      <c r="H1045" s="6">
        <v>24</v>
      </c>
      <c r="I1045" s="49">
        <v>7.5</v>
      </c>
      <c r="J1045" s="49">
        <v>3</v>
      </c>
    </row>
    <row r="1046" spans="2:10" ht="26.5" x14ac:dyDescent="0.35">
      <c r="C1046" s="9" t="s">
        <v>1359</v>
      </c>
      <c r="D1046" s="9" t="s">
        <v>1358</v>
      </c>
      <c r="E1046" s="6">
        <v>1</v>
      </c>
      <c r="F1046" s="30" t="s">
        <v>49</v>
      </c>
      <c r="G1046" s="28"/>
      <c r="H1046" s="6">
        <v>25</v>
      </c>
      <c r="I1046" s="49">
        <v>7.5</v>
      </c>
      <c r="J1046" s="49">
        <v>3.125</v>
      </c>
    </row>
    <row r="1047" spans="2:10" ht="26.5" x14ac:dyDescent="0.35">
      <c r="B1047" s="6" t="s">
        <v>533</v>
      </c>
      <c r="C1047" s="9" t="s">
        <v>1378</v>
      </c>
      <c r="D1047" s="9" t="s">
        <v>1302</v>
      </c>
      <c r="E1047" s="6">
        <v>3</v>
      </c>
      <c r="F1047" s="30" t="s">
        <v>50</v>
      </c>
      <c r="G1047" s="28">
        <v>0</v>
      </c>
      <c r="H1047" s="6">
        <v>36</v>
      </c>
      <c r="I1047" s="49">
        <v>15</v>
      </c>
      <c r="J1047" s="49">
        <v>4.5</v>
      </c>
    </row>
    <row r="1048" spans="2:10" ht="26.5" x14ac:dyDescent="0.35">
      <c r="C1048" s="9" t="s">
        <v>1378</v>
      </c>
      <c r="D1048" s="9" t="s">
        <v>1302</v>
      </c>
      <c r="E1048" s="6">
        <v>3</v>
      </c>
      <c r="F1048" s="30" t="s">
        <v>49</v>
      </c>
      <c r="G1048" s="28">
        <v>0</v>
      </c>
      <c r="H1048" s="6">
        <v>42</v>
      </c>
      <c r="I1048" s="49">
        <v>15</v>
      </c>
      <c r="J1048" s="49">
        <v>5.25</v>
      </c>
    </row>
    <row r="1049" spans="2:10" x14ac:dyDescent="0.35">
      <c r="C1049" s="9" t="s">
        <v>1380</v>
      </c>
      <c r="D1049" s="9" t="s">
        <v>1379</v>
      </c>
      <c r="E1049" s="6">
        <v>2</v>
      </c>
      <c r="F1049" s="30" t="s">
        <v>50</v>
      </c>
      <c r="G1049" s="28">
        <v>1</v>
      </c>
      <c r="H1049" s="6">
        <v>50</v>
      </c>
      <c r="I1049" s="49">
        <v>7.5</v>
      </c>
      <c r="J1049" s="49">
        <v>6.25</v>
      </c>
    </row>
    <row r="1050" spans="2:10" x14ac:dyDescent="0.35">
      <c r="C1050" s="9" t="s">
        <v>1380</v>
      </c>
      <c r="D1050" s="9" t="s">
        <v>1379</v>
      </c>
      <c r="E1050" s="6">
        <v>2</v>
      </c>
      <c r="F1050" s="30" t="s">
        <v>49</v>
      </c>
      <c r="G1050" s="28">
        <v>1</v>
      </c>
      <c r="H1050" s="6">
        <v>50</v>
      </c>
      <c r="I1050" s="49">
        <v>7.5</v>
      </c>
      <c r="J1050" s="49">
        <v>6.25</v>
      </c>
    </row>
    <row r="1051" spans="2:10" ht="26.5" x14ac:dyDescent="0.35">
      <c r="C1051" s="9" t="s">
        <v>1362</v>
      </c>
      <c r="D1051" s="9" t="s">
        <v>1361</v>
      </c>
      <c r="E1051" s="6">
        <v>2</v>
      </c>
      <c r="F1051" s="30" t="s">
        <v>50</v>
      </c>
      <c r="G1051" s="28">
        <v>1</v>
      </c>
      <c r="H1051" s="6">
        <v>50</v>
      </c>
      <c r="I1051" s="49">
        <v>7.5</v>
      </c>
      <c r="J1051" s="49">
        <v>6.25</v>
      </c>
    </row>
    <row r="1052" spans="2:10" ht="26.5" x14ac:dyDescent="0.35">
      <c r="C1052" s="9" t="s">
        <v>1362</v>
      </c>
      <c r="D1052" s="9" t="s">
        <v>1361</v>
      </c>
      <c r="E1052" s="6">
        <v>2</v>
      </c>
      <c r="F1052" s="30" t="s">
        <v>49</v>
      </c>
      <c r="G1052" s="28">
        <v>1</v>
      </c>
      <c r="H1052" s="6">
        <v>50</v>
      </c>
      <c r="I1052" s="49">
        <v>7.5</v>
      </c>
      <c r="J1052" s="49">
        <v>6.25</v>
      </c>
    </row>
    <row r="1053" spans="2:10" ht="26.5" x14ac:dyDescent="0.35">
      <c r="C1053" s="9" t="s">
        <v>1365</v>
      </c>
      <c r="D1053" s="9" t="s">
        <v>1364</v>
      </c>
      <c r="E1053" s="6">
        <v>4</v>
      </c>
      <c r="F1053" s="30" t="s">
        <v>50</v>
      </c>
      <c r="G1053" s="28">
        <v>0</v>
      </c>
      <c r="H1053" s="6">
        <v>58</v>
      </c>
      <c r="I1053" s="49">
        <v>7.5</v>
      </c>
      <c r="J1053" s="49">
        <v>2.4166666666666665</v>
      </c>
    </row>
    <row r="1054" spans="2:10" ht="26.5" x14ac:dyDescent="0.35">
      <c r="C1054" s="9" t="s">
        <v>1365</v>
      </c>
      <c r="D1054" s="9" t="s">
        <v>1364</v>
      </c>
      <c r="E1054" s="6">
        <v>4</v>
      </c>
      <c r="F1054" s="30" t="s">
        <v>49</v>
      </c>
      <c r="G1054" s="28">
        <v>0</v>
      </c>
      <c r="H1054" s="6">
        <v>30</v>
      </c>
      <c r="I1054" s="49">
        <v>7.5</v>
      </c>
      <c r="J1054" s="49">
        <v>1.25</v>
      </c>
    </row>
    <row r="1055" spans="2:10" ht="39.5" x14ac:dyDescent="0.35">
      <c r="C1055" s="9" t="s">
        <v>1367</v>
      </c>
      <c r="D1055" s="9" t="s">
        <v>1366</v>
      </c>
      <c r="E1055" s="6">
        <v>4</v>
      </c>
      <c r="F1055" s="30" t="s">
        <v>50</v>
      </c>
      <c r="G1055" s="28">
        <v>0</v>
      </c>
      <c r="H1055" s="6">
        <v>58</v>
      </c>
      <c r="I1055" s="49">
        <v>7.5</v>
      </c>
      <c r="J1055" s="49">
        <v>2.4166666666666665</v>
      </c>
    </row>
    <row r="1056" spans="2:10" ht="39.5" x14ac:dyDescent="0.35">
      <c r="C1056" s="9" t="s">
        <v>1367</v>
      </c>
      <c r="D1056" s="9" t="s">
        <v>1366</v>
      </c>
      <c r="E1056" s="6">
        <v>4</v>
      </c>
      <c r="F1056" s="30" t="s">
        <v>49</v>
      </c>
      <c r="G1056" s="28">
        <v>0</v>
      </c>
      <c r="H1056" s="6">
        <v>30</v>
      </c>
      <c r="I1056" s="49">
        <v>7.5</v>
      </c>
      <c r="J1056" s="49">
        <v>1.25</v>
      </c>
    </row>
    <row r="1057" spans="2:10" ht="39.5" x14ac:dyDescent="0.35">
      <c r="B1057" s="6" t="s">
        <v>1250</v>
      </c>
      <c r="C1057" s="9" t="s">
        <v>1351</v>
      </c>
      <c r="D1057" s="9" t="s">
        <v>1350</v>
      </c>
      <c r="E1057" s="6">
        <v>1</v>
      </c>
      <c r="F1057" s="30" t="s">
        <v>50</v>
      </c>
      <c r="G1057" s="28">
        <v>1</v>
      </c>
      <c r="H1057" s="6">
        <v>25</v>
      </c>
      <c r="I1057" s="49">
        <v>7.5</v>
      </c>
      <c r="J1057" s="49">
        <v>3.125</v>
      </c>
    </row>
    <row r="1058" spans="2:10" ht="39.5" x14ac:dyDescent="0.35">
      <c r="C1058" s="9" t="s">
        <v>1351</v>
      </c>
      <c r="D1058" s="9" t="s">
        <v>1350</v>
      </c>
      <c r="E1058" s="6">
        <v>1</v>
      </c>
      <c r="F1058" s="30" t="s">
        <v>49</v>
      </c>
      <c r="G1058" s="28">
        <v>1</v>
      </c>
      <c r="H1058" s="6">
        <v>25</v>
      </c>
      <c r="I1058" s="49">
        <v>7.5</v>
      </c>
      <c r="J1058" s="49">
        <v>3.125</v>
      </c>
    </row>
    <row r="1059" spans="2:10" ht="39.5" x14ac:dyDescent="0.35">
      <c r="C1059" s="9" t="s">
        <v>1351</v>
      </c>
      <c r="D1059" s="9" t="s">
        <v>1350</v>
      </c>
      <c r="E1059" s="6">
        <v>2</v>
      </c>
      <c r="F1059" s="30" t="s">
        <v>50</v>
      </c>
      <c r="G1059" s="28">
        <v>1</v>
      </c>
      <c r="H1059" s="6">
        <v>25</v>
      </c>
      <c r="I1059" s="49">
        <v>7.5</v>
      </c>
      <c r="J1059" s="49">
        <v>3.125</v>
      </c>
    </row>
    <row r="1060" spans="2:10" ht="39.5" x14ac:dyDescent="0.35">
      <c r="C1060" s="9" t="s">
        <v>1351</v>
      </c>
      <c r="D1060" s="9" t="s">
        <v>1350</v>
      </c>
      <c r="E1060" s="6">
        <v>2</v>
      </c>
      <c r="F1060" s="30" t="s">
        <v>49</v>
      </c>
      <c r="G1060" s="28">
        <v>1</v>
      </c>
      <c r="H1060" s="6">
        <v>23</v>
      </c>
      <c r="I1060" s="49">
        <v>7.5</v>
      </c>
      <c r="J1060" s="49">
        <v>2.875</v>
      </c>
    </row>
    <row r="1061" spans="2:10" ht="39.5" x14ac:dyDescent="0.35">
      <c r="C1061" s="9" t="s">
        <v>1353</v>
      </c>
      <c r="D1061" s="9" t="s">
        <v>1352</v>
      </c>
      <c r="E1061" s="6">
        <v>2</v>
      </c>
      <c r="F1061" s="30" t="s">
        <v>50</v>
      </c>
      <c r="G1061" s="28">
        <v>1</v>
      </c>
      <c r="H1061" s="6">
        <v>25</v>
      </c>
      <c r="I1061" s="49">
        <v>15</v>
      </c>
      <c r="J1061" s="49">
        <v>6.25</v>
      </c>
    </row>
    <row r="1062" spans="2:10" ht="39.5" x14ac:dyDescent="0.35">
      <c r="C1062" s="9" t="s">
        <v>1353</v>
      </c>
      <c r="D1062" s="9" t="s">
        <v>1352</v>
      </c>
      <c r="E1062" s="6">
        <v>2</v>
      </c>
      <c r="F1062" s="30" t="s">
        <v>49</v>
      </c>
      <c r="G1062" s="28">
        <v>1</v>
      </c>
      <c r="H1062" s="6">
        <v>23</v>
      </c>
      <c r="I1062" s="49">
        <v>15</v>
      </c>
      <c r="J1062" s="49">
        <v>5.75</v>
      </c>
    </row>
    <row r="1063" spans="2:10" ht="26.5" x14ac:dyDescent="0.35">
      <c r="C1063" s="9" t="s">
        <v>1375</v>
      </c>
      <c r="D1063" s="9" t="s">
        <v>1310</v>
      </c>
      <c r="E1063" s="6">
        <v>1</v>
      </c>
      <c r="F1063" s="30" t="s">
        <v>50</v>
      </c>
      <c r="G1063" s="28">
        <v>1</v>
      </c>
      <c r="H1063" s="6">
        <v>25</v>
      </c>
      <c r="I1063" s="49">
        <v>3.5</v>
      </c>
      <c r="J1063" s="49">
        <v>1.4583333333333333</v>
      </c>
    </row>
    <row r="1064" spans="2:10" ht="26.5" x14ac:dyDescent="0.35">
      <c r="C1064" s="9" t="s">
        <v>1375</v>
      </c>
      <c r="D1064" s="9" t="s">
        <v>1310</v>
      </c>
      <c r="E1064" s="6">
        <v>1</v>
      </c>
      <c r="F1064" s="30" t="s">
        <v>49</v>
      </c>
      <c r="G1064" s="28">
        <v>1</v>
      </c>
      <c r="H1064" s="6">
        <v>25</v>
      </c>
      <c r="I1064" s="49">
        <v>3.5</v>
      </c>
      <c r="J1064" s="49">
        <v>1.4583333333333333</v>
      </c>
    </row>
    <row r="1065" spans="2:10" ht="26.5" x14ac:dyDescent="0.35">
      <c r="C1065" s="9" t="s">
        <v>1375</v>
      </c>
      <c r="D1065" s="9" t="s">
        <v>1310</v>
      </c>
      <c r="E1065" s="6">
        <v>3</v>
      </c>
      <c r="F1065" s="30" t="s">
        <v>50</v>
      </c>
      <c r="G1065" s="28">
        <v>1</v>
      </c>
      <c r="H1065" s="6">
        <v>20</v>
      </c>
      <c r="I1065" s="49">
        <v>4</v>
      </c>
      <c r="J1065" s="49">
        <v>1.3333333333333333</v>
      </c>
    </row>
    <row r="1066" spans="2:10" ht="26.5" x14ac:dyDescent="0.35">
      <c r="C1066" s="9" t="s">
        <v>1375</v>
      </c>
      <c r="D1066" s="9" t="s">
        <v>1310</v>
      </c>
      <c r="E1066" s="6">
        <v>3</v>
      </c>
      <c r="F1066" s="30" t="s">
        <v>49</v>
      </c>
      <c r="G1066" s="28">
        <v>1</v>
      </c>
      <c r="H1066" s="6">
        <v>20</v>
      </c>
      <c r="I1066" s="49">
        <v>4</v>
      </c>
      <c r="J1066" s="49">
        <v>1.3333333333333333</v>
      </c>
    </row>
    <row r="1067" spans="2:10" ht="26.5" x14ac:dyDescent="0.35">
      <c r="C1067" s="9" t="s">
        <v>1377</v>
      </c>
      <c r="D1067" s="9" t="s">
        <v>1376</v>
      </c>
      <c r="E1067" s="6">
        <v>3</v>
      </c>
      <c r="F1067" s="30" t="s">
        <v>50</v>
      </c>
      <c r="G1067" s="28">
        <v>1</v>
      </c>
      <c r="H1067" s="6">
        <v>20</v>
      </c>
      <c r="I1067" s="49">
        <v>15</v>
      </c>
      <c r="J1067" s="49">
        <v>5</v>
      </c>
    </row>
    <row r="1068" spans="2:10" ht="26.5" x14ac:dyDescent="0.35">
      <c r="C1068" s="9" t="s">
        <v>1377</v>
      </c>
      <c r="D1068" s="9" t="s">
        <v>1376</v>
      </c>
      <c r="E1068" s="6">
        <v>3</v>
      </c>
      <c r="F1068" s="30" t="s">
        <v>49</v>
      </c>
      <c r="G1068" s="28">
        <v>1</v>
      </c>
      <c r="H1068" s="6">
        <v>20</v>
      </c>
      <c r="I1068" s="49">
        <v>15</v>
      </c>
      <c r="J1068" s="49">
        <v>5</v>
      </c>
    </row>
    <row r="1069" spans="2:10" ht="39.5" x14ac:dyDescent="0.35">
      <c r="C1069" s="9" t="s">
        <v>1357</v>
      </c>
      <c r="D1069" s="9" t="s">
        <v>1356</v>
      </c>
      <c r="E1069" s="6">
        <v>2</v>
      </c>
      <c r="F1069" s="30" t="s">
        <v>50</v>
      </c>
      <c r="G1069" s="28">
        <v>1</v>
      </c>
      <c r="H1069" s="6">
        <v>18</v>
      </c>
      <c r="I1069" s="49">
        <v>15</v>
      </c>
      <c r="J1069" s="49">
        <v>4.5</v>
      </c>
    </row>
    <row r="1070" spans="2:10" ht="26.5" x14ac:dyDescent="0.35">
      <c r="C1070" s="9" t="s">
        <v>1283</v>
      </c>
      <c r="D1070" s="9" t="s">
        <v>1282</v>
      </c>
      <c r="E1070" s="6">
        <v>3</v>
      </c>
      <c r="F1070" s="30" t="s">
        <v>49</v>
      </c>
      <c r="G1070" s="28">
        <v>1</v>
      </c>
      <c r="H1070" s="6">
        <v>16</v>
      </c>
      <c r="I1070" s="49">
        <v>7.5</v>
      </c>
      <c r="J1070" s="49">
        <v>2</v>
      </c>
    </row>
    <row r="1071" spans="2:10" ht="39.5" x14ac:dyDescent="0.35">
      <c r="C1071" s="9" t="s">
        <v>1326</v>
      </c>
      <c r="D1071" s="9" t="s">
        <v>1325</v>
      </c>
      <c r="E1071" s="6">
        <v>3</v>
      </c>
      <c r="F1071" s="30" t="s">
        <v>49</v>
      </c>
      <c r="G1071" s="28">
        <v>1</v>
      </c>
      <c r="H1071" s="6">
        <v>16</v>
      </c>
      <c r="I1071" s="49">
        <v>7.5</v>
      </c>
      <c r="J1071" s="49">
        <v>2</v>
      </c>
    </row>
    <row r="1072" spans="2:10" ht="39.5" x14ac:dyDescent="0.35">
      <c r="C1072" s="9" t="s">
        <v>1355</v>
      </c>
      <c r="D1072" s="9" t="s">
        <v>1354</v>
      </c>
      <c r="E1072" s="6">
        <v>2</v>
      </c>
      <c r="F1072" s="30" t="s">
        <v>50</v>
      </c>
      <c r="G1072" s="28">
        <v>1</v>
      </c>
      <c r="H1072" s="6">
        <v>16</v>
      </c>
      <c r="I1072" s="49">
        <v>15</v>
      </c>
      <c r="J1072" s="49">
        <v>4</v>
      </c>
    </row>
    <row r="1073" spans="1:10" ht="26.5" x14ac:dyDescent="0.35">
      <c r="C1073" s="9" t="s">
        <v>1252</v>
      </c>
      <c r="D1073" s="9" t="s">
        <v>1251</v>
      </c>
      <c r="E1073" s="6">
        <v>3</v>
      </c>
      <c r="F1073" s="30" t="s">
        <v>49</v>
      </c>
      <c r="G1073" s="28">
        <v>1</v>
      </c>
      <c r="H1073" s="6">
        <v>14</v>
      </c>
      <c r="I1073" s="49">
        <v>7.5</v>
      </c>
      <c r="J1073" s="49">
        <v>1.75</v>
      </c>
    </row>
    <row r="1074" spans="1:10" ht="26.5" x14ac:dyDescent="0.35">
      <c r="C1074" s="9" t="s">
        <v>1329</v>
      </c>
      <c r="D1074" s="9" t="s">
        <v>1327</v>
      </c>
      <c r="E1074" s="6">
        <v>3</v>
      </c>
      <c r="F1074" s="30" t="s">
        <v>49</v>
      </c>
      <c r="G1074" s="28">
        <v>1</v>
      </c>
      <c r="H1074" s="6">
        <v>14</v>
      </c>
      <c r="I1074" s="49">
        <v>7.5</v>
      </c>
      <c r="J1074" s="49">
        <v>1.75</v>
      </c>
    </row>
    <row r="1075" spans="1:10" ht="26.5" x14ac:dyDescent="0.35">
      <c r="C1075" s="9" t="s">
        <v>1388</v>
      </c>
      <c r="D1075" s="9" t="s">
        <v>1387</v>
      </c>
      <c r="E1075" s="6">
        <v>2</v>
      </c>
      <c r="F1075" s="30" t="s">
        <v>50</v>
      </c>
      <c r="G1075" s="28">
        <v>1</v>
      </c>
      <c r="H1075" s="6">
        <v>21</v>
      </c>
      <c r="I1075" s="49">
        <v>15</v>
      </c>
      <c r="J1075" s="49">
        <v>5.25</v>
      </c>
    </row>
    <row r="1076" spans="1:10" ht="26.5" x14ac:dyDescent="0.35">
      <c r="C1076" s="9" t="s">
        <v>1388</v>
      </c>
      <c r="D1076" s="9" t="s">
        <v>1387</v>
      </c>
      <c r="E1076" s="6">
        <v>2</v>
      </c>
      <c r="F1076" s="30" t="s">
        <v>49</v>
      </c>
      <c r="G1076" s="28">
        <v>1</v>
      </c>
      <c r="H1076" s="6">
        <v>21</v>
      </c>
      <c r="I1076" s="49">
        <v>15</v>
      </c>
      <c r="J1076" s="49">
        <v>5.25</v>
      </c>
    </row>
    <row r="1077" spans="1:10" ht="26.5" x14ac:dyDescent="0.35">
      <c r="C1077" s="9" t="s">
        <v>1370</v>
      </c>
      <c r="D1077" s="9" t="s">
        <v>1369</v>
      </c>
      <c r="E1077" s="6">
        <v>1</v>
      </c>
      <c r="F1077" s="30" t="s">
        <v>50</v>
      </c>
      <c r="G1077" s="28">
        <v>1</v>
      </c>
      <c r="H1077" s="6">
        <v>25</v>
      </c>
      <c r="I1077" s="49">
        <v>15</v>
      </c>
      <c r="J1077" s="49">
        <v>6.25</v>
      </c>
    </row>
    <row r="1078" spans="1:10" ht="26.5" x14ac:dyDescent="0.35">
      <c r="C1078" s="9" t="s">
        <v>1370</v>
      </c>
      <c r="D1078" s="9" t="s">
        <v>1369</v>
      </c>
      <c r="E1078" s="6">
        <v>1</v>
      </c>
      <c r="F1078" s="30" t="s">
        <v>49</v>
      </c>
      <c r="G1078" s="28">
        <v>1</v>
      </c>
      <c r="H1078" s="6">
        <v>25</v>
      </c>
      <c r="I1078" s="49">
        <v>15</v>
      </c>
      <c r="J1078" s="49">
        <v>6.25</v>
      </c>
    </row>
    <row r="1079" spans="1:10" ht="26.5" x14ac:dyDescent="0.35">
      <c r="C1079" s="9" t="s">
        <v>1372</v>
      </c>
      <c r="D1079" s="9" t="s">
        <v>1371</v>
      </c>
      <c r="E1079" s="6">
        <v>2</v>
      </c>
      <c r="F1079" s="30" t="s">
        <v>50</v>
      </c>
      <c r="G1079" s="28">
        <v>1</v>
      </c>
      <c r="H1079" s="6">
        <v>21</v>
      </c>
      <c r="I1079" s="49">
        <v>7.5</v>
      </c>
      <c r="J1079" s="49">
        <v>2.625</v>
      </c>
    </row>
    <row r="1080" spans="1:10" ht="26.5" x14ac:dyDescent="0.35">
      <c r="C1080" s="9" t="s">
        <v>1372</v>
      </c>
      <c r="D1080" s="9" t="s">
        <v>1371</v>
      </c>
      <c r="E1080" s="6">
        <v>2</v>
      </c>
      <c r="F1080" s="30" t="s">
        <v>49</v>
      </c>
      <c r="G1080" s="28">
        <v>1</v>
      </c>
      <c r="H1080" s="6">
        <v>21</v>
      </c>
      <c r="I1080" s="49">
        <v>7.5</v>
      </c>
      <c r="J1080" s="49">
        <v>2.625</v>
      </c>
    </row>
    <row r="1081" spans="1:10" ht="26.5" x14ac:dyDescent="0.35">
      <c r="C1081" s="9" t="s">
        <v>1374</v>
      </c>
      <c r="D1081" s="9" t="s">
        <v>1373</v>
      </c>
      <c r="E1081" s="6">
        <v>2</v>
      </c>
      <c r="F1081" s="30" t="s">
        <v>50</v>
      </c>
      <c r="G1081" s="28">
        <v>1</v>
      </c>
      <c r="H1081" s="6">
        <v>21</v>
      </c>
      <c r="I1081" s="49">
        <v>7.5</v>
      </c>
      <c r="J1081" s="49">
        <v>2.625</v>
      </c>
    </row>
    <row r="1082" spans="1:10" ht="26.5" x14ac:dyDescent="0.35">
      <c r="C1082" s="9" t="s">
        <v>1374</v>
      </c>
      <c r="D1082" s="9" t="s">
        <v>1373</v>
      </c>
      <c r="E1082" s="6">
        <v>2</v>
      </c>
      <c r="F1082" s="30" t="s">
        <v>49</v>
      </c>
      <c r="G1082" s="28">
        <v>1</v>
      </c>
      <c r="H1082" s="6">
        <v>21</v>
      </c>
      <c r="I1082" s="49">
        <v>7.5</v>
      </c>
      <c r="J1082" s="49">
        <v>2.625</v>
      </c>
    </row>
    <row r="1083" spans="1:10" x14ac:dyDescent="0.35">
      <c r="C1083" s="9" t="s">
        <v>1390</v>
      </c>
      <c r="D1083" s="9" t="s">
        <v>1389</v>
      </c>
      <c r="E1083" s="6">
        <v>1</v>
      </c>
      <c r="F1083" s="30" t="s">
        <v>50</v>
      </c>
      <c r="G1083" s="28">
        <v>1</v>
      </c>
      <c r="H1083" s="6">
        <v>25</v>
      </c>
      <c r="I1083" s="49">
        <v>7.5</v>
      </c>
      <c r="J1083" s="49">
        <v>3.125</v>
      </c>
    </row>
    <row r="1084" spans="1:10" x14ac:dyDescent="0.35">
      <c r="C1084" s="9" t="s">
        <v>1390</v>
      </c>
      <c r="D1084" s="9" t="s">
        <v>1389</v>
      </c>
      <c r="E1084" s="6">
        <v>1</v>
      </c>
      <c r="F1084" s="30" t="s">
        <v>49</v>
      </c>
      <c r="G1084" s="28">
        <v>1</v>
      </c>
      <c r="H1084" s="6">
        <v>25</v>
      </c>
      <c r="I1084" s="49">
        <v>7.5</v>
      </c>
      <c r="J1084" s="49">
        <v>3.125</v>
      </c>
    </row>
    <row r="1085" spans="1:10" x14ac:dyDescent="0.35">
      <c r="A1085" s="6" t="s">
        <v>1408</v>
      </c>
      <c r="C1085" s="6"/>
      <c r="D1085" s="6"/>
      <c r="E1085" s="6"/>
      <c r="I1085" s="49">
        <v>1320</v>
      </c>
      <c r="J1085" s="49">
        <v>535.15000000000009</v>
      </c>
    </row>
  </sheetData>
  <pageMargins left="0.7" right="0.7" top="0.75" bottom="0.75" header="0.3" footer="0.3"/>
  <pageSetup paperSize="9" scale="18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D3B7-A329-4652-BDC6-735C5DFB9B63}">
  <sheetPr>
    <tabColor theme="1"/>
  </sheetPr>
  <dimension ref="A1:AP168"/>
  <sheetViews>
    <sheetView topLeftCell="R1" workbookViewId="0">
      <selection activeCell="R1" sqref="R1"/>
    </sheetView>
  </sheetViews>
  <sheetFormatPr defaultColWidth="9.1796875" defaultRowHeight="12.65" customHeight="1" x14ac:dyDescent="0.3"/>
  <cols>
    <col min="1" max="8" width="9.1796875" style="153"/>
    <col min="9" max="9" width="13.1796875" style="153" bestFit="1" customWidth="1"/>
    <col min="10" max="10" width="39.453125" style="153" customWidth="1"/>
    <col min="11" max="11" width="8.54296875" style="153" customWidth="1"/>
    <col min="12" max="12" width="10.1796875" style="183" bestFit="1" customWidth="1"/>
    <col min="13" max="13" width="10.1796875" style="153" bestFit="1" customWidth="1"/>
    <col min="14" max="14" width="8" style="184" bestFit="1" customWidth="1"/>
    <col min="15" max="15" width="8.54296875" style="153" hidden="1" customWidth="1"/>
    <col min="16" max="16" width="5.81640625" style="153" customWidth="1"/>
    <col min="17" max="17" width="7.453125" style="184" customWidth="1"/>
    <col min="18" max="20" width="9.1796875" style="153"/>
    <col min="21" max="21" width="18.7265625" style="153" customWidth="1"/>
    <col min="22" max="22" width="14.26953125" style="153" customWidth="1"/>
    <col min="23" max="23" width="9.1796875" style="153" customWidth="1"/>
    <col min="24" max="24" width="11.54296875" style="153" customWidth="1"/>
    <col min="25" max="25" width="10.54296875" style="153" customWidth="1"/>
    <col min="26" max="32" width="9.1796875" style="153"/>
    <col min="33" max="33" width="9.81640625" style="153" bestFit="1" customWidth="1"/>
    <col min="34" max="16384" width="9.1796875" style="153"/>
  </cols>
  <sheetData>
    <row r="1" spans="1:42" ht="26.15" customHeight="1" x14ac:dyDescent="0.3">
      <c r="A1" s="144" t="s">
        <v>1785</v>
      </c>
      <c r="B1" s="144" t="s">
        <v>1786</v>
      </c>
      <c r="C1" s="144" t="s">
        <v>1787</v>
      </c>
      <c r="D1" s="145" t="s">
        <v>1788</v>
      </c>
      <c r="E1" s="144" t="s">
        <v>1789</v>
      </c>
      <c r="F1" s="144" t="s">
        <v>53</v>
      </c>
      <c r="G1" s="145" t="s">
        <v>2</v>
      </c>
      <c r="H1" s="144" t="s">
        <v>3</v>
      </c>
      <c r="I1" s="146" t="s">
        <v>1790</v>
      </c>
      <c r="J1" s="146" t="s">
        <v>7</v>
      </c>
      <c r="K1" s="146" t="s">
        <v>8</v>
      </c>
      <c r="L1" s="147" t="s">
        <v>1791</v>
      </c>
      <c r="M1" s="146" t="s">
        <v>11</v>
      </c>
      <c r="N1" s="148" t="s">
        <v>1792</v>
      </c>
      <c r="O1" s="146" t="s">
        <v>13</v>
      </c>
      <c r="P1" s="146" t="s">
        <v>14</v>
      </c>
      <c r="Q1" s="148" t="s">
        <v>15</v>
      </c>
      <c r="R1" s="149" t="s">
        <v>1793</v>
      </c>
      <c r="S1" s="149" t="s">
        <v>1794</v>
      </c>
      <c r="T1" s="149" t="s">
        <v>1795</v>
      </c>
      <c r="U1" s="150" t="s">
        <v>1796</v>
      </c>
      <c r="V1" s="146" t="s">
        <v>19</v>
      </c>
      <c r="W1" s="144" t="s">
        <v>1797</v>
      </c>
      <c r="X1" s="150" t="s">
        <v>21</v>
      </c>
      <c r="Y1" s="151" t="s">
        <v>22</v>
      </c>
      <c r="Z1" s="152" t="s">
        <v>1798</v>
      </c>
      <c r="AA1" s="152" t="s">
        <v>1799</v>
      </c>
      <c r="AB1" s="152" t="s">
        <v>24</v>
      </c>
      <c r="AC1" s="152" t="s">
        <v>1800</v>
      </c>
      <c r="AD1" s="152" t="s">
        <v>25</v>
      </c>
      <c r="AE1" s="152" t="s">
        <v>1801</v>
      </c>
      <c r="AF1" s="151" t="s">
        <v>1802</v>
      </c>
      <c r="AG1" s="151" t="s">
        <v>1803</v>
      </c>
      <c r="AH1" s="152" t="s">
        <v>27</v>
      </c>
      <c r="AI1" s="152" t="s">
        <v>29</v>
      </c>
      <c r="AJ1" s="152" t="s">
        <v>30</v>
      </c>
      <c r="AK1" s="152" t="s">
        <v>28</v>
      </c>
      <c r="AL1" s="152" t="s">
        <v>32</v>
      </c>
      <c r="AM1" s="145" t="s">
        <v>33</v>
      </c>
      <c r="AN1" s="144" t="s">
        <v>34</v>
      </c>
      <c r="AO1" s="144" t="s">
        <v>1804</v>
      </c>
      <c r="AP1" s="144" t="s">
        <v>1805</v>
      </c>
    </row>
    <row r="2" spans="1:42" ht="12.65" customHeight="1" x14ac:dyDescent="0.3">
      <c r="A2" s="145" t="s">
        <v>1806</v>
      </c>
      <c r="B2" s="145" t="s">
        <v>47</v>
      </c>
      <c r="C2" s="145" t="s">
        <v>1807</v>
      </c>
      <c r="D2" s="145" t="s">
        <v>1807</v>
      </c>
      <c r="E2" s="145"/>
      <c r="F2" s="145" t="s">
        <v>1790</v>
      </c>
      <c r="G2" s="145" t="s">
        <v>1808</v>
      </c>
      <c r="H2" s="145" t="s">
        <v>1808</v>
      </c>
      <c r="I2" s="144" t="s">
        <v>1809</v>
      </c>
      <c r="J2" s="144" t="s">
        <v>1810</v>
      </c>
      <c r="K2" s="144" t="s">
        <v>1811</v>
      </c>
      <c r="L2" s="154">
        <v>1</v>
      </c>
      <c r="M2" s="144" t="s">
        <v>1812</v>
      </c>
      <c r="N2" s="155" t="s">
        <v>1813</v>
      </c>
      <c r="O2" s="144"/>
      <c r="P2" s="156">
        <v>4</v>
      </c>
      <c r="Q2" s="144">
        <v>30</v>
      </c>
      <c r="R2" s="157">
        <v>2</v>
      </c>
      <c r="S2" s="157">
        <v>99.692764675055983</v>
      </c>
      <c r="T2" s="157">
        <v>0.214</v>
      </c>
      <c r="U2" s="152">
        <f>Tabell1423[[#This Row],[Ers per håp]]*Tabell1423[[#This Row],[Totalt HÅP 2023]]</f>
        <v>21.334251640461979</v>
      </c>
      <c r="V2" s="152"/>
      <c r="W2" s="152"/>
      <c r="X2" s="152"/>
      <c r="Y2" s="152"/>
      <c r="Z2" s="145" t="s">
        <v>1814</v>
      </c>
      <c r="AA2" s="152" t="s">
        <v>1815</v>
      </c>
      <c r="AB2" s="152"/>
      <c r="AC2" s="145">
        <v>3092</v>
      </c>
      <c r="AD2" s="145">
        <v>3093</v>
      </c>
      <c r="AE2" s="145">
        <v>110</v>
      </c>
      <c r="AF2" s="145"/>
      <c r="AG2" s="145"/>
      <c r="AH2" s="152"/>
      <c r="AI2" s="152"/>
      <c r="AJ2" s="152"/>
      <c r="AK2" s="152"/>
      <c r="AL2" s="152"/>
      <c r="AM2" s="145"/>
      <c r="AN2" s="152"/>
      <c r="AO2" s="152"/>
      <c r="AP2" s="152"/>
    </row>
    <row r="3" spans="1:42" ht="12.65" customHeight="1" x14ac:dyDescent="0.3">
      <c r="A3" s="145" t="s">
        <v>1806</v>
      </c>
      <c r="B3" s="145" t="s">
        <v>47</v>
      </c>
      <c r="C3" s="145" t="s">
        <v>1807</v>
      </c>
      <c r="D3" s="145" t="s">
        <v>1807</v>
      </c>
      <c r="E3" s="145"/>
      <c r="F3" s="145" t="s">
        <v>1790</v>
      </c>
      <c r="G3" s="145" t="s">
        <v>1808</v>
      </c>
      <c r="H3" s="145" t="s">
        <v>1808</v>
      </c>
      <c r="I3" s="152" t="s">
        <v>1809</v>
      </c>
      <c r="J3" s="152" t="s">
        <v>1810</v>
      </c>
      <c r="K3" s="152" t="s">
        <v>1811</v>
      </c>
      <c r="L3" s="158">
        <v>1</v>
      </c>
      <c r="M3" s="152" t="s">
        <v>1812</v>
      </c>
      <c r="N3" s="159" t="s">
        <v>1816</v>
      </c>
      <c r="O3" s="152"/>
      <c r="P3" s="160">
        <v>4</v>
      </c>
      <c r="Q3" s="152">
        <v>30</v>
      </c>
      <c r="R3" s="157">
        <v>2</v>
      </c>
      <c r="S3" s="157">
        <v>99.692764675055983</v>
      </c>
      <c r="T3" s="157">
        <v>1.8</v>
      </c>
      <c r="U3" s="152">
        <f>Tabell1423[[#This Row],[Ers per håp]]*Tabell1423[[#This Row],[Totalt HÅP 2023]]</f>
        <v>179.44697641510078</v>
      </c>
      <c r="V3" s="152"/>
      <c r="W3" s="152"/>
      <c r="X3" s="152"/>
      <c r="Y3" s="152"/>
      <c r="Z3" s="145" t="s">
        <v>1814</v>
      </c>
      <c r="AA3" s="152" t="s">
        <v>1815</v>
      </c>
      <c r="AB3" s="152"/>
      <c r="AC3" s="145">
        <v>3092</v>
      </c>
      <c r="AD3" s="145">
        <v>3093</v>
      </c>
      <c r="AE3" s="145">
        <v>110</v>
      </c>
      <c r="AF3" s="145"/>
      <c r="AG3" s="145"/>
      <c r="AH3" s="152"/>
      <c r="AI3" s="152"/>
      <c r="AJ3" s="152"/>
      <c r="AK3" s="152"/>
      <c r="AL3" s="152"/>
      <c r="AM3" s="145"/>
      <c r="AN3" s="152"/>
      <c r="AO3" s="152"/>
      <c r="AP3" s="152"/>
    </row>
    <row r="4" spans="1:42" ht="12.65" customHeight="1" x14ac:dyDescent="0.3">
      <c r="A4" s="145" t="s">
        <v>1806</v>
      </c>
      <c r="B4" s="145" t="s">
        <v>47</v>
      </c>
      <c r="C4" s="145" t="s">
        <v>1807</v>
      </c>
      <c r="D4" s="145" t="s">
        <v>1807</v>
      </c>
      <c r="E4" s="145"/>
      <c r="F4" s="145" t="s">
        <v>1790</v>
      </c>
      <c r="G4" s="145" t="s">
        <v>1808</v>
      </c>
      <c r="H4" s="145" t="s">
        <v>1808</v>
      </c>
      <c r="I4" s="152" t="s">
        <v>1809</v>
      </c>
      <c r="J4" s="152" t="s">
        <v>1810</v>
      </c>
      <c r="K4" s="152" t="s">
        <v>1811</v>
      </c>
      <c r="L4" s="158">
        <v>1</v>
      </c>
      <c r="M4" s="152" t="s">
        <v>1812</v>
      </c>
      <c r="N4" s="159" t="s">
        <v>1817</v>
      </c>
      <c r="O4" s="152"/>
      <c r="P4" s="160">
        <v>4</v>
      </c>
      <c r="Q4" s="152">
        <v>30</v>
      </c>
      <c r="R4" s="157">
        <v>2</v>
      </c>
      <c r="S4" s="157">
        <v>99.692764675055983</v>
      </c>
      <c r="T4" s="157">
        <v>2</v>
      </c>
      <c r="U4" s="152">
        <f>Tabell1423[[#This Row],[Ers per håp]]*Tabell1423[[#This Row],[Totalt HÅP 2023]]</f>
        <v>199.38552935011197</v>
      </c>
      <c r="V4" s="152"/>
      <c r="W4" s="152"/>
      <c r="X4" s="152"/>
      <c r="Y4" s="152"/>
      <c r="Z4" s="145" t="s">
        <v>1814</v>
      </c>
      <c r="AA4" s="152" t="s">
        <v>1815</v>
      </c>
      <c r="AB4" s="152"/>
      <c r="AC4" s="145">
        <v>3092</v>
      </c>
      <c r="AD4" s="145">
        <v>3093</v>
      </c>
      <c r="AE4" s="145">
        <v>110</v>
      </c>
      <c r="AF4" s="145"/>
      <c r="AG4" s="145"/>
      <c r="AH4" s="152"/>
      <c r="AI4" s="152"/>
      <c r="AJ4" s="152"/>
      <c r="AK4" s="152"/>
      <c r="AL4" s="152"/>
      <c r="AM4" s="145"/>
      <c r="AN4" s="152"/>
      <c r="AO4" s="152"/>
      <c r="AP4" s="152"/>
    </row>
    <row r="5" spans="1:42" ht="12.65" customHeight="1" x14ac:dyDescent="0.3">
      <c r="A5" s="145" t="s">
        <v>1806</v>
      </c>
      <c r="B5" s="145" t="s">
        <v>47</v>
      </c>
      <c r="C5" s="145" t="s">
        <v>1807</v>
      </c>
      <c r="D5" s="145" t="s">
        <v>1807</v>
      </c>
      <c r="E5" s="145"/>
      <c r="F5" s="145" t="s">
        <v>1790</v>
      </c>
      <c r="G5" s="145" t="s">
        <v>1808</v>
      </c>
      <c r="H5" s="145" t="s">
        <v>1808</v>
      </c>
      <c r="I5" s="152" t="s">
        <v>1809</v>
      </c>
      <c r="J5" s="152" t="s">
        <v>1818</v>
      </c>
      <c r="K5" s="152" t="s">
        <v>1819</v>
      </c>
      <c r="L5" s="158">
        <v>1</v>
      </c>
      <c r="M5" s="152" t="s">
        <v>1812</v>
      </c>
      <c r="N5" s="159" t="s">
        <v>1820</v>
      </c>
      <c r="O5" s="152"/>
      <c r="P5" s="160">
        <v>4</v>
      </c>
      <c r="Q5" s="152">
        <v>10</v>
      </c>
      <c r="R5" s="157">
        <v>0.66666666666666663</v>
      </c>
      <c r="S5" s="157">
        <v>84.05903488485599</v>
      </c>
      <c r="T5" s="157">
        <v>0.66666666666666663</v>
      </c>
      <c r="U5" s="152">
        <f>Tabell1423[[#This Row],[Ers per håp]]*Tabell1423[[#This Row],[Totalt HÅP 2023]]</f>
        <v>56.039356589903988</v>
      </c>
      <c r="V5" s="152"/>
      <c r="W5" s="152"/>
      <c r="X5" s="152"/>
      <c r="Y5" s="152"/>
      <c r="Z5" s="145" t="s">
        <v>1814</v>
      </c>
      <c r="AA5" s="152" t="s">
        <v>1815</v>
      </c>
      <c r="AB5" s="152"/>
      <c r="AC5" s="145">
        <v>3092</v>
      </c>
      <c r="AD5" s="145">
        <v>3093</v>
      </c>
      <c r="AE5" s="145">
        <v>110</v>
      </c>
      <c r="AF5" s="145"/>
      <c r="AG5" s="145"/>
      <c r="AH5" s="152"/>
      <c r="AI5" s="152"/>
      <c r="AJ5" s="152"/>
      <c r="AK5" s="152"/>
      <c r="AL5" s="152"/>
      <c r="AM5" s="145"/>
      <c r="AN5" s="152"/>
      <c r="AO5" s="152"/>
      <c r="AP5" s="152"/>
    </row>
    <row r="6" spans="1:42" ht="12.65" customHeight="1" x14ac:dyDescent="0.3">
      <c r="A6" s="145" t="s">
        <v>1806</v>
      </c>
      <c r="B6" s="145" t="s">
        <v>47</v>
      </c>
      <c r="C6" s="145" t="s">
        <v>1807</v>
      </c>
      <c r="D6" s="145" t="s">
        <v>1807</v>
      </c>
      <c r="E6" s="145"/>
      <c r="F6" s="145" t="s">
        <v>1790</v>
      </c>
      <c r="G6" s="145" t="s">
        <v>1808</v>
      </c>
      <c r="H6" s="145" t="s">
        <v>1808</v>
      </c>
      <c r="I6" s="152" t="s">
        <v>1809</v>
      </c>
      <c r="J6" s="152" t="s">
        <v>1821</v>
      </c>
      <c r="K6" s="152" t="s">
        <v>1822</v>
      </c>
      <c r="L6" s="158">
        <v>1</v>
      </c>
      <c r="M6" s="152" t="s">
        <v>1812</v>
      </c>
      <c r="N6" s="159" t="s">
        <v>1820</v>
      </c>
      <c r="O6" s="152"/>
      <c r="P6" s="160">
        <v>4</v>
      </c>
      <c r="Q6" s="152">
        <v>10</v>
      </c>
      <c r="R6" s="157">
        <v>0.66666666666666663</v>
      </c>
      <c r="S6" s="157">
        <v>84.05903488485599</v>
      </c>
      <c r="T6" s="157">
        <v>0.66666666666666663</v>
      </c>
      <c r="U6" s="152">
        <f>Tabell1423[[#This Row],[Ers per håp]]*Tabell1423[[#This Row],[Totalt HÅP 2023]]</f>
        <v>56.039356589903988</v>
      </c>
      <c r="V6" s="152"/>
      <c r="W6" s="152"/>
      <c r="X6" s="152"/>
      <c r="Y6" s="152"/>
      <c r="Z6" s="145" t="s">
        <v>1814</v>
      </c>
      <c r="AA6" s="152" t="s">
        <v>1815</v>
      </c>
      <c r="AB6" s="152"/>
      <c r="AC6" s="145">
        <v>3092</v>
      </c>
      <c r="AD6" s="145">
        <v>3093</v>
      </c>
      <c r="AE6" s="145">
        <v>110</v>
      </c>
      <c r="AF6" s="145"/>
      <c r="AG6" s="145"/>
      <c r="AH6" s="152"/>
      <c r="AI6" s="152"/>
      <c r="AJ6" s="152"/>
      <c r="AK6" s="152"/>
      <c r="AL6" s="152"/>
      <c r="AM6" s="145"/>
      <c r="AN6" s="152"/>
      <c r="AO6" s="152"/>
      <c r="AP6" s="152"/>
    </row>
    <row r="7" spans="1:42" ht="12.65" customHeight="1" x14ac:dyDescent="0.3">
      <c r="A7" s="145" t="s">
        <v>1806</v>
      </c>
      <c r="B7" s="145" t="s">
        <v>47</v>
      </c>
      <c r="C7" s="145" t="s">
        <v>1807</v>
      </c>
      <c r="D7" s="145" t="s">
        <v>1807</v>
      </c>
      <c r="E7" s="145"/>
      <c r="F7" s="145" t="s">
        <v>1790</v>
      </c>
      <c r="G7" s="145" t="s">
        <v>1808</v>
      </c>
      <c r="H7" s="145" t="s">
        <v>1808</v>
      </c>
      <c r="I7" s="152" t="s">
        <v>1809</v>
      </c>
      <c r="J7" s="152" t="s">
        <v>1823</v>
      </c>
      <c r="K7" s="152" t="s">
        <v>1824</v>
      </c>
      <c r="L7" s="158">
        <v>1</v>
      </c>
      <c r="M7" s="152" t="s">
        <v>1812</v>
      </c>
      <c r="N7" s="159" t="s">
        <v>1820</v>
      </c>
      <c r="O7" s="152"/>
      <c r="P7" s="160">
        <v>4</v>
      </c>
      <c r="Q7" s="152">
        <v>10</v>
      </c>
      <c r="R7" s="157">
        <v>0.66666666666666663</v>
      </c>
      <c r="S7" s="157">
        <v>84.05903488485599</v>
      </c>
      <c r="T7" s="157">
        <v>0.66666666666666663</v>
      </c>
      <c r="U7" s="152">
        <f>Tabell1423[[#This Row],[Ers per håp]]*Tabell1423[[#This Row],[Totalt HÅP 2023]]</f>
        <v>56.039356589903988</v>
      </c>
      <c r="V7" s="152"/>
      <c r="W7" s="152"/>
      <c r="X7" s="152"/>
      <c r="Y7" s="152"/>
      <c r="Z7" s="145" t="s">
        <v>1814</v>
      </c>
      <c r="AA7" s="152" t="s">
        <v>1815</v>
      </c>
      <c r="AB7" s="152"/>
      <c r="AC7" s="145">
        <v>3092</v>
      </c>
      <c r="AD7" s="145">
        <v>3093</v>
      </c>
      <c r="AE7" s="145">
        <v>110</v>
      </c>
      <c r="AF7" s="145"/>
      <c r="AG7" s="145"/>
      <c r="AH7" s="152"/>
      <c r="AI7" s="152"/>
      <c r="AJ7" s="152"/>
      <c r="AK7" s="152"/>
      <c r="AL7" s="152"/>
      <c r="AM7" s="145"/>
      <c r="AN7" s="152"/>
      <c r="AO7" s="152"/>
      <c r="AP7" s="152"/>
    </row>
    <row r="8" spans="1:42" ht="12.65" customHeight="1" x14ac:dyDescent="0.3">
      <c r="A8" s="145" t="s">
        <v>1806</v>
      </c>
      <c r="B8" s="145" t="s">
        <v>47</v>
      </c>
      <c r="C8" s="145" t="s">
        <v>1807</v>
      </c>
      <c r="D8" s="145" t="s">
        <v>1807</v>
      </c>
      <c r="E8" s="145"/>
      <c r="F8" s="145" t="s">
        <v>1790</v>
      </c>
      <c r="G8" s="145" t="s">
        <v>1808</v>
      </c>
      <c r="H8" s="145" t="s">
        <v>1808</v>
      </c>
      <c r="I8" s="152" t="s">
        <v>1825</v>
      </c>
      <c r="J8" s="152" t="s">
        <v>131</v>
      </c>
      <c r="K8" s="152" t="s">
        <v>1826</v>
      </c>
      <c r="L8" s="158">
        <v>1</v>
      </c>
      <c r="M8" s="152" t="s">
        <v>1812</v>
      </c>
      <c r="N8" s="159" t="s">
        <v>1817</v>
      </c>
      <c r="O8" s="152"/>
      <c r="P8" s="160">
        <v>30</v>
      </c>
      <c r="Q8" s="152">
        <v>15</v>
      </c>
      <c r="R8" s="157">
        <v>7.5</v>
      </c>
      <c r="S8" s="157">
        <v>84.05903488485599</v>
      </c>
      <c r="T8" s="157">
        <v>7.5</v>
      </c>
      <c r="U8" s="152">
        <f>Tabell1423[[#This Row],[Ers per håp]]*Tabell1423[[#This Row],[Totalt HÅP 2023]]</f>
        <v>630.44276163641996</v>
      </c>
      <c r="V8" s="152"/>
      <c r="W8" s="152"/>
      <c r="X8" s="152"/>
      <c r="Y8" s="152"/>
      <c r="Z8" s="145" t="s">
        <v>1814</v>
      </c>
      <c r="AA8" s="152" t="s">
        <v>1815</v>
      </c>
      <c r="AB8" s="152"/>
      <c r="AC8" s="145">
        <v>3092</v>
      </c>
      <c r="AD8" s="145">
        <v>3093</v>
      </c>
      <c r="AE8" s="145">
        <v>110</v>
      </c>
      <c r="AF8" s="145"/>
      <c r="AG8" s="145"/>
      <c r="AH8" s="152"/>
      <c r="AI8" s="152"/>
      <c r="AJ8" s="152"/>
      <c r="AK8" s="152"/>
      <c r="AL8" s="152"/>
      <c r="AM8" s="145"/>
      <c r="AN8" s="152"/>
      <c r="AO8" s="152"/>
      <c r="AP8" s="152"/>
    </row>
    <row r="9" spans="1:42" ht="12.65" customHeight="1" x14ac:dyDescent="0.3">
      <c r="A9" s="145" t="s">
        <v>1806</v>
      </c>
      <c r="B9" s="145" t="s">
        <v>47</v>
      </c>
      <c r="C9" s="145" t="s">
        <v>1807</v>
      </c>
      <c r="D9" s="145" t="s">
        <v>1807</v>
      </c>
      <c r="E9" s="145"/>
      <c r="F9" s="145" t="s">
        <v>1790</v>
      </c>
      <c r="G9" s="145" t="s">
        <v>1808</v>
      </c>
      <c r="H9" s="145" t="s">
        <v>1808</v>
      </c>
      <c r="I9" s="152" t="s">
        <v>1825</v>
      </c>
      <c r="J9" s="152" t="s">
        <v>1827</v>
      </c>
      <c r="K9" s="152" t="s">
        <v>1828</v>
      </c>
      <c r="L9" s="158">
        <v>0.25</v>
      </c>
      <c r="M9" s="152" t="s">
        <v>1812</v>
      </c>
      <c r="N9" s="159" t="s">
        <v>1817</v>
      </c>
      <c r="O9" s="152"/>
      <c r="P9" s="160">
        <v>50</v>
      </c>
      <c r="Q9" s="152">
        <v>7.5</v>
      </c>
      <c r="R9" s="157">
        <v>6.25</v>
      </c>
      <c r="S9" s="157">
        <v>84.05903488485599</v>
      </c>
      <c r="T9" s="157">
        <v>6.25</v>
      </c>
      <c r="U9" s="152">
        <f>Tabell1423[[#This Row],[Ers per håp]]*Tabell1423[[#This Row],[Totalt HÅP 2023]]</f>
        <v>525.36896803034995</v>
      </c>
      <c r="V9" s="152"/>
      <c r="W9" s="152"/>
      <c r="X9" s="152"/>
      <c r="Y9" s="152"/>
      <c r="Z9" s="145" t="s">
        <v>1814</v>
      </c>
      <c r="AA9" s="152" t="s">
        <v>1815</v>
      </c>
      <c r="AB9" s="152"/>
      <c r="AC9" s="145">
        <v>3092</v>
      </c>
      <c r="AD9" s="145">
        <v>3093</v>
      </c>
      <c r="AE9" s="145">
        <v>110</v>
      </c>
      <c r="AF9" s="145"/>
      <c r="AG9" s="145"/>
      <c r="AH9" s="152"/>
      <c r="AI9" s="152"/>
      <c r="AJ9" s="152"/>
      <c r="AK9" s="152"/>
      <c r="AL9" s="152"/>
      <c r="AM9" s="145"/>
      <c r="AN9" s="152"/>
      <c r="AO9" s="152"/>
      <c r="AP9" s="152"/>
    </row>
    <row r="10" spans="1:42" ht="12.65" customHeight="1" x14ac:dyDescent="0.3">
      <c r="A10" s="145" t="s">
        <v>1806</v>
      </c>
      <c r="B10" s="145" t="s">
        <v>47</v>
      </c>
      <c r="C10" s="145" t="s">
        <v>1807</v>
      </c>
      <c r="D10" s="145" t="s">
        <v>1807</v>
      </c>
      <c r="E10" s="145"/>
      <c r="F10" s="145" t="s">
        <v>1790</v>
      </c>
      <c r="G10" s="145" t="s">
        <v>1808</v>
      </c>
      <c r="H10" s="145" t="s">
        <v>1808</v>
      </c>
      <c r="I10" s="152" t="s">
        <v>1825</v>
      </c>
      <c r="J10" s="152" t="s">
        <v>1829</v>
      </c>
      <c r="K10" s="152" t="s">
        <v>1830</v>
      </c>
      <c r="L10" s="158">
        <v>1</v>
      </c>
      <c r="M10" s="152" t="s">
        <v>1812</v>
      </c>
      <c r="N10" s="159" t="s">
        <v>1813</v>
      </c>
      <c r="O10" s="152"/>
      <c r="P10" s="160">
        <v>77</v>
      </c>
      <c r="Q10" s="152">
        <v>30</v>
      </c>
      <c r="R10" s="157">
        <v>38.5</v>
      </c>
      <c r="S10" s="157">
        <v>84.05903488485599</v>
      </c>
      <c r="T10" s="157">
        <v>4.1194999999999995</v>
      </c>
      <c r="U10" s="152">
        <f>Tabell1423[[#This Row],[Ers per håp]]*Tabell1423[[#This Row],[Totalt HÅP 2023]]</f>
        <v>346.28119420816421</v>
      </c>
      <c r="V10" s="152"/>
      <c r="W10" s="152"/>
      <c r="X10" s="152"/>
      <c r="Y10" s="152"/>
      <c r="Z10" s="145" t="s">
        <v>1814</v>
      </c>
      <c r="AA10" s="152" t="s">
        <v>1815</v>
      </c>
      <c r="AB10" s="152"/>
      <c r="AC10" s="145">
        <v>3092</v>
      </c>
      <c r="AD10" s="145">
        <v>3093</v>
      </c>
      <c r="AE10" s="145">
        <v>110</v>
      </c>
      <c r="AF10" s="145"/>
      <c r="AG10" s="145"/>
      <c r="AH10" s="152"/>
      <c r="AI10" s="152"/>
      <c r="AJ10" s="152"/>
      <c r="AK10" s="152"/>
      <c r="AL10" s="152"/>
      <c r="AM10" s="145"/>
      <c r="AN10" s="152"/>
      <c r="AO10" s="152"/>
      <c r="AP10" s="152"/>
    </row>
    <row r="11" spans="1:42" ht="12.65" customHeight="1" x14ac:dyDescent="0.3">
      <c r="A11" s="145" t="s">
        <v>1806</v>
      </c>
      <c r="B11" s="145" t="s">
        <v>47</v>
      </c>
      <c r="C11" s="145" t="s">
        <v>1807</v>
      </c>
      <c r="D11" s="145" t="s">
        <v>1807</v>
      </c>
      <c r="E11" s="145"/>
      <c r="F11" s="145" t="s">
        <v>1790</v>
      </c>
      <c r="G11" s="145" t="s">
        <v>1808</v>
      </c>
      <c r="H11" s="145" t="s">
        <v>1808</v>
      </c>
      <c r="I11" s="152" t="s">
        <v>1825</v>
      </c>
      <c r="J11" s="152" t="s">
        <v>1829</v>
      </c>
      <c r="K11" s="152" t="s">
        <v>1830</v>
      </c>
      <c r="L11" s="158">
        <v>1</v>
      </c>
      <c r="M11" s="152" t="s">
        <v>1812</v>
      </c>
      <c r="N11" s="159" t="s">
        <v>1816</v>
      </c>
      <c r="O11" s="152"/>
      <c r="P11" s="160">
        <v>80</v>
      </c>
      <c r="Q11" s="152">
        <v>30</v>
      </c>
      <c r="R11" s="157">
        <v>40</v>
      </c>
      <c r="S11" s="157">
        <v>84.05903488485599</v>
      </c>
      <c r="T11" s="157">
        <v>36</v>
      </c>
      <c r="U11" s="152">
        <f>Tabell1423[[#This Row],[Ers per håp]]*Tabell1423[[#This Row],[Totalt HÅP 2023]]</f>
        <v>3026.1252558548158</v>
      </c>
      <c r="V11" s="152"/>
      <c r="W11" s="152"/>
      <c r="X11" s="152"/>
      <c r="Y11" s="152"/>
      <c r="Z11" s="145" t="s">
        <v>1814</v>
      </c>
      <c r="AA11" s="152" t="s">
        <v>1815</v>
      </c>
      <c r="AB11" s="152"/>
      <c r="AC11" s="145">
        <v>3092</v>
      </c>
      <c r="AD11" s="145">
        <v>3093</v>
      </c>
      <c r="AE11" s="145">
        <v>110</v>
      </c>
      <c r="AF11" s="145"/>
      <c r="AG11" s="145"/>
      <c r="AH11" s="152"/>
      <c r="AI11" s="152"/>
      <c r="AJ11" s="152"/>
      <c r="AK11" s="152"/>
      <c r="AL11" s="152"/>
      <c r="AM11" s="145"/>
      <c r="AN11" s="152"/>
      <c r="AO11" s="152"/>
      <c r="AP11" s="152"/>
    </row>
    <row r="12" spans="1:42" ht="12.65" customHeight="1" x14ac:dyDescent="0.3">
      <c r="A12" s="145" t="s">
        <v>1806</v>
      </c>
      <c r="B12" s="145" t="s">
        <v>47</v>
      </c>
      <c r="C12" s="145" t="s">
        <v>1807</v>
      </c>
      <c r="D12" s="145" t="s">
        <v>1807</v>
      </c>
      <c r="E12" s="145"/>
      <c r="F12" s="145" t="s">
        <v>1790</v>
      </c>
      <c r="G12" s="145" t="s">
        <v>1808</v>
      </c>
      <c r="H12" s="145" t="s">
        <v>1808</v>
      </c>
      <c r="I12" s="152" t="s">
        <v>1825</v>
      </c>
      <c r="J12" s="152" t="s">
        <v>1831</v>
      </c>
      <c r="K12" s="152" t="s">
        <v>1832</v>
      </c>
      <c r="L12" s="158">
        <v>0.5</v>
      </c>
      <c r="M12" s="152" t="s">
        <v>1812</v>
      </c>
      <c r="N12" s="159" t="s">
        <v>1817</v>
      </c>
      <c r="O12" s="152"/>
      <c r="P12" s="160">
        <v>40</v>
      </c>
      <c r="Q12" s="152">
        <v>7.5</v>
      </c>
      <c r="R12" s="157">
        <v>5</v>
      </c>
      <c r="S12" s="157">
        <v>84.05903488485599</v>
      </c>
      <c r="T12" s="157">
        <v>5</v>
      </c>
      <c r="U12" s="152">
        <f>Tabell1423[[#This Row],[Ers per håp]]*Tabell1423[[#This Row],[Totalt HÅP 2023]]</f>
        <v>420.29517442427994</v>
      </c>
      <c r="V12" s="152"/>
      <c r="W12" s="152"/>
      <c r="X12" s="152"/>
      <c r="Y12" s="152"/>
      <c r="Z12" s="145" t="s">
        <v>1814</v>
      </c>
      <c r="AA12" s="152" t="s">
        <v>1815</v>
      </c>
      <c r="AB12" s="152"/>
      <c r="AC12" s="145">
        <v>3092</v>
      </c>
      <c r="AD12" s="145">
        <v>3093</v>
      </c>
      <c r="AE12" s="145">
        <v>110</v>
      </c>
      <c r="AF12" s="145"/>
      <c r="AG12" s="145"/>
      <c r="AH12" s="152"/>
      <c r="AI12" s="152"/>
      <c r="AJ12" s="152"/>
      <c r="AK12" s="152"/>
      <c r="AL12" s="152"/>
      <c r="AM12" s="145"/>
      <c r="AN12" s="152"/>
      <c r="AO12" s="152"/>
      <c r="AP12" s="152"/>
    </row>
    <row r="13" spans="1:42" s="161" customFormat="1" ht="24" customHeight="1" x14ac:dyDescent="0.3">
      <c r="A13" s="161" t="s">
        <v>1806</v>
      </c>
      <c r="B13" s="161" t="s">
        <v>47</v>
      </c>
      <c r="C13" s="161" t="s">
        <v>1807</v>
      </c>
      <c r="D13" s="161" t="s">
        <v>1807</v>
      </c>
      <c r="E13" s="162"/>
      <c r="F13" s="161" t="s">
        <v>1790</v>
      </c>
      <c r="G13" s="161" t="s">
        <v>1808</v>
      </c>
      <c r="H13" s="161" t="s">
        <v>1808</v>
      </c>
      <c r="I13" s="163" t="s">
        <v>125</v>
      </c>
      <c r="J13" s="164" t="s">
        <v>1833</v>
      </c>
      <c r="K13" s="164" t="s">
        <v>1834</v>
      </c>
      <c r="L13" s="165"/>
      <c r="M13" s="163" t="s">
        <v>1812</v>
      </c>
      <c r="N13" s="166"/>
      <c r="O13" s="163"/>
      <c r="P13" s="167"/>
      <c r="Q13" s="163"/>
      <c r="R13" s="168"/>
      <c r="S13" s="168"/>
      <c r="T13" s="168"/>
      <c r="U13" s="163"/>
      <c r="V13" s="164"/>
      <c r="W13" s="163">
        <v>1378</v>
      </c>
      <c r="X13" s="163"/>
      <c r="Y13" s="163"/>
      <c r="Z13" s="161" t="s">
        <v>1814</v>
      </c>
      <c r="AA13" s="163" t="s">
        <v>1815</v>
      </c>
      <c r="AB13" s="163"/>
      <c r="AC13" s="161">
        <v>3092</v>
      </c>
      <c r="AD13" s="161">
        <v>3093</v>
      </c>
      <c r="AE13" s="161">
        <v>110</v>
      </c>
      <c r="AH13" s="163"/>
      <c r="AI13" s="163"/>
      <c r="AJ13" s="163"/>
      <c r="AK13" s="163"/>
      <c r="AL13" s="163"/>
      <c r="AN13" s="164"/>
      <c r="AO13" s="164"/>
      <c r="AP13" s="164"/>
    </row>
    <row r="14" spans="1:42" s="145" customFormat="1" ht="12.65" customHeight="1" x14ac:dyDescent="0.3">
      <c r="A14" s="145" t="s">
        <v>1806</v>
      </c>
      <c r="B14" s="145" t="s">
        <v>47</v>
      </c>
      <c r="C14" s="145" t="s">
        <v>1807</v>
      </c>
      <c r="D14" s="145" t="s">
        <v>1807</v>
      </c>
      <c r="E14" s="144"/>
      <c r="F14" s="145" t="s">
        <v>1790</v>
      </c>
      <c r="G14" s="145" t="s">
        <v>1808</v>
      </c>
      <c r="H14" s="145" t="s">
        <v>1808</v>
      </c>
      <c r="I14" s="151" t="s">
        <v>1835</v>
      </c>
      <c r="J14" s="151" t="s">
        <v>1836</v>
      </c>
      <c r="K14" s="151" t="s">
        <v>1837</v>
      </c>
      <c r="L14" s="154">
        <v>0.5</v>
      </c>
      <c r="M14" s="152" t="s">
        <v>1812</v>
      </c>
      <c r="N14" s="169" t="s">
        <v>1816</v>
      </c>
      <c r="O14" s="151"/>
      <c r="P14" s="156">
        <v>15</v>
      </c>
      <c r="Q14" s="151">
        <v>7.5</v>
      </c>
      <c r="R14" s="170">
        <v>1.875</v>
      </c>
      <c r="S14" s="170">
        <v>99.692764675055983</v>
      </c>
      <c r="T14" s="170">
        <v>1.875</v>
      </c>
      <c r="U14" s="152">
        <f>Tabell1423[[#This Row],[Ers per håp]]*Tabell1423[[#This Row],[Totalt HÅP 2023]]</f>
        <v>186.92393376572997</v>
      </c>
      <c r="V14" s="152"/>
      <c r="W14" s="152"/>
      <c r="X14" s="152"/>
      <c r="Y14" s="152"/>
      <c r="Z14" s="145" t="s">
        <v>1814</v>
      </c>
      <c r="AA14" s="152" t="s">
        <v>1815</v>
      </c>
      <c r="AB14" s="152"/>
      <c r="AC14" s="145">
        <v>3092</v>
      </c>
      <c r="AD14" s="145">
        <v>3093</v>
      </c>
      <c r="AE14" s="145">
        <v>110</v>
      </c>
      <c r="AH14" s="152"/>
      <c r="AI14" s="152"/>
      <c r="AJ14" s="152"/>
      <c r="AK14" s="152"/>
      <c r="AL14" s="152"/>
      <c r="AN14" s="151"/>
      <c r="AO14" s="151"/>
      <c r="AP14" s="151"/>
    </row>
    <row r="15" spans="1:42" ht="12.65" customHeight="1" x14ac:dyDescent="0.3">
      <c r="A15" s="145" t="s">
        <v>1806</v>
      </c>
      <c r="B15" s="145" t="s">
        <v>47</v>
      </c>
      <c r="C15" s="145" t="s">
        <v>1807</v>
      </c>
      <c r="D15" s="145" t="s">
        <v>1807</v>
      </c>
      <c r="E15" s="145"/>
      <c r="F15" s="145" t="s">
        <v>1790</v>
      </c>
      <c r="G15" s="145" t="s">
        <v>1808</v>
      </c>
      <c r="H15" s="145" t="s">
        <v>1808</v>
      </c>
      <c r="I15" s="171" t="s">
        <v>1835</v>
      </c>
      <c r="J15" s="171" t="s">
        <v>1838</v>
      </c>
      <c r="K15" s="171" t="s">
        <v>1839</v>
      </c>
      <c r="L15" s="172">
        <v>0.25</v>
      </c>
      <c r="M15" s="152" t="s">
        <v>1812</v>
      </c>
      <c r="N15" s="173" t="s">
        <v>1813</v>
      </c>
      <c r="O15" s="171"/>
      <c r="P15" s="174">
        <v>12</v>
      </c>
      <c r="Q15" s="171">
        <v>7.5</v>
      </c>
      <c r="R15" s="157">
        <v>1.5</v>
      </c>
      <c r="S15" s="157">
        <v>84.05903488485599</v>
      </c>
      <c r="T15" s="157">
        <v>0.1605</v>
      </c>
      <c r="U15" s="152">
        <f>Tabell1423[[#This Row],[Ers per håp]]*Tabell1423[[#This Row],[Totalt HÅP 2023]]</f>
        <v>13.491475099019386</v>
      </c>
      <c r="V15" s="152"/>
      <c r="W15" s="152"/>
      <c r="X15" s="152"/>
      <c r="Y15" s="152"/>
      <c r="Z15" s="145" t="s">
        <v>1814</v>
      </c>
      <c r="AA15" s="152" t="s">
        <v>1815</v>
      </c>
      <c r="AB15" s="152"/>
      <c r="AC15" s="145">
        <v>3092</v>
      </c>
      <c r="AD15" s="145">
        <v>3093</v>
      </c>
      <c r="AE15" s="145">
        <v>110</v>
      </c>
      <c r="AF15" s="145"/>
      <c r="AG15" s="145"/>
      <c r="AH15" s="152"/>
      <c r="AI15" s="152"/>
      <c r="AJ15" s="152"/>
      <c r="AK15" s="152"/>
      <c r="AL15" s="152"/>
      <c r="AM15" s="145"/>
      <c r="AN15" s="152"/>
      <c r="AO15" s="152"/>
      <c r="AP15" s="152"/>
    </row>
    <row r="16" spans="1:42" ht="12.65" customHeight="1" x14ac:dyDescent="0.3">
      <c r="A16" s="145" t="s">
        <v>1806</v>
      </c>
      <c r="B16" s="145" t="s">
        <v>47</v>
      </c>
      <c r="C16" s="145" t="s">
        <v>1807</v>
      </c>
      <c r="D16" s="145" t="s">
        <v>1807</v>
      </c>
      <c r="E16" s="145"/>
      <c r="F16" s="145" t="s">
        <v>1790</v>
      </c>
      <c r="G16" s="145" t="s">
        <v>1808</v>
      </c>
      <c r="H16" s="145" t="s">
        <v>1808</v>
      </c>
      <c r="I16" s="152" t="s">
        <v>1835</v>
      </c>
      <c r="J16" s="152" t="s">
        <v>1840</v>
      </c>
      <c r="K16" s="152" t="s">
        <v>1841</v>
      </c>
      <c r="L16" s="158">
        <v>0.25</v>
      </c>
      <c r="M16" s="152" t="s">
        <v>1812</v>
      </c>
      <c r="N16" s="159" t="s">
        <v>1817</v>
      </c>
      <c r="O16" s="152"/>
      <c r="P16" s="160">
        <v>30</v>
      </c>
      <c r="Q16" s="152">
        <v>7.5</v>
      </c>
      <c r="R16" s="157">
        <v>3.75</v>
      </c>
      <c r="S16" s="157">
        <v>84.05903488485599</v>
      </c>
      <c r="T16" s="157">
        <v>3.75</v>
      </c>
      <c r="U16" s="152">
        <f>Tabell1423[[#This Row],[Ers per håp]]*Tabell1423[[#This Row],[Totalt HÅP 2023]]</f>
        <v>315.22138081820998</v>
      </c>
      <c r="V16" s="152"/>
      <c r="W16" s="152"/>
      <c r="X16" s="152"/>
      <c r="Y16" s="152"/>
      <c r="Z16" s="145" t="s">
        <v>1814</v>
      </c>
      <c r="AA16" s="152" t="s">
        <v>1815</v>
      </c>
      <c r="AB16" s="152"/>
      <c r="AC16" s="145">
        <v>3092</v>
      </c>
      <c r="AD16" s="145">
        <v>3093</v>
      </c>
      <c r="AE16" s="145">
        <v>110</v>
      </c>
      <c r="AF16" s="145"/>
      <c r="AG16" s="145"/>
      <c r="AH16" s="152"/>
      <c r="AI16" s="152"/>
      <c r="AJ16" s="152"/>
      <c r="AK16" s="152"/>
      <c r="AL16" s="152"/>
      <c r="AM16" s="145"/>
      <c r="AN16" s="152"/>
      <c r="AO16" s="152"/>
      <c r="AP16" s="152"/>
    </row>
    <row r="17" spans="1:42" ht="12.65" customHeight="1" x14ac:dyDescent="0.3">
      <c r="A17" s="145" t="s">
        <v>1806</v>
      </c>
      <c r="B17" s="145" t="s">
        <v>47</v>
      </c>
      <c r="C17" s="145" t="s">
        <v>1807</v>
      </c>
      <c r="D17" s="145" t="s">
        <v>1807</v>
      </c>
      <c r="E17" s="145"/>
      <c r="F17" s="145" t="s">
        <v>1790</v>
      </c>
      <c r="G17" s="145" t="s">
        <v>1808</v>
      </c>
      <c r="H17" s="145" t="s">
        <v>1808</v>
      </c>
      <c r="I17" s="152" t="s">
        <v>1835</v>
      </c>
      <c r="J17" s="152" t="s">
        <v>1842</v>
      </c>
      <c r="K17" s="152" t="s">
        <v>1843</v>
      </c>
      <c r="L17" s="158">
        <v>1</v>
      </c>
      <c r="M17" s="152" t="s">
        <v>1812</v>
      </c>
      <c r="N17" s="159" t="s">
        <v>1816</v>
      </c>
      <c r="O17" s="152"/>
      <c r="P17" s="160">
        <v>20</v>
      </c>
      <c r="Q17" s="152">
        <v>7.5</v>
      </c>
      <c r="R17" s="157">
        <v>2.5</v>
      </c>
      <c r="S17" s="157">
        <v>84.05903488485599</v>
      </c>
      <c r="T17" s="157">
        <v>2.5</v>
      </c>
      <c r="U17" s="152">
        <f>Tabell1423[[#This Row],[Ers per håp]]*Tabell1423[[#This Row],[Totalt HÅP 2023]]</f>
        <v>210.14758721213997</v>
      </c>
      <c r="V17" s="152"/>
      <c r="W17" s="152"/>
      <c r="X17" s="152"/>
      <c r="Y17" s="152"/>
      <c r="Z17" s="145" t="s">
        <v>1814</v>
      </c>
      <c r="AA17" s="152" t="s">
        <v>1815</v>
      </c>
      <c r="AB17" s="152"/>
      <c r="AC17" s="145">
        <v>3092</v>
      </c>
      <c r="AD17" s="145">
        <v>3093</v>
      </c>
      <c r="AE17" s="145">
        <v>110</v>
      </c>
      <c r="AF17" s="145"/>
      <c r="AG17" s="145"/>
      <c r="AH17" s="152"/>
      <c r="AI17" s="152"/>
      <c r="AJ17" s="152"/>
      <c r="AK17" s="152"/>
      <c r="AL17" s="152"/>
      <c r="AM17" s="145"/>
      <c r="AN17" s="152"/>
      <c r="AO17" s="152"/>
      <c r="AP17" s="152"/>
    </row>
    <row r="18" spans="1:42" ht="12.65" customHeight="1" x14ac:dyDescent="0.3">
      <c r="A18" s="145" t="s">
        <v>1806</v>
      </c>
      <c r="B18" s="145" t="s">
        <v>47</v>
      </c>
      <c r="C18" s="145" t="s">
        <v>1807</v>
      </c>
      <c r="D18" s="145" t="s">
        <v>1807</v>
      </c>
      <c r="E18" s="145"/>
      <c r="F18" s="145" t="s">
        <v>1790</v>
      </c>
      <c r="G18" s="145" t="s">
        <v>1808</v>
      </c>
      <c r="H18" s="145" t="s">
        <v>1808</v>
      </c>
      <c r="I18" s="152" t="s">
        <v>1844</v>
      </c>
      <c r="J18" s="152" t="s">
        <v>1845</v>
      </c>
      <c r="K18" s="152" t="s">
        <v>1846</v>
      </c>
      <c r="L18" s="158">
        <v>0.5</v>
      </c>
      <c r="M18" s="152" t="s">
        <v>1812</v>
      </c>
      <c r="N18" s="159" t="s">
        <v>1817</v>
      </c>
      <c r="O18" s="152"/>
      <c r="P18" s="160">
        <v>16</v>
      </c>
      <c r="Q18" s="152">
        <v>15</v>
      </c>
      <c r="R18" s="157">
        <v>4</v>
      </c>
      <c r="S18" s="157">
        <v>99.692764675055983</v>
      </c>
      <c r="T18" s="157">
        <v>4</v>
      </c>
      <c r="U18" s="152">
        <f>Tabell1423[[#This Row],[Ers per håp]]*Tabell1423[[#This Row],[Totalt HÅP 2023]]</f>
        <v>398.77105870022393</v>
      </c>
      <c r="V18" s="152"/>
      <c r="W18" s="152"/>
      <c r="X18" s="152"/>
      <c r="Y18" s="152"/>
      <c r="Z18" s="145" t="s">
        <v>1814</v>
      </c>
      <c r="AA18" s="152" t="s">
        <v>1815</v>
      </c>
      <c r="AB18" s="152"/>
      <c r="AC18" s="145">
        <v>3092</v>
      </c>
      <c r="AD18" s="145">
        <v>3093</v>
      </c>
      <c r="AE18" s="145">
        <v>110</v>
      </c>
      <c r="AF18" s="145"/>
      <c r="AG18" s="145"/>
      <c r="AH18" s="152"/>
      <c r="AI18" s="152"/>
      <c r="AJ18" s="152"/>
      <c r="AK18" s="152"/>
      <c r="AL18" s="152"/>
      <c r="AM18" s="145"/>
      <c r="AN18" s="152"/>
      <c r="AO18" s="152"/>
      <c r="AP18" s="152"/>
    </row>
    <row r="19" spans="1:42" ht="12.65" customHeight="1" x14ac:dyDescent="0.3">
      <c r="A19" s="145" t="s">
        <v>1806</v>
      </c>
      <c r="B19" s="145" t="s">
        <v>47</v>
      </c>
      <c r="C19" s="145" t="s">
        <v>1807</v>
      </c>
      <c r="D19" s="145" t="s">
        <v>1807</v>
      </c>
      <c r="E19" s="145"/>
      <c r="F19" s="145" t="s">
        <v>1790</v>
      </c>
      <c r="G19" s="145" t="s">
        <v>1808</v>
      </c>
      <c r="H19" s="145" t="s">
        <v>1808</v>
      </c>
      <c r="I19" s="152" t="s">
        <v>1844</v>
      </c>
      <c r="J19" s="152" t="s">
        <v>1847</v>
      </c>
      <c r="K19" s="152" t="s">
        <v>1848</v>
      </c>
      <c r="L19" s="158">
        <v>0.5</v>
      </c>
      <c r="M19" s="152" t="s">
        <v>1812</v>
      </c>
      <c r="N19" s="159" t="s">
        <v>1816</v>
      </c>
      <c r="O19" s="152"/>
      <c r="P19" s="160">
        <v>20</v>
      </c>
      <c r="Q19" s="152">
        <v>7.5</v>
      </c>
      <c r="R19" s="157">
        <v>2.5</v>
      </c>
      <c r="S19" s="157">
        <v>99.692764675055983</v>
      </c>
      <c r="T19" s="157">
        <v>2.5</v>
      </c>
      <c r="U19" s="152">
        <f>Tabell1423[[#This Row],[Ers per håp]]*Tabell1423[[#This Row],[Totalt HÅP 2023]]</f>
        <v>249.23191168763995</v>
      </c>
      <c r="V19" s="152"/>
      <c r="W19" s="152"/>
      <c r="X19" s="152"/>
      <c r="Y19" s="152"/>
      <c r="Z19" s="145" t="s">
        <v>1814</v>
      </c>
      <c r="AA19" s="152" t="s">
        <v>1815</v>
      </c>
      <c r="AB19" s="152"/>
      <c r="AC19" s="145">
        <v>3092</v>
      </c>
      <c r="AD19" s="145">
        <v>3093</v>
      </c>
      <c r="AE19" s="145">
        <v>110</v>
      </c>
      <c r="AF19" s="145"/>
      <c r="AG19" s="145"/>
      <c r="AH19" s="152"/>
      <c r="AI19" s="152"/>
      <c r="AJ19" s="152"/>
      <c r="AK19" s="152"/>
      <c r="AL19" s="152"/>
      <c r="AM19" s="145"/>
      <c r="AN19" s="152"/>
      <c r="AO19" s="152"/>
      <c r="AP19" s="152"/>
    </row>
    <row r="20" spans="1:42" ht="12.65" customHeight="1" x14ac:dyDescent="0.3">
      <c r="A20" s="145" t="s">
        <v>1806</v>
      </c>
      <c r="B20" s="145" t="s">
        <v>47</v>
      </c>
      <c r="C20" s="145" t="s">
        <v>1807</v>
      </c>
      <c r="D20" s="145" t="s">
        <v>1807</v>
      </c>
      <c r="E20" s="145"/>
      <c r="F20" s="145" t="s">
        <v>1790</v>
      </c>
      <c r="G20" s="145" t="s">
        <v>1808</v>
      </c>
      <c r="H20" s="145" t="s">
        <v>1808</v>
      </c>
      <c r="I20" s="152" t="s">
        <v>1844</v>
      </c>
      <c r="J20" s="152" t="s">
        <v>1849</v>
      </c>
      <c r="K20" s="152" t="s">
        <v>1850</v>
      </c>
      <c r="L20" s="158">
        <v>0.25</v>
      </c>
      <c r="M20" s="152" t="s">
        <v>1812</v>
      </c>
      <c r="N20" s="159" t="s">
        <v>1813</v>
      </c>
      <c r="O20" s="152"/>
      <c r="P20" s="160">
        <v>18</v>
      </c>
      <c r="Q20" s="152">
        <v>7.5</v>
      </c>
      <c r="R20" s="157">
        <v>2.25</v>
      </c>
      <c r="S20" s="157">
        <v>99.692764675055983</v>
      </c>
      <c r="T20" s="157">
        <v>0.24074999999999999</v>
      </c>
      <c r="U20" s="152">
        <f>Tabell1423[[#This Row],[Ers per håp]]*Tabell1423[[#This Row],[Totalt HÅP 2023]]</f>
        <v>24.001033095519727</v>
      </c>
      <c r="V20" s="152"/>
      <c r="W20" s="152"/>
      <c r="X20" s="152"/>
      <c r="Y20" s="152"/>
      <c r="Z20" s="145" t="s">
        <v>1814</v>
      </c>
      <c r="AA20" s="152" t="s">
        <v>1815</v>
      </c>
      <c r="AB20" s="152"/>
      <c r="AC20" s="145">
        <v>3092</v>
      </c>
      <c r="AD20" s="145">
        <v>3093</v>
      </c>
      <c r="AE20" s="145">
        <v>110</v>
      </c>
      <c r="AF20" s="145"/>
      <c r="AG20" s="145"/>
      <c r="AH20" s="152"/>
      <c r="AI20" s="152"/>
      <c r="AJ20" s="152"/>
      <c r="AK20" s="152"/>
      <c r="AL20" s="152"/>
      <c r="AM20" s="145"/>
      <c r="AN20" s="152"/>
      <c r="AO20" s="152"/>
      <c r="AP20" s="152"/>
    </row>
    <row r="21" spans="1:42" ht="12.65" customHeight="1" x14ac:dyDescent="0.3">
      <c r="A21" s="145" t="s">
        <v>1806</v>
      </c>
      <c r="B21" s="145" t="s">
        <v>47</v>
      </c>
      <c r="C21" s="145" t="s">
        <v>1807</v>
      </c>
      <c r="D21" s="145" t="s">
        <v>1807</v>
      </c>
      <c r="E21" s="145"/>
      <c r="F21" s="145" t="s">
        <v>1790</v>
      </c>
      <c r="G21" s="145" t="s">
        <v>1808</v>
      </c>
      <c r="H21" s="145" t="s">
        <v>1808</v>
      </c>
      <c r="I21" s="152" t="s">
        <v>1844</v>
      </c>
      <c r="J21" s="152" t="s">
        <v>1849</v>
      </c>
      <c r="K21" s="152" t="s">
        <v>1850</v>
      </c>
      <c r="L21" s="158">
        <v>0.25</v>
      </c>
      <c r="M21" s="152" t="s">
        <v>1812</v>
      </c>
      <c r="N21" s="159" t="s">
        <v>1816</v>
      </c>
      <c r="O21" s="152"/>
      <c r="P21" s="160">
        <v>25</v>
      </c>
      <c r="Q21" s="152">
        <v>7.5</v>
      </c>
      <c r="R21" s="157">
        <v>3.125</v>
      </c>
      <c r="S21" s="157">
        <v>99.692764675055983</v>
      </c>
      <c r="T21" s="157">
        <v>2.8125</v>
      </c>
      <c r="U21" s="152">
        <f>Tabell1423[[#This Row],[Ers per håp]]*Tabell1423[[#This Row],[Totalt HÅP 2023]]</f>
        <v>280.38590064859494</v>
      </c>
      <c r="V21" s="152"/>
      <c r="W21" s="152"/>
      <c r="X21" s="152"/>
      <c r="Y21" s="152"/>
      <c r="Z21" s="145" t="s">
        <v>1814</v>
      </c>
      <c r="AA21" s="152" t="s">
        <v>1815</v>
      </c>
      <c r="AB21" s="152"/>
      <c r="AC21" s="145">
        <v>3092</v>
      </c>
      <c r="AD21" s="145">
        <v>3093</v>
      </c>
      <c r="AE21" s="145">
        <v>110</v>
      </c>
      <c r="AF21" s="145"/>
      <c r="AG21" s="145"/>
      <c r="AH21" s="152"/>
      <c r="AI21" s="152"/>
      <c r="AJ21" s="152"/>
      <c r="AK21" s="152"/>
      <c r="AL21" s="152"/>
      <c r="AM21" s="145"/>
      <c r="AN21" s="152"/>
      <c r="AO21" s="152"/>
      <c r="AP21" s="152"/>
    </row>
    <row r="22" spans="1:42" ht="12.65" customHeight="1" x14ac:dyDescent="0.3">
      <c r="A22" s="145" t="s">
        <v>1806</v>
      </c>
      <c r="B22" s="145" t="s">
        <v>47</v>
      </c>
      <c r="C22" s="145" t="s">
        <v>1807</v>
      </c>
      <c r="D22" s="145" t="s">
        <v>1807</v>
      </c>
      <c r="E22" s="145"/>
      <c r="F22" s="145" t="s">
        <v>1790</v>
      </c>
      <c r="G22" s="145" t="s">
        <v>1808</v>
      </c>
      <c r="H22" s="145" t="s">
        <v>1808</v>
      </c>
      <c r="I22" s="152" t="s">
        <v>1844</v>
      </c>
      <c r="J22" s="152" t="s">
        <v>1851</v>
      </c>
      <c r="K22" s="152" t="s">
        <v>1852</v>
      </c>
      <c r="L22" s="158">
        <v>0.5</v>
      </c>
      <c r="M22" s="152" t="s">
        <v>1812</v>
      </c>
      <c r="N22" s="159" t="s">
        <v>1817</v>
      </c>
      <c r="O22" s="152"/>
      <c r="P22" s="160">
        <v>20</v>
      </c>
      <c r="Q22" s="152">
        <v>15</v>
      </c>
      <c r="R22" s="157">
        <v>5</v>
      </c>
      <c r="S22" s="157">
        <v>99.692764675055983</v>
      </c>
      <c r="T22" s="157">
        <v>5</v>
      </c>
      <c r="U22" s="152">
        <f>Tabell1423[[#This Row],[Ers per håp]]*Tabell1423[[#This Row],[Totalt HÅP 2023]]</f>
        <v>498.4638233752799</v>
      </c>
      <c r="V22" s="152"/>
      <c r="W22" s="152"/>
      <c r="X22" s="152"/>
      <c r="Y22" s="152"/>
      <c r="Z22" s="145" t="s">
        <v>1814</v>
      </c>
      <c r="AA22" s="152" t="s">
        <v>1815</v>
      </c>
      <c r="AB22" s="152"/>
      <c r="AC22" s="145">
        <v>3092</v>
      </c>
      <c r="AD22" s="145">
        <v>3093</v>
      </c>
      <c r="AE22" s="145">
        <v>110</v>
      </c>
      <c r="AF22" s="145"/>
      <c r="AG22" s="145"/>
      <c r="AH22" s="152"/>
      <c r="AI22" s="152"/>
      <c r="AJ22" s="152"/>
      <c r="AK22" s="152"/>
      <c r="AL22" s="152"/>
      <c r="AM22" s="145"/>
      <c r="AN22" s="152"/>
      <c r="AO22" s="152"/>
      <c r="AP22" s="152"/>
    </row>
    <row r="23" spans="1:42" ht="12.65" customHeight="1" x14ac:dyDescent="0.3">
      <c r="A23" s="145" t="s">
        <v>1806</v>
      </c>
      <c r="B23" s="145" t="s">
        <v>47</v>
      </c>
      <c r="C23" s="145" t="s">
        <v>1807</v>
      </c>
      <c r="D23" s="145" t="s">
        <v>1807</v>
      </c>
      <c r="E23" s="145"/>
      <c r="F23" s="145" t="s">
        <v>1790</v>
      </c>
      <c r="G23" s="145" t="s">
        <v>1808</v>
      </c>
      <c r="H23" s="145" t="s">
        <v>1808</v>
      </c>
      <c r="I23" s="152" t="s">
        <v>1844</v>
      </c>
      <c r="J23" s="152" t="s">
        <v>1853</v>
      </c>
      <c r="K23" s="152" t="s">
        <v>1854</v>
      </c>
      <c r="L23" s="158">
        <v>0.25</v>
      </c>
      <c r="M23" s="152" t="s">
        <v>1812</v>
      </c>
      <c r="N23" s="159" t="s">
        <v>1813</v>
      </c>
      <c r="O23" s="152"/>
      <c r="P23" s="160">
        <v>32</v>
      </c>
      <c r="Q23" s="152">
        <v>7.5</v>
      </c>
      <c r="R23" s="157">
        <v>4</v>
      </c>
      <c r="S23" s="157">
        <v>99.692764675055983</v>
      </c>
      <c r="T23" s="157">
        <v>0.44</v>
      </c>
      <c r="U23" s="152">
        <f>Tabell1423[[#This Row],[Ers per håp]]*Tabell1423[[#This Row],[Totalt HÅP 2023]]</f>
        <v>43.864816457024631</v>
      </c>
      <c r="V23" s="152"/>
      <c r="W23" s="152"/>
      <c r="X23" s="152"/>
      <c r="Y23" s="152"/>
      <c r="Z23" s="145" t="s">
        <v>1814</v>
      </c>
      <c r="AA23" s="152" t="s">
        <v>1815</v>
      </c>
      <c r="AB23" s="152"/>
      <c r="AC23" s="145">
        <v>3092</v>
      </c>
      <c r="AD23" s="145">
        <v>3093</v>
      </c>
      <c r="AE23" s="145">
        <v>110</v>
      </c>
      <c r="AF23" s="145"/>
      <c r="AG23" s="145"/>
      <c r="AH23" s="152"/>
      <c r="AI23" s="152"/>
      <c r="AJ23" s="152"/>
      <c r="AK23" s="152"/>
      <c r="AL23" s="152"/>
      <c r="AM23" s="145"/>
      <c r="AN23" s="152"/>
      <c r="AO23" s="152"/>
      <c r="AP23" s="152"/>
    </row>
    <row r="24" spans="1:42" ht="12.65" customHeight="1" x14ac:dyDescent="0.3">
      <c r="A24" s="145" t="s">
        <v>1806</v>
      </c>
      <c r="B24" s="145" t="s">
        <v>47</v>
      </c>
      <c r="C24" s="145" t="s">
        <v>1807</v>
      </c>
      <c r="D24" s="145" t="s">
        <v>1807</v>
      </c>
      <c r="E24" s="145"/>
      <c r="F24" s="145" t="s">
        <v>1790</v>
      </c>
      <c r="G24" s="145" t="s">
        <v>1808</v>
      </c>
      <c r="H24" s="145" t="s">
        <v>1808</v>
      </c>
      <c r="I24" s="152" t="s">
        <v>1844</v>
      </c>
      <c r="J24" s="152" t="s">
        <v>1853</v>
      </c>
      <c r="K24" s="152" t="s">
        <v>1854</v>
      </c>
      <c r="L24" s="158">
        <v>0.25</v>
      </c>
      <c r="M24" s="152" t="s">
        <v>1812</v>
      </c>
      <c r="N24" s="159" t="s">
        <v>1816</v>
      </c>
      <c r="O24" s="152"/>
      <c r="P24" s="160">
        <v>35</v>
      </c>
      <c r="Q24" s="152">
        <v>7.5</v>
      </c>
      <c r="R24" s="157">
        <v>4.375</v>
      </c>
      <c r="S24" s="157">
        <v>99.692764675055983</v>
      </c>
      <c r="T24" s="157">
        <v>3.9375</v>
      </c>
      <c r="U24" s="152">
        <f>Tabell1423[[#This Row],[Ers per håp]]*Tabell1423[[#This Row],[Totalt HÅP 2023]]</f>
        <v>392.54026090803291</v>
      </c>
      <c r="V24" s="152"/>
      <c r="W24" s="152"/>
      <c r="X24" s="152"/>
      <c r="Y24" s="152"/>
      <c r="Z24" s="145" t="s">
        <v>1814</v>
      </c>
      <c r="AA24" s="152" t="s">
        <v>1815</v>
      </c>
      <c r="AB24" s="152"/>
      <c r="AC24" s="145">
        <v>3092</v>
      </c>
      <c r="AD24" s="145">
        <v>3093</v>
      </c>
      <c r="AE24" s="145">
        <v>110</v>
      </c>
      <c r="AF24" s="145"/>
      <c r="AG24" s="145"/>
      <c r="AH24" s="152"/>
      <c r="AI24" s="152"/>
      <c r="AJ24" s="152"/>
      <c r="AK24" s="152"/>
      <c r="AL24" s="152"/>
      <c r="AM24" s="145"/>
      <c r="AN24" s="152"/>
      <c r="AO24" s="152"/>
      <c r="AP24" s="152"/>
    </row>
    <row r="25" spans="1:42" ht="12.65" customHeight="1" x14ac:dyDescent="0.3">
      <c r="A25" s="145" t="s">
        <v>1806</v>
      </c>
      <c r="B25" s="145" t="s">
        <v>47</v>
      </c>
      <c r="C25" s="145" t="s">
        <v>1807</v>
      </c>
      <c r="D25" s="145" t="s">
        <v>1807</v>
      </c>
      <c r="E25" s="145"/>
      <c r="F25" s="145" t="s">
        <v>1790</v>
      </c>
      <c r="G25" s="145" t="s">
        <v>1808</v>
      </c>
      <c r="H25" s="145" t="s">
        <v>1808</v>
      </c>
      <c r="I25" s="152" t="s">
        <v>1844</v>
      </c>
      <c r="J25" s="152" t="s">
        <v>1855</v>
      </c>
      <c r="K25" s="152" t="s">
        <v>1856</v>
      </c>
      <c r="L25" s="158">
        <v>0.25</v>
      </c>
      <c r="M25" s="152" t="s">
        <v>1812</v>
      </c>
      <c r="N25" s="159" t="s">
        <v>1817</v>
      </c>
      <c r="O25" s="152"/>
      <c r="P25" s="160">
        <v>24</v>
      </c>
      <c r="Q25" s="152">
        <v>7.5</v>
      </c>
      <c r="R25" s="157">
        <v>3</v>
      </c>
      <c r="S25" s="157">
        <v>99.692764675055983</v>
      </c>
      <c r="T25" s="157">
        <v>3</v>
      </c>
      <c r="U25" s="152">
        <f>Tabell1423[[#This Row],[Ers per håp]]*Tabell1423[[#This Row],[Totalt HÅP 2023]]</f>
        <v>299.07829402516796</v>
      </c>
      <c r="V25" s="152"/>
      <c r="W25" s="152"/>
      <c r="X25" s="152"/>
      <c r="Y25" s="152"/>
      <c r="Z25" s="145" t="s">
        <v>1814</v>
      </c>
      <c r="AA25" s="152" t="s">
        <v>1815</v>
      </c>
      <c r="AB25" s="152"/>
      <c r="AC25" s="145">
        <v>3092</v>
      </c>
      <c r="AD25" s="145">
        <v>3093</v>
      </c>
      <c r="AE25" s="145">
        <v>110</v>
      </c>
      <c r="AF25" s="145"/>
      <c r="AG25" s="145"/>
      <c r="AH25" s="152"/>
      <c r="AI25" s="152"/>
      <c r="AJ25" s="152"/>
      <c r="AK25" s="152"/>
      <c r="AL25" s="152"/>
      <c r="AM25" s="145"/>
      <c r="AN25" s="152"/>
      <c r="AO25" s="152"/>
      <c r="AP25" s="152"/>
    </row>
    <row r="26" spans="1:42" ht="12.65" customHeight="1" x14ac:dyDescent="0.3">
      <c r="A26" s="145" t="s">
        <v>1806</v>
      </c>
      <c r="B26" s="145" t="s">
        <v>47</v>
      </c>
      <c r="C26" s="145" t="s">
        <v>1807</v>
      </c>
      <c r="D26" s="145" t="s">
        <v>1807</v>
      </c>
      <c r="E26" s="145"/>
      <c r="F26" s="145" t="s">
        <v>1790</v>
      </c>
      <c r="G26" s="145" t="s">
        <v>1808</v>
      </c>
      <c r="H26" s="145" t="s">
        <v>1808</v>
      </c>
      <c r="I26" s="152" t="s">
        <v>1844</v>
      </c>
      <c r="J26" s="152" t="s">
        <v>1857</v>
      </c>
      <c r="K26" s="152" t="s">
        <v>1858</v>
      </c>
      <c r="L26" s="158">
        <v>0.5</v>
      </c>
      <c r="M26" s="152" t="s">
        <v>1812</v>
      </c>
      <c r="N26" s="159" t="s">
        <v>1813</v>
      </c>
      <c r="O26" s="152"/>
      <c r="P26" s="160">
        <v>6</v>
      </c>
      <c r="Q26" s="152">
        <v>15</v>
      </c>
      <c r="R26" s="157">
        <v>1.5</v>
      </c>
      <c r="S26" s="157">
        <v>110.46490881436796</v>
      </c>
      <c r="T26" s="157">
        <v>0.1605</v>
      </c>
      <c r="U26" s="152">
        <f>Tabell1423[[#This Row],[Ers per håp]]*Tabell1423[[#This Row],[Totalt HÅP 2023]]</f>
        <v>17.729617864706057</v>
      </c>
      <c r="V26" s="152"/>
      <c r="W26" s="152"/>
      <c r="X26" s="152"/>
      <c r="Y26" s="152"/>
      <c r="Z26" s="145" t="s">
        <v>1814</v>
      </c>
      <c r="AA26" s="152" t="s">
        <v>1815</v>
      </c>
      <c r="AB26" s="152"/>
      <c r="AC26" s="145">
        <v>3092</v>
      </c>
      <c r="AD26" s="145">
        <v>3093</v>
      </c>
      <c r="AE26" s="145">
        <v>110</v>
      </c>
      <c r="AF26" s="145"/>
      <c r="AG26" s="145"/>
      <c r="AH26" s="152"/>
      <c r="AI26" s="152"/>
      <c r="AJ26" s="152"/>
      <c r="AK26" s="152"/>
      <c r="AL26" s="152"/>
      <c r="AM26" s="145"/>
      <c r="AN26" s="152"/>
      <c r="AO26" s="152"/>
      <c r="AP26" s="152"/>
    </row>
    <row r="27" spans="1:42" ht="12.65" customHeight="1" x14ac:dyDescent="0.3">
      <c r="A27" s="145" t="s">
        <v>1806</v>
      </c>
      <c r="B27" s="145" t="s">
        <v>47</v>
      </c>
      <c r="C27" s="145" t="s">
        <v>1807</v>
      </c>
      <c r="D27" s="145" t="s">
        <v>1807</v>
      </c>
      <c r="E27" s="145"/>
      <c r="F27" s="145" t="s">
        <v>1790</v>
      </c>
      <c r="G27" s="145" t="s">
        <v>1808</v>
      </c>
      <c r="H27" s="145" t="s">
        <v>1808</v>
      </c>
      <c r="I27" s="152" t="s">
        <v>1844</v>
      </c>
      <c r="J27" s="152" t="s">
        <v>1857</v>
      </c>
      <c r="K27" s="152" t="s">
        <v>1858</v>
      </c>
      <c r="L27" s="158">
        <v>0.5</v>
      </c>
      <c r="M27" s="152" t="s">
        <v>1812</v>
      </c>
      <c r="N27" s="159" t="s">
        <v>1816</v>
      </c>
      <c r="O27" s="152"/>
      <c r="P27" s="160">
        <v>8</v>
      </c>
      <c r="Q27" s="152">
        <v>15</v>
      </c>
      <c r="R27" s="157">
        <v>2</v>
      </c>
      <c r="S27" s="157">
        <v>110.46490881436796</v>
      </c>
      <c r="T27" s="157">
        <v>1.8</v>
      </c>
      <c r="U27" s="152">
        <f>Tabell1423[[#This Row],[Ers per håp]]*Tabell1423[[#This Row],[Totalt HÅP 2023]]</f>
        <v>198.83683586586233</v>
      </c>
      <c r="V27" s="152"/>
      <c r="W27" s="152"/>
      <c r="X27" s="152"/>
      <c r="Y27" s="152"/>
      <c r="Z27" s="145" t="s">
        <v>1814</v>
      </c>
      <c r="AA27" s="152" t="s">
        <v>1815</v>
      </c>
      <c r="AB27" s="152"/>
      <c r="AC27" s="145">
        <v>3092</v>
      </c>
      <c r="AD27" s="145">
        <v>3093</v>
      </c>
      <c r="AE27" s="145">
        <v>110</v>
      </c>
      <c r="AF27" s="145"/>
      <c r="AG27" s="145"/>
      <c r="AH27" s="152"/>
      <c r="AI27" s="152"/>
      <c r="AJ27" s="152"/>
      <c r="AK27" s="145"/>
      <c r="AL27" s="152"/>
      <c r="AM27" s="152"/>
      <c r="AN27" s="152"/>
      <c r="AO27" s="145"/>
      <c r="AP27" s="145"/>
    </row>
    <row r="28" spans="1:42" ht="12.65" customHeight="1" x14ac:dyDescent="0.3">
      <c r="A28" s="145" t="s">
        <v>1806</v>
      </c>
      <c r="B28" s="145" t="s">
        <v>47</v>
      </c>
      <c r="C28" s="145" t="s">
        <v>1807</v>
      </c>
      <c r="D28" s="145" t="s">
        <v>1807</v>
      </c>
      <c r="E28" s="145"/>
      <c r="F28" s="145" t="s">
        <v>1790</v>
      </c>
      <c r="G28" s="145" t="s">
        <v>1808</v>
      </c>
      <c r="H28" s="145" t="s">
        <v>1808</v>
      </c>
      <c r="I28" s="152" t="s">
        <v>1844</v>
      </c>
      <c r="J28" s="152" t="s">
        <v>1859</v>
      </c>
      <c r="K28" s="152" t="s">
        <v>1860</v>
      </c>
      <c r="L28" s="158">
        <v>0.5</v>
      </c>
      <c r="M28" s="152" t="s">
        <v>1812</v>
      </c>
      <c r="N28" s="159" t="s">
        <v>1816</v>
      </c>
      <c r="O28" s="152"/>
      <c r="P28" s="160">
        <v>26</v>
      </c>
      <c r="Q28" s="152">
        <v>15</v>
      </c>
      <c r="R28" s="157">
        <v>6.5</v>
      </c>
      <c r="S28" s="157">
        <v>110.46490881436796</v>
      </c>
      <c r="T28" s="157">
        <v>5.8500000000000005</v>
      </c>
      <c r="U28" s="152">
        <f>Tabell1423[[#This Row],[Ers per håp]]*Tabell1423[[#This Row],[Totalt HÅP 2023]]</f>
        <v>646.21971656405265</v>
      </c>
      <c r="V28" s="152"/>
      <c r="W28" s="152"/>
      <c r="X28" s="152"/>
      <c r="Y28" s="152"/>
      <c r="Z28" s="145" t="s">
        <v>1814</v>
      </c>
      <c r="AA28" s="152" t="s">
        <v>1815</v>
      </c>
      <c r="AB28" s="152"/>
      <c r="AC28" s="145">
        <v>3092</v>
      </c>
      <c r="AD28" s="145">
        <v>3093</v>
      </c>
      <c r="AE28" s="145">
        <v>110</v>
      </c>
      <c r="AF28" s="145"/>
      <c r="AG28" s="145"/>
      <c r="AH28" s="152"/>
      <c r="AI28" s="152"/>
      <c r="AJ28" s="152"/>
      <c r="AK28" s="152"/>
      <c r="AL28" s="152"/>
      <c r="AM28" s="145"/>
      <c r="AN28" s="152"/>
      <c r="AO28" s="152"/>
      <c r="AP28" s="152"/>
    </row>
    <row r="29" spans="1:42" ht="12.65" customHeight="1" x14ac:dyDescent="0.3">
      <c r="A29" s="145" t="s">
        <v>1806</v>
      </c>
      <c r="B29" s="145" t="s">
        <v>47</v>
      </c>
      <c r="C29" s="145" t="s">
        <v>1807</v>
      </c>
      <c r="D29" s="145" t="s">
        <v>1807</v>
      </c>
      <c r="E29" s="145"/>
      <c r="F29" s="145" t="s">
        <v>1790</v>
      </c>
      <c r="G29" s="145" t="s">
        <v>1808</v>
      </c>
      <c r="H29" s="145" t="s">
        <v>1808</v>
      </c>
      <c r="I29" s="152" t="s">
        <v>1844</v>
      </c>
      <c r="J29" s="152" t="s">
        <v>1859</v>
      </c>
      <c r="K29" s="152" t="s">
        <v>1861</v>
      </c>
      <c r="L29" s="158">
        <v>0.5</v>
      </c>
      <c r="M29" s="152" t="s">
        <v>1812</v>
      </c>
      <c r="N29" s="159" t="s">
        <v>1813</v>
      </c>
      <c r="O29" s="152"/>
      <c r="P29" s="160">
        <v>39</v>
      </c>
      <c r="Q29" s="152">
        <v>15</v>
      </c>
      <c r="R29" s="157">
        <v>9.75</v>
      </c>
      <c r="S29" s="157">
        <v>110.46490881436796</v>
      </c>
      <c r="T29" s="157">
        <v>1.04325</v>
      </c>
      <c r="U29" s="152">
        <f>Tabell1423[[#This Row],[Ers per håp]]*Tabell1423[[#This Row],[Totalt HÅP 2023]]</f>
        <v>115.24251612058937</v>
      </c>
      <c r="V29" s="152"/>
      <c r="W29" s="152"/>
      <c r="X29" s="152"/>
      <c r="Y29" s="152"/>
      <c r="Z29" s="145" t="s">
        <v>1814</v>
      </c>
      <c r="AA29" s="152" t="s">
        <v>1815</v>
      </c>
      <c r="AB29" s="152"/>
      <c r="AC29" s="145">
        <v>3092</v>
      </c>
      <c r="AD29" s="145">
        <v>3093</v>
      </c>
      <c r="AE29" s="145">
        <v>110</v>
      </c>
      <c r="AF29" s="145"/>
      <c r="AG29" s="145"/>
      <c r="AH29" s="152"/>
      <c r="AI29" s="152"/>
      <c r="AJ29" s="152"/>
      <c r="AK29" s="152"/>
      <c r="AL29" s="152"/>
      <c r="AM29" s="145"/>
      <c r="AN29" s="152"/>
      <c r="AO29" s="152"/>
      <c r="AP29" s="152"/>
    </row>
    <row r="30" spans="1:42" ht="12.65" customHeight="1" x14ac:dyDescent="0.3">
      <c r="A30" s="145" t="s">
        <v>1806</v>
      </c>
      <c r="B30" s="145" t="s">
        <v>47</v>
      </c>
      <c r="C30" s="145" t="s">
        <v>1807</v>
      </c>
      <c r="D30" s="145" t="s">
        <v>1807</v>
      </c>
      <c r="E30" s="145"/>
      <c r="F30" s="145" t="s">
        <v>1790</v>
      </c>
      <c r="G30" s="145" t="s">
        <v>1808</v>
      </c>
      <c r="H30" s="145" t="s">
        <v>1808</v>
      </c>
      <c r="I30" s="152" t="s">
        <v>1844</v>
      </c>
      <c r="J30" s="152" t="s">
        <v>1862</v>
      </c>
      <c r="K30" s="152" t="s">
        <v>1863</v>
      </c>
      <c r="L30" s="158">
        <v>0.5</v>
      </c>
      <c r="M30" s="152" t="s">
        <v>1812</v>
      </c>
      <c r="N30" s="159" t="s">
        <v>1813</v>
      </c>
      <c r="O30" s="152"/>
      <c r="P30" s="160">
        <v>20</v>
      </c>
      <c r="Q30" s="152">
        <v>15</v>
      </c>
      <c r="R30" s="157">
        <v>5</v>
      </c>
      <c r="S30" s="157">
        <v>110.46490881436796</v>
      </c>
      <c r="T30" s="157">
        <v>0.53500000000000003</v>
      </c>
      <c r="U30" s="152">
        <f>Tabell1423[[#This Row],[Ers per håp]]*Tabell1423[[#This Row],[Totalt HÅP 2023]]</f>
        <v>59.09872621568686</v>
      </c>
      <c r="V30" s="152"/>
      <c r="W30" s="152"/>
      <c r="X30" s="152"/>
      <c r="Y30" s="152"/>
      <c r="Z30" s="145" t="s">
        <v>1814</v>
      </c>
      <c r="AA30" s="152" t="s">
        <v>1815</v>
      </c>
      <c r="AB30" s="152"/>
      <c r="AC30" s="145">
        <v>3092</v>
      </c>
      <c r="AD30" s="145">
        <v>3093</v>
      </c>
      <c r="AE30" s="145">
        <v>110</v>
      </c>
      <c r="AF30" s="145"/>
      <c r="AG30" s="145"/>
      <c r="AH30" s="152"/>
      <c r="AI30" s="152"/>
      <c r="AJ30" s="152"/>
      <c r="AK30" s="152"/>
      <c r="AL30" s="152"/>
      <c r="AM30" s="145"/>
      <c r="AN30" s="152"/>
      <c r="AO30" s="152"/>
      <c r="AP30" s="152"/>
    </row>
    <row r="31" spans="1:42" ht="12.65" customHeight="1" x14ac:dyDescent="0.3">
      <c r="A31" s="145" t="s">
        <v>1806</v>
      </c>
      <c r="B31" s="145" t="s">
        <v>47</v>
      </c>
      <c r="C31" s="145" t="s">
        <v>1807</v>
      </c>
      <c r="D31" s="145" t="s">
        <v>1807</v>
      </c>
      <c r="E31" s="145"/>
      <c r="F31" s="145" t="s">
        <v>1790</v>
      </c>
      <c r="G31" s="145" t="s">
        <v>1808</v>
      </c>
      <c r="H31" s="145" t="s">
        <v>1808</v>
      </c>
      <c r="I31" s="152" t="s">
        <v>1844</v>
      </c>
      <c r="J31" s="152" t="s">
        <v>1862</v>
      </c>
      <c r="K31" s="152" t="s">
        <v>1863</v>
      </c>
      <c r="L31" s="158">
        <v>0.5</v>
      </c>
      <c r="M31" s="152" t="s">
        <v>1812</v>
      </c>
      <c r="N31" s="159" t="s">
        <v>1816</v>
      </c>
      <c r="O31" s="152"/>
      <c r="P31" s="160">
        <v>18</v>
      </c>
      <c r="Q31" s="152">
        <v>15</v>
      </c>
      <c r="R31" s="157">
        <v>4.5</v>
      </c>
      <c r="S31" s="157">
        <v>110.46490881436796</v>
      </c>
      <c r="T31" s="157">
        <v>4.05</v>
      </c>
      <c r="U31" s="152">
        <f>Tabell1423[[#This Row],[Ers per håp]]*Tabell1423[[#This Row],[Totalt HÅP 2023]]</f>
        <v>447.38288069819021</v>
      </c>
      <c r="V31" s="152"/>
      <c r="W31" s="152"/>
      <c r="X31" s="152"/>
      <c r="Y31" s="152"/>
      <c r="Z31" s="145" t="s">
        <v>1814</v>
      </c>
      <c r="AA31" s="152" t="s">
        <v>1815</v>
      </c>
      <c r="AB31" s="152"/>
      <c r="AC31" s="145">
        <v>3092</v>
      </c>
      <c r="AD31" s="145">
        <v>3093</v>
      </c>
      <c r="AE31" s="145">
        <v>110</v>
      </c>
      <c r="AF31" s="145"/>
      <c r="AG31" s="145"/>
      <c r="AH31" s="152"/>
      <c r="AI31" s="152"/>
      <c r="AJ31" s="152"/>
      <c r="AK31" s="152"/>
      <c r="AL31" s="152"/>
      <c r="AM31" s="145"/>
      <c r="AN31" s="152"/>
      <c r="AO31" s="152"/>
      <c r="AP31" s="152"/>
    </row>
    <row r="32" spans="1:42" ht="12.65" customHeight="1" x14ac:dyDescent="0.3">
      <c r="A32" s="145" t="s">
        <v>1806</v>
      </c>
      <c r="B32" s="145" t="s">
        <v>47</v>
      </c>
      <c r="C32" s="145" t="s">
        <v>1807</v>
      </c>
      <c r="D32" s="145" t="s">
        <v>1807</v>
      </c>
      <c r="E32" s="145"/>
      <c r="F32" s="145" t="s">
        <v>1790</v>
      </c>
      <c r="G32" s="145" t="s">
        <v>1808</v>
      </c>
      <c r="H32" s="145" t="s">
        <v>1808</v>
      </c>
      <c r="I32" s="152" t="s">
        <v>1844</v>
      </c>
      <c r="J32" s="152" t="s">
        <v>1864</v>
      </c>
      <c r="K32" s="152" t="s">
        <v>1865</v>
      </c>
      <c r="L32" s="158">
        <v>0.25</v>
      </c>
      <c r="M32" s="152" t="s">
        <v>1812</v>
      </c>
      <c r="N32" s="159" t="s">
        <v>1817</v>
      </c>
      <c r="O32" s="152"/>
      <c r="P32" s="160">
        <v>24</v>
      </c>
      <c r="Q32" s="152">
        <v>7.5</v>
      </c>
      <c r="R32" s="157">
        <v>3</v>
      </c>
      <c r="S32" s="157">
        <v>99.692764675055983</v>
      </c>
      <c r="T32" s="157">
        <v>3</v>
      </c>
      <c r="U32" s="152">
        <f>Tabell1423[[#This Row],[Ers per håp]]*Tabell1423[[#This Row],[Totalt HÅP 2023]]</f>
        <v>299.07829402516796</v>
      </c>
      <c r="V32" s="175"/>
      <c r="W32" s="152"/>
      <c r="X32" s="152"/>
      <c r="Y32" s="152"/>
      <c r="Z32" s="145" t="s">
        <v>1814</v>
      </c>
      <c r="AA32" s="152" t="s">
        <v>1815</v>
      </c>
      <c r="AB32" s="152"/>
      <c r="AC32" s="145">
        <v>3092</v>
      </c>
      <c r="AD32" s="145">
        <v>3093</v>
      </c>
      <c r="AE32" s="145">
        <v>110</v>
      </c>
      <c r="AF32" s="145"/>
      <c r="AG32" s="145"/>
      <c r="AH32" s="152"/>
      <c r="AI32" s="152"/>
      <c r="AJ32" s="152"/>
      <c r="AK32" s="152"/>
      <c r="AL32" s="152"/>
      <c r="AM32" s="145"/>
      <c r="AN32" s="152"/>
      <c r="AO32" s="152"/>
      <c r="AP32" s="152"/>
    </row>
    <row r="33" spans="1:42" ht="12.65" customHeight="1" x14ac:dyDescent="0.3">
      <c r="A33" s="145" t="s">
        <v>1806</v>
      </c>
      <c r="B33" s="145" t="s">
        <v>47</v>
      </c>
      <c r="C33" s="145" t="s">
        <v>1807</v>
      </c>
      <c r="D33" s="145" t="s">
        <v>1807</v>
      </c>
      <c r="E33" s="145"/>
      <c r="F33" s="145" t="s">
        <v>1790</v>
      </c>
      <c r="G33" s="145" t="s">
        <v>1808</v>
      </c>
      <c r="H33" s="145" t="s">
        <v>1808</v>
      </c>
      <c r="I33" s="175" t="s">
        <v>1844</v>
      </c>
      <c r="J33" s="175" t="s">
        <v>1866</v>
      </c>
      <c r="K33" s="175" t="s">
        <v>1867</v>
      </c>
      <c r="L33" s="158">
        <v>0.5</v>
      </c>
      <c r="M33" s="152" t="s">
        <v>1812</v>
      </c>
      <c r="N33" s="176" t="s">
        <v>1817</v>
      </c>
      <c r="O33" s="175"/>
      <c r="P33" s="160">
        <v>24</v>
      </c>
      <c r="Q33" s="175">
        <v>15</v>
      </c>
      <c r="R33" s="157">
        <v>6</v>
      </c>
      <c r="S33" s="157">
        <v>99.692764675055983</v>
      </c>
      <c r="T33" s="157">
        <v>6</v>
      </c>
      <c r="U33" s="152">
        <f>Tabell1423[[#This Row],[Ers per håp]]*Tabell1423[[#This Row],[Totalt HÅP 2023]]</f>
        <v>598.15658805033593</v>
      </c>
      <c r="V33" s="152"/>
      <c r="W33" s="152"/>
      <c r="X33" s="152"/>
      <c r="Y33" s="152"/>
      <c r="Z33" s="145" t="s">
        <v>1814</v>
      </c>
      <c r="AA33" s="152" t="s">
        <v>1815</v>
      </c>
      <c r="AB33" s="152"/>
      <c r="AC33" s="145">
        <v>3092</v>
      </c>
      <c r="AD33" s="145">
        <v>3093</v>
      </c>
      <c r="AE33" s="145">
        <v>110</v>
      </c>
      <c r="AF33" s="145"/>
      <c r="AG33" s="145"/>
      <c r="AH33" s="152"/>
      <c r="AI33" s="152"/>
      <c r="AJ33" s="152"/>
      <c r="AK33" s="152"/>
      <c r="AL33" s="152"/>
      <c r="AM33" s="145"/>
      <c r="AN33" s="152"/>
      <c r="AO33" s="152"/>
      <c r="AP33" s="152"/>
    </row>
    <row r="34" spans="1:42" ht="12.65" customHeight="1" x14ac:dyDescent="0.3">
      <c r="A34" s="145" t="s">
        <v>1806</v>
      </c>
      <c r="B34" s="145" t="s">
        <v>47</v>
      </c>
      <c r="C34" s="145" t="s">
        <v>1807</v>
      </c>
      <c r="D34" s="145" t="s">
        <v>1807</v>
      </c>
      <c r="E34" s="145"/>
      <c r="F34" s="145" t="s">
        <v>1790</v>
      </c>
      <c r="G34" s="145" t="s">
        <v>1808</v>
      </c>
      <c r="H34" s="145" t="s">
        <v>1808</v>
      </c>
      <c r="I34" s="152" t="s">
        <v>1844</v>
      </c>
      <c r="J34" s="152" t="s">
        <v>1868</v>
      </c>
      <c r="K34" s="152" t="s">
        <v>1869</v>
      </c>
      <c r="L34" s="158">
        <v>0.5</v>
      </c>
      <c r="M34" s="152" t="s">
        <v>1812</v>
      </c>
      <c r="N34" s="159" t="s">
        <v>1817</v>
      </c>
      <c r="O34" s="152"/>
      <c r="P34" s="160">
        <v>24</v>
      </c>
      <c r="Q34" s="152">
        <v>7.5</v>
      </c>
      <c r="R34" s="157">
        <v>3</v>
      </c>
      <c r="S34" s="157">
        <v>99.692764675055983</v>
      </c>
      <c r="T34" s="157">
        <v>3</v>
      </c>
      <c r="U34" s="152">
        <f>Tabell1423[[#This Row],[Ers per håp]]*Tabell1423[[#This Row],[Totalt HÅP 2023]]</f>
        <v>299.07829402516796</v>
      </c>
      <c r="V34" s="152"/>
      <c r="W34" s="152"/>
      <c r="X34" s="152"/>
      <c r="Y34" s="152"/>
      <c r="Z34" s="145" t="s">
        <v>1814</v>
      </c>
      <c r="AA34" s="152" t="s">
        <v>1815</v>
      </c>
      <c r="AB34" s="152"/>
      <c r="AC34" s="145">
        <v>3092</v>
      </c>
      <c r="AD34" s="145">
        <v>3093</v>
      </c>
      <c r="AE34" s="145">
        <v>110</v>
      </c>
      <c r="AF34" s="145"/>
      <c r="AG34" s="145"/>
      <c r="AH34" s="152"/>
      <c r="AI34" s="152"/>
      <c r="AJ34" s="152"/>
      <c r="AK34" s="152"/>
      <c r="AL34" s="152"/>
      <c r="AM34" s="145"/>
      <c r="AN34" s="152"/>
      <c r="AO34" s="152"/>
      <c r="AP34" s="152"/>
    </row>
    <row r="35" spans="1:42" ht="12.65" customHeight="1" x14ac:dyDescent="0.3">
      <c r="A35" s="145" t="s">
        <v>1806</v>
      </c>
      <c r="B35" s="145" t="s">
        <v>47</v>
      </c>
      <c r="C35" s="145" t="s">
        <v>1807</v>
      </c>
      <c r="D35" s="145" t="s">
        <v>1807</v>
      </c>
      <c r="E35" s="145"/>
      <c r="F35" s="145" t="s">
        <v>1790</v>
      </c>
      <c r="G35" s="145" t="s">
        <v>1808</v>
      </c>
      <c r="H35" s="145" t="s">
        <v>1808</v>
      </c>
      <c r="I35" s="152" t="s">
        <v>1844</v>
      </c>
      <c r="J35" s="152" t="s">
        <v>1870</v>
      </c>
      <c r="K35" s="152" t="s">
        <v>1871</v>
      </c>
      <c r="L35" s="158">
        <v>0.5</v>
      </c>
      <c r="M35" s="152" t="s">
        <v>1812</v>
      </c>
      <c r="N35" s="159" t="s">
        <v>1813</v>
      </c>
      <c r="O35" s="152"/>
      <c r="P35" s="160">
        <v>15</v>
      </c>
      <c r="Q35" s="152">
        <v>7.5</v>
      </c>
      <c r="R35" s="157">
        <v>1.875</v>
      </c>
      <c r="S35" s="157">
        <v>99.692764675055983</v>
      </c>
      <c r="T35" s="157">
        <v>0.40125</v>
      </c>
      <c r="U35" s="152">
        <f>Tabell1423[[#This Row],[Ers per håp]]*Tabell1423[[#This Row],[Totalt HÅP 2023]]</f>
        <v>40.001721825866213</v>
      </c>
      <c r="V35" s="152"/>
      <c r="W35" s="152"/>
      <c r="X35" s="152"/>
      <c r="Y35" s="152"/>
      <c r="Z35" s="145" t="s">
        <v>1814</v>
      </c>
      <c r="AA35" s="152" t="s">
        <v>1815</v>
      </c>
      <c r="AB35" s="152"/>
      <c r="AC35" s="145">
        <v>3092</v>
      </c>
      <c r="AD35" s="145">
        <v>3093</v>
      </c>
      <c r="AE35" s="145">
        <v>110</v>
      </c>
      <c r="AF35" s="145"/>
      <c r="AG35" s="145"/>
      <c r="AH35" s="152"/>
      <c r="AI35" s="152"/>
      <c r="AJ35" s="152"/>
      <c r="AK35" s="152"/>
      <c r="AL35" s="152"/>
      <c r="AM35" s="145"/>
      <c r="AN35" s="152"/>
      <c r="AO35" s="152"/>
      <c r="AP35" s="152"/>
    </row>
    <row r="36" spans="1:42" ht="12.65" customHeight="1" x14ac:dyDescent="0.3">
      <c r="A36" s="145" t="s">
        <v>1806</v>
      </c>
      <c r="B36" s="145" t="s">
        <v>47</v>
      </c>
      <c r="C36" s="145" t="s">
        <v>1807</v>
      </c>
      <c r="D36" s="145" t="s">
        <v>1807</v>
      </c>
      <c r="E36" s="145"/>
      <c r="F36" s="145" t="s">
        <v>1790</v>
      </c>
      <c r="G36" s="145" t="s">
        <v>1808</v>
      </c>
      <c r="H36" s="145" t="s">
        <v>1808</v>
      </c>
      <c r="I36" s="152" t="s">
        <v>1844</v>
      </c>
      <c r="J36" s="152" t="s">
        <v>1870</v>
      </c>
      <c r="K36" s="152" t="s">
        <v>1871</v>
      </c>
      <c r="L36" s="158">
        <v>0.5</v>
      </c>
      <c r="M36" s="152" t="s">
        <v>1812</v>
      </c>
      <c r="N36" s="159" t="s">
        <v>1816</v>
      </c>
      <c r="O36" s="152"/>
      <c r="P36" s="160">
        <v>35</v>
      </c>
      <c r="Q36" s="152">
        <v>7.5</v>
      </c>
      <c r="R36" s="157">
        <v>4.375</v>
      </c>
      <c r="S36" s="157">
        <v>99.692764675055983</v>
      </c>
      <c r="T36" s="157">
        <v>4.375</v>
      </c>
      <c r="U36" s="152">
        <f>Tabell1423[[#This Row],[Ers per håp]]*Tabell1423[[#This Row],[Totalt HÅP 2023]]</f>
        <v>436.15584545336992</v>
      </c>
      <c r="V36" s="152"/>
      <c r="W36" s="152"/>
      <c r="X36" s="152"/>
      <c r="Y36" s="152"/>
      <c r="Z36" s="145" t="s">
        <v>1814</v>
      </c>
      <c r="AA36" s="152" t="s">
        <v>1815</v>
      </c>
      <c r="AB36" s="152"/>
      <c r="AC36" s="145">
        <v>3092</v>
      </c>
      <c r="AD36" s="145">
        <v>3093</v>
      </c>
      <c r="AE36" s="145">
        <v>110</v>
      </c>
      <c r="AF36" s="145"/>
      <c r="AG36" s="145"/>
      <c r="AH36" s="152"/>
      <c r="AI36" s="152"/>
      <c r="AJ36" s="152"/>
      <c r="AK36" s="152"/>
      <c r="AL36" s="152"/>
      <c r="AM36" s="145"/>
      <c r="AN36" s="152"/>
      <c r="AO36" s="152"/>
      <c r="AP36" s="152"/>
    </row>
    <row r="37" spans="1:42" ht="12.65" customHeight="1" x14ac:dyDescent="0.3">
      <c r="A37" s="145" t="s">
        <v>1806</v>
      </c>
      <c r="B37" s="145" t="s">
        <v>47</v>
      </c>
      <c r="C37" s="145" t="s">
        <v>1807</v>
      </c>
      <c r="D37" s="145" t="s">
        <v>1807</v>
      </c>
      <c r="E37" s="145"/>
      <c r="F37" s="145" t="s">
        <v>1790</v>
      </c>
      <c r="G37" s="145" t="s">
        <v>1808</v>
      </c>
      <c r="H37" s="145" t="s">
        <v>1808</v>
      </c>
      <c r="I37" s="152" t="s">
        <v>1844</v>
      </c>
      <c r="J37" s="152" t="s">
        <v>1872</v>
      </c>
      <c r="K37" s="152" t="s">
        <v>1873</v>
      </c>
      <c r="L37" s="158">
        <v>0.5</v>
      </c>
      <c r="M37" s="152" t="s">
        <v>1812</v>
      </c>
      <c r="N37" s="159" t="s">
        <v>1816</v>
      </c>
      <c r="O37" s="152"/>
      <c r="P37" s="160">
        <v>4</v>
      </c>
      <c r="Q37" s="152">
        <v>7.5</v>
      </c>
      <c r="R37" s="157">
        <v>0.5</v>
      </c>
      <c r="S37" s="157">
        <v>99.692764675055983</v>
      </c>
      <c r="T37" s="157">
        <v>0.5</v>
      </c>
      <c r="U37" s="152">
        <f>Tabell1423[[#This Row],[Ers per håp]]*Tabell1423[[#This Row],[Totalt HÅP 2023]]</f>
        <v>49.846382337527992</v>
      </c>
      <c r="V37" s="152"/>
      <c r="W37" s="152"/>
      <c r="X37" s="152"/>
      <c r="Y37" s="152"/>
      <c r="Z37" s="145" t="s">
        <v>1814</v>
      </c>
      <c r="AA37" s="152" t="s">
        <v>1815</v>
      </c>
      <c r="AB37" s="152"/>
      <c r="AC37" s="145">
        <v>3092</v>
      </c>
      <c r="AD37" s="145">
        <v>3093</v>
      </c>
      <c r="AE37" s="145">
        <v>110</v>
      </c>
      <c r="AF37" s="145"/>
      <c r="AG37" s="145"/>
      <c r="AH37" s="152"/>
      <c r="AI37" s="152"/>
      <c r="AJ37" s="152"/>
      <c r="AK37" s="152"/>
      <c r="AL37" s="152"/>
      <c r="AM37" s="145"/>
      <c r="AN37" s="152"/>
      <c r="AO37" s="152"/>
      <c r="AP37" s="152"/>
    </row>
    <row r="38" spans="1:42" ht="12.65" customHeight="1" x14ac:dyDescent="0.3">
      <c r="A38" s="145" t="s">
        <v>1806</v>
      </c>
      <c r="B38" s="145" t="s">
        <v>47</v>
      </c>
      <c r="C38" s="145" t="s">
        <v>1807</v>
      </c>
      <c r="D38" s="145" t="s">
        <v>1807</v>
      </c>
      <c r="E38" s="145"/>
      <c r="F38" s="145" t="s">
        <v>1790</v>
      </c>
      <c r="G38" s="145" t="s">
        <v>1808</v>
      </c>
      <c r="H38" s="145" t="s">
        <v>1808</v>
      </c>
      <c r="I38" s="152" t="s">
        <v>1844</v>
      </c>
      <c r="J38" s="152" t="s">
        <v>1872</v>
      </c>
      <c r="K38" s="152" t="s">
        <v>1873</v>
      </c>
      <c r="L38" s="158">
        <v>0.5</v>
      </c>
      <c r="M38" s="152" t="s">
        <v>1812</v>
      </c>
      <c r="N38" s="159" t="s">
        <v>1817</v>
      </c>
      <c r="O38" s="152"/>
      <c r="P38" s="160">
        <v>4</v>
      </c>
      <c r="Q38" s="152">
        <v>7.5</v>
      </c>
      <c r="R38" s="157">
        <v>0.5</v>
      </c>
      <c r="S38" s="157">
        <v>99.692764675055983</v>
      </c>
      <c r="T38" s="157">
        <v>0.5</v>
      </c>
      <c r="U38" s="152">
        <f>Tabell1423[[#This Row],[Ers per håp]]*Tabell1423[[#This Row],[Totalt HÅP 2023]]</f>
        <v>49.846382337527992</v>
      </c>
      <c r="V38" s="152"/>
      <c r="W38" s="152"/>
      <c r="X38" s="152"/>
      <c r="Y38" s="152"/>
      <c r="Z38" s="145" t="s">
        <v>1814</v>
      </c>
      <c r="AA38" s="152" t="s">
        <v>1815</v>
      </c>
      <c r="AB38" s="152"/>
      <c r="AC38" s="145">
        <v>3092</v>
      </c>
      <c r="AD38" s="145">
        <v>3093</v>
      </c>
      <c r="AE38" s="145">
        <v>110</v>
      </c>
      <c r="AF38" s="145"/>
      <c r="AG38" s="145"/>
      <c r="AH38" s="152"/>
      <c r="AI38" s="152"/>
      <c r="AJ38" s="152"/>
      <c r="AK38" s="152"/>
      <c r="AL38" s="152"/>
      <c r="AM38" s="145"/>
      <c r="AN38" s="152"/>
      <c r="AO38" s="152"/>
      <c r="AP38" s="152"/>
    </row>
    <row r="39" spans="1:42" ht="12.65" customHeight="1" x14ac:dyDescent="0.3">
      <c r="A39" s="145" t="s">
        <v>1806</v>
      </c>
      <c r="B39" s="145" t="s">
        <v>47</v>
      </c>
      <c r="C39" s="145" t="s">
        <v>1807</v>
      </c>
      <c r="D39" s="145" t="s">
        <v>1807</v>
      </c>
      <c r="E39" s="145"/>
      <c r="F39" s="145" t="s">
        <v>1790</v>
      </c>
      <c r="G39" s="145" t="s">
        <v>1808</v>
      </c>
      <c r="H39" s="145" t="s">
        <v>1808</v>
      </c>
      <c r="I39" s="152" t="s">
        <v>1844</v>
      </c>
      <c r="J39" s="152" t="s">
        <v>1874</v>
      </c>
      <c r="K39" s="152" t="s">
        <v>1875</v>
      </c>
      <c r="L39" s="158">
        <v>0.5</v>
      </c>
      <c r="M39" s="152" t="s">
        <v>1812</v>
      </c>
      <c r="N39" s="159" t="s">
        <v>1813</v>
      </c>
      <c r="O39" s="152"/>
      <c r="P39" s="160">
        <v>4</v>
      </c>
      <c r="Q39" s="152">
        <v>7.5</v>
      </c>
      <c r="R39" s="157">
        <v>0.5</v>
      </c>
      <c r="S39" s="157">
        <v>99.692764675055983</v>
      </c>
      <c r="T39" s="157">
        <v>0.107</v>
      </c>
      <c r="U39" s="152">
        <f>Tabell1423[[#This Row],[Ers per håp]]*Tabell1423[[#This Row],[Totalt HÅP 2023]]</f>
        <v>10.667125820230989</v>
      </c>
      <c r="V39" s="152"/>
      <c r="W39" s="152"/>
      <c r="X39" s="152"/>
      <c r="Y39" s="152"/>
      <c r="Z39" s="145" t="s">
        <v>1814</v>
      </c>
      <c r="AA39" s="152" t="s">
        <v>1815</v>
      </c>
      <c r="AB39" s="152"/>
      <c r="AC39" s="145">
        <v>3092</v>
      </c>
      <c r="AD39" s="145">
        <v>3093</v>
      </c>
      <c r="AE39" s="145">
        <v>110</v>
      </c>
      <c r="AF39" s="145"/>
      <c r="AG39" s="145"/>
      <c r="AH39" s="152"/>
      <c r="AI39" s="152"/>
      <c r="AJ39" s="152"/>
      <c r="AK39" s="152"/>
      <c r="AL39" s="152"/>
      <c r="AM39" s="145"/>
      <c r="AN39" s="152"/>
      <c r="AO39" s="152"/>
      <c r="AP39" s="152"/>
    </row>
    <row r="40" spans="1:42" ht="12.65" customHeight="1" x14ac:dyDescent="0.3">
      <c r="A40" s="145" t="s">
        <v>1806</v>
      </c>
      <c r="B40" s="145" t="s">
        <v>47</v>
      </c>
      <c r="C40" s="145" t="s">
        <v>1807</v>
      </c>
      <c r="D40" s="145" t="s">
        <v>1807</v>
      </c>
      <c r="E40" s="145"/>
      <c r="F40" s="145" t="s">
        <v>1790</v>
      </c>
      <c r="G40" s="145" t="s">
        <v>1808</v>
      </c>
      <c r="H40" s="145" t="s">
        <v>1808</v>
      </c>
      <c r="I40" s="152" t="s">
        <v>1844</v>
      </c>
      <c r="J40" s="152" t="s">
        <v>1874</v>
      </c>
      <c r="K40" s="152" t="s">
        <v>1875</v>
      </c>
      <c r="L40" s="158">
        <v>0.5</v>
      </c>
      <c r="M40" s="152" t="s">
        <v>1812</v>
      </c>
      <c r="N40" s="159" t="s">
        <v>1816</v>
      </c>
      <c r="O40" s="152"/>
      <c r="P40" s="160">
        <v>4</v>
      </c>
      <c r="Q40" s="152">
        <v>7.5</v>
      </c>
      <c r="R40" s="157">
        <v>0.5</v>
      </c>
      <c r="S40" s="157">
        <v>99.692764675055983</v>
      </c>
      <c r="T40" s="157">
        <v>0.4</v>
      </c>
      <c r="U40" s="152">
        <f>Tabell1423[[#This Row],[Ers per håp]]*Tabell1423[[#This Row],[Totalt HÅP 2023]]</f>
        <v>39.877105870022397</v>
      </c>
      <c r="V40" s="152"/>
      <c r="W40" s="152"/>
      <c r="X40" s="152"/>
      <c r="Y40" s="152"/>
      <c r="Z40" s="145" t="s">
        <v>1814</v>
      </c>
      <c r="AA40" s="152" t="s">
        <v>1815</v>
      </c>
      <c r="AB40" s="152"/>
      <c r="AC40" s="145">
        <v>3092</v>
      </c>
      <c r="AD40" s="145">
        <v>3093</v>
      </c>
      <c r="AE40" s="145">
        <v>110</v>
      </c>
      <c r="AF40" s="145"/>
      <c r="AG40" s="145"/>
      <c r="AH40" s="152"/>
      <c r="AI40" s="152"/>
      <c r="AJ40" s="152"/>
      <c r="AK40" s="152"/>
      <c r="AL40" s="152"/>
      <c r="AM40" s="145"/>
      <c r="AN40" s="152"/>
      <c r="AO40" s="152"/>
      <c r="AP40" s="152"/>
    </row>
    <row r="41" spans="1:42" ht="12.65" customHeight="1" x14ac:dyDescent="0.3">
      <c r="A41" s="145" t="s">
        <v>1806</v>
      </c>
      <c r="B41" s="145" t="s">
        <v>47</v>
      </c>
      <c r="C41" s="145" t="s">
        <v>1807</v>
      </c>
      <c r="D41" s="145" t="s">
        <v>1807</v>
      </c>
      <c r="E41" s="145"/>
      <c r="F41" s="145" t="s">
        <v>1790</v>
      </c>
      <c r="G41" s="145" t="s">
        <v>1808</v>
      </c>
      <c r="H41" s="145" t="s">
        <v>1808</v>
      </c>
      <c r="I41" s="152" t="s">
        <v>1844</v>
      </c>
      <c r="J41" s="152" t="s">
        <v>1874</v>
      </c>
      <c r="K41" s="152" t="s">
        <v>1875</v>
      </c>
      <c r="L41" s="158">
        <v>0.5</v>
      </c>
      <c r="M41" s="152" t="s">
        <v>1812</v>
      </c>
      <c r="N41" s="159" t="s">
        <v>1817</v>
      </c>
      <c r="O41" s="152"/>
      <c r="P41" s="160">
        <v>4</v>
      </c>
      <c r="Q41" s="152">
        <v>7.5</v>
      </c>
      <c r="R41" s="157">
        <v>0.5</v>
      </c>
      <c r="S41" s="157">
        <v>99.692764675055983</v>
      </c>
      <c r="T41" s="157">
        <v>0.5</v>
      </c>
      <c r="U41" s="152">
        <f>Tabell1423[[#This Row],[Ers per håp]]*Tabell1423[[#This Row],[Totalt HÅP 2023]]</f>
        <v>49.846382337527992</v>
      </c>
      <c r="V41" s="152"/>
      <c r="W41" s="152"/>
      <c r="X41" s="152"/>
      <c r="Y41" s="152"/>
      <c r="Z41" s="145" t="s">
        <v>1814</v>
      </c>
      <c r="AA41" s="152" t="s">
        <v>1815</v>
      </c>
      <c r="AB41" s="152"/>
      <c r="AC41" s="145">
        <v>3092</v>
      </c>
      <c r="AD41" s="145">
        <v>3093</v>
      </c>
      <c r="AE41" s="145">
        <v>110</v>
      </c>
      <c r="AF41" s="145"/>
      <c r="AG41" s="145"/>
      <c r="AH41" s="152"/>
      <c r="AI41" s="152"/>
      <c r="AJ41" s="152"/>
      <c r="AK41" s="152"/>
      <c r="AL41" s="152"/>
      <c r="AM41" s="145"/>
      <c r="AN41" s="152"/>
      <c r="AO41" s="152"/>
      <c r="AP41" s="152"/>
    </row>
    <row r="42" spans="1:42" ht="12.65" customHeight="1" x14ac:dyDescent="0.3">
      <c r="A42" s="145" t="s">
        <v>1806</v>
      </c>
      <c r="B42" s="145" t="s">
        <v>47</v>
      </c>
      <c r="C42" s="145" t="s">
        <v>1807</v>
      </c>
      <c r="D42" s="145" t="s">
        <v>1807</v>
      </c>
      <c r="E42" s="145"/>
      <c r="F42" s="145" t="s">
        <v>1790</v>
      </c>
      <c r="G42" s="145" t="s">
        <v>1808</v>
      </c>
      <c r="H42" s="145" t="s">
        <v>1808</v>
      </c>
      <c r="I42" s="152" t="s">
        <v>1844</v>
      </c>
      <c r="J42" s="152" t="s">
        <v>1876</v>
      </c>
      <c r="K42" s="152" t="s">
        <v>1877</v>
      </c>
      <c r="L42" s="158">
        <v>0.5</v>
      </c>
      <c r="M42" s="152" t="s">
        <v>1812</v>
      </c>
      <c r="N42" s="159" t="s">
        <v>1816</v>
      </c>
      <c r="O42" s="152"/>
      <c r="P42" s="160">
        <v>25</v>
      </c>
      <c r="Q42" s="152">
        <v>7.5</v>
      </c>
      <c r="R42" s="157">
        <v>3.125</v>
      </c>
      <c r="S42" s="157">
        <v>99.692764675055983</v>
      </c>
      <c r="T42" s="157">
        <v>3.125</v>
      </c>
      <c r="U42" s="152">
        <f>Tabell1423[[#This Row],[Ers per håp]]*Tabell1423[[#This Row],[Totalt HÅP 2023]]</f>
        <v>311.53988960954996</v>
      </c>
      <c r="V42" s="152"/>
      <c r="W42" s="152"/>
      <c r="X42" s="152"/>
      <c r="Y42" s="152"/>
      <c r="Z42" s="145" t="s">
        <v>1814</v>
      </c>
      <c r="AA42" s="152" t="s">
        <v>1815</v>
      </c>
      <c r="AB42" s="152"/>
      <c r="AC42" s="145">
        <v>3092</v>
      </c>
      <c r="AD42" s="145">
        <v>3093</v>
      </c>
      <c r="AE42" s="145">
        <v>110</v>
      </c>
      <c r="AF42" s="145"/>
      <c r="AG42" s="145"/>
      <c r="AH42" s="152"/>
      <c r="AI42" s="152"/>
      <c r="AJ42" s="152"/>
      <c r="AK42" s="152"/>
      <c r="AL42" s="152"/>
      <c r="AM42" s="145"/>
      <c r="AN42" s="152"/>
      <c r="AO42" s="152"/>
      <c r="AP42" s="152"/>
    </row>
    <row r="43" spans="1:42" ht="12.65" customHeight="1" x14ac:dyDescent="0.3">
      <c r="A43" s="145" t="s">
        <v>1806</v>
      </c>
      <c r="B43" s="145" t="s">
        <v>47</v>
      </c>
      <c r="C43" s="145" t="s">
        <v>1807</v>
      </c>
      <c r="D43" s="145" t="s">
        <v>1807</v>
      </c>
      <c r="E43" s="145"/>
      <c r="F43" s="145" t="s">
        <v>1790</v>
      </c>
      <c r="G43" s="145" t="s">
        <v>1808</v>
      </c>
      <c r="H43" s="145" t="s">
        <v>1808</v>
      </c>
      <c r="I43" s="152" t="s">
        <v>1844</v>
      </c>
      <c r="J43" s="152" t="s">
        <v>1878</v>
      </c>
      <c r="K43" s="152" t="s">
        <v>1879</v>
      </c>
      <c r="L43" s="158">
        <v>1</v>
      </c>
      <c r="M43" s="152" t="s">
        <v>1812</v>
      </c>
      <c r="N43" s="159" t="s">
        <v>1813</v>
      </c>
      <c r="O43" s="152"/>
      <c r="P43" s="160">
        <v>18</v>
      </c>
      <c r="Q43" s="152">
        <v>7.5</v>
      </c>
      <c r="R43" s="157">
        <v>2.25</v>
      </c>
      <c r="S43" s="157">
        <v>99.692764675055983</v>
      </c>
      <c r="T43" s="157">
        <v>0.96524999999999994</v>
      </c>
      <c r="U43" s="152">
        <f>Tabell1423[[#This Row],[Ers per håp]]*Tabell1423[[#This Row],[Totalt HÅP 2023]]</f>
        <v>96.228441102597785</v>
      </c>
      <c r="V43" s="152"/>
      <c r="W43" s="152"/>
      <c r="X43" s="152"/>
      <c r="Y43" s="152"/>
      <c r="Z43" s="145" t="s">
        <v>1814</v>
      </c>
      <c r="AA43" s="152" t="s">
        <v>1815</v>
      </c>
      <c r="AB43" s="152"/>
      <c r="AC43" s="145">
        <v>3092</v>
      </c>
      <c r="AD43" s="145">
        <v>3093</v>
      </c>
      <c r="AE43" s="145">
        <v>110</v>
      </c>
      <c r="AF43" s="145"/>
      <c r="AG43" s="145"/>
      <c r="AH43" s="152"/>
      <c r="AI43" s="152"/>
      <c r="AJ43" s="152"/>
      <c r="AK43" s="152"/>
      <c r="AL43" s="152"/>
      <c r="AM43" s="145"/>
      <c r="AN43" s="152"/>
      <c r="AO43" s="152"/>
      <c r="AP43" s="152"/>
    </row>
    <row r="44" spans="1:42" ht="12.65" customHeight="1" x14ac:dyDescent="0.3">
      <c r="A44" s="145" t="s">
        <v>1806</v>
      </c>
      <c r="B44" s="145" t="s">
        <v>47</v>
      </c>
      <c r="C44" s="145" t="s">
        <v>1807</v>
      </c>
      <c r="D44" s="145" t="s">
        <v>1807</v>
      </c>
      <c r="E44" s="145"/>
      <c r="F44" s="145" t="s">
        <v>1790</v>
      </c>
      <c r="G44" s="145" t="s">
        <v>1808</v>
      </c>
      <c r="H44" s="145" t="s">
        <v>1808</v>
      </c>
      <c r="I44" s="152" t="s">
        <v>1844</v>
      </c>
      <c r="J44" s="152" t="s">
        <v>1878</v>
      </c>
      <c r="K44" s="152" t="s">
        <v>1879</v>
      </c>
      <c r="L44" s="158">
        <v>1</v>
      </c>
      <c r="M44" s="152" t="s">
        <v>1812</v>
      </c>
      <c r="N44" s="159" t="s">
        <v>1816</v>
      </c>
      <c r="O44" s="152"/>
      <c r="P44" s="160">
        <v>25</v>
      </c>
      <c r="Q44" s="152">
        <v>7.5</v>
      </c>
      <c r="R44" s="157">
        <v>3.125</v>
      </c>
      <c r="S44" s="157">
        <v>99.692764675055983</v>
      </c>
      <c r="T44" s="157">
        <v>3.125</v>
      </c>
      <c r="U44" s="152">
        <f>Tabell1423[[#This Row],[Ers per håp]]*Tabell1423[[#This Row],[Totalt HÅP 2023]]</f>
        <v>311.53988960954996</v>
      </c>
      <c r="V44" s="152"/>
      <c r="W44" s="152"/>
      <c r="X44" s="152"/>
      <c r="Y44" s="152"/>
      <c r="Z44" s="145" t="s">
        <v>1814</v>
      </c>
      <c r="AA44" s="152" t="s">
        <v>1815</v>
      </c>
      <c r="AB44" s="152"/>
      <c r="AC44" s="145">
        <v>3092</v>
      </c>
      <c r="AD44" s="145">
        <v>3093</v>
      </c>
      <c r="AE44" s="145">
        <v>110</v>
      </c>
      <c r="AF44" s="145"/>
      <c r="AG44" s="145"/>
      <c r="AH44" s="152"/>
      <c r="AI44" s="152"/>
      <c r="AJ44" s="152"/>
      <c r="AK44" s="152"/>
      <c r="AL44" s="152"/>
      <c r="AM44" s="145"/>
      <c r="AN44" s="152"/>
      <c r="AO44" s="152"/>
      <c r="AP44" s="152"/>
    </row>
    <row r="45" spans="1:42" ht="12.65" customHeight="1" x14ac:dyDescent="0.3">
      <c r="A45" s="145" t="s">
        <v>1806</v>
      </c>
      <c r="B45" s="145" t="s">
        <v>47</v>
      </c>
      <c r="C45" s="145" t="s">
        <v>1807</v>
      </c>
      <c r="D45" s="145" t="s">
        <v>1807</v>
      </c>
      <c r="E45" s="145"/>
      <c r="F45" s="145" t="s">
        <v>1790</v>
      </c>
      <c r="G45" s="145" t="s">
        <v>1808</v>
      </c>
      <c r="H45" s="145" t="s">
        <v>1808</v>
      </c>
      <c r="I45" s="152" t="s">
        <v>1844</v>
      </c>
      <c r="J45" s="152" t="s">
        <v>1880</v>
      </c>
      <c r="K45" s="152" t="s">
        <v>1881</v>
      </c>
      <c r="L45" s="158">
        <v>0.25</v>
      </c>
      <c r="M45" s="152" t="s">
        <v>1812</v>
      </c>
      <c r="N45" s="159" t="s">
        <v>1813</v>
      </c>
      <c r="O45" s="152"/>
      <c r="P45" s="160">
        <v>15</v>
      </c>
      <c r="Q45" s="152">
        <v>7.5</v>
      </c>
      <c r="R45" s="157">
        <v>1.875</v>
      </c>
      <c r="S45" s="157">
        <v>99.692764675055983</v>
      </c>
      <c r="T45" s="157">
        <v>0.200625</v>
      </c>
      <c r="U45" s="152">
        <f>Tabell1423[[#This Row],[Ers per håp]]*Tabell1423[[#This Row],[Totalt HÅP 2023]]</f>
        <v>20.000860912933106</v>
      </c>
      <c r="V45" s="152"/>
      <c r="W45" s="152"/>
      <c r="X45" s="152"/>
      <c r="Y45" s="152"/>
      <c r="Z45" s="145" t="s">
        <v>1814</v>
      </c>
      <c r="AA45" s="152" t="s">
        <v>1815</v>
      </c>
      <c r="AB45" s="152"/>
      <c r="AC45" s="145">
        <v>3092</v>
      </c>
      <c r="AD45" s="145">
        <v>3093</v>
      </c>
      <c r="AE45" s="145">
        <v>110</v>
      </c>
      <c r="AF45" s="145"/>
      <c r="AG45" s="145"/>
      <c r="AH45" s="152"/>
      <c r="AI45" s="152"/>
      <c r="AJ45" s="152"/>
      <c r="AK45" s="152"/>
      <c r="AL45" s="152"/>
      <c r="AM45" s="145"/>
      <c r="AN45" s="152"/>
      <c r="AO45" s="152"/>
      <c r="AP45" s="152"/>
    </row>
    <row r="46" spans="1:42" ht="12.65" customHeight="1" x14ac:dyDescent="0.3">
      <c r="A46" s="145" t="s">
        <v>1806</v>
      </c>
      <c r="B46" s="145" t="s">
        <v>47</v>
      </c>
      <c r="C46" s="145" t="s">
        <v>1807</v>
      </c>
      <c r="D46" s="145" t="s">
        <v>1807</v>
      </c>
      <c r="E46" s="145"/>
      <c r="F46" s="145" t="s">
        <v>1790</v>
      </c>
      <c r="G46" s="145" t="s">
        <v>1808</v>
      </c>
      <c r="H46" s="145" t="s">
        <v>1808</v>
      </c>
      <c r="I46" s="152" t="s">
        <v>1844</v>
      </c>
      <c r="J46" s="152" t="s">
        <v>1880</v>
      </c>
      <c r="K46" s="152" t="s">
        <v>1881</v>
      </c>
      <c r="L46" s="158">
        <v>0.25</v>
      </c>
      <c r="M46" s="152" t="s">
        <v>1812</v>
      </c>
      <c r="N46" s="159" t="s">
        <v>1816</v>
      </c>
      <c r="O46" s="152"/>
      <c r="P46" s="160">
        <v>20</v>
      </c>
      <c r="Q46" s="152">
        <v>7.5</v>
      </c>
      <c r="R46" s="157">
        <v>2.5</v>
      </c>
      <c r="S46" s="157">
        <v>99.692764675055983</v>
      </c>
      <c r="T46" s="157">
        <v>2.25</v>
      </c>
      <c r="U46" s="152">
        <f>Tabell1423[[#This Row],[Ers per håp]]*Tabell1423[[#This Row],[Totalt HÅP 2023]]</f>
        <v>224.30872051887596</v>
      </c>
      <c r="V46" s="152"/>
      <c r="W46" s="152"/>
      <c r="X46" s="152"/>
      <c r="Y46" s="152"/>
      <c r="Z46" s="145" t="s">
        <v>1814</v>
      </c>
      <c r="AA46" s="152" t="s">
        <v>1815</v>
      </c>
      <c r="AB46" s="152"/>
      <c r="AC46" s="145">
        <v>3092</v>
      </c>
      <c r="AD46" s="145">
        <v>3093</v>
      </c>
      <c r="AE46" s="145">
        <v>110</v>
      </c>
      <c r="AF46" s="145"/>
      <c r="AG46" s="145"/>
      <c r="AH46" s="152"/>
      <c r="AI46" s="152"/>
      <c r="AJ46" s="152"/>
      <c r="AK46" s="152"/>
      <c r="AL46" s="152"/>
      <c r="AM46" s="145"/>
      <c r="AN46" s="152"/>
      <c r="AO46" s="152"/>
      <c r="AP46" s="152"/>
    </row>
    <row r="47" spans="1:42" ht="12.65" customHeight="1" x14ac:dyDescent="0.3">
      <c r="A47" s="145" t="s">
        <v>1806</v>
      </c>
      <c r="B47" s="145" t="s">
        <v>47</v>
      </c>
      <c r="C47" s="145" t="s">
        <v>1807</v>
      </c>
      <c r="D47" s="145" t="s">
        <v>1807</v>
      </c>
      <c r="E47" s="145"/>
      <c r="F47" s="145" t="s">
        <v>1790</v>
      </c>
      <c r="G47" s="145" t="s">
        <v>1808</v>
      </c>
      <c r="H47" s="145" t="s">
        <v>1808</v>
      </c>
      <c r="I47" s="152" t="s">
        <v>1844</v>
      </c>
      <c r="J47" s="152" t="s">
        <v>1882</v>
      </c>
      <c r="K47" s="152" t="s">
        <v>1883</v>
      </c>
      <c r="L47" s="158">
        <v>0.5</v>
      </c>
      <c r="M47" s="152" t="s">
        <v>1812</v>
      </c>
      <c r="N47" s="159" t="s">
        <v>1884</v>
      </c>
      <c r="O47" s="152"/>
      <c r="P47" s="160">
        <v>6</v>
      </c>
      <c r="Q47" s="152">
        <v>30</v>
      </c>
      <c r="R47" s="157">
        <v>3</v>
      </c>
      <c r="S47" s="157">
        <v>88.91053425845999</v>
      </c>
      <c r="T47" s="157">
        <v>0.1607142857142857</v>
      </c>
      <c r="U47" s="152">
        <f>Tabell1423[[#This Row],[Ers per håp]]*Tabell1423[[#This Row],[Totalt HÅP 2023]]</f>
        <v>14.289193005823925</v>
      </c>
      <c r="V47" s="152"/>
      <c r="W47" s="152"/>
      <c r="X47" s="152"/>
      <c r="Y47" s="152"/>
      <c r="Z47" s="145" t="s">
        <v>1814</v>
      </c>
      <c r="AA47" s="152" t="s">
        <v>1815</v>
      </c>
      <c r="AB47" s="152"/>
      <c r="AC47" s="145">
        <v>3092</v>
      </c>
      <c r="AD47" s="145">
        <v>3093</v>
      </c>
      <c r="AE47" s="145">
        <v>110</v>
      </c>
      <c r="AF47" s="145"/>
      <c r="AG47" s="145"/>
      <c r="AH47" s="152"/>
      <c r="AI47" s="152"/>
      <c r="AJ47" s="152"/>
      <c r="AK47" s="152"/>
      <c r="AL47" s="152"/>
      <c r="AM47" s="145"/>
      <c r="AN47" s="152"/>
      <c r="AO47" s="152"/>
      <c r="AP47" s="152"/>
    </row>
    <row r="48" spans="1:42" ht="12.65" customHeight="1" x14ac:dyDescent="0.3">
      <c r="A48" s="145" t="s">
        <v>1806</v>
      </c>
      <c r="B48" s="145" t="s">
        <v>47</v>
      </c>
      <c r="C48" s="145" t="s">
        <v>1807</v>
      </c>
      <c r="D48" s="145" t="s">
        <v>1807</v>
      </c>
      <c r="E48" s="145"/>
      <c r="F48" s="145" t="s">
        <v>1790</v>
      </c>
      <c r="G48" s="145" t="s">
        <v>1808</v>
      </c>
      <c r="H48" s="145" t="s">
        <v>1808</v>
      </c>
      <c r="I48" s="152" t="s">
        <v>1844</v>
      </c>
      <c r="J48" s="152" t="s">
        <v>1885</v>
      </c>
      <c r="K48" s="152" t="s">
        <v>1886</v>
      </c>
      <c r="L48" s="158">
        <v>0.5</v>
      </c>
      <c r="M48" s="152" t="s">
        <v>1812</v>
      </c>
      <c r="N48" s="159" t="s">
        <v>1884</v>
      </c>
      <c r="O48" s="152"/>
      <c r="P48" s="160">
        <v>27</v>
      </c>
      <c r="Q48" s="152">
        <v>30</v>
      </c>
      <c r="R48" s="157">
        <v>13.5</v>
      </c>
      <c r="S48" s="157">
        <v>88.91053425845999</v>
      </c>
      <c r="T48" s="157">
        <v>0.7232142857142857</v>
      </c>
      <c r="U48" s="152">
        <f>Tabell1423[[#This Row],[Ers per håp]]*Tabell1423[[#This Row],[Totalt HÅP 2023]]</f>
        <v>64.301368526207668</v>
      </c>
      <c r="V48" s="152"/>
      <c r="W48" s="152"/>
      <c r="X48" s="152"/>
      <c r="Y48" s="152"/>
      <c r="Z48" s="145" t="s">
        <v>1814</v>
      </c>
      <c r="AA48" s="152" t="s">
        <v>1815</v>
      </c>
      <c r="AB48" s="152"/>
      <c r="AC48" s="145">
        <v>3092</v>
      </c>
      <c r="AD48" s="145">
        <v>3093</v>
      </c>
      <c r="AE48" s="145">
        <v>110</v>
      </c>
      <c r="AF48" s="145"/>
      <c r="AG48" s="145"/>
      <c r="AH48" s="152"/>
      <c r="AI48" s="152"/>
      <c r="AJ48" s="152"/>
      <c r="AK48" s="152"/>
      <c r="AL48" s="152"/>
      <c r="AM48" s="145"/>
      <c r="AN48" s="152"/>
      <c r="AO48" s="152"/>
      <c r="AP48" s="152"/>
    </row>
    <row r="49" spans="1:42" ht="12.65" customHeight="1" x14ac:dyDescent="0.3">
      <c r="A49" s="145" t="s">
        <v>1806</v>
      </c>
      <c r="B49" s="145" t="s">
        <v>47</v>
      </c>
      <c r="C49" s="145" t="s">
        <v>1807</v>
      </c>
      <c r="D49" s="145" t="s">
        <v>1807</v>
      </c>
      <c r="E49" s="145"/>
      <c r="F49" s="145" t="s">
        <v>1790</v>
      </c>
      <c r="G49" s="145" t="s">
        <v>1808</v>
      </c>
      <c r="H49" s="145" t="s">
        <v>1808</v>
      </c>
      <c r="I49" s="152" t="s">
        <v>1844</v>
      </c>
      <c r="J49" s="152" t="s">
        <v>1885</v>
      </c>
      <c r="K49" s="152" t="s">
        <v>1886</v>
      </c>
      <c r="L49" s="158">
        <v>0.5</v>
      </c>
      <c r="M49" s="152" t="s">
        <v>1812</v>
      </c>
      <c r="N49" s="159" t="s">
        <v>1817</v>
      </c>
      <c r="O49" s="152"/>
      <c r="P49" s="160">
        <v>30</v>
      </c>
      <c r="Q49" s="152">
        <v>30</v>
      </c>
      <c r="R49" s="157">
        <v>15</v>
      </c>
      <c r="S49" s="157">
        <v>88.91053425845999</v>
      </c>
      <c r="T49" s="157">
        <v>14.25</v>
      </c>
      <c r="U49" s="152">
        <f>Tabell1423[[#This Row],[Ers per håp]]*Tabell1423[[#This Row],[Totalt HÅP 2023]]</f>
        <v>1266.9751131830549</v>
      </c>
      <c r="V49" s="152"/>
      <c r="W49" s="152"/>
      <c r="X49" s="152"/>
      <c r="Y49" s="152"/>
      <c r="Z49" s="145" t="s">
        <v>1814</v>
      </c>
      <c r="AA49" s="152" t="s">
        <v>1815</v>
      </c>
      <c r="AB49" s="152"/>
      <c r="AC49" s="145">
        <v>3092</v>
      </c>
      <c r="AD49" s="145">
        <v>3093</v>
      </c>
      <c r="AE49" s="145">
        <v>110</v>
      </c>
      <c r="AF49" s="145"/>
      <c r="AG49" s="145"/>
      <c r="AH49" s="152"/>
      <c r="AI49" s="152"/>
      <c r="AJ49" s="152"/>
      <c r="AK49" s="152"/>
      <c r="AL49" s="152"/>
      <c r="AM49" s="145"/>
      <c r="AN49" s="152"/>
      <c r="AO49" s="152"/>
      <c r="AP49" s="152"/>
    </row>
    <row r="50" spans="1:42" ht="12.65" customHeight="1" x14ac:dyDescent="0.3">
      <c r="A50" s="145" t="s">
        <v>1806</v>
      </c>
      <c r="B50" s="145" t="s">
        <v>47</v>
      </c>
      <c r="C50" s="145" t="s">
        <v>1807</v>
      </c>
      <c r="D50" s="145" t="s">
        <v>1807</v>
      </c>
      <c r="E50" s="145"/>
      <c r="F50" s="145" t="s">
        <v>1790</v>
      </c>
      <c r="G50" s="145" t="s">
        <v>1808</v>
      </c>
      <c r="H50" s="145" t="s">
        <v>1808</v>
      </c>
      <c r="I50" s="152" t="s">
        <v>1844</v>
      </c>
      <c r="J50" s="152" t="s">
        <v>1887</v>
      </c>
      <c r="K50" s="152" t="s">
        <v>1888</v>
      </c>
      <c r="L50" s="158">
        <v>0.5</v>
      </c>
      <c r="M50" s="152" t="s">
        <v>1812</v>
      </c>
      <c r="N50" s="159" t="s">
        <v>1816</v>
      </c>
      <c r="O50" s="152"/>
      <c r="P50" s="160">
        <v>20</v>
      </c>
      <c r="Q50" s="152">
        <v>7.5</v>
      </c>
      <c r="R50" s="157">
        <v>2.5</v>
      </c>
      <c r="S50" s="157">
        <v>99.692764675055983</v>
      </c>
      <c r="T50" s="157">
        <v>2.5</v>
      </c>
      <c r="U50" s="152">
        <f>Tabell1423[[#This Row],[Ers per håp]]*Tabell1423[[#This Row],[Totalt HÅP 2023]]</f>
        <v>249.23191168763995</v>
      </c>
      <c r="V50" s="152"/>
      <c r="W50" s="152"/>
      <c r="X50" s="152"/>
      <c r="Y50" s="152"/>
      <c r="Z50" s="145" t="s">
        <v>1814</v>
      </c>
      <c r="AA50" s="152" t="s">
        <v>1815</v>
      </c>
      <c r="AB50" s="152"/>
      <c r="AC50" s="145">
        <v>3092</v>
      </c>
      <c r="AD50" s="145">
        <v>3093</v>
      </c>
      <c r="AE50" s="145">
        <v>110</v>
      </c>
      <c r="AF50" s="145"/>
      <c r="AG50" s="145"/>
      <c r="AH50" s="152"/>
      <c r="AI50" s="152"/>
      <c r="AJ50" s="152"/>
      <c r="AK50" s="152"/>
      <c r="AL50" s="152"/>
      <c r="AM50" s="145"/>
      <c r="AN50" s="152"/>
      <c r="AO50" s="152"/>
      <c r="AP50" s="152"/>
    </row>
    <row r="51" spans="1:42" ht="12.65" customHeight="1" x14ac:dyDescent="0.3">
      <c r="A51" s="145" t="s">
        <v>1806</v>
      </c>
      <c r="B51" s="145" t="s">
        <v>47</v>
      </c>
      <c r="C51" s="145" t="s">
        <v>1807</v>
      </c>
      <c r="D51" s="145" t="s">
        <v>1807</v>
      </c>
      <c r="E51" s="145"/>
      <c r="F51" s="145" t="s">
        <v>1790</v>
      </c>
      <c r="G51" s="145" t="s">
        <v>1808</v>
      </c>
      <c r="H51" s="145" t="s">
        <v>1808</v>
      </c>
      <c r="I51" s="152" t="s">
        <v>1844</v>
      </c>
      <c r="J51" s="152" t="s">
        <v>1889</v>
      </c>
      <c r="K51" s="152" t="s">
        <v>1890</v>
      </c>
      <c r="L51" s="158">
        <v>0.5</v>
      </c>
      <c r="M51" s="152" t="s">
        <v>1812</v>
      </c>
      <c r="N51" s="159" t="s">
        <v>1813</v>
      </c>
      <c r="O51" s="152"/>
      <c r="P51" s="160">
        <v>42</v>
      </c>
      <c r="Q51" s="152">
        <v>15</v>
      </c>
      <c r="R51" s="157">
        <v>10.5</v>
      </c>
      <c r="S51" s="157">
        <v>99.692764675055983</v>
      </c>
      <c r="T51" s="157">
        <v>1.1234999999999999</v>
      </c>
      <c r="U51" s="152">
        <f>Tabell1423[[#This Row],[Ers per håp]]*Tabell1423[[#This Row],[Totalt HÅP 2023]]</f>
        <v>112.00482111242539</v>
      </c>
      <c r="V51" s="152"/>
      <c r="W51" s="152"/>
      <c r="X51" s="152"/>
      <c r="Y51" s="152"/>
      <c r="Z51" s="145" t="s">
        <v>1814</v>
      </c>
      <c r="AA51" s="152" t="s">
        <v>1815</v>
      </c>
      <c r="AB51" s="152"/>
      <c r="AC51" s="145">
        <v>3092</v>
      </c>
      <c r="AD51" s="145">
        <v>3093</v>
      </c>
      <c r="AE51" s="145">
        <v>110</v>
      </c>
      <c r="AF51" s="145"/>
      <c r="AG51" s="145"/>
      <c r="AH51" s="152"/>
      <c r="AI51" s="152"/>
      <c r="AJ51" s="152"/>
      <c r="AK51" s="152"/>
      <c r="AL51" s="152"/>
      <c r="AM51" s="145"/>
      <c r="AN51" s="152"/>
      <c r="AO51" s="152"/>
      <c r="AP51" s="152"/>
    </row>
    <row r="52" spans="1:42" ht="12.65" customHeight="1" x14ac:dyDescent="0.3">
      <c r="A52" s="145" t="s">
        <v>1806</v>
      </c>
      <c r="B52" s="145" t="s">
        <v>47</v>
      </c>
      <c r="C52" s="145" t="s">
        <v>1807</v>
      </c>
      <c r="D52" s="145" t="s">
        <v>1807</v>
      </c>
      <c r="E52" s="145"/>
      <c r="F52" s="145" t="s">
        <v>1790</v>
      </c>
      <c r="G52" s="145" t="s">
        <v>1808</v>
      </c>
      <c r="H52" s="145" t="s">
        <v>1808</v>
      </c>
      <c r="I52" s="152" t="s">
        <v>1844</v>
      </c>
      <c r="J52" s="152" t="s">
        <v>1889</v>
      </c>
      <c r="K52" s="152" t="s">
        <v>1890</v>
      </c>
      <c r="L52" s="158">
        <v>0.5</v>
      </c>
      <c r="M52" s="152" t="s">
        <v>1812</v>
      </c>
      <c r="N52" s="159" t="s">
        <v>1816</v>
      </c>
      <c r="O52" s="152"/>
      <c r="P52" s="160">
        <v>40</v>
      </c>
      <c r="Q52" s="152">
        <v>15</v>
      </c>
      <c r="R52" s="157">
        <v>10</v>
      </c>
      <c r="S52" s="157">
        <v>99.692764675055983</v>
      </c>
      <c r="T52" s="157">
        <v>9</v>
      </c>
      <c r="U52" s="152">
        <f>Tabell1423[[#This Row],[Ers per håp]]*Tabell1423[[#This Row],[Totalt HÅP 2023]]</f>
        <v>897.23488207550383</v>
      </c>
      <c r="V52" s="152"/>
      <c r="W52" s="152"/>
      <c r="X52" s="152"/>
      <c r="Y52" s="152"/>
      <c r="Z52" s="145" t="s">
        <v>1814</v>
      </c>
      <c r="AA52" s="152" t="s">
        <v>1815</v>
      </c>
      <c r="AB52" s="152"/>
      <c r="AC52" s="145">
        <v>3092</v>
      </c>
      <c r="AD52" s="145">
        <v>3093</v>
      </c>
      <c r="AE52" s="145">
        <v>110</v>
      </c>
      <c r="AF52" s="145"/>
      <c r="AG52" s="145"/>
      <c r="AH52" s="152"/>
      <c r="AI52" s="152"/>
      <c r="AJ52" s="152"/>
      <c r="AK52" s="152"/>
      <c r="AL52" s="152"/>
      <c r="AM52" s="145"/>
      <c r="AN52" s="152"/>
      <c r="AO52" s="152"/>
      <c r="AP52" s="152"/>
    </row>
    <row r="53" spans="1:42" ht="12.65" customHeight="1" x14ac:dyDescent="0.3">
      <c r="A53" s="145" t="s">
        <v>1806</v>
      </c>
      <c r="B53" s="145" t="s">
        <v>47</v>
      </c>
      <c r="C53" s="145" t="s">
        <v>1807</v>
      </c>
      <c r="D53" s="145" t="s">
        <v>1807</v>
      </c>
      <c r="E53" s="145"/>
      <c r="F53" s="145" t="s">
        <v>1790</v>
      </c>
      <c r="G53" s="145" t="s">
        <v>1808</v>
      </c>
      <c r="H53" s="145" t="s">
        <v>1808</v>
      </c>
      <c r="I53" s="152" t="s">
        <v>1844</v>
      </c>
      <c r="J53" s="152" t="s">
        <v>1891</v>
      </c>
      <c r="K53" s="152" t="s">
        <v>1892</v>
      </c>
      <c r="L53" s="158">
        <v>0.5</v>
      </c>
      <c r="M53" s="152" t="s">
        <v>1812</v>
      </c>
      <c r="N53" s="159" t="s">
        <v>1813</v>
      </c>
      <c r="O53" s="152"/>
      <c r="P53" s="160">
        <v>9</v>
      </c>
      <c r="Q53" s="152">
        <v>15</v>
      </c>
      <c r="R53" s="157">
        <v>2.25</v>
      </c>
      <c r="S53" s="157">
        <v>99.692764675055983</v>
      </c>
      <c r="T53" s="157">
        <v>0.24074999999999999</v>
      </c>
      <c r="U53" s="152">
        <f>Tabell1423[[#This Row],[Ers per håp]]*Tabell1423[[#This Row],[Totalt HÅP 2023]]</f>
        <v>24.001033095519727</v>
      </c>
      <c r="V53" s="152"/>
      <c r="W53" s="152"/>
      <c r="X53" s="152"/>
      <c r="Y53" s="152"/>
      <c r="Z53" s="145" t="s">
        <v>1814</v>
      </c>
      <c r="AA53" s="152" t="s">
        <v>1815</v>
      </c>
      <c r="AB53" s="152"/>
      <c r="AC53" s="145">
        <v>3092</v>
      </c>
      <c r="AD53" s="145">
        <v>3093</v>
      </c>
      <c r="AE53" s="145">
        <v>110</v>
      </c>
      <c r="AF53" s="145"/>
      <c r="AG53" s="145"/>
      <c r="AH53" s="152"/>
      <c r="AI53" s="152"/>
      <c r="AJ53" s="152"/>
      <c r="AK53" s="152"/>
      <c r="AL53" s="152"/>
      <c r="AM53" s="145"/>
      <c r="AN53" s="152"/>
      <c r="AO53" s="152"/>
      <c r="AP53" s="152"/>
    </row>
    <row r="54" spans="1:42" ht="12.65" customHeight="1" x14ac:dyDescent="0.3">
      <c r="A54" s="145" t="s">
        <v>1806</v>
      </c>
      <c r="B54" s="145" t="s">
        <v>47</v>
      </c>
      <c r="C54" s="145" t="s">
        <v>1807</v>
      </c>
      <c r="D54" s="145" t="s">
        <v>1807</v>
      </c>
      <c r="E54" s="145"/>
      <c r="F54" s="145" t="s">
        <v>1790</v>
      </c>
      <c r="G54" s="145" t="s">
        <v>1808</v>
      </c>
      <c r="H54" s="145" t="s">
        <v>1808</v>
      </c>
      <c r="I54" s="152" t="s">
        <v>1844</v>
      </c>
      <c r="J54" s="152" t="s">
        <v>1891</v>
      </c>
      <c r="K54" s="152" t="s">
        <v>1892</v>
      </c>
      <c r="L54" s="158">
        <v>0.5</v>
      </c>
      <c r="M54" s="152" t="s">
        <v>1812</v>
      </c>
      <c r="N54" s="159" t="s">
        <v>1816</v>
      </c>
      <c r="O54" s="152"/>
      <c r="P54" s="160">
        <v>20</v>
      </c>
      <c r="Q54" s="152">
        <v>15</v>
      </c>
      <c r="R54" s="157">
        <v>5</v>
      </c>
      <c r="S54" s="157">
        <v>99.692764675055983</v>
      </c>
      <c r="T54" s="157">
        <v>4.5</v>
      </c>
      <c r="U54" s="152">
        <f>Tabell1423[[#This Row],[Ers per håp]]*Tabell1423[[#This Row],[Totalt HÅP 2023]]</f>
        <v>448.61744103775192</v>
      </c>
      <c r="V54" s="152"/>
      <c r="W54" s="152"/>
      <c r="X54" s="152"/>
      <c r="Y54" s="152"/>
      <c r="Z54" s="145" t="s">
        <v>1814</v>
      </c>
      <c r="AA54" s="152" t="s">
        <v>1815</v>
      </c>
      <c r="AB54" s="152"/>
      <c r="AC54" s="145">
        <v>3092</v>
      </c>
      <c r="AD54" s="145">
        <v>3093</v>
      </c>
      <c r="AE54" s="145">
        <v>110</v>
      </c>
      <c r="AF54" s="145"/>
      <c r="AG54" s="145"/>
      <c r="AH54" s="152"/>
      <c r="AI54" s="152"/>
      <c r="AJ54" s="152"/>
      <c r="AK54" s="152"/>
      <c r="AL54" s="152"/>
      <c r="AM54" s="145"/>
      <c r="AN54" s="152"/>
      <c r="AO54" s="152"/>
      <c r="AP54" s="152"/>
    </row>
    <row r="55" spans="1:42" ht="12.65" customHeight="1" x14ac:dyDescent="0.3">
      <c r="A55" s="145" t="s">
        <v>1806</v>
      </c>
      <c r="B55" s="145" t="s">
        <v>47</v>
      </c>
      <c r="C55" s="145" t="s">
        <v>1807</v>
      </c>
      <c r="D55" s="145" t="s">
        <v>1807</v>
      </c>
      <c r="E55" s="145"/>
      <c r="F55" s="145" t="s">
        <v>1790</v>
      </c>
      <c r="G55" s="145" t="s">
        <v>1808</v>
      </c>
      <c r="H55" s="145" t="s">
        <v>1808</v>
      </c>
      <c r="I55" s="152" t="s">
        <v>1844</v>
      </c>
      <c r="J55" s="152" t="s">
        <v>1308</v>
      </c>
      <c r="K55" s="152" t="s">
        <v>1893</v>
      </c>
      <c r="L55" s="158">
        <v>0.5</v>
      </c>
      <c r="M55" s="152" t="s">
        <v>1812</v>
      </c>
      <c r="N55" s="159" t="s">
        <v>1813</v>
      </c>
      <c r="O55" s="152"/>
      <c r="P55" s="160">
        <v>6</v>
      </c>
      <c r="Q55" s="152">
        <v>7.5</v>
      </c>
      <c r="R55" s="157">
        <v>0.75</v>
      </c>
      <c r="S55" s="157">
        <v>99.692764675055983</v>
      </c>
      <c r="T55" s="157">
        <v>0.1605</v>
      </c>
      <c r="U55" s="152">
        <f>Tabell1423[[#This Row],[Ers per håp]]*Tabell1423[[#This Row],[Totalt HÅP 2023]]</f>
        <v>16.000688730346486</v>
      </c>
      <c r="V55" s="152"/>
      <c r="W55" s="152"/>
      <c r="X55" s="152"/>
      <c r="Y55" s="152"/>
      <c r="Z55" s="145" t="s">
        <v>1814</v>
      </c>
      <c r="AA55" s="152" t="s">
        <v>1815</v>
      </c>
      <c r="AB55" s="152"/>
      <c r="AC55" s="145">
        <v>3092</v>
      </c>
      <c r="AD55" s="145">
        <v>3093</v>
      </c>
      <c r="AE55" s="145">
        <v>110</v>
      </c>
      <c r="AF55" s="145"/>
      <c r="AG55" s="145"/>
      <c r="AH55" s="152"/>
      <c r="AI55" s="152"/>
      <c r="AJ55" s="152"/>
      <c r="AK55" s="152"/>
      <c r="AL55" s="152"/>
      <c r="AM55" s="145"/>
      <c r="AN55" s="152"/>
      <c r="AO55" s="152"/>
      <c r="AP55" s="152"/>
    </row>
    <row r="56" spans="1:42" ht="12.65" customHeight="1" x14ac:dyDescent="0.3">
      <c r="A56" s="145" t="s">
        <v>1806</v>
      </c>
      <c r="B56" s="145" t="s">
        <v>47</v>
      </c>
      <c r="C56" s="145" t="s">
        <v>1807</v>
      </c>
      <c r="D56" s="145" t="s">
        <v>1807</v>
      </c>
      <c r="E56" s="145"/>
      <c r="F56" s="145" t="s">
        <v>1790</v>
      </c>
      <c r="G56" s="145" t="s">
        <v>1808</v>
      </c>
      <c r="H56" s="145" t="s">
        <v>1808</v>
      </c>
      <c r="I56" s="152" t="s">
        <v>1844</v>
      </c>
      <c r="J56" s="152" t="s">
        <v>1308</v>
      </c>
      <c r="K56" s="152" t="s">
        <v>1893</v>
      </c>
      <c r="L56" s="158">
        <v>0.5</v>
      </c>
      <c r="M56" s="152" t="s">
        <v>1812</v>
      </c>
      <c r="N56" s="159" t="s">
        <v>1816</v>
      </c>
      <c r="O56" s="152"/>
      <c r="P56" s="160">
        <v>15</v>
      </c>
      <c r="Q56" s="152">
        <v>7.5</v>
      </c>
      <c r="R56" s="157">
        <v>1.875</v>
      </c>
      <c r="S56" s="157">
        <v>99.692764675055983</v>
      </c>
      <c r="T56" s="157">
        <v>1.875</v>
      </c>
      <c r="U56" s="152">
        <f>Tabell1423[[#This Row],[Ers per håp]]*Tabell1423[[#This Row],[Totalt HÅP 2023]]</f>
        <v>186.92393376572997</v>
      </c>
      <c r="V56" s="152"/>
      <c r="W56" s="152"/>
      <c r="X56" s="152"/>
      <c r="Y56" s="152"/>
      <c r="Z56" s="145" t="s">
        <v>1814</v>
      </c>
      <c r="AA56" s="152" t="s">
        <v>1815</v>
      </c>
      <c r="AB56" s="152"/>
      <c r="AC56" s="145">
        <v>3092</v>
      </c>
      <c r="AD56" s="145">
        <v>3093</v>
      </c>
      <c r="AE56" s="145">
        <v>110</v>
      </c>
      <c r="AF56" s="145"/>
      <c r="AG56" s="145"/>
      <c r="AH56" s="152"/>
      <c r="AI56" s="152"/>
      <c r="AJ56" s="152"/>
      <c r="AK56" s="152"/>
      <c r="AL56" s="152" t="s">
        <v>42</v>
      </c>
      <c r="AM56" s="145"/>
      <c r="AN56" s="152"/>
      <c r="AO56" s="152"/>
      <c r="AP56" s="152"/>
    </row>
    <row r="57" spans="1:42" ht="12.65" customHeight="1" x14ac:dyDescent="0.3">
      <c r="A57" s="145" t="s">
        <v>1806</v>
      </c>
      <c r="B57" s="145" t="s">
        <v>47</v>
      </c>
      <c r="C57" s="145" t="s">
        <v>1807</v>
      </c>
      <c r="D57" s="145" t="s">
        <v>1807</v>
      </c>
      <c r="E57" s="145"/>
      <c r="F57" s="145" t="s">
        <v>1790</v>
      </c>
      <c r="G57" s="145" t="s">
        <v>1808</v>
      </c>
      <c r="H57" s="145" t="s">
        <v>1808</v>
      </c>
      <c r="I57" s="152" t="s">
        <v>1844</v>
      </c>
      <c r="J57" s="152" t="s">
        <v>1894</v>
      </c>
      <c r="K57" s="152" t="s">
        <v>1895</v>
      </c>
      <c r="L57" s="158">
        <v>0.5</v>
      </c>
      <c r="M57" s="152" t="s">
        <v>1812</v>
      </c>
      <c r="N57" s="159" t="s">
        <v>1816</v>
      </c>
      <c r="O57" s="152"/>
      <c r="P57" s="160">
        <v>35</v>
      </c>
      <c r="Q57" s="152">
        <v>7.5</v>
      </c>
      <c r="R57" s="157">
        <v>4.375</v>
      </c>
      <c r="S57" s="157">
        <v>99.692764675055983</v>
      </c>
      <c r="T57" s="157">
        <v>4.375</v>
      </c>
      <c r="U57" s="152">
        <f>Tabell1423[[#This Row],[Ers per håp]]*Tabell1423[[#This Row],[Totalt HÅP 2023]]</f>
        <v>436.15584545336992</v>
      </c>
      <c r="V57" s="152"/>
      <c r="W57" s="152"/>
      <c r="X57" s="152"/>
      <c r="Y57" s="152"/>
      <c r="Z57" s="145" t="s">
        <v>1814</v>
      </c>
      <c r="AA57" s="152" t="s">
        <v>1815</v>
      </c>
      <c r="AB57" s="152"/>
      <c r="AC57" s="145">
        <v>3092</v>
      </c>
      <c r="AD57" s="145">
        <v>3093</v>
      </c>
      <c r="AE57" s="145">
        <v>110</v>
      </c>
      <c r="AF57" s="145"/>
      <c r="AG57" s="145"/>
      <c r="AH57" s="152"/>
      <c r="AI57" s="152"/>
      <c r="AJ57" s="152"/>
      <c r="AK57" s="152"/>
      <c r="AL57" s="152"/>
      <c r="AM57" s="145"/>
      <c r="AN57" s="152"/>
      <c r="AO57" s="152"/>
      <c r="AP57" s="152"/>
    </row>
    <row r="58" spans="1:42" ht="12.65" customHeight="1" x14ac:dyDescent="0.3">
      <c r="A58" s="145" t="s">
        <v>1806</v>
      </c>
      <c r="B58" s="145" t="s">
        <v>47</v>
      </c>
      <c r="C58" s="145" t="s">
        <v>1807</v>
      </c>
      <c r="D58" s="145" t="s">
        <v>1807</v>
      </c>
      <c r="E58" s="145"/>
      <c r="F58" s="145" t="s">
        <v>1790</v>
      </c>
      <c r="G58" s="145" t="s">
        <v>1808</v>
      </c>
      <c r="H58" s="145" t="s">
        <v>1808</v>
      </c>
      <c r="I58" s="152" t="s">
        <v>1844</v>
      </c>
      <c r="J58" s="152" t="s">
        <v>1896</v>
      </c>
      <c r="K58" s="152" t="s">
        <v>1897</v>
      </c>
      <c r="L58" s="158">
        <v>0.5</v>
      </c>
      <c r="M58" s="152" t="s">
        <v>1812</v>
      </c>
      <c r="N58" s="159" t="s">
        <v>1817</v>
      </c>
      <c r="O58" s="152"/>
      <c r="P58" s="160">
        <v>20</v>
      </c>
      <c r="Q58" s="152">
        <v>3</v>
      </c>
      <c r="R58" s="157">
        <v>1</v>
      </c>
      <c r="S58" s="157">
        <v>99.692764675055983</v>
      </c>
      <c r="T58" s="157">
        <v>1</v>
      </c>
      <c r="U58" s="152">
        <f>Tabell1423[[#This Row],[Ers per håp]]*Tabell1423[[#This Row],[Totalt HÅP 2023]]</f>
        <v>99.692764675055983</v>
      </c>
      <c r="V58" s="152"/>
      <c r="W58" s="152"/>
      <c r="X58" s="152"/>
      <c r="Y58" s="152"/>
      <c r="Z58" s="145" t="s">
        <v>1814</v>
      </c>
      <c r="AA58" s="152" t="s">
        <v>1815</v>
      </c>
      <c r="AB58" s="152"/>
      <c r="AC58" s="145">
        <v>3092</v>
      </c>
      <c r="AD58" s="145">
        <v>3093</v>
      </c>
      <c r="AE58" s="145">
        <v>110</v>
      </c>
      <c r="AF58" s="145"/>
      <c r="AG58" s="145"/>
      <c r="AH58" s="152"/>
      <c r="AI58" s="152"/>
      <c r="AJ58" s="152"/>
      <c r="AK58" s="152"/>
      <c r="AL58" s="152"/>
      <c r="AM58" s="145"/>
      <c r="AN58" s="152"/>
      <c r="AO58" s="152"/>
      <c r="AP58" s="152"/>
    </row>
    <row r="59" spans="1:42" ht="12.65" customHeight="1" x14ac:dyDescent="0.3">
      <c r="A59" s="145" t="s">
        <v>1806</v>
      </c>
      <c r="B59" s="145" t="s">
        <v>47</v>
      </c>
      <c r="C59" s="145" t="s">
        <v>1807</v>
      </c>
      <c r="D59" s="145" t="s">
        <v>1807</v>
      </c>
      <c r="E59" s="145"/>
      <c r="F59" s="145" t="s">
        <v>1790</v>
      </c>
      <c r="G59" s="145" t="s">
        <v>1808</v>
      </c>
      <c r="H59" s="145" t="s">
        <v>1808</v>
      </c>
      <c r="I59" s="152" t="s">
        <v>1844</v>
      </c>
      <c r="J59" s="152" t="s">
        <v>1898</v>
      </c>
      <c r="K59" s="152" t="s">
        <v>1899</v>
      </c>
      <c r="L59" s="158">
        <v>0.5</v>
      </c>
      <c r="M59" s="152" t="s">
        <v>1812</v>
      </c>
      <c r="N59" s="159" t="s">
        <v>1816</v>
      </c>
      <c r="O59" s="152"/>
      <c r="P59" s="160">
        <v>40</v>
      </c>
      <c r="Q59" s="152">
        <v>7.5</v>
      </c>
      <c r="R59" s="157">
        <v>5</v>
      </c>
      <c r="S59" s="157">
        <v>99.692764675055983</v>
      </c>
      <c r="T59" s="157">
        <v>5</v>
      </c>
      <c r="U59" s="152">
        <f>Tabell1423[[#This Row],[Ers per håp]]*Tabell1423[[#This Row],[Totalt HÅP 2023]]</f>
        <v>498.4638233752799</v>
      </c>
      <c r="V59" s="152"/>
      <c r="W59" s="152"/>
      <c r="X59" s="152"/>
      <c r="Y59" s="152"/>
      <c r="Z59" s="145" t="s">
        <v>1814</v>
      </c>
      <c r="AA59" s="152" t="s">
        <v>1815</v>
      </c>
      <c r="AB59" s="152"/>
      <c r="AC59" s="145">
        <v>3092</v>
      </c>
      <c r="AD59" s="145">
        <v>3093</v>
      </c>
      <c r="AE59" s="145">
        <v>110</v>
      </c>
      <c r="AF59" s="145"/>
      <c r="AG59" s="145"/>
      <c r="AH59" s="152"/>
      <c r="AI59" s="152"/>
      <c r="AJ59" s="152"/>
      <c r="AK59" s="152"/>
      <c r="AL59" s="152"/>
      <c r="AM59" s="145"/>
      <c r="AN59" s="152"/>
      <c r="AO59" s="152"/>
      <c r="AP59" s="152"/>
    </row>
    <row r="60" spans="1:42" ht="12.65" customHeight="1" x14ac:dyDescent="0.3">
      <c r="A60" s="145" t="s">
        <v>1806</v>
      </c>
      <c r="B60" s="145" t="s">
        <v>47</v>
      </c>
      <c r="C60" s="145" t="s">
        <v>1807</v>
      </c>
      <c r="D60" s="145" t="s">
        <v>1807</v>
      </c>
      <c r="E60" s="145"/>
      <c r="F60" s="145" t="s">
        <v>1790</v>
      </c>
      <c r="G60" s="145" t="s">
        <v>1808</v>
      </c>
      <c r="H60" s="145" t="s">
        <v>1808</v>
      </c>
      <c r="I60" s="152" t="s">
        <v>1844</v>
      </c>
      <c r="J60" s="152" t="s">
        <v>1898</v>
      </c>
      <c r="K60" s="152" t="s">
        <v>1899</v>
      </c>
      <c r="L60" s="158">
        <v>0.5</v>
      </c>
      <c r="M60" s="152" t="s">
        <v>1812</v>
      </c>
      <c r="N60" s="159" t="s">
        <v>1817</v>
      </c>
      <c r="O60" s="152"/>
      <c r="P60" s="160">
        <v>40</v>
      </c>
      <c r="Q60" s="152">
        <v>7.5</v>
      </c>
      <c r="R60" s="157">
        <v>5</v>
      </c>
      <c r="S60" s="157">
        <v>99.692764675055983</v>
      </c>
      <c r="T60" s="157">
        <v>5</v>
      </c>
      <c r="U60" s="152">
        <f>Tabell1423[[#This Row],[Ers per håp]]*Tabell1423[[#This Row],[Totalt HÅP 2023]]</f>
        <v>498.4638233752799</v>
      </c>
      <c r="V60" s="152"/>
      <c r="W60" s="152"/>
      <c r="X60" s="152"/>
      <c r="Y60" s="152"/>
      <c r="Z60" s="145" t="s">
        <v>1814</v>
      </c>
      <c r="AA60" s="152" t="s">
        <v>1815</v>
      </c>
      <c r="AB60" s="152"/>
      <c r="AC60" s="145">
        <v>3092</v>
      </c>
      <c r="AD60" s="145">
        <v>3093</v>
      </c>
      <c r="AE60" s="145">
        <v>110</v>
      </c>
      <c r="AF60" s="145"/>
      <c r="AG60" s="145"/>
      <c r="AH60" s="152"/>
      <c r="AI60" s="152"/>
      <c r="AJ60" s="152"/>
      <c r="AK60" s="152"/>
      <c r="AL60" s="152"/>
      <c r="AM60" s="145"/>
      <c r="AN60" s="152"/>
      <c r="AO60" s="152"/>
      <c r="AP60" s="152"/>
    </row>
    <row r="61" spans="1:42" ht="12.65" customHeight="1" x14ac:dyDescent="0.3">
      <c r="A61" s="145" t="s">
        <v>1806</v>
      </c>
      <c r="B61" s="145" t="s">
        <v>47</v>
      </c>
      <c r="C61" s="145" t="s">
        <v>1807</v>
      </c>
      <c r="D61" s="145" t="s">
        <v>1807</v>
      </c>
      <c r="E61" s="145"/>
      <c r="F61" s="145" t="s">
        <v>1790</v>
      </c>
      <c r="G61" s="145" t="s">
        <v>1808</v>
      </c>
      <c r="H61" s="145" t="s">
        <v>1808</v>
      </c>
      <c r="I61" s="152" t="s">
        <v>1844</v>
      </c>
      <c r="J61" s="152" t="s">
        <v>1900</v>
      </c>
      <c r="K61" s="152" t="s">
        <v>1901</v>
      </c>
      <c r="L61" s="158">
        <v>0.5</v>
      </c>
      <c r="M61" s="152" t="s">
        <v>1812</v>
      </c>
      <c r="N61" s="159" t="s">
        <v>1816</v>
      </c>
      <c r="O61" s="152"/>
      <c r="P61" s="160">
        <v>20</v>
      </c>
      <c r="Q61" s="152">
        <v>7.5</v>
      </c>
      <c r="R61" s="157">
        <v>2.5</v>
      </c>
      <c r="S61" s="157">
        <v>99.692764675055983</v>
      </c>
      <c r="T61" s="157">
        <v>2.5</v>
      </c>
      <c r="U61" s="152">
        <f>Tabell1423[[#This Row],[Ers per håp]]*Tabell1423[[#This Row],[Totalt HÅP 2023]]</f>
        <v>249.23191168763995</v>
      </c>
      <c r="V61" s="152"/>
      <c r="W61" s="152"/>
      <c r="X61" s="152"/>
      <c r="Y61" s="152"/>
      <c r="Z61" s="145" t="s">
        <v>1814</v>
      </c>
      <c r="AA61" s="152" t="s">
        <v>1815</v>
      </c>
      <c r="AB61" s="152"/>
      <c r="AC61" s="145">
        <v>3092</v>
      </c>
      <c r="AD61" s="145">
        <v>3093</v>
      </c>
      <c r="AE61" s="145">
        <v>110</v>
      </c>
      <c r="AF61" s="145"/>
      <c r="AG61" s="145"/>
      <c r="AH61" s="152"/>
      <c r="AI61" s="152"/>
      <c r="AJ61" s="152"/>
      <c r="AK61" s="152"/>
      <c r="AL61" s="152"/>
      <c r="AM61" s="145"/>
      <c r="AN61" s="152"/>
      <c r="AO61" s="152"/>
      <c r="AP61" s="152"/>
    </row>
    <row r="62" spans="1:42" ht="12.65" customHeight="1" x14ac:dyDescent="0.3">
      <c r="A62" s="145" t="s">
        <v>1806</v>
      </c>
      <c r="B62" s="145" t="s">
        <v>47</v>
      </c>
      <c r="C62" s="145" t="s">
        <v>1807</v>
      </c>
      <c r="D62" s="145" t="s">
        <v>1807</v>
      </c>
      <c r="E62" s="145"/>
      <c r="F62" s="145" t="s">
        <v>1790</v>
      </c>
      <c r="G62" s="145" t="s">
        <v>1808</v>
      </c>
      <c r="H62" s="145" t="s">
        <v>1808</v>
      </c>
      <c r="I62" s="152" t="s">
        <v>1844</v>
      </c>
      <c r="J62" s="152" t="s">
        <v>1902</v>
      </c>
      <c r="K62" s="152" t="s">
        <v>1903</v>
      </c>
      <c r="L62" s="158">
        <v>1</v>
      </c>
      <c r="M62" s="152" t="s">
        <v>1812</v>
      </c>
      <c r="N62" s="159" t="s">
        <v>1816</v>
      </c>
      <c r="O62" s="152"/>
      <c r="P62" s="160">
        <v>20</v>
      </c>
      <c r="Q62" s="152">
        <v>7.5</v>
      </c>
      <c r="R62" s="157">
        <v>2.5</v>
      </c>
      <c r="S62" s="157">
        <v>99.692764675055983</v>
      </c>
      <c r="T62" s="157">
        <v>2.5</v>
      </c>
      <c r="U62" s="152">
        <f>Tabell1423[[#This Row],[Ers per håp]]*Tabell1423[[#This Row],[Totalt HÅP 2023]]</f>
        <v>249.23191168763995</v>
      </c>
      <c r="V62" s="152"/>
      <c r="W62" s="152"/>
      <c r="X62" s="152"/>
      <c r="Y62" s="152"/>
      <c r="Z62" s="145" t="s">
        <v>1814</v>
      </c>
      <c r="AA62" s="152" t="s">
        <v>1815</v>
      </c>
      <c r="AB62" s="152"/>
      <c r="AC62" s="145">
        <v>3092</v>
      </c>
      <c r="AD62" s="145">
        <v>3093</v>
      </c>
      <c r="AE62" s="145">
        <v>110</v>
      </c>
      <c r="AF62" s="145"/>
      <c r="AG62" s="145"/>
      <c r="AH62" s="152"/>
      <c r="AI62" s="152"/>
      <c r="AJ62" s="152"/>
      <c r="AK62" s="152"/>
      <c r="AL62" s="152"/>
      <c r="AM62" s="145"/>
      <c r="AN62" s="152"/>
      <c r="AO62" s="152"/>
      <c r="AP62" s="152"/>
    </row>
    <row r="63" spans="1:42" ht="12.65" customHeight="1" x14ac:dyDescent="0.3">
      <c r="A63" s="145" t="s">
        <v>1806</v>
      </c>
      <c r="B63" s="145" t="s">
        <v>47</v>
      </c>
      <c r="C63" s="145" t="s">
        <v>1807</v>
      </c>
      <c r="D63" s="145" t="s">
        <v>1807</v>
      </c>
      <c r="E63" s="145"/>
      <c r="F63" s="145" t="s">
        <v>1790</v>
      </c>
      <c r="G63" s="145" t="s">
        <v>1808</v>
      </c>
      <c r="H63" s="145" t="s">
        <v>1808</v>
      </c>
      <c r="I63" s="152" t="s">
        <v>1844</v>
      </c>
      <c r="J63" s="152" t="s">
        <v>1902</v>
      </c>
      <c r="K63" s="152" t="s">
        <v>1903</v>
      </c>
      <c r="L63" s="158">
        <v>1</v>
      </c>
      <c r="M63" s="152" t="s">
        <v>1812</v>
      </c>
      <c r="N63" s="159" t="s">
        <v>1817</v>
      </c>
      <c r="O63" s="152"/>
      <c r="P63" s="160">
        <v>20</v>
      </c>
      <c r="Q63" s="152">
        <v>7.5</v>
      </c>
      <c r="R63" s="157">
        <v>2.5</v>
      </c>
      <c r="S63" s="157">
        <v>99.692764675055983</v>
      </c>
      <c r="T63" s="157">
        <v>2.5</v>
      </c>
      <c r="U63" s="152">
        <f>Tabell1423[[#This Row],[Ers per håp]]*Tabell1423[[#This Row],[Totalt HÅP 2023]]</f>
        <v>249.23191168763995</v>
      </c>
      <c r="V63" s="152"/>
      <c r="W63" s="152"/>
      <c r="X63" s="152"/>
      <c r="Y63" s="152"/>
      <c r="Z63" s="145" t="s">
        <v>1814</v>
      </c>
      <c r="AA63" s="152" t="s">
        <v>1815</v>
      </c>
      <c r="AB63" s="152"/>
      <c r="AC63" s="145">
        <v>3092</v>
      </c>
      <c r="AD63" s="145">
        <v>3093</v>
      </c>
      <c r="AE63" s="145">
        <v>110</v>
      </c>
      <c r="AF63" s="145"/>
      <c r="AG63" s="145"/>
      <c r="AH63" s="152"/>
      <c r="AI63" s="152"/>
      <c r="AJ63" s="152"/>
      <c r="AK63" s="152"/>
      <c r="AL63" s="152"/>
      <c r="AM63" s="145"/>
      <c r="AN63" s="152"/>
      <c r="AO63" s="152"/>
      <c r="AP63" s="152"/>
    </row>
    <row r="64" spans="1:42" ht="12.65" customHeight="1" x14ac:dyDescent="0.3">
      <c r="A64" s="145" t="s">
        <v>1806</v>
      </c>
      <c r="B64" s="145" t="s">
        <v>47</v>
      </c>
      <c r="C64" s="145" t="s">
        <v>1807</v>
      </c>
      <c r="D64" s="145" t="s">
        <v>1807</v>
      </c>
      <c r="E64" s="145"/>
      <c r="F64" s="145" t="s">
        <v>1790</v>
      </c>
      <c r="G64" s="145" t="s">
        <v>1808</v>
      </c>
      <c r="H64" s="145" t="s">
        <v>1808</v>
      </c>
      <c r="I64" s="152" t="s">
        <v>1844</v>
      </c>
      <c r="J64" s="152" t="s">
        <v>1904</v>
      </c>
      <c r="K64" s="152" t="s">
        <v>1905</v>
      </c>
      <c r="L64" s="158">
        <v>0.25</v>
      </c>
      <c r="M64" s="152" t="s">
        <v>1812</v>
      </c>
      <c r="N64" s="159" t="s">
        <v>1816</v>
      </c>
      <c r="O64" s="152"/>
      <c r="P64" s="160">
        <v>25</v>
      </c>
      <c r="Q64" s="152">
        <v>7.5</v>
      </c>
      <c r="R64" s="157">
        <v>3.125</v>
      </c>
      <c r="S64" s="157">
        <v>99.692764675055983</v>
      </c>
      <c r="T64" s="157">
        <v>2.8125</v>
      </c>
      <c r="U64" s="152">
        <f>Tabell1423[[#This Row],[Ers per håp]]*Tabell1423[[#This Row],[Totalt HÅP 2023]]</f>
        <v>280.38590064859494</v>
      </c>
      <c r="V64" s="152"/>
      <c r="W64" s="152"/>
      <c r="X64" s="152"/>
      <c r="Y64" s="152"/>
      <c r="Z64" s="145" t="s">
        <v>1814</v>
      </c>
      <c r="AA64" s="152" t="s">
        <v>1815</v>
      </c>
      <c r="AB64" s="152"/>
      <c r="AC64" s="145">
        <v>3092</v>
      </c>
      <c r="AD64" s="145">
        <v>3093</v>
      </c>
      <c r="AE64" s="145">
        <v>110</v>
      </c>
      <c r="AF64" s="145"/>
      <c r="AG64" s="145"/>
      <c r="AH64" s="152"/>
      <c r="AI64" s="152"/>
      <c r="AJ64" s="152"/>
      <c r="AK64" s="152"/>
      <c r="AL64" s="152"/>
      <c r="AM64" s="145"/>
      <c r="AN64" s="152"/>
      <c r="AO64" s="152"/>
      <c r="AP64" s="152"/>
    </row>
    <row r="65" spans="1:42" ht="12.65" customHeight="1" x14ac:dyDescent="0.3">
      <c r="A65" s="145" t="s">
        <v>1806</v>
      </c>
      <c r="B65" s="145" t="s">
        <v>47</v>
      </c>
      <c r="C65" s="145" t="s">
        <v>1807</v>
      </c>
      <c r="D65" s="145" t="s">
        <v>1807</v>
      </c>
      <c r="E65" s="145"/>
      <c r="F65" s="145" t="s">
        <v>1790</v>
      </c>
      <c r="G65" s="145" t="s">
        <v>1808</v>
      </c>
      <c r="H65" s="145" t="s">
        <v>1808</v>
      </c>
      <c r="I65" s="152" t="s">
        <v>1844</v>
      </c>
      <c r="J65" s="152" t="s">
        <v>1906</v>
      </c>
      <c r="K65" s="152" t="s">
        <v>1907</v>
      </c>
      <c r="L65" s="158">
        <v>0.5</v>
      </c>
      <c r="M65" s="152" t="s">
        <v>1812</v>
      </c>
      <c r="N65" s="159" t="s">
        <v>1813</v>
      </c>
      <c r="O65" s="152"/>
      <c r="P65" s="160">
        <v>24</v>
      </c>
      <c r="Q65" s="152">
        <v>7.5</v>
      </c>
      <c r="R65" s="157">
        <v>3</v>
      </c>
      <c r="S65" s="157">
        <v>99.692764675055983</v>
      </c>
      <c r="T65" s="157">
        <v>0.64200000000000002</v>
      </c>
      <c r="U65" s="152">
        <f>Tabell1423[[#This Row],[Ers per håp]]*Tabell1423[[#This Row],[Totalt HÅP 2023]]</f>
        <v>64.002754921385943</v>
      </c>
      <c r="V65" s="152"/>
      <c r="W65" s="152"/>
      <c r="X65" s="152"/>
      <c r="Y65" s="152"/>
      <c r="Z65" s="145" t="s">
        <v>1814</v>
      </c>
      <c r="AA65" s="152" t="s">
        <v>1815</v>
      </c>
      <c r="AB65" s="152"/>
      <c r="AC65" s="145">
        <v>3092</v>
      </c>
      <c r="AD65" s="145">
        <v>3093</v>
      </c>
      <c r="AE65" s="145">
        <v>110</v>
      </c>
      <c r="AF65" s="145"/>
      <c r="AG65" s="145"/>
      <c r="AH65" s="152"/>
      <c r="AI65" s="152"/>
      <c r="AJ65" s="152"/>
      <c r="AK65" s="152"/>
      <c r="AL65" s="152"/>
      <c r="AM65" s="145"/>
      <c r="AN65" s="152"/>
      <c r="AO65" s="152"/>
      <c r="AP65" s="152"/>
    </row>
    <row r="66" spans="1:42" ht="12.65" customHeight="1" x14ac:dyDescent="0.3">
      <c r="A66" s="145" t="s">
        <v>1806</v>
      </c>
      <c r="B66" s="145" t="s">
        <v>47</v>
      </c>
      <c r="C66" s="145" t="s">
        <v>1807</v>
      </c>
      <c r="D66" s="145" t="s">
        <v>1807</v>
      </c>
      <c r="E66" s="145"/>
      <c r="F66" s="145" t="s">
        <v>1790</v>
      </c>
      <c r="G66" s="145" t="s">
        <v>1808</v>
      </c>
      <c r="H66" s="145" t="s">
        <v>1808</v>
      </c>
      <c r="I66" s="152" t="s">
        <v>1844</v>
      </c>
      <c r="J66" s="152" t="s">
        <v>1908</v>
      </c>
      <c r="K66" s="152" t="s">
        <v>1909</v>
      </c>
      <c r="L66" s="158">
        <v>0.25</v>
      </c>
      <c r="M66" s="152" t="s">
        <v>1812</v>
      </c>
      <c r="N66" s="159" t="s">
        <v>1816</v>
      </c>
      <c r="O66" s="152"/>
      <c r="P66" s="160">
        <v>25</v>
      </c>
      <c r="Q66" s="152">
        <v>7.5</v>
      </c>
      <c r="R66" s="157">
        <v>3.125</v>
      </c>
      <c r="S66" s="157">
        <v>99.692764675055983</v>
      </c>
      <c r="T66" s="157">
        <v>2.8125</v>
      </c>
      <c r="U66" s="152">
        <f>Tabell1423[[#This Row],[Ers per håp]]*Tabell1423[[#This Row],[Totalt HÅP 2023]]</f>
        <v>280.38590064859494</v>
      </c>
      <c r="V66" s="152"/>
      <c r="W66" s="152"/>
      <c r="X66" s="152"/>
      <c r="Y66" s="152"/>
      <c r="Z66" s="145" t="s">
        <v>1814</v>
      </c>
      <c r="AA66" s="152" t="s">
        <v>1815</v>
      </c>
      <c r="AB66" s="152"/>
      <c r="AC66" s="145">
        <v>3092</v>
      </c>
      <c r="AD66" s="145">
        <v>3093</v>
      </c>
      <c r="AE66" s="145">
        <v>110</v>
      </c>
      <c r="AF66" s="145"/>
      <c r="AG66" s="145"/>
      <c r="AH66" s="152"/>
      <c r="AI66" s="152"/>
      <c r="AJ66" s="152"/>
      <c r="AK66" s="152"/>
      <c r="AL66" s="152"/>
      <c r="AM66" s="145"/>
      <c r="AN66" s="152"/>
      <c r="AO66" s="152"/>
      <c r="AP66" s="152"/>
    </row>
    <row r="67" spans="1:42" ht="12.65" customHeight="1" x14ac:dyDescent="0.3">
      <c r="A67" s="145" t="s">
        <v>1806</v>
      </c>
      <c r="B67" s="145" t="s">
        <v>47</v>
      </c>
      <c r="C67" s="145" t="s">
        <v>1807</v>
      </c>
      <c r="D67" s="145" t="s">
        <v>1807</v>
      </c>
      <c r="E67" s="145"/>
      <c r="F67" s="145" t="s">
        <v>1790</v>
      </c>
      <c r="G67" s="145" t="s">
        <v>1808</v>
      </c>
      <c r="H67" s="145" t="s">
        <v>1808</v>
      </c>
      <c r="I67" s="152" t="s">
        <v>1844</v>
      </c>
      <c r="J67" s="152" t="s">
        <v>1910</v>
      </c>
      <c r="K67" s="152" t="s">
        <v>1911</v>
      </c>
      <c r="L67" s="158">
        <v>0.5</v>
      </c>
      <c r="M67" s="152" t="s">
        <v>1812</v>
      </c>
      <c r="N67" s="159" t="s">
        <v>1817</v>
      </c>
      <c r="O67" s="152"/>
      <c r="P67" s="160">
        <v>20</v>
      </c>
      <c r="Q67" s="152">
        <v>15</v>
      </c>
      <c r="R67" s="157">
        <v>5</v>
      </c>
      <c r="S67" s="157">
        <v>99.692764675055983</v>
      </c>
      <c r="T67" s="157">
        <v>5</v>
      </c>
      <c r="U67" s="152">
        <f>Tabell1423[[#This Row],[Ers per håp]]*Tabell1423[[#This Row],[Totalt HÅP 2023]]</f>
        <v>498.4638233752799</v>
      </c>
      <c r="V67" s="152"/>
      <c r="W67" s="152"/>
      <c r="X67" s="152"/>
      <c r="Y67" s="152"/>
      <c r="Z67" s="145" t="s">
        <v>1814</v>
      </c>
      <c r="AA67" s="152" t="s">
        <v>1815</v>
      </c>
      <c r="AB67" s="152"/>
      <c r="AC67" s="145">
        <v>3092</v>
      </c>
      <c r="AD67" s="145">
        <v>3093</v>
      </c>
      <c r="AE67" s="145">
        <v>110</v>
      </c>
      <c r="AF67" s="145"/>
      <c r="AG67" s="145"/>
      <c r="AH67" s="152"/>
      <c r="AI67" s="152"/>
      <c r="AJ67" s="152"/>
      <c r="AK67" s="152"/>
      <c r="AL67" s="152"/>
      <c r="AM67" s="145"/>
      <c r="AN67" s="152"/>
      <c r="AO67" s="152"/>
      <c r="AP67" s="152"/>
    </row>
    <row r="68" spans="1:42" ht="12.65" customHeight="1" x14ac:dyDescent="0.3">
      <c r="A68" s="145" t="s">
        <v>1806</v>
      </c>
      <c r="B68" s="145" t="s">
        <v>47</v>
      </c>
      <c r="C68" s="145" t="s">
        <v>1807</v>
      </c>
      <c r="D68" s="145" t="s">
        <v>1807</v>
      </c>
      <c r="E68" s="145"/>
      <c r="F68" s="145" t="s">
        <v>1790</v>
      </c>
      <c r="G68" s="145" t="s">
        <v>1808</v>
      </c>
      <c r="H68" s="145" t="s">
        <v>1808</v>
      </c>
      <c r="I68" s="152" t="s">
        <v>1844</v>
      </c>
      <c r="J68" s="152" t="s">
        <v>1912</v>
      </c>
      <c r="K68" s="152" t="s">
        <v>1913</v>
      </c>
      <c r="L68" s="158">
        <v>0.25</v>
      </c>
      <c r="M68" s="152" t="s">
        <v>1812</v>
      </c>
      <c r="N68" s="159" t="s">
        <v>1817</v>
      </c>
      <c r="O68" s="152"/>
      <c r="P68" s="160">
        <v>24</v>
      </c>
      <c r="Q68" s="152">
        <v>7.5</v>
      </c>
      <c r="R68" s="157">
        <v>3</v>
      </c>
      <c r="S68" s="157">
        <v>99.692764675055983</v>
      </c>
      <c r="T68" s="157">
        <v>3</v>
      </c>
      <c r="U68" s="152">
        <f>Tabell1423[[#This Row],[Ers per håp]]*Tabell1423[[#This Row],[Totalt HÅP 2023]]</f>
        <v>299.07829402516796</v>
      </c>
      <c r="V68" s="152"/>
      <c r="W68" s="152"/>
      <c r="X68" s="152"/>
      <c r="Y68" s="152"/>
      <c r="Z68" s="145" t="s">
        <v>1814</v>
      </c>
      <c r="AA68" s="152" t="s">
        <v>1815</v>
      </c>
      <c r="AB68" s="152"/>
      <c r="AC68" s="145">
        <v>3092</v>
      </c>
      <c r="AD68" s="145">
        <v>3093</v>
      </c>
      <c r="AE68" s="145">
        <v>110</v>
      </c>
      <c r="AF68" s="145"/>
      <c r="AG68" s="145"/>
      <c r="AH68" s="152"/>
      <c r="AI68" s="152"/>
      <c r="AJ68" s="152"/>
      <c r="AK68" s="152"/>
      <c r="AL68" s="152"/>
      <c r="AM68" s="145"/>
      <c r="AN68" s="152"/>
      <c r="AO68" s="152"/>
      <c r="AP68" s="152"/>
    </row>
    <row r="69" spans="1:42" ht="12.65" customHeight="1" x14ac:dyDescent="0.3">
      <c r="A69" s="145" t="s">
        <v>1806</v>
      </c>
      <c r="B69" s="145" t="s">
        <v>47</v>
      </c>
      <c r="C69" s="145" t="s">
        <v>1807</v>
      </c>
      <c r="D69" s="145" t="s">
        <v>1807</v>
      </c>
      <c r="E69" s="145"/>
      <c r="F69" s="145" t="s">
        <v>1790</v>
      </c>
      <c r="G69" s="145" t="s">
        <v>1808</v>
      </c>
      <c r="H69" s="145" t="s">
        <v>1808</v>
      </c>
      <c r="I69" s="152" t="s">
        <v>1844</v>
      </c>
      <c r="J69" s="152" t="s">
        <v>1914</v>
      </c>
      <c r="K69" s="152" t="s">
        <v>1915</v>
      </c>
      <c r="L69" s="158">
        <v>0.5</v>
      </c>
      <c r="M69" s="152" t="s">
        <v>1812</v>
      </c>
      <c r="N69" s="159" t="s">
        <v>1817</v>
      </c>
      <c r="O69" s="152"/>
      <c r="P69" s="160">
        <v>30</v>
      </c>
      <c r="Q69" s="152">
        <v>7.5</v>
      </c>
      <c r="R69" s="157">
        <v>3.75</v>
      </c>
      <c r="S69" s="157">
        <v>99.692764675055983</v>
      </c>
      <c r="T69" s="157">
        <v>3.75</v>
      </c>
      <c r="U69" s="152">
        <f>Tabell1423[[#This Row],[Ers per håp]]*Tabell1423[[#This Row],[Totalt HÅP 2023]]</f>
        <v>373.84786753145994</v>
      </c>
      <c r="V69" s="152"/>
      <c r="W69" s="152"/>
      <c r="X69" s="152"/>
      <c r="Y69" s="152"/>
      <c r="Z69" s="145" t="s">
        <v>1814</v>
      </c>
      <c r="AA69" s="152" t="s">
        <v>1815</v>
      </c>
      <c r="AB69" s="152"/>
      <c r="AC69" s="145">
        <v>3092</v>
      </c>
      <c r="AD69" s="145">
        <v>3093</v>
      </c>
      <c r="AE69" s="145">
        <v>110</v>
      </c>
      <c r="AF69" s="145"/>
      <c r="AG69" s="145"/>
      <c r="AH69" s="152"/>
      <c r="AI69" s="152"/>
      <c r="AJ69" s="152"/>
      <c r="AK69" s="152"/>
      <c r="AL69" s="152"/>
      <c r="AM69" s="145"/>
      <c r="AN69" s="152"/>
      <c r="AO69" s="152"/>
      <c r="AP69" s="152"/>
    </row>
    <row r="70" spans="1:42" ht="12.65" customHeight="1" x14ac:dyDescent="0.3">
      <c r="A70" s="145" t="s">
        <v>1806</v>
      </c>
      <c r="B70" s="145" t="s">
        <v>47</v>
      </c>
      <c r="C70" s="145" t="s">
        <v>1807</v>
      </c>
      <c r="D70" s="145" t="s">
        <v>1807</v>
      </c>
      <c r="E70" s="145"/>
      <c r="F70" s="145" t="s">
        <v>1790</v>
      </c>
      <c r="G70" s="145" t="s">
        <v>1808</v>
      </c>
      <c r="H70" s="145" t="s">
        <v>1808</v>
      </c>
      <c r="I70" s="152" t="s">
        <v>1844</v>
      </c>
      <c r="J70" s="152" t="s">
        <v>1916</v>
      </c>
      <c r="K70" s="152" t="s">
        <v>1917</v>
      </c>
      <c r="L70" s="158">
        <v>0.5</v>
      </c>
      <c r="M70" s="152" t="s">
        <v>1812</v>
      </c>
      <c r="N70" s="159" t="s">
        <v>1816</v>
      </c>
      <c r="O70" s="152"/>
      <c r="P70" s="160">
        <v>24</v>
      </c>
      <c r="Q70" s="152">
        <v>7.5</v>
      </c>
      <c r="R70" s="157">
        <v>3</v>
      </c>
      <c r="S70" s="157">
        <v>99.692764675055983</v>
      </c>
      <c r="T70" s="157">
        <v>3</v>
      </c>
      <c r="U70" s="152">
        <f>Tabell1423[[#This Row],[Ers per håp]]*Tabell1423[[#This Row],[Totalt HÅP 2023]]</f>
        <v>299.07829402516796</v>
      </c>
      <c r="V70" s="152"/>
      <c r="W70" s="152"/>
      <c r="X70" s="152"/>
      <c r="Y70" s="152"/>
      <c r="Z70" s="145" t="s">
        <v>1814</v>
      </c>
      <c r="AA70" s="152" t="s">
        <v>1815</v>
      </c>
      <c r="AB70" s="152"/>
      <c r="AC70" s="145">
        <v>3092</v>
      </c>
      <c r="AD70" s="145">
        <v>3093</v>
      </c>
      <c r="AE70" s="145">
        <v>110</v>
      </c>
      <c r="AF70" s="145"/>
      <c r="AG70" s="145"/>
      <c r="AH70" s="152"/>
      <c r="AI70" s="152"/>
      <c r="AJ70" s="152"/>
      <c r="AK70" s="152"/>
      <c r="AL70" s="152"/>
      <c r="AM70" s="145"/>
      <c r="AN70" s="152"/>
      <c r="AO70" s="152"/>
      <c r="AP70" s="152"/>
    </row>
    <row r="71" spans="1:42" ht="12.65" customHeight="1" x14ac:dyDescent="0.3">
      <c r="A71" s="145" t="s">
        <v>1806</v>
      </c>
      <c r="B71" s="145" t="s">
        <v>47</v>
      </c>
      <c r="C71" s="145" t="s">
        <v>1807</v>
      </c>
      <c r="D71" s="145" t="s">
        <v>1807</v>
      </c>
      <c r="E71" s="145"/>
      <c r="F71" s="145" t="s">
        <v>1790</v>
      </c>
      <c r="G71" s="145" t="s">
        <v>1808</v>
      </c>
      <c r="H71" s="145" t="s">
        <v>1808</v>
      </c>
      <c r="I71" s="152" t="s">
        <v>1844</v>
      </c>
      <c r="J71" s="152" t="s">
        <v>1918</v>
      </c>
      <c r="K71" s="152" t="s">
        <v>1919</v>
      </c>
      <c r="L71" s="158">
        <v>0.25</v>
      </c>
      <c r="M71" s="152" t="s">
        <v>1812</v>
      </c>
      <c r="N71" s="159" t="s">
        <v>1816</v>
      </c>
      <c r="O71" s="152"/>
      <c r="P71" s="160">
        <v>24</v>
      </c>
      <c r="Q71" s="152">
        <v>7.5</v>
      </c>
      <c r="R71" s="157">
        <v>3</v>
      </c>
      <c r="S71" s="157">
        <v>99.692764675055983</v>
      </c>
      <c r="T71" s="157">
        <v>2.7</v>
      </c>
      <c r="U71" s="152">
        <f>Tabell1423[[#This Row],[Ers per håp]]*Tabell1423[[#This Row],[Totalt HÅP 2023]]</f>
        <v>269.1704646226512</v>
      </c>
      <c r="V71" s="152"/>
      <c r="W71" s="152"/>
      <c r="X71" s="152"/>
      <c r="Y71" s="152"/>
      <c r="Z71" s="145" t="s">
        <v>1814</v>
      </c>
      <c r="AA71" s="152" t="s">
        <v>1815</v>
      </c>
      <c r="AB71" s="152"/>
      <c r="AC71" s="145">
        <v>3092</v>
      </c>
      <c r="AD71" s="145">
        <v>3093</v>
      </c>
      <c r="AE71" s="145">
        <v>110</v>
      </c>
      <c r="AF71" s="145"/>
      <c r="AG71" s="145"/>
      <c r="AH71" s="152"/>
      <c r="AI71" s="152"/>
      <c r="AJ71" s="152"/>
      <c r="AK71" s="152"/>
      <c r="AL71" s="152"/>
      <c r="AM71" s="145"/>
      <c r="AN71" s="152"/>
      <c r="AO71" s="152"/>
      <c r="AP71" s="152"/>
    </row>
    <row r="72" spans="1:42" ht="12.65" customHeight="1" x14ac:dyDescent="0.3">
      <c r="A72" s="145" t="s">
        <v>1806</v>
      </c>
      <c r="B72" s="145" t="s">
        <v>47</v>
      </c>
      <c r="C72" s="145" t="s">
        <v>1807</v>
      </c>
      <c r="D72" s="145" t="s">
        <v>1807</v>
      </c>
      <c r="E72" s="145"/>
      <c r="F72" s="145" t="s">
        <v>1790</v>
      </c>
      <c r="G72" s="145" t="s">
        <v>1808</v>
      </c>
      <c r="H72" s="145" t="s">
        <v>1808</v>
      </c>
      <c r="I72" s="152" t="s">
        <v>1844</v>
      </c>
      <c r="J72" s="152" t="s">
        <v>1920</v>
      </c>
      <c r="K72" s="152" t="s">
        <v>1921</v>
      </c>
      <c r="L72" s="158">
        <v>0.5</v>
      </c>
      <c r="M72" s="152" t="s">
        <v>1812</v>
      </c>
      <c r="N72" s="159" t="s">
        <v>1817</v>
      </c>
      <c r="O72" s="152"/>
      <c r="P72" s="160">
        <v>30</v>
      </c>
      <c r="Q72" s="152">
        <v>15</v>
      </c>
      <c r="R72" s="157">
        <v>7.5</v>
      </c>
      <c r="S72" s="157">
        <v>99.692764675055983</v>
      </c>
      <c r="T72" s="157">
        <v>7.5</v>
      </c>
      <c r="U72" s="152">
        <f>Tabell1423[[#This Row],[Ers per håp]]*Tabell1423[[#This Row],[Totalt HÅP 2023]]</f>
        <v>747.69573506291988</v>
      </c>
      <c r="V72" s="152"/>
      <c r="W72" s="152"/>
      <c r="X72" s="152"/>
      <c r="Y72" s="152"/>
      <c r="Z72" s="145" t="s">
        <v>1814</v>
      </c>
      <c r="AA72" s="152" t="s">
        <v>1815</v>
      </c>
      <c r="AB72" s="152"/>
      <c r="AC72" s="145">
        <v>3092</v>
      </c>
      <c r="AD72" s="145">
        <v>3093</v>
      </c>
      <c r="AE72" s="145">
        <v>110</v>
      </c>
      <c r="AF72" s="145"/>
      <c r="AG72" s="145"/>
      <c r="AH72" s="152"/>
      <c r="AI72" s="152"/>
      <c r="AJ72" s="152"/>
      <c r="AK72" s="152"/>
      <c r="AL72" s="152"/>
      <c r="AM72" s="145"/>
      <c r="AN72" s="152"/>
      <c r="AO72" s="152"/>
      <c r="AP72" s="152"/>
    </row>
    <row r="73" spans="1:42" ht="12.65" customHeight="1" x14ac:dyDescent="0.3">
      <c r="A73" s="145" t="s">
        <v>1806</v>
      </c>
      <c r="B73" s="145" t="s">
        <v>47</v>
      </c>
      <c r="C73" s="145" t="s">
        <v>1807</v>
      </c>
      <c r="D73" s="145" t="s">
        <v>1807</v>
      </c>
      <c r="E73" s="145"/>
      <c r="F73" s="145" t="s">
        <v>1790</v>
      </c>
      <c r="G73" s="145" t="s">
        <v>1808</v>
      </c>
      <c r="H73" s="145" t="s">
        <v>1808</v>
      </c>
      <c r="I73" s="152" t="s">
        <v>1844</v>
      </c>
      <c r="J73" s="152" t="s">
        <v>1922</v>
      </c>
      <c r="K73" s="152" t="s">
        <v>1923</v>
      </c>
      <c r="L73" s="158">
        <v>0.5</v>
      </c>
      <c r="M73" s="152" t="s">
        <v>1812</v>
      </c>
      <c r="N73" s="159" t="s">
        <v>1817</v>
      </c>
      <c r="O73" s="152"/>
      <c r="P73" s="160">
        <v>38</v>
      </c>
      <c r="Q73" s="152">
        <v>15</v>
      </c>
      <c r="R73" s="157">
        <v>9.5</v>
      </c>
      <c r="S73" s="157">
        <v>99.692764675055983</v>
      </c>
      <c r="T73" s="157">
        <v>9.5</v>
      </c>
      <c r="U73" s="152">
        <f>Tabell1423[[#This Row],[Ers per håp]]*Tabell1423[[#This Row],[Totalt HÅP 2023]]</f>
        <v>947.08126441303182</v>
      </c>
      <c r="V73" s="152"/>
      <c r="W73" s="152"/>
      <c r="X73" s="152"/>
      <c r="Y73" s="152"/>
      <c r="Z73" s="145" t="s">
        <v>1814</v>
      </c>
      <c r="AA73" s="152" t="s">
        <v>1815</v>
      </c>
      <c r="AB73" s="152"/>
      <c r="AC73" s="145">
        <v>3092</v>
      </c>
      <c r="AD73" s="145">
        <v>3093</v>
      </c>
      <c r="AE73" s="145">
        <v>110</v>
      </c>
      <c r="AF73" s="145"/>
      <c r="AG73" s="145"/>
      <c r="AH73" s="152"/>
      <c r="AI73" s="152"/>
      <c r="AJ73" s="152"/>
      <c r="AK73" s="152"/>
      <c r="AL73" s="152"/>
      <c r="AM73" s="145"/>
      <c r="AN73" s="152"/>
      <c r="AO73" s="152"/>
      <c r="AP73" s="152"/>
    </row>
    <row r="74" spans="1:42" ht="12.65" customHeight="1" x14ac:dyDescent="0.3">
      <c r="A74" s="145" t="s">
        <v>1806</v>
      </c>
      <c r="B74" s="145" t="s">
        <v>47</v>
      </c>
      <c r="C74" s="145" t="s">
        <v>1807</v>
      </c>
      <c r="D74" s="145" t="s">
        <v>1807</v>
      </c>
      <c r="E74" s="145"/>
      <c r="F74" s="145" t="s">
        <v>1790</v>
      </c>
      <c r="G74" s="145" t="s">
        <v>1808</v>
      </c>
      <c r="H74" s="145" t="s">
        <v>1808</v>
      </c>
      <c r="I74" s="152" t="s">
        <v>1844</v>
      </c>
      <c r="J74" s="152" t="s">
        <v>1924</v>
      </c>
      <c r="K74" s="152" t="s">
        <v>1925</v>
      </c>
      <c r="L74" s="158">
        <v>0.25</v>
      </c>
      <c r="M74" s="152" t="s">
        <v>1812</v>
      </c>
      <c r="N74" s="159" t="s">
        <v>1816</v>
      </c>
      <c r="O74" s="152"/>
      <c r="P74" s="160">
        <v>25</v>
      </c>
      <c r="Q74" s="152">
        <v>7.5</v>
      </c>
      <c r="R74" s="157">
        <v>3.125</v>
      </c>
      <c r="S74" s="157">
        <v>99.692764675055983</v>
      </c>
      <c r="T74" s="157">
        <v>2.8125</v>
      </c>
      <c r="U74" s="152">
        <f>Tabell1423[[#This Row],[Ers per håp]]*Tabell1423[[#This Row],[Totalt HÅP 2023]]</f>
        <v>280.38590064859494</v>
      </c>
      <c r="V74" s="152"/>
      <c r="W74" s="152"/>
      <c r="X74" s="152"/>
      <c r="Y74" s="152"/>
      <c r="Z74" s="145" t="s">
        <v>1814</v>
      </c>
      <c r="AA74" s="152" t="s">
        <v>1815</v>
      </c>
      <c r="AB74" s="152"/>
      <c r="AC74" s="145">
        <v>3092</v>
      </c>
      <c r="AD74" s="145">
        <v>3093</v>
      </c>
      <c r="AE74" s="145">
        <v>110</v>
      </c>
      <c r="AF74" s="145"/>
      <c r="AG74" s="145"/>
      <c r="AH74" s="152"/>
      <c r="AI74" s="152"/>
      <c r="AJ74" s="152"/>
      <c r="AK74" s="152"/>
      <c r="AL74" s="152"/>
      <c r="AM74" s="145"/>
      <c r="AN74" s="152"/>
      <c r="AO74" s="152"/>
      <c r="AP74" s="152"/>
    </row>
    <row r="75" spans="1:42" ht="12.65" customHeight="1" x14ac:dyDescent="0.3">
      <c r="A75" s="145" t="s">
        <v>1806</v>
      </c>
      <c r="B75" s="145" t="s">
        <v>47</v>
      </c>
      <c r="C75" s="145" t="s">
        <v>1807</v>
      </c>
      <c r="D75" s="145" t="s">
        <v>1807</v>
      </c>
      <c r="E75" s="145"/>
      <c r="F75" s="145" t="s">
        <v>1790</v>
      </c>
      <c r="G75" s="145" t="s">
        <v>1808</v>
      </c>
      <c r="H75" s="145" t="s">
        <v>1808</v>
      </c>
      <c r="I75" s="152" t="s">
        <v>1844</v>
      </c>
      <c r="J75" s="152" t="s">
        <v>1924</v>
      </c>
      <c r="K75" s="152" t="s">
        <v>1925</v>
      </c>
      <c r="L75" s="158">
        <v>0.25</v>
      </c>
      <c r="M75" s="152" t="s">
        <v>1812</v>
      </c>
      <c r="N75" s="159" t="s">
        <v>1817</v>
      </c>
      <c r="O75" s="152"/>
      <c r="P75" s="160">
        <v>24</v>
      </c>
      <c r="Q75" s="152">
        <v>7.5</v>
      </c>
      <c r="R75" s="157">
        <v>3</v>
      </c>
      <c r="S75" s="157">
        <v>99.692764675055983</v>
      </c>
      <c r="T75" s="157">
        <v>3</v>
      </c>
      <c r="U75" s="152">
        <f>Tabell1423[[#This Row],[Ers per håp]]*Tabell1423[[#This Row],[Totalt HÅP 2023]]</f>
        <v>299.07829402516796</v>
      </c>
      <c r="V75" s="152"/>
      <c r="W75" s="152"/>
      <c r="X75" s="152"/>
      <c r="Y75" s="152"/>
      <c r="Z75" s="145" t="s">
        <v>1814</v>
      </c>
      <c r="AA75" s="152" t="s">
        <v>1815</v>
      </c>
      <c r="AB75" s="152"/>
      <c r="AC75" s="145">
        <v>3092</v>
      </c>
      <c r="AD75" s="145">
        <v>3093</v>
      </c>
      <c r="AE75" s="145">
        <v>110</v>
      </c>
      <c r="AF75" s="145"/>
      <c r="AG75" s="145"/>
      <c r="AH75" s="152"/>
      <c r="AI75" s="152"/>
      <c r="AJ75" s="152"/>
      <c r="AK75" s="152"/>
      <c r="AL75" s="152"/>
      <c r="AM75" s="145"/>
      <c r="AN75" s="152"/>
      <c r="AO75" s="152"/>
      <c r="AP75" s="152"/>
    </row>
    <row r="76" spans="1:42" ht="12.65" customHeight="1" x14ac:dyDescent="0.3">
      <c r="A76" s="145" t="s">
        <v>1806</v>
      </c>
      <c r="B76" s="145" t="s">
        <v>47</v>
      </c>
      <c r="C76" s="145" t="s">
        <v>1807</v>
      </c>
      <c r="D76" s="145" t="s">
        <v>1807</v>
      </c>
      <c r="E76" s="145"/>
      <c r="F76" s="145" t="s">
        <v>1790</v>
      </c>
      <c r="G76" s="145" t="s">
        <v>1808</v>
      </c>
      <c r="H76" s="145" t="s">
        <v>1808</v>
      </c>
      <c r="I76" s="152" t="s">
        <v>1844</v>
      </c>
      <c r="J76" s="152" t="s">
        <v>1926</v>
      </c>
      <c r="K76" s="152" t="s">
        <v>1927</v>
      </c>
      <c r="L76" s="158">
        <v>0.25</v>
      </c>
      <c r="M76" s="152" t="s">
        <v>1812</v>
      </c>
      <c r="N76" s="159" t="s">
        <v>1813</v>
      </c>
      <c r="O76" s="152"/>
      <c r="P76" s="160">
        <v>8</v>
      </c>
      <c r="Q76" s="152">
        <v>7.5</v>
      </c>
      <c r="R76" s="157">
        <v>1</v>
      </c>
      <c r="S76" s="157">
        <v>99.692764675055983</v>
      </c>
      <c r="T76" s="157">
        <v>0.107</v>
      </c>
      <c r="U76" s="152">
        <f>Tabell1423[[#This Row],[Ers per håp]]*Tabell1423[[#This Row],[Totalt HÅP 2023]]</f>
        <v>10.667125820230989</v>
      </c>
      <c r="V76" s="152"/>
      <c r="W76" s="152"/>
      <c r="X76" s="152"/>
      <c r="Y76" s="152"/>
      <c r="Z76" s="145" t="s">
        <v>1814</v>
      </c>
      <c r="AA76" s="152" t="s">
        <v>1815</v>
      </c>
      <c r="AB76" s="152"/>
      <c r="AC76" s="145">
        <v>3092</v>
      </c>
      <c r="AD76" s="145">
        <v>3093</v>
      </c>
      <c r="AE76" s="145">
        <v>110</v>
      </c>
      <c r="AF76" s="145"/>
      <c r="AG76" s="145"/>
      <c r="AH76" s="152"/>
      <c r="AI76" s="152"/>
      <c r="AJ76" s="152"/>
      <c r="AK76" s="152"/>
      <c r="AL76" s="152"/>
      <c r="AM76" s="145"/>
      <c r="AN76" s="152"/>
      <c r="AO76" s="152"/>
      <c r="AP76" s="152"/>
    </row>
    <row r="77" spans="1:42" ht="12.65" customHeight="1" x14ac:dyDescent="0.3">
      <c r="A77" s="145" t="s">
        <v>1806</v>
      </c>
      <c r="B77" s="145" t="s">
        <v>47</v>
      </c>
      <c r="C77" s="145" t="s">
        <v>1807</v>
      </c>
      <c r="D77" s="145" t="s">
        <v>1807</v>
      </c>
      <c r="E77" s="145"/>
      <c r="F77" s="145" t="s">
        <v>1790</v>
      </c>
      <c r="G77" s="145" t="s">
        <v>1808</v>
      </c>
      <c r="H77" s="145" t="s">
        <v>1808</v>
      </c>
      <c r="I77" s="152" t="s">
        <v>1844</v>
      </c>
      <c r="J77" s="152" t="s">
        <v>1928</v>
      </c>
      <c r="K77" s="152" t="s">
        <v>1929</v>
      </c>
      <c r="L77" s="158">
        <v>0.25</v>
      </c>
      <c r="M77" s="152" t="s">
        <v>1812</v>
      </c>
      <c r="N77" s="159" t="s">
        <v>1817</v>
      </c>
      <c r="O77" s="152"/>
      <c r="P77" s="160">
        <v>10</v>
      </c>
      <c r="Q77" s="152">
        <v>7.5</v>
      </c>
      <c r="R77" s="157">
        <v>1.25</v>
      </c>
      <c r="S77" s="157">
        <v>99.692764675055983</v>
      </c>
      <c r="T77" s="157">
        <v>1.25</v>
      </c>
      <c r="U77" s="152">
        <f>Tabell1423[[#This Row],[Ers per håp]]*Tabell1423[[#This Row],[Totalt HÅP 2023]]</f>
        <v>124.61595584381998</v>
      </c>
      <c r="V77" s="152"/>
      <c r="W77" s="152"/>
      <c r="X77" s="152"/>
      <c r="Y77" s="152"/>
      <c r="Z77" s="145" t="s">
        <v>1814</v>
      </c>
      <c r="AA77" s="152" t="s">
        <v>1815</v>
      </c>
      <c r="AB77" s="152"/>
      <c r="AC77" s="145">
        <v>3092</v>
      </c>
      <c r="AD77" s="145">
        <v>3093</v>
      </c>
      <c r="AE77" s="145">
        <v>110</v>
      </c>
      <c r="AF77" s="145"/>
      <c r="AG77" s="145"/>
      <c r="AH77" s="152"/>
      <c r="AI77" s="152"/>
      <c r="AJ77" s="152"/>
      <c r="AK77" s="152"/>
      <c r="AL77" s="152"/>
      <c r="AM77" s="145"/>
      <c r="AN77" s="152"/>
      <c r="AO77" s="152"/>
      <c r="AP77" s="152"/>
    </row>
    <row r="78" spans="1:42" ht="12.65" customHeight="1" x14ac:dyDescent="0.3">
      <c r="A78" s="145" t="s">
        <v>1806</v>
      </c>
      <c r="B78" s="145" t="s">
        <v>47</v>
      </c>
      <c r="C78" s="145" t="s">
        <v>1807</v>
      </c>
      <c r="D78" s="145" t="s">
        <v>1807</v>
      </c>
      <c r="E78" s="145"/>
      <c r="F78" s="145" t="s">
        <v>1790</v>
      </c>
      <c r="G78" s="145" t="s">
        <v>1808</v>
      </c>
      <c r="H78" s="145" t="s">
        <v>1808</v>
      </c>
      <c r="I78" s="152" t="s">
        <v>1844</v>
      </c>
      <c r="J78" s="152" t="s">
        <v>1930</v>
      </c>
      <c r="K78" s="152" t="s">
        <v>1931</v>
      </c>
      <c r="L78" s="158">
        <v>0.5</v>
      </c>
      <c r="M78" s="152" t="s">
        <v>1812</v>
      </c>
      <c r="N78" s="159" t="s">
        <v>1817</v>
      </c>
      <c r="O78" s="152"/>
      <c r="P78" s="160">
        <v>60</v>
      </c>
      <c r="Q78" s="152">
        <v>15</v>
      </c>
      <c r="R78" s="157">
        <v>15</v>
      </c>
      <c r="S78" s="157">
        <v>99.692764675055983</v>
      </c>
      <c r="T78" s="157">
        <v>15</v>
      </c>
      <c r="U78" s="152">
        <f>Tabell1423[[#This Row],[Ers per håp]]*Tabell1423[[#This Row],[Totalt HÅP 2023]]</f>
        <v>1495.3914701258398</v>
      </c>
      <c r="V78" s="152"/>
      <c r="W78" s="152"/>
      <c r="X78" s="152"/>
      <c r="Y78" s="152"/>
      <c r="Z78" s="145" t="s">
        <v>1814</v>
      </c>
      <c r="AA78" s="152" t="s">
        <v>1815</v>
      </c>
      <c r="AB78" s="152"/>
      <c r="AC78" s="145">
        <v>3092</v>
      </c>
      <c r="AD78" s="145">
        <v>3093</v>
      </c>
      <c r="AE78" s="145">
        <v>110</v>
      </c>
      <c r="AF78" s="145"/>
      <c r="AG78" s="145"/>
      <c r="AH78" s="152"/>
      <c r="AI78" s="152"/>
      <c r="AJ78" s="152"/>
      <c r="AK78" s="152"/>
      <c r="AL78" s="152"/>
      <c r="AM78" s="145"/>
      <c r="AN78" s="152"/>
      <c r="AO78" s="152"/>
      <c r="AP78" s="152"/>
    </row>
    <row r="79" spans="1:42" ht="12.65" customHeight="1" x14ac:dyDescent="0.3">
      <c r="A79" s="145" t="s">
        <v>1806</v>
      </c>
      <c r="B79" s="145" t="s">
        <v>47</v>
      </c>
      <c r="C79" s="145" t="s">
        <v>1807</v>
      </c>
      <c r="D79" s="145" t="s">
        <v>1807</v>
      </c>
      <c r="E79" s="145"/>
      <c r="F79" s="145" t="s">
        <v>1790</v>
      </c>
      <c r="G79" s="145" t="s">
        <v>1808</v>
      </c>
      <c r="H79" s="145" t="s">
        <v>1808</v>
      </c>
      <c r="I79" s="152" t="s">
        <v>1844</v>
      </c>
      <c r="J79" s="152" t="s">
        <v>1932</v>
      </c>
      <c r="K79" s="152" t="s">
        <v>1933</v>
      </c>
      <c r="L79" s="158">
        <v>0.5</v>
      </c>
      <c r="M79" s="152" t="s">
        <v>1812</v>
      </c>
      <c r="N79" s="159" t="s">
        <v>1817</v>
      </c>
      <c r="O79" s="152"/>
      <c r="P79" s="160">
        <v>15</v>
      </c>
      <c r="Q79" s="152">
        <v>15</v>
      </c>
      <c r="R79" s="157">
        <v>3.75</v>
      </c>
      <c r="S79" s="157">
        <v>99.692764675055983</v>
      </c>
      <c r="T79" s="157">
        <v>3.75</v>
      </c>
      <c r="U79" s="152">
        <f>Tabell1423[[#This Row],[Ers per håp]]*Tabell1423[[#This Row],[Totalt HÅP 2023]]</f>
        <v>373.84786753145994</v>
      </c>
      <c r="V79" s="152"/>
      <c r="W79" s="152"/>
      <c r="X79" s="152"/>
      <c r="Y79" s="152"/>
      <c r="Z79" s="145" t="s">
        <v>1814</v>
      </c>
      <c r="AA79" s="152" t="s">
        <v>1815</v>
      </c>
      <c r="AB79" s="152"/>
      <c r="AC79" s="145">
        <v>3092</v>
      </c>
      <c r="AD79" s="145">
        <v>3093</v>
      </c>
      <c r="AE79" s="145">
        <v>110</v>
      </c>
      <c r="AF79" s="145"/>
      <c r="AG79" s="145"/>
      <c r="AH79" s="152"/>
      <c r="AI79" s="152"/>
      <c r="AJ79" s="152"/>
      <c r="AK79" s="152"/>
      <c r="AL79" s="152"/>
      <c r="AM79" s="145"/>
      <c r="AN79" s="152"/>
      <c r="AO79" s="152"/>
      <c r="AP79" s="152"/>
    </row>
    <row r="80" spans="1:42" ht="12.65" customHeight="1" x14ac:dyDescent="0.3">
      <c r="A80" s="145" t="s">
        <v>1806</v>
      </c>
      <c r="B80" s="145" t="s">
        <v>47</v>
      </c>
      <c r="C80" s="145" t="s">
        <v>1807</v>
      </c>
      <c r="D80" s="145" t="s">
        <v>1807</v>
      </c>
      <c r="E80" s="145"/>
      <c r="F80" s="145" t="s">
        <v>1790</v>
      </c>
      <c r="G80" s="145" t="s">
        <v>1808</v>
      </c>
      <c r="H80" s="145" t="s">
        <v>1808</v>
      </c>
      <c r="I80" s="152" t="s">
        <v>1844</v>
      </c>
      <c r="J80" s="152" t="s">
        <v>1932</v>
      </c>
      <c r="K80" s="152" t="s">
        <v>1934</v>
      </c>
      <c r="L80" s="158">
        <v>0.25</v>
      </c>
      <c r="M80" s="152" t="s">
        <v>1812</v>
      </c>
      <c r="N80" s="159" t="s">
        <v>1816</v>
      </c>
      <c r="O80" s="152"/>
      <c r="P80" s="160">
        <v>24</v>
      </c>
      <c r="Q80" s="152">
        <v>7.5</v>
      </c>
      <c r="R80" s="157">
        <v>3</v>
      </c>
      <c r="S80" s="157">
        <v>99.692764675055983</v>
      </c>
      <c r="T80" s="157">
        <v>2.7</v>
      </c>
      <c r="U80" s="152">
        <f>Tabell1423[[#This Row],[Ers per håp]]*Tabell1423[[#This Row],[Totalt HÅP 2023]]</f>
        <v>269.1704646226512</v>
      </c>
      <c r="V80" s="152"/>
      <c r="W80" s="152"/>
      <c r="X80" s="152"/>
      <c r="Y80" s="152"/>
      <c r="Z80" s="145" t="s">
        <v>1814</v>
      </c>
      <c r="AA80" s="152" t="s">
        <v>1815</v>
      </c>
      <c r="AB80" s="152"/>
      <c r="AC80" s="145">
        <v>3092</v>
      </c>
      <c r="AD80" s="145">
        <v>3093</v>
      </c>
      <c r="AE80" s="145">
        <v>110</v>
      </c>
      <c r="AF80" s="145"/>
      <c r="AG80" s="145"/>
      <c r="AH80" s="152"/>
      <c r="AI80" s="152"/>
      <c r="AJ80" s="152"/>
      <c r="AK80" s="152"/>
      <c r="AL80" s="152"/>
      <c r="AM80" s="145"/>
      <c r="AN80" s="152"/>
      <c r="AO80" s="152"/>
      <c r="AP80" s="152"/>
    </row>
    <row r="81" spans="1:42" ht="12.65" customHeight="1" x14ac:dyDescent="0.3">
      <c r="A81" s="145" t="s">
        <v>1806</v>
      </c>
      <c r="B81" s="145" t="s">
        <v>47</v>
      </c>
      <c r="C81" s="145" t="s">
        <v>1807</v>
      </c>
      <c r="D81" s="145" t="s">
        <v>1807</v>
      </c>
      <c r="E81" s="145"/>
      <c r="F81" s="145" t="s">
        <v>1790</v>
      </c>
      <c r="G81" s="145" t="s">
        <v>1808</v>
      </c>
      <c r="H81" s="145" t="s">
        <v>1808</v>
      </c>
      <c r="I81" s="152" t="s">
        <v>1935</v>
      </c>
      <c r="J81" s="152" t="s">
        <v>1936</v>
      </c>
      <c r="K81" s="152" t="s">
        <v>1937</v>
      </c>
      <c r="L81" s="158">
        <v>0.25</v>
      </c>
      <c r="M81" s="152" t="s">
        <v>1812</v>
      </c>
      <c r="N81" s="159" t="s">
        <v>1817</v>
      </c>
      <c r="O81" s="152"/>
      <c r="P81" s="160">
        <v>40</v>
      </c>
      <c r="Q81" s="152">
        <v>7.5</v>
      </c>
      <c r="R81" s="157">
        <v>5</v>
      </c>
      <c r="S81" s="157">
        <v>84.05903488485599</v>
      </c>
      <c r="T81" s="157">
        <v>5</v>
      </c>
      <c r="U81" s="152">
        <f>Tabell1423[[#This Row],[Ers per håp]]*Tabell1423[[#This Row],[Totalt HÅP 2023]]</f>
        <v>420.29517442427994</v>
      </c>
      <c r="V81" s="152"/>
      <c r="W81" s="152"/>
      <c r="X81" s="152"/>
      <c r="Y81" s="152"/>
      <c r="Z81" s="145" t="s">
        <v>1814</v>
      </c>
      <c r="AA81" s="152" t="s">
        <v>1815</v>
      </c>
      <c r="AB81" s="152"/>
      <c r="AC81" s="145">
        <v>3092</v>
      </c>
      <c r="AD81" s="145">
        <v>3093</v>
      </c>
      <c r="AE81" s="145">
        <v>110</v>
      </c>
      <c r="AF81" s="145"/>
      <c r="AG81" s="145"/>
      <c r="AH81" s="152"/>
      <c r="AI81" s="152"/>
      <c r="AJ81" s="152"/>
      <c r="AK81" s="152"/>
      <c r="AL81" s="152"/>
      <c r="AM81" s="145"/>
      <c r="AN81" s="152"/>
      <c r="AO81" s="152"/>
      <c r="AP81" s="152"/>
    </row>
    <row r="82" spans="1:42" ht="12.65" customHeight="1" x14ac:dyDescent="0.3">
      <c r="A82" s="145" t="s">
        <v>1806</v>
      </c>
      <c r="B82" s="145" t="s">
        <v>47</v>
      </c>
      <c r="C82" s="145" t="s">
        <v>1807</v>
      </c>
      <c r="D82" s="145" t="s">
        <v>1807</v>
      </c>
      <c r="E82" s="145"/>
      <c r="F82" s="145" t="s">
        <v>1790</v>
      </c>
      <c r="G82" s="145" t="s">
        <v>1808</v>
      </c>
      <c r="H82" s="145" t="s">
        <v>1808</v>
      </c>
      <c r="I82" s="152" t="s">
        <v>1935</v>
      </c>
      <c r="J82" s="152" t="s">
        <v>1938</v>
      </c>
      <c r="K82" s="152" t="s">
        <v>1939</v>
      </c>
      <c r="L82" s="158">
        <v>0.5</v>
      </c>
      <c r="M82" s="152" t="s">
        <v>1812</v>
      </c>
      <c r="N82" s="159" t="s">
        <v>1816</v>
      </c>
      <c r="O82" s="152"/>
      <c r="P82" s="160">
        <v>25</v>
      </c>
      <c r="Q82" s="152">
        <v>7.5</v>
      </c>
      <c r="R82" s="157">
        <v>3.125</v>
      </c>
      <c r="S82" s="157">
        <v>99.692764675055983</v>
      </c>
      <c r="T82" s="157">
        <v>3.125</v>
      </c>
      <c r="U82" s="152">
        <f>Tabell1423[[#This Row],[Ers per håp]]*Tabell1423[[#This Row],[Totalt HÅP 2023]]</f>
        <v>311.53988960954996</v>
      </c>
      <c r="V82" s="152"/>
      <c r="W82" s="152"/>
      <c r="X82" s="152"/>
      <c r="Y82" s="152"/>
      <c r="Z82" s="145" t="s">
        <v>1814</v>
      </c>
      <c r="AA82" s="152" t="s">
        <v>1815</v>
      </c>
      <c r="AB82" s="152"/>
      <c r="AC82" s="145">
        <v>3092</v>
      </c>
      <c r="AD82" s="145">
        <v>3093</v>
      </c>
      <c r="AE82" s="145">
        <v>110</v>
      </c>
      <c r="AF82" s="145"/>
      <c r="AG82" s="145"/>
      <c r="AH82" s="152"/>
      <c r="AI82" s="152"/>
      <c r="AJ82" s="152"/>
      <c r="AK82" s="152"/>
      <c r="AL82" s="152"/>
      <c r="AM82" s="145"/>
      <c r="AN82" s="152"/>
      <c r="AO82" s="152"/>
      <c r="AP82" s="152"/>
    </row>
    <row r="83" spans="1:42" ht="12.65" customHeight="1" x14ac:dyDescent="0.3">
      <c r="A83" s="145" t="s">
        <v>1806</v>
      </c>
      <c r="B83" s="145" t="s">
        <v>47</v>
      </c>
      <c r="C83" s="145" t="s">
        <v>1807</v>
      </c>
      <c r="D83" s="145" t="s">
        <v>1807</v>
      </c>
      <c r="E83" s="145"/>
      <c r="F83" s="145" t="s">
        <v>1790</v>
      </c>
      <c r="G83" s="145" t="s">
        <v>1808</v>
      </c>
      <c r="H83" s="145" t="s">
        <v>1808</v>
      </c>
      <c r="I83" s="152" t="s">
        <v>1940</v>
      </c>
      <c r="J83" s="152" t="s">
        <v>1941</v>
      </c>
      <c r="K83" s="152" t="s">
        <v>1942</v>
      </c>
      <c r="L83" s="158">
        <v>0.25</v>
      </c>
      <c r="M83" s="152" t="s">
        <v>1812</v>
      </c>
      <c r="N83" s="159" t="s">
        <v>1813</v>
      </c>
      <c r="O83" s="152"/>
      <c r="P83" s="160">
        <v>19</v>
      </c>
      <c r="Q83" s="152">
        <v>15</v>
      </c>
      <c r="R83" s="157">
        <v>4.75</v>
      </c>
      <c r="S83" s="157">
        <v>84.05903488485599</v>
      </c>
      <c r="T83" s="157">
        <v>2.6315000000000004</v>
      </c>
      <c r="U83" s="152">
        <f>Tabell1423[[#This Row],[Ers per håp]]*Tabell1423[[#This Row],[Totalt HÅP 2023]]</f>
        <v>221.20135029949856</v>
      </c>
      <c r="V83" s="152"/>
      <c r="W83" s="152"/>
      <c r="X83" s="152"/>
      <c r="Y83" s="152"/>
      <c r="Z83" s="145" t="s">
        <v>1814</v>
      </c>
      <c r="AA83" s="152" t="s">
        <v>1815</v>
      </c>
      <c r="AB83" s="152"/>
      <c r="AC83" s="145">
        <v>3092</v>
      </c>
      <c r="AD83" s="145">
        <v>3093</v>
      </c>
      <c r="AE83" s="145">
        <v>110</v>
      </c>
      <c r="AF83" s="145"/>
      <c r="AG83" s="145"/>
      <c r="AH83" s="152"/>
      <c r="AI83" s="152"/>
      <c r="AJ83" s="152"/>
      <c r="AK83" s="152"/>
      <c r="AL83" s="152"/>
      <c r="AM83" s="145"/>
      <c r="AN83" s="152"/>
      <c r="AO83" s="152"/>
      <c r="AP83" s="152"/>
    </row>
    <row r="84" spans="1:42" ht="12.65" customHeight="1" x14ac:dyDescent="0.3">
      <c r="A84" s="145" t="s">
        <v>1806</v>
      </c>
      <c r="B84" s="145" t="s">
        <v>47</v>
      </c>
      <c r="C84" s="145" t="s">
        <v>1807</v>
      </c>
      <c r="D84" s="145" t="s">
        <v>1807</v>
      </c>
      <c r="E84" s="145"/>
      <c r="F84" s="145" t="s">
        <v>1790</v>
      </c>
      <c r="G84" s="145" t="s">
        <v>1808</v>
      </c>
      <c r="H84" s="145" t="s">
        <v>1808</v>
      </c>
      <c r="I84" s="152" t="s">
        <v>1940</v>
      </c>
      <c r="J84" s="152" t="s">
        <v>1941</v>
      </c>
      <c r="K84" s="152" t="s">
        <v>1942</v>
      </c>
      <c r="L84" s="158">
        <v>0.25</v>
      </c>
      <c r="M84" s="152" t="s">
        <v>1812</v>
      </c>
      <c r="N84" s="159" t="s">
        <v>1816</v>
      </c>
      <c r="O84" s="152"/>
      <c r="P84" s="160">
        <v>10</v>
      </c>
      <c r="Q84" s="152">
        <v>15</v>
      </c>
      <c r="R84" s="157">
        <v>2.5</v>
      </c>
      <c r="S84" s="157">
        <v>84.05903488485599</v>
      </c>
      <c r="T84" s="157">
        <v>1.125</v>
      </c>
      <c r="U84" s="152">
        <f>Tabell1423[[#This Row],[Ers per håp]]*Tabell1423[[#This Row],[Totalt HÅP 2023]]</f>
        <v>94.566414245462994</v>
      </c>
      <c r="V84" s="152"/>
      <c r="W84" s="152"/>
      <c r="X84" s="152"/>
      <c r="Y84" s="152"/>
      <c r="Z84" s="145" t="s">
        <v>1814</v>
      </c>
      <c r="AA84" s="152" t="s">
        <v>1815</v>
      </c>
      <c r="AB84" s="152"/>
      <c r="AC84" s="145">
        <v>3092</v>
      </c>
      <c r="AD84" s="145">
        <v>3093</v>
      </c>
      <c r="AE84" s="145">
        <v>110</v>
      </c>
      <c r="AF84" s="145"/>
      <c r="AG84" s="145"/>
      <c r="AH84" s="152"/>
      <c r="AI84" s="152"/>
      <c r="AJ84" s="152"/>
      <c r="AK84" s="152"/>
      <c r="AL84" s="152"/>
      <c r="AM84" s="145"/>
      <c r="AN84" s="152"/>
      <c r="AO84" s="152"/>
      <c r="AP84" s="152"/>
    </row>
    <row r="85" spans="1:42" ht="12.65" customHeight="1" x14ac:dyDescent="0.3">
      <c r="A85" s="145" t="s">
        <v>1806</v>
      </c>
      <c r="B85" s="145" t="s">
        <v>47</v>
      </c>
      <c r="C85" s="145" t="s">
        <v>1807</v>
      </c>
      <c r="D85" s="145" t="s">
        <v>1807</v>
      </c>
      <c r="E85" s="145"/>
      <c r="F85" s="145" t="s">
        <v>1790</v>
      </c>
      <c r="G85" s="145" t="s">
        <v>1808</v>
      </c>
      <c r="H85" s="145" t="s">
        <v>1808</v>
      </c>
      <c r="I85" s="152" t="s">
        <v>1940</v>
      </c>
      <c r="J85" s="152" t="s">
        <v>1943</v>
      </c>
      <c r="K85" s="152" t="s">
        <v>1944</v>
      </c>
      <c r="L85" s="158">
        <v>0.25</v>
      </c>
      <c r="M85" s="152" t="s">
        <v>1812</v>
      </c>
      <c r="N85" s="159" t="s">
        <v>1817</v>
      </c>
      <c r="O85" s="152"/>
      <c r="P85" s="160">
        <v>20</v>
      </c>
      <c r="Q85" s="152">
        <v>7.5</v>
      </c>
      <c r="R85" s="157">
        <v>2.5</v>
      </c>
      <c r="S85" s="157">
        <v>99.692764675055983</v>
      </c>
      <c r="T85" s="157">
        <v>2.5</v>
      </c>
      <c r="U85" s="152">
        <f>Tabell1423[[#This Row],[Ers per håp]]*Tabell1423[[#This Row],[Totalt HÅP 2023]]</f>
        <v>249.23191168763995</v>
      </c>
      <c r="V85" s="152"/>
      <c r="W85" s="152"/>
      <c r="X85" s="152"/>
      <c r="Y85" s="152"/>
      <c r="Z85" s="145" t="s">
        <v>1814</v>
      </c>
      <c r="AA85" s="152" t="s">
        <v>1815</v>
      </c>
      <c r="AB85" s="152"/>
      <c r="AC85" s="145">
        <v>3092</v>
      </c>
      <c r="AD85" s="145">
        <v>3093</v>
      </c>
      <c r="AE85" s="145">
        <v>110</v>
      </c>
      <c r="AF85" s="145"/>
      <c r="AG85" s="145"/>
      <c r="AH85" s="152"/>
      <c r="AI85" s="152"/>
      <c r="AJ85" s="152"/>
      <c r="AK85" s="152"/>
      <c r="AL85" s="152"/>
      <c r="AM85" s="145"/>
      <c r="AN85" s="152"/>
      <c r="AO85" s="152"/>
      <c r="AP85" s="152"/>
    </row>
    <row r="86" spans="1:42" ht="12.65" customHeight="1" x14ac:dyDescent="0.3">
      <c r="A86" s="145" t="s">
        <v>1806</v>
      </c>
      <c r="B86" s="145" t="s">
        <v>47</v>
      </c>
      <c r="C86" s="145" t="s">
        <v>1807</v>
      </c>
      <c r="D86" s="145" t="s">
        <v>1807</v>
      </c>
      <c r="E86" s="145"/>
      <c r="F86" s="145" t="s">
        <v>1790</v>
      </c>
      <c r="G86" s="145" t="s">
        <v>1808</v>
      </c>
      <c r="H86" s="145" t="s">
        <v>1808</v>
      </c>
      <c r="I86" s="152" t="s">
        <v>1940</v>
      </c>
      <c r="J86" s="152" t="s">
        <v>1945</v>
      </c>
      <c r="K86" s="152" t="s">
        <v>1946</v>
      </c>
      <c r="L86" s="158">
        <v>0.5</v>
      </c>
      <c r="M86" s="152" t="s">
        <v>1812</v>
      </c>
      <c r="N86" s="159" t="s">
        <v>1813</v>
      </c>
      <c r="O86" s="152"/>
      <c r="P86" s="160">
        <v>27</v>
      </c>
      <c r="Q86" s="152">
        <v>7.5</v>
      </c>
      <c r="R86" s="157">
        <v>3.375</v>
      </c>
      <c r="S86" s="157">
        <v>84.05903488485599</v>
      </c>
      <c r="T86" s="157">
        <v>0.72224999999999995</v>
      </c>
      <c r="U86" s="152">
        <f>Tabell1423[[#This Row],[Ers per håp]]*Tabell1423[[#This Row],[Totalt HÅP 2023]]</f>
        <v>60.711637945587235</v>
      </c>
      <c r="V86" s="152"/>
      <c r="W86" s="152"/>
      <c r="X86" s="152"/>
      <c r="Y86" s="152"/>
      <c r="Z86" s="145" t="s">
        <v>1814</v>
      </c>
      <c r="AA86" s="152" t="s">
        <v>1815</v>
      </c>
      <c r="AB86" s="152"/>
      <c r="AC86" s="145">
        <v>3092</v>
      </c>
      <c r="AD86" s="145">
        <v>3093</v>
      </c>
      <c r="AE86" s="145">
        <v>110</v>
      </c>
      <c r="AF86" s="145"/>
      <c r="AG86" s="145"/>
      <c r="AH86" s="152"/>
      <c r="AI86" s="152"/>
      <c r="AJ86" s="152"/>
      <c r="AK86" s="152"/>
      <c r="AL86" s="152"/>
      <c r="AM86" s="145"/>
      <c r="AN86" s="152"/>
      <c r="AO86" s="152"/>
      <c r="AP86" s="152"/>
    </row>
    <row r="87" spans="1:42" ht="12.65" customHeight="1" x14ac:dyDescent="0.3">
      <c r="A87" s="145" t="s">
        <v>1806</v>
      </c>
      <c r="B87" s="145" t="s">
        <v>47</v>
      </c>
      <c r="C87" s="145" t="s">
        <v>1807</v>
      </c>
      <c r="D87" s="145" t="s">
        <v>1807</v>
      </c>
      <c r="E87" s="145"/>
      <c r="F87" s="145" t="s">
        <v>1790</v>
      </c>
      <c r="G87" s="145" t="s">
        <v>1808</v>
      </c>
      <c r="H87" s="145" t="s">
        <v>1808</v>
      </c>
      <c r="I87" s="152" t="s">
        <v>1940</v>
      </c>
      <c r="J87" s="152" t="s">
        <v>1945</v>
      </c>
      <c r="K87" s="152" t="s">
        <v>1946</v>
      </c>
      <c r="L87" s="158">
        <v>0.5</v>
      </c>
      <c r="M87" s="152" t="s">
        <v>1812</v>
      </c>
      <c r="N87" s="159" t="s">
        <v>1816</v>
      </c>
      <c r="O87" s="152"/>
      <c r="P87" s="160">
        <v>35</v>
      </c>
      <c r="Q87" s="152">
        <v>7.5</v>
      </c>
      <c r="R87" s="157">
        <v>4.375</v>
      </c>
      <c r="S87" s="157">
        <v>84.05903488485599</v>
      </c>
      <c r="T87" s="157">
        <v>4.375</v>
      </c>
      <c r="U87" s="152">
        <f>Tabell1423[[#This Row],[Ers per håp]]*Tabell1423[[#This Row],[Totalt HÅP 2023]]</f>
        <v>367.75827762124493</v>
      </c>
      <c r="V87" s="152"/>
      <c r="W87" s="152"/>
      <c r="X87" s="152"/>
      <c r="Y87" s="152"/>
      <c r="Z87" s="145" t="s">
        <v>1814</v>
      </c>
      <c r="AA87" s="152" t="s">
        <v>1815</v>
      </c>
      <c r="AB87" s="152"/>
      <c r="AC87" s="145">
        <v>3092</v>
      </c>
      <c r="AD87" s="145">
        <v>3093</v>
      </c>
      <c r="AE87" s="145">
        <v>110</v>
      </c>
      <c r="AF87" s="145"/>
      <c r="AG87" s="145"/>
      <c r="AH87" s="152"/>
      <c r="AI87" s="152"/>
      <c r="AJ87" s="152"/>
      <c r="AK87" s="152"/>
      <c r="AL87" s="152"/>
      <c r="AM87" s="145"/>
      <c r="AN87" s="152"/>
      <c r="AO87" s="152"/>
      <c r="AP87" s="152"/>
    </row>
    <row r="88" spans="1:42" ht="12.65" customHeight="1" x14ac:dyDescent="0.3">
      <c r="A88" s="145" t="s">
        <v>1806</v>
      </c>
      <c r="B88" s="145" t="s">
        <v>47</v>
      </c>
      <c r="C88" s="145" t="s">
        <v>1807</v>
      </c>
      <c r="D88" s="145" t="s">
        <v>1807</v>
      </c>
      <c r="E88" s="145"/>
      <c r="F88" s="145" t="s">
        <v>1790</v>
      </c>
      <c r="G88" s="145" t="s">
        <v>1808</v>
      </c>
      <c r="H88" s="145" t="s">
        <v>1808</v>
      </c>
      <c r="I88" s="152" t="s">
        <v>1940</v>
      </c>
      <c r="J88" s="152" t="s">
        <v>1947</v>
      </c>
      <c r="K88" s="152" t="s">
        <v>1948</v>
      </c>
      <c r="L88" s="158">
        <v>0.25</v>
      </c>
      <c r="M88" s="152" t="s">
        <v>1812</v>
      </c>
      <c r="N88" s="159" t="s">
        <v>1816</v>
      </c>
      <c r="O88" s="152"/>
      <c r="P88" s="160">
        <v>65</v>
      </c>
      <c r="Q88" s="152">
        <v>7.5</v>
      </c>
      <c r="R88" s="157">
        <v>8.125</v>
      </c>
      <c r="S88" s="157">
        <v>99.692764675055983</v>
      </c>
      <c r="T88" s="157">
        <v>7.3125</v>
      </c>
      <c r="U88" s="152">
        <f>Tabell1423[[#This Row],[Ers per håp]]*Tabell1423[[#This Row],[Totalt HÅP 2023]]</f>
        <v>729.00334168634686</v>
      </c>
      <c r="V88" s="152"/>
      <c r="W88" s="152"/>
      <c r="X88" s="152"/>
      <c r="Y88" s="152"/>
      <c r="Z88" s="145" t="s">
        <v>1814</v>
      </c>
      <c r="AA88" s="152" t="s">
        <v>1815</v>
      </c>
      <c r="AB88" s="152"/>
      <c r="AC88" s="145">
        <v>3092</v>
      </c>
      <c r="AD88" s="145">
        <v>3093</v>
      </c>
      <c r="AE88" s="145">
        <v>110</v>
      </c>
      <c r="AF88" s="145"/>
      <c r="AG88" s="145"/>
      <c r="AH88" s="152"/>
      <c r="AI88" s="152"/>
      <c r="AJ88" s="152"/>
      <c r="AK88" s="152"/>
      <c r="AL88" s="152"/>
      <c r="AM88" s="145"/>
      <c r="AN88" s="152"/>
      <c r="AO88" s="152"/>
      <c r="AP88" s="152"/>
    </row>
    <row r="89" spans="1:42" ht="12.65" customHeight="1" x14ac:dyDescent="0.3">
      <c r="A89" s="145" t="s">
        <v>1806</v>
      </c>
      <c r="B89" s="145" t="s">
        <v>47</v>
      </c>
      <c r="C89" s="145" t="s">
        <v>1807</v>
      </c>
      <c r="D89" s="145" t="s">
        <v>1807</v>
      </c>
      <c r="E89" s="145"/>
      <c r="F89" s="145" t="s">
        <v>1790</v>
      </c>
      <c r="G89" s="145" t="s">
        <v>1808</v>
      </c>
      <c r="H89" s="145" t="s">
        <v>1808</v>
      </c>
      <c r="I89" s="152" t="s">
        <v>1940</v>
      </c>
      <c r="J89" s="152" t="s">
        <v>1947</v>
      </c>
      <c r="K89" s="152" t="s">
        <v>1948</v>
      </c>
      <c r="L89" s="158">
        <v>0.25</v>
      </c>
      <c r="M89" s="152" t="s">
        <v>1812</v>
      </c>
      <c r="N89" s="159" t="s">
        <v>1817</v>
      </c>
      <c r="O89" s="152"/>
      <c r="P89" s="160">
        <v>60</v>
      </c>
      <c r="Q89" s="152">
        <v>7.5</v>
      </c>
      <c r="R89" s="157">
        <v>7.5</v>
      </c>
      <c r="S89" s="157">
        <v>99.692764675055983</v>
      </c>
      <c r="T89" s="157">
        <v>7.5</v>
      </c>
      <c r="U89" s="152">
        <f>Tabell1423[[#This Row],[Ers per håp]]*Tabell1423[[#This Row],[Totalt HÅP 2023]]</f>
        <v>747.69573506291988</v>
      </c>
      <c r="V89" s="152"/>
      <c r="W89" s="152"/>
      <c r="X89" s="152"/>
      <c r="Y89" s="152"/>
      <c r="Z89" s="145" t="s">
        <v>1814</v>
      </c>
      <c r="AA89" s="152" t="s">
        <v>1815</v>
      </c>
      <c r="AB89" s="152"/>
      <c r="AC89" s="145">
        <v>3092</v>
      </c>
      <c r="AD89" s="145">
        <v>3093</v>
      </c>
      <c r="AE89" s="145">
        <v>110</v>
      </c>
      <c r="AF89" s="145"/>
      <c r="AG89" s="145"/>
      <c r="AH89" s="152"/>
      <c r="AI89" s="152"/>
      <c r="AJ89" s="152"/>
      <c r="AK89" s="152"/>
      <c r="AL89" s="152"/>
      <c r="AM89" s="145"/>
      <c r="AN89" s="152"/>
      <c r="AO89" s="152"/>
      <c r="AP89" s="152"/>
    </row>
    <row r="90" spans="1:42" ht="12.65" customHeight="1" x14ac:dyDescent="0.3">
      <c r="A90" s="145" t="s">
        <v>1806</v>
      </c>
      <c r="B90" s="145" t="s">
        <v>47</v>
      </c>
      <c r="C90" s="145" t="s">
        <v>1807</v>
      </c>
      <c r="D90" s="145" t="s">
        <v>1807</v>
      </c>
      <c r="E90" s="145"/>
      <c r="F90" s="145" t="s">
        <v>1790</v>
      </c>
      <c r="G90" s="145" t="s">
        <v>1808</v>
      </c>
      <c r="H90" s="145" t="s">
        <v>1808</v>
      </c>
      <c r="I90" s="152" t="s">
        <v>1940</v>
      </c>
      <c r="J90" s="152" t="s">
        <v>1947</v>
      </c>
      <c r="K90" s="152" t="s">
        <v>1949</v>
      </c>
      <c r="L90" s="158">
        <v>0.25</v>
      </c>
      <c r="M90" s="152" t="s">
        <v>1812</v>
      </c>
      <c r="N90" s="159" t="s">
        <v>1813</v>
      </c>
      <c r="O90" s="152"/>
      <c r="P90" s="160">
        <v>55</v>
      </c>
      <c r="Q90" s="152">
        <v>7.5</v>
      </c>
      <c r="R90" s="157">
        <v>6.875</v>
      </c>
      <c r="S90" s="157">
        <v>99.692764675055983</v>
      </c>
      <c r="T90" s="157">
        <v>0.73562499999999997</v>
      </c>
      <c r="U90" s="152">
        <f>Tabell1423[[#This Row],[Ers per håp]]*Tabell1423[[#This Row],[Totalt HÅP 2023]]</f>
        <v>73.336490014088056</v>
      </c>
      <c r="V90" s="152"/>
      <c r="W90" s="152"/>
      <c r="X90" s="152"/>
      <c r="Y90" s="152"/>
      <c r="Z90" s="145" t="s">
        <v>1814</v>
      </c>
      <c r="AA90" s="152" t="s">
        <v>1815</v>
      </c>
      <c r="AB90" s="152"/>
      <c r="AC90" s="145">
        <v>3092</v>
      </c>
      <c r="AD90" s="145">
        <v>3093</v>
      </c>
      <c r="AE90" s="145">
        <v>110</v>
      </c>
      <c r="AF90" s="145"/>
      <c r="AG90" s="145"/>
      <c r="AH90" s="152"/>
      <c r="AI90" s="152"/>
      <c r="AJ90" s="152"/>
      <c r="AK90" s="152"/>
      <c r="AL90" s="152"/>
      <c r="AM90" s="145"/>
      <c r="AN90" s="152"/>
      <c r="AO90" s="152"/>
      <c r="AP90" s="152"/>
    </row>
    <row r="91" spans="1:42" ht="12.65" customHeight="1" x14ac:dyDescent="0.3">
      <c r="A91" s="145" t="s">
        <v>1806</v>
      </c>
      <c r="B91" s="145" t="s">
        <v>47</v>
      </c>
      <c r="C91" s="145" t="s">
        <v>1807</v>
      </c>
      <c r="D91" s="145" t="s">
        <v>1807</v>
      </c>
      <c r="E91" s="145"/>
      <c r="F91" s="145" t="s">
        <v>1790</v>
      </c>
      <c r="G91" s="145" t="s">
        <v>1808</v>
      </c>
      <c r="H91" s="145" t="s">
        <v>1808</v>
      </c>
      <c r="I91" s="152" t="s">
        <v>1940</v>
      </c>
      <c r="J91" s="152" t="s">
        <v>1950</v>
      </c>
      <c r="K91" s="152" t="s">
        <v>1951</v>
      </c>
      <c r="L91" s="158">
        <v>0.5</v>
      </c>
      <c r="M91" s="152" t="s">
        <v>1812</v>
      </c>
      <c r="N91" s="159" t="s">
        <v>1816</v>
      </c>
      <c r="O91" s="152"/>
      <c r="P91" s="160">
        <v>75</v>
      </c>
      <c r="Q91" s="152">
        <v>7.5</v>
      </c>
      <c r="R91" s="157">
        <v>9.375</v>
      </c>
      <c r="S91" s="157">
        <v>84.05903488485599</v>
      </c>
      <c r="T91" s="157">
        <v>9.375</v>
      </c>
      <c r="U91" s="152">
        <f>Tabell1423[[#This Row],[Ers per håp]]*Tabell1423[[#This Row],[Totalt HÅP 2023]]</f>
        <v>788.05345204552486</v>
      </c>
      <c r="V91" s="152"/>
      <c r="W91" s="152"/>
      <c r="X91" s="152"/>
      <c r="Y91" s="152"/>
      <c r="Z91" s="145" t="s">
        <v>1814</v>
      </c>
      <c r="AA91" s="152" t="s">
        <v>1815</v>
      </c>
      <c r="AB91" s="152"/>
      <c r="AC91" s="145">
        <v>3092</v>
      </c>
      <c r="AD91" s="145">
        <v>3093</v>
      </c>
      <c r="AE91" s="145">
        <v>110</v>
      </c>
      <c r="AF91" s="145"/>
      <c r="AG91" s="145"/>
      <c r="AH91" s="152"/>
      <c r="AI91" s="152"/>
      <c r="AJ91" s="152"/>
      <c r="AK91" s="152"/>
      <c r="AL91" s="152"/>
      <c r="AM91" s="145"/>
      <c r="AN91" s="152"/>
      <c r="AO91" s="152"/>
      <c r="AP91" s="152"/>
    </row>
    <row r="92" spans="1:42" ht="12.65" customHeight="1" x14ac:dyDescent="0.3">
      <c r="A92" s="145" t="s">
        <v>1806</v>
      </c>
      <c r="B92" s="145" t="s">
        <v>47</v>
      </c>
      <c r="C92" s="145" t="s">
        <v>1807</v>
      </c>
      <c r="D92" s="145" t="s">
        <v>1807</v>
      </c>
      <c r="E92" s="145"/>
      <c r="F92" s="145" t="s">
        <v>1790</v>
      </c>
      <c r="G92" s="145" t="s">
        <v>1808</v>
      </c>
      <c r="H92" s="145" t="s">
        <v>1808</v>
      </c>
      <c r="I92" s="152" t="s">
        <v>1940</v>
      </c>
      <c r="J92" s="152" t="s">
        <v>1952</v>
      </c>
      <c r="K92" s="152" t="s">
        <v>1953</v>
      </c>
      <c r="L92" s="158">
        <v>0.25</v>
      </c>
      <c r="M92" s="152" t="s">
        <v>1812</v>
      </c>
      <c r="N92" s="159" t="s">
        <v>1813</v>
      </c>
      <c r="O92" s="152"/>
      <c r="P92" s="160">
        <v>63</v>
      </c>
      <c r="Q92" s="152">
        <v>7.5</v>
      </c>
      <c r="R92" s="157">
        <v>7.875</v>
      </c>
      <c r="S92" s="157">
        <v>84.05903488485599</v>
      </c>
      <c r="T92" s="157">
        <v>0.84262499999999996</v>
      </c>
      <c r="U92" s="152">
        <f>Tabell1423[[#This Row],[Ers per håp]]*Tabell1423[[#This Row],[Totalt HÅP 2023]]</f>
        <v>70.830244269851775</v>
      </c>
      <c r="V92" s="152"/>
      <c r="W92" s="152"/>
      <c r="X92" s="152"/>
      <c r="Y92" s="152"/>
      <c r="Z92" s="145" t="s">
        <v>1814</v>
      </c>
      <c r="AA92" s="152" t="s">
        <v>1815</v>
      </c>
      <c r="AB92" s="152"/>
      <c r="AC92" s="145">
        <v>3092</v>
      </c>
      <c r="AD92" s="145">
        <v>3093</v>
      </c>
      <c r="AE92" s="145">
        <v>110</v>
      </c>
      <c r="AF92" s="145"/>
      <c r="AG92" s="145"/>
      <c r="AH92" s="152"/>
      <c r="AI92" s="152"/>
      <c r="AJ92" s="152"/>
      <c r="AK92" s="152"/>
      <c r="AL92" s="152"/>
      <c r="AM92" s="145"/>
      <c r="AN92" s="152"/>
      <c r="AO92" s="152"/>
      <c r="AP92" s="152"/>
    </row>
    <row r="93" spans="1:42" ht="12.65" customHeight="1" x14ac:dyDescent="0.3">
      <c r="A93" s="145" t="s">
        <v>1806</v>
      </c>
      <c r="B93" s="145" t="s">
        <v>47</v>
      </c>
      <c r="C93" s="145" t="s">
        <v>1807</v>
      </c>
      <c r="D93" s="145" t="s">
        <v>1807</v>
      </c>
      <c r="E93" s="145"/>
      <c r="F93" s="145" t="s">
        <v>1790</v>
      </c>
      <c r="G93" s="145" t="s">
        <v>1808</v>
      </c>
      <c r="H93" s="145" t="s">
        <v>1808</v>
      </c>
      <c r="I93" s="152" t="s">
        <v>1940</v>
      </c>
      <c r="J93" s="152" t="s">
        <v>1952</v>
      </c>
      <c r="K93" s="152" t="s">
        <v>1953</v>
      </c>
      <c r="L93" s="158">
        <v>0.25</v>
      </c>
      <c r="M93" s="152" t="s">
        <v>1812</v>
      </c>
      <c r="N93" s="159" t="s">
        <v>1816</v>
      </c>
      <c r="O93" s="152"/>
      <c r="P93" s="160">
        <v>50</v>
      </c>
      <c r="Q93" s="152">
        <v>7.5</v>
      </c>
      <c r="R93" s="157">
        <v>6.25</v>
      </c>
      <c r="S93" s="157">
        <v>84.05903488485599</v>
      </c>
      <c r="T93" s="157">
        <v>5.625</v>
      </c>
      <c r="U93" s="152">
        <f>Tabell1423[[#This Row],[Ers per håp]]*Tabell1423[[#This Row],[Totalt HÅP 2023]]</f>
        <v>472.83207122731494</v>
      </c>
      <c r="V93" s="152"/>
      <c r="W93" s="152"/>
      <c r="X93" s="152"/>
      <c r="Y93" s="152"/>
      <c r="Z93" s="145" t="s">
        <v>1814</v>
      </c>
      <c r="AA93" s="152" t="s">
        <v>1815</v>
      </c>
      <c r="AB93" s="152"/>
      <c r="AC93" s="145">
        <v>3092</v>
      </c>
      <c r="AD93" s="145">
        <v>3093</v>
      </c>
      <c r="AE93" s="145">
        <v>110</v>
      </c>
      <c r="AF93" s="145"/>
      <c r="AG93" s="145"/>
      <c r="AH93" s="152"/>
      <c r="AI93" s="152"/>
      <c r="AJ93" s="152"/>
      <c r="AK93" s="152"/>
      <c r="AL93" s="152"/>
      <c r="AM93" s="145"/>
      <c r="AN93" s="152"/>
      <c r="AO93" s="152"/>
      <c r="AP93" s="152"/>
    </row>
    <row r="94" spans="1:42" ht="12.65" customHeight="1" x14ac:dyDescent="0.3">
      <c r="A94" s="145" t="s">
        <v>1806</v>
      </c>
      <c r="B94" s="145" t="s">
        <v>47</v>
      </c>
      <c r="C94" s="145" t="s">
        <v>1807</v>
      </c>
      <c r="D94" s="145" t="s">
        <v>1807</v>
      </c>
      <c r="E94" s="145"/>
      <c r="F94" s="145" t="s">
        <v>1790</v>
      </c>
      <c r="G94" s="145" t="s">
        <v>1808</v>
      </c>
      <c r="H94" s="145" t="s">
        <v>1808</v>
      </c>
      <c r="I94" s="152" t="s">
        <v>1940</v>
      </c>
      <c r="J94" s="152" t="s">
        <v>1954</v>
      </c>
      <c r="K94" s="152" t="s">
        <v>1955</v>
      </c>
      <c r="L94" s="158">
        <v>0.25</v>
      </c>
      <c r="M94" s="152" t="s">
        <v>1812</v>
      </c>
      <c r="N94" s="159" t="s">
        <v>1813</v>
      </c>
      <c r="O94" s="152"/>
      <c r="P94" s="160">
        <v>56</v>
      </c>
      <c r="Q94" s="152">
        <v>7.5</v>
      </c>
      <c r="R94" s="157">
        <v>7</v>
      </c>
      <c r="S94" s="157">
        <v>99.692764675055983</v>
      </c>
      <c r="T94" s="157">
        <v>0.749</v>
      </c>
      <c r="U94" s="152">
        <f>Tabell1423[[#This Row],[Ers per håp]]*Tabell1423[[#This Row],[Totalt HÅP 2023]]</f>
        <v>74.669880741616936</v>
      </c>
      <c r="V94" s="152"/>
      <c r="W94" s="152"/>
      <c r="X94" s="152"/>
      <c r="Y94" s="152"/>
      <c r="Z94" s="145" t="s">
        <v>1814</v>
      </c>
      <c r="AA94" s="152" t="s">
        <v>1815</v>
      </c>
      <c r="AB94" s="152"/>
      <c r="AC94" s="145">
        <v>3092</v>
      </c>
      <c r="AD94" s="145">
        <v>3093</v>
      </c>
      <c r="AE94" s="145">
        <v>110</v>
      </c>
      <c r="AF94" s="145"/>
      <c r="AG94" s="145"/>
      <c r="AH94" s="152"/>
      <c r="AI94" s="152"/>
      <c r="AJ94" s="152"/>
      <c r="AK94" s="152"/>
      <c r="AL94" s="152"/>
      <c r="AM94" s="145"/>
      <c r="AN94" s="152"/>
      <c r="AO94" s="152"/>
      <c r="AP94" s="152"/>
    </row>
    <row r="95" spans="1:42" ht="12.65" customHeight="1" x14ac:dyDescent="0.3">
      <c r="A95" s="145" t="s">
        <v>1806</v>
      </c>
      <c r="B95" s="145" t="s">
        <v>47</v>
      </c>
      <c r="C95" s="145" t="s">
        <v>1807</v>
      </c>
      <c r="D95" s="145" t="s">
        <v>1807</v>
      </c>
      <c r="E95" s="145"/>
      <c r="F95" s="145" t="s">
        <v>1790</v>
      </c>
      <c r="G95" s="145" t="s">
        <v>1808</v>
      </c>
      <c r="H95" s="145" t="s">
        <v>1808</v>
      </c>
      <c r="I95" s="152" t="s">
        <v>1940</v>
      </c>
      <c r="J95" s="152" t="s">
        <v>1956</v>
      </c>
      <c r="K95" s="152" t="s">
        <v>1957</v>
      </c>
      <c r="L95" s="158">
        <v>0.25</v>
      </c>
      <c r="M95" s="152" t="s">
        <v>1812</v>
      </c>
      <c r="N95" s="159" t="s">
        <v>1813</v>
      </c>
      <c r="O95" s="152"/>
      <c r="P95" s="160">
        <v>50</v>
      </c>
      <c r="Q95" s="152">
        <v>7.5</v>
      </c>
      <c r="R95" s="157">
        <v>6.25</v>
      </c>
      <c r="S95" s="157">
        <v>99.692764675055983</v>
      </c>
      <c r="T95" s="157">
        <v>0.66874999999999996</v>
      </c>
      <c r="U95" s="152">
        <f>Tabell1423[[#This Row],[Ers per håp]]*Tabell1423[[#This Row],[Totalt HÅP 2023]]</f>
        <v>66.669536376443688</v>
      </c>
      <c r="V95" s="152"/>
      <c r="W95" s="152"/>
      <c r="X95" s="152"/>
      <c r="Y95" s="152"/>
      <c r="Z95" s="145" t="s">
        <v>1814</v>
      </c>
      <c r="AA95" s="152" t="s">
        <v>1815</v>
      </c>
      <c r="AB95" s="152"/>
      <c r="AC95" s="145">
        <v>3092</v>
      </c>
      <c r="AD95" s="145">
        <v>3093</v>
      </c>
      <c r="AE95" s="145">
        <v>110</v>
      </c>
      <c r="AF95" s="145"/>
      <c r="AG95" s="145"/>
      <c r="AH95" s="152"/>
      <c r="AI95" s="152"/>
      <c r="AJ95" s="152"/>
      <c r="AK95" s="152"/>
      <c r="AL95" s="152"/>
      <c r="AM95" s="145"/>
      <c r="AN95" s="152"/>
      <c r="AO95" s="152"/>
      <c r="AP95" s="152"/>
    </row>
    <row r="96" spans="1:42" ht="12.65" customHeight="1" x14ac:dyDescent="0.3">
      <c r="A96" s="145" t="s">
        <v>1806</v>
      </c>
      <c r="B96" s="145" t="s">
        <v>47</v>
      </c>
      <c r="C96" s="145" t="s">
        <v>1807</v>
      </c>
      <c r="D96" s="145" t="s">
        <v>1807</v>
      </c>
      <c r="E96" s="145"/>
      <c r="F96" s="145" t="s">
        <v>1790</v>
      </c>
      <c r="G96" s="145" t="s">
        <v>1808</v>
      </c>
      <c r="H96" s="145" t="s">
        <v>1808</v>
      </c>
      <c r="I96" s="152" t="s">
        <v>1940</v>
      </c>
      <c r="J96" s="152" t="s">
        <v>1956</v>
      </c>
      <c r="K96" s="152" t="s">
        <v>1957</v>
      </c>
      <c r="L96" s="158">
        <v>0.25</v>
      </c>
      <c r="M96" s="152" t="s">
        <v>1812</v>
      </c>
      <c r="N96" s="159" t="s">
        <v>1816</v>
      </c>
      <c r="O96" s="152"/>
      <c r="P96" s="160">
        <v>55</v>
      </c>
      <c r="Q96" s="152">
        <v>7.5</v>
      </c>
      <c r="R96" s="157">
        <v>6.875</v>
      </c>
      <c r="S96" s="157">
        <v>99.692764675055983</v>
      </c>
      <c r="T96" s="157">
        <v>6.1875</v>
      </c>
      <c r="U96" s="152">
        <f>Tabell1423[[#This Row],[Ers per håp]]*Tabell1423[[#This Row],[Totalt HÅP 2023]]</f>
        <v>616.84898142690895</v>
      </c>
      <c r="V96" s="152"/>
      <c r="W96" s="152"/>
      <c r="X96" s="152"/>
      <c r="Y96" s="152"/>
      <c r="Z96" s="145" t="s">
        <v>1814</v>
      </c>
      <c r="AA96" s="152" t="s">
        <v>1815</v>
      </c>
      <c r="AB96" s="152"/>
      <c r="AC96" s="145">
        <v>3092</v>
      </c>
      <c r="AD96" s="145">
        <v>3093</v>
      </c>
      <c r="AE96" s="145">
        <v>110</v>
      </c>
      <c r="AF96" s="145"/>
      <c r="AG96" s="145"/>
      <c r="AH96" s="152"/>
      <c r="AI96" s="152"/>
      <c r="AJ96" s="152"/>
      <c r="AK96" s="152"/>
      <c r="AL96" s="152"/>
      <c r="AM96" s="145"/>
      <c r="AN96" s="152"/>
      <c r="AO96" s="152"/>
      <c r="AP96" s="152"/>
    </row>
    <row r="97" spans="1:42" ht="12.65" customHeight="1" x14ac:dyDescent="0.3">
      <c r="A97" s="145" t="s">
        <v>1806</v>
      </c>
      <c r="B97" s="145" t="s">
        <v>47</v>
      </c>
      <c r="C97" s="145" t="s">
        <v>1807</v>
      </c>
      <c r="D97" s="145" t="s">
        <v>1807</v>
      </c>
      <c r="E97" s="145"/>
      <c r="F97" s="145" t="s">
        <v>1790</v>
      </c>
      <c r="G97" s="145" t="s">
        <v>1808</v>
      </c>
      <c r="H97" s="145" t="s">
        <v>1808</v>
      </c>
      <c r="I97" s="152" t="s">
        <v>1940</v>
      </c>
      <c r="J97" s="152" t="s">
        <v>1958</v>
      </c>
      <c r="K97" s="152" t="s">
        <v>1959</v>
      </c>
      <c r="L97" s="158">
        <v>0.5</v>
      </c>
      <c r="M97" s="152" t="s">
        <v>1812</v>
      </c>
      <c r="N97" s="159" t="s">
        <v>1816</v>
      </c>
      <c r="O97" s="152"/>
      <c r="P97" s="160">
        <v>80</v>
      </c>
      <c r="Q97" s="152">
        <v>7.5</v>
      </c>
      <c r="R97" s="157">
        <v>10</v>
      </c>
      <c r="S97" s="157">
        <v>84.05903488485599</v>
      </c>
      <c r="T97" s="157">
        <v>10</v>
      </c>
      <c r="U97" s="152">
        <f>Tabell1423[[#This Row],[Ers per håp]]*Tabell1423[[#This Row],[Totalt HÅP 2023]]</f>
        <v>840.59034884855987</v>
      </c>
      <c r="V97" s="152"/>
      <c r="W97" s="152"/>
      <c r="X97" s="152"/>
      <c r="Y97" s="152"/>
      <c r="Z97" s="145" t="s">
        <v>1814</v>
      </c>
      <c r="AA97" s="152" t="s">
        <v>1815</v>
      </c>
      <c r="AB97" s="152"/>
      <c r="AC97" s="145">
        <v>3092</v>
      </c>
      <c r="AD97" s="145">
        <v>3093</v>
      </c>
      <c r="AE97" s="145">
        <v>110</v>
      </c>
      <c r="AF97" s="145"/>
      <c r="AG97" s="145"/>
      <c r="AH97" s="152"/>
      <c r="AI97" s="152"/>
      <c r="AJ97" s="152"/>
      <c r="AK97" s="152"/>
      <c r="AL97" s="152"/>
      <c r="AM97" s="145"/>
      <c r="AN97" s="152"/>
      <c r="AO97" s="152"/>
      <c r="AP97" s="152"/>
    </row>
    <row r="98" spans="1:42" ht="12.65" customHeight="1" x14ac:dyDescent="0.3">
      <c r="A98" s="145" t="s">
        <v>1806</v>
      </c>
      <c r="B98" s="145" t="s">
        <v>47</v>
      </c>
      <c r="C98" s="145" t="s">
        <v>1807</v>
      </c>
      <c r="D98" s="145" t="s">
        <v>1807</v>
      </c>
      <c r="E98" s="145"/>
      <c r="F98" s="145" t="s">
        <v>1790</v>
      </c>
      <c r="G98" s="145" t="s">
        <v>1808</v>
      </c>
      <c r="H98" s="145" t="s">
        <v>1808</v>
      </c>
      <c r="I98" s="152" t="s">
        <v>1960</v>
      </c>
      <c r="J98" s="152" t="s">
        <v>1961</v>
      </c>
      <c r="K98" s="152" t="s">
        <v>1962</v>
      </c>
      <c r="L98" s="158">
        <v>0.25</v>
      </c>
      <c r="M98" s="152" t="s">
        <v>1812</v>
      </c>
      <c r="N98" s="159" t="s">
        <v>1817</v>
      </c>
      <c r="O98" s="152"/>
      <c r="P98" s="160">
        <v>30</v>
      </c>
      <c r="Q98" s="152">
        <v>7.5</v>
      </c>
      <c r="R98" s="157">
        <v>3.75</v>
      </c>
      <c r="S98" s="157">
        <v>99.692764675055983</v>
      </c>
      <c r="T98" s="157">
        <v>3.75</v>
      </c>
      <c r="U98" s="152">
        <f>Tabell1423[[#This Row],[Ers per håp]]*Tabell1423[[#This Row],[Totalt HÅP 2023]]</f>
        <v>373.84786753145994</v>
      </c>
      <c r="V98" s="152"/>
      <c r="W98" s="152"/>
      <c r="X98" s="152"/>
      <c r="Y98" s="152"/>
      <c r="Z98" s="145" t="s">
        <v>1814</v>
      </c>
      <c r="AA98" s="152" t="s">
        <v>1815</v>
      </c>
      <c r="AB98" s="152"/>
      <c r="AC98" s="145">
        <v>3092</v>
      </c>
      <c r="AD98" s="145">
        <v>3093</v>
      </c>
      <c r="AE98" s="145">
        <v>110</v>
      </c>
      <c r="AF98" s="145"/>
      <c r="AG98" s="145"/>
      <c r="AH98" s="152"/>
      <c r="AI98" s="152"/>
      <c r="AJ98" s="152"/>
      <c r="AK98" s="152"/>
      <c r="AL98" s="152"/>
      <c r="AM98" s="145"/>
      <c r="AN98" s="152"/>
      <c r="AO98" s="152"/>
      <c r="AP98" s="152"/>
    </row>
    <row r="99" spans="1:42" ht="12.65" customHeight="1" x14ac:dyDescent="0.3">
      <c r="A99" s="145" t="s">
        <v>1806</v>
      </c>
      <c r="B99" s="145" t="s">
        <v>47</v>
      </c>
      <c r="C99" s="145" t="s">
        <v>1807</v>
      </c>
      <c r="D99" s="145" t="s">
        <v>1807</v>
      </c>
      <c r="E99" s="145"/>
      <c r="F99" s="145" t="s">
        <v>1790</v>
      </c>
      <c r="G99" s="145" t="s">
        <v>1808</v>
      </c>
      <c r="H99" s="145" t="s">
        <v>1808</v>
      </c>
      <c r="I99" s="152" t="s">
        <v>1960</v>
      </c>
      <c r="J99" s="152" t="s">
        <v>1963</v>
      </c>
      <c r="K99" s="152" t="s">
        <v>1964</v>
      </c>
      <c r="L99" s="158">
        <v>0.5</v>
      </c>
      <c r="M99" s="152" t="s">
        <v>1812</v>
      </c>
      <c r="N99" s="159" t="s">
        <v>1816</v>
      </c>
      <c r="O99" s="152"/>
      <c r="P99" s="160">
        <v>10</v>
      </c>
      <c r="Q99" s="152">
        <v>30</v>
      </c>
      <c r="R99" s="157">
        <v>5</v>
      </c>
      <c r="S99" s="157">
        <v>99.692764675055983</v>
      </c>
      <c r="T99" s="157">
        <v>2.25</v>
      </c>
      <c r="U99" s="152">
        <f>Tabell1423[[#This Row],[Ers per håp]]*Tabell1423[[#This Row],[Totalt HÅP 2023]]</f>
        <v>224.30872051887596</v>
      </c>
      <c r="V99" s="152"/>
      <c r="W99" s="152"/>
      <c r="X99" s="152"/>
      <c r="Y99" s="152"/>
      <c r="Z99" s="145" t="s">
        <v>1814</v>
      </c>
      <c r="AA99" s="152" t="s">
        <v>1815</v>
      </c>
      <c r="AB99" s="152"/>
      <c r="AC99" s="145">
        <v>3092</v>
      </c>
      <c r="AD99" s="145">
        <v>3093</v>
      </c>
      <c r="AE99" s="145">
        <v>110</v>
      </c>
      <c r="AF99" s="145"/>
      <c r="AG99" s="145"/>
      <c r="AH99" s="152"/>
      <c r="AI99" s="152"/>
      <c r="AJ99" s="152"/>
      <c r="AK99" s="152"/>
      <c r="AL99" s="152"/>
      <c r="AM99" s="145"/>
      <c r="AN99" s="152"/>
      <c r="AO99" s="152"/>
      <c r="AP99" s="152"/>
    </row>
    <row r="100" spans="1:42" ht="12.65" customHeight="1" x14ac:dyDescent="0.3">
      <c r="A100" s="145" t="s">
        <v>1806</v>
      </c>
      <c r="B100" s="145" t="s">
        <v>47</v>
      </c>
      <c r="C100" s="145" t="s">
        <v>1807</v>
      </c>
      <c r="D100" s="145" t="s">
        <v>1807</v>
      </c>
      <c r="E100" s="145"/>
      <c r="F100" s="145" t="s">
        <v>1790</v>
      </c>
      <c r="G100" s="145" t="s">
        <v>1808</v>
      </c>
      <c r="H100" s="145" t="s">
        <v>1808</v>
      </c>
      <c r="I100" s="152" t="s">
        <v>1960</v>
      </c>
      <c r="J100" s="152" t="s">
        <v>1965</v>
      </c>
      <c r="K100" s="152" t="s">
        <v>1966</v>
      </c>
      <c r="L100" s="158">
        <v>0.25</v>
      </c>
      <c r="M100" s="152" t="s">
        <v>1812</v>
      </c>
      <c r="N100" s="159" t="s">
        <v>1816</v>
      </c>
      <c r="O100" s="152"/>
      <c r="P100" s="160">
        <v>2</v>
      </c>
      <c r="Q100" s="152">
        <v>30</v>
      </c>
      <c r="R100" s="157">
        <v>1</v>
      </c>
      <c r="S100" s="157">
        <v>110.46490881436796</v>
      </c>
      <c r="T100" s="157">
        <v>0.22500000000000001</v>
      </c>
      <c r="U100" s="152">
        <f>Tabell1423[[#This Row],[Ers per håp]]*Tabell1423[[#This Row],[Totalt HÅP 2023]]</f>
        <v>24.854604483232791</v>
      </c>
      <c r="V100" s="152"/>
      <c r="W100" s="152"/>
      <c r="X100" s="152"/>
      <c r="Y100" s="152"/>
      <c r="Z100" s="145" t="s">
        <v>1814</v>
      </c>
      <c r="AA100" s="152" t="s">
        <v>1815</v>
      </c>
      <c r="AB100" s="152"/>
      <c r="AC100" s="145">
        <v>3092</v>
      </c>
      <c r="AD100" s="145">
        <v>3093</v>
      </c>
      <c r="AE100" s="145">
        <v>110</v>
      </c>
      <c r="AF100" s="145"/>
      <c r="AG100" s="145"/>
      <c r="AH100" s="152"/>
      <c r="AI100" s="152"/>
      <c r="AJ100" s="152"/>
      <c r="AK100" s="152"/>
      <c r="AL100" s="152"/>
      <c r="AM100" s="145"/>
      <c r="AN100" s="152"/>
      <c r="AO100" s="152"/>
      <c r="AP100" s="152"/>
    </row>
    <row r="101" spans="1:42" ht="12.65" customHeight="1" x14ac:dyDescent="0.3">
      <c r="A101" s="145" t="s">
        <v>1806</v>
      </c>
      <c r="B101" s="145" t="s">
        <v>47</v>
      </c>
      <c r="C101" s="145" t="s">
        <v>1807</v>
      </c>
      <c r="D101" s="145" t="s">
        <v>1807</v>
      </c>
      <c r="E101" s="145"/>
      <c r="F101" s="145" t="s">
        <v>1790</v>
      </c>
      <c r="G101" s="145" t="s">
        <v>1808</v>
      </c>
      <c r="H101" s="145" t="s">
        <v>1808</v>
      </c>
      <c r="I101" s="152" t="s">
        <v>1960</v>
      </c>
      <c r="J101" s="152" t="s">
        <v>1967</v>
      </c>
      <c r="K101" s="152" t="s">
        <v>1968</v>
      </c>
      <c r="L101" s="158">
        <v>0.5</v>
      </c>
      <c r="M101" s="152" t="s">
        <v>1812</v>
      </c>
      <c r="N101" s="159" t="s">
        <v>1813</v>
      </c>
      <c r="O101" s="152"/>
      <c r="P101" s="160">
        <v>6</v>
      </c>
      <c r="Q101" s="152">
        <v>15</v>
      </c>
      <c r="R101" s="157">
        <v>1.5</v>
      </c>
      <c r="S101" s="157">
        <v>110.46490881436796</v>
      </c>
      <c r="T101" s="157">
        <v>0.1605</v>
      </c>
      <c r="U101" s="152">
        <f>Tabell1423[[#This Row],[Ers per håp]]*Tabell1423[[#This Row],[Totalt HÅP 2023]]</f>
        <v>17.729617864706057</v>
      </c>
      <c r="V101" s="152"/>
      <c r="W101" s="152"/>
      <c r="X101" s="152"/>
      <c r="Y101" s="152"/>
      <c r="Z101" s="145" t="s">
        <v>1814</v>
      </c>
      <c r="AA101" s="152" t="s">
        <v>1815</v>
      </c>
      <c r="AB101" s="152"/>
      <c r="AC101" s="145">
        <v>3092</v>
      </c>
      <c r="AD101" s="145">
        <v>3093</v>
      </c>
      <c r="AE101" s="145">
        <v>110</v>
      </c>
      <c r="AF101" s="145"/>
      <c r="AG101" s="145"/>
      <c r="AH101" s="152"/>
      <c r="AI101" s="152"/>
      <c r="AJ101" s="152"/>
      <c r="AK101" s="152"/>
      <c r="AL101" s="152"/>
      <c r="AM101" s="145"/>
      <c r="AN101" s="152"/>
      <c r="AO101" s="152"/>
      <c r="AP101" s="152"/>
    </row>
    <row r="102" spans="1:42" ht="12.65" customHeight="1" x14ac:dyDescent="0.3">
      <c r="A102" s="145" t="s">
        <v>1806</v>
      </c>
      <c r="B102" s="145" t="s">
        <v>47</v>
      </c>
      <c r="C102" s="145" t="s">
        <v>1807</v>
      </c>
      <c r="D102" s="145" t="s">
        <v>1807</v>
      </c>
      <c r="E102" s="145"/>
      <c r="F102" s="145" t="s">
        <v>1790</v>
      </c>
      <c r="G102" s="145" t="s">
        <v>1808</v>
      </c>
      <c r="H102" s="145" t="s">
        <v>1808</v>
      </c>
      <c r="I102" s="152" t="s">
        <v>1960</v>
      </c>
      <c r="J102" s="152" t="s">
        <v>1969</v>
      </c>
      <c r="K102" s="152" t="s">
        <v>1970</v>
      </c>
      <c r="L102" s="158">
        <v>0.25</v>
      </c>
      <c r="M102" s="152" t="s">
        <v>1812</v>
      </c>
      <c r="N102" s="159" t="s">
        <v>1971</v>
      </c>
      <c r="O102" s="152"/>
      <c r="P102" s="160">
        <v>4</v>
      </c>
      <c r="Q102" s="152">
        <v>30</v>
      </c>
      <c r="R102" s="157">
        <v>2</v>
      </c>
      <c r="S102" s="157">
        <v>110.46490881436796</v>
      </c>
      <c r="T102" s="157">
        <v>0.5535714285714286</v>
      </c>
      <c r="U102" s="152">
        <f>Tabell1423[[#This Row],[Ers per håp]]*Tabell1423[[#This Row],[Totalt HÅP 2023]]</f>
        <v>61.150217379382269</v>
      </c>
      <c r="V102" s="152"/>
      <c r="W102" s="152"/>
      <c r="X102" s="152"/>
      <c r="Y102" s="152"/>
      <c r="Z102" s="145" t="s">
        <v>1814</v>
      </c>
      <c r="AA102" s="152" t="s">
        <v>1815</v>
      </c>
      <c r="AB102" s="152"/>
      <c r="AC102" s="145">
        <v>3092</v>
      </c>
      <c r="AD102" s="145">
        <v>3093</v>
      </c>
      <c r="AE102" s="145">
        <v>110</v>
      </c>
      <c r="AF102" s="145"/>
      <c r="AG102" s="145"/>
      <c r="AH102" s="152"/>
      <c r="AI102" s="152"/>
      <c r="AJ102" s="152"/>
      <c r="AK102" s="152"/>
      <c r="AL102" s="152"/>
      <c r="AM102" s="145"/>
      <c r="AN102" s="152"/>
      <c r="AO102" s="152"/>
      <c r="AP102" s="152"/>
    </row>
    <row r="103" spans="1:42" ht="12.65" customHeight="1" x14ac:dyDescent="0.3">
      <c r="A103" s="145" t="s">
        <v>1806</v>
      </c>
      <c r="B103" s="145" t="s">
        <v>47</v>
      </c>
      <c r="C103" s="145" t="s">
        <v>1807</v>
      </c>
      <c r="D103" s="145" t="s">
        <v>1807</v>
      </c>
      <c r="E103" s="145"/>
      <c r="F103" s="145" t="s">
        <v>1790</v>
      </c>
      <c r="G103" s="145" t="s">
        <v>1808</v>
      </c>
      <c r="H103" s="145" t="s">
        <v>1808</v>
      </c>
      <c r="I103" s="152" t="s">
        <v>1960</v>
      </c>
      <c r="J103" s="152" t="s">
        <v>1969</v>
      </c>
      <c r="K103" s="152" t="s">
        <v>1970</v>
      </c>
      <c r="L103" s="158">
        <v>0.25</v>
      </c>
      <c r="M103" s="152" t="s">
        <v>1812</v>
      </c>
      <c r="N103" s="159" t="s">
        <v>1813</v>
      </c>
      <c r="O103" s="152"/>
      <c r="P103" s="160">
        <v>4</v>
      </c>
      <c r="Q103" s="152">
        <v>30</v>
      </c>
      <c r="R103" s="157">
        <v>2</v>
      </c>
      <c r="S103" s="157">
        <v>110.46490881436796</v>
      </c>
      <c r="T103" s="157">
        <v>1.004</v>
      </c>
      <c r="U103" s="152">
        <f>Tabell1423[[#This Row],[Ers per håp]]*Tabell1423[[#This Row],[Totalt HÅP 2023]]</f>
        <v>110.90676844962543</v>
      </c>
      <c r="V103" s="152"/>
      <c r="W103" s="152"/>
      <c r="X103" s="152"/>
      <c r="Y103" s="152"/>
      <c r="Z103" s="145" t="s">
        <v>1814</v>
      </c>
      <c r="AA103" s="152" t="s">
        <v>1815</v>
      </c>
      <c r="AB103" s="152"/>
      <c r="AC103" s="145">
        <v>3092</v>
      </c>
      <c r="AD103" s="145">
        <v>3093</v>
      </c>
      <c r="AE103" s="145">
        <v>110</v>
      </c>
      <c r="AF103" s="145"/>
      <c r="AG103" s="145"/>
      <c r="AH103" s="152"/>
      <c r="AI103" s="152"/>
      <c r="AJ103" s="152"/>
      <c r="AK103" s="152"/>
      <c r="AL103" s="152"/>
      <c r="AM103" s="145"/>
      <c r="AN103" s="152"/>
      <c r="AO103" s="152"/>
      <c r="AP103" s="152"/>
    </row>
    <row r="104" spans="1:42" ht="12.65" customHeight="1" x14ac:dyDescent="0.3">
      <c r="A104" s="145" t="s">
        <v>1806</v>
      </c>
      <c r="B104" s="145" t="s">
        <v>47</v>
      </c>
      <c r="C104" s="145" t="s">
        <v>1807</v>
      </c>
      <c r="D104" s="145" t="s">
        <v>1807</v>
      </c>
      <c r="E104" s="145"/>
      <c r="F104" s="145" t="s">
        <v>1790</v>
      </c>
      <c r="G104" s="145" t="s">
        <v>1808</v>
      </c>
      <c r="H104" s="145" t="s">
        <v>1808</v>
      </c>
      <c r="I104" s="152" t="s">
        <v>1960</v>
      </c>
      <c r="J104" s="152" t="s">
        <v>1969</v>
      </c>
      <c r="K104" s="152" t="s">
        <v>1970</v>
      </c>
      <c r="L104" s="158">
        <v>0.25</v>
      </c>
      <c r="M104" s="152" t="s">
        <v>1812</v>
      </c>
      <c r="N104" s="159" t="s">
        <v>1816</v>
      </c>
      <c r="O104" s="152"/>
      <c r="P104" s="160">
        <v>4</v>
      </c>
      <c r="Q104" s="152">
        <v>30</v>
      </c>
      <c r="R104" s="157">
        <v>2</v>
      </c>
      <c r="S104" s="157">
        <v>110.46490881436796</v>
      </c>
      <c r="T104" s="157">
        <v>0.45</v>
      </c>
      <c r="U104" s="152">
        <f>Tabell1423[[#This Row],[Ers per håp]]*Tabell1423[[#This Row],[Totalt HÅP 2023]]</f>
        <v>49.709208966465582</v>
      </c>
      <c r="V104" s="152"/>
      <c r="W104" s="152"/>
      <c r="X104" s="152"/>
      <c r="Y104" s="152"/>
      <c r="Z104" s="145" t="s">
        <v>1814</v>
      </c>
      <c r="AA104" s="152" t="s">
        <v>1815</v>
      </c>
      <c r="AB104" s="152"/>
      <c r="AC104" s="145">
        <v>3092</v>
      </c>
      <c r="AD104" s="145">
        <v>3093</v>
      </c>
      <c r="AE104" s="145">
        <v>110</v>
      </c>
      <c r="AF104" s="145"/>
      <c r="AG104" s="145"/>
      <c r="AH104" s="152"/>
      <c r="AI104" s="152"/>
      <c r="AJ104" s="152"/>
      <c r="AK104" s="152"/>
      <c r="AL104" s="152"/>
      <c r="AM104" s="145"/>
      <c r="AN104" s="152"/>
      <c r="AO104" s="152"/>
      <c r="AP104" s="152"/>
    </row>
    <row r="105" spans="1:42" ht="12.65" customHeight="1" x14ac:dyDescent="0.3">
      <c r="A105" s="145" t="s">
        <v>1806</v>
      </c>
      <c r="B105" s="145" t="s">
        <v>47</v>
      </c>
      <c r="C105" s="145" t="s">
        <v>1807</v>
      </c>
      <c r="D105" s="145" t="s">
        <v>1807</v>
      </c>
      <c r="E105" s="145"/>
      <c r="F105" s="145" t="s">
        <v>1790</v>
      </c>
      <c r="G105" s="145" t="s">
        <v>1808</v>
      </c>
      <c r="H105" s="145" t="s">
        <v>1808</v>
      </c>
      <c r="I105" s="152" t="s">
        <v>1960</v>
      </c>
      <c r="J105" s="152" t="s">
        <v>1972</v>
      </c>
      <c r="K105" s="152" t="s">
        <v>1973</v>
      </c>
      <c r="L105" s="158">
        <v>0.25</v>
      </c>
      <c r="M105" s="152" t="s">
        <v>1812</v>
      </c>
      <c r="N105" s="159" t="s">
        <v>1813</v>
      </c>
      <c r="O105" s="152"/>
      <c r="P105" s="160">
        <v>12</v>
      </c>
      <c r="Q105" s="152">
        <v>7.5</v>
      </c>
      <c r="R105" s="157">
        <v>1.5</v>
      </c>
      <c r="S105" s="157">
        <v>99.692764675055983</v>
      </c>
      <c r="T105" s="157">
        <v>0.1605</v>
      </c>
      <c r="U105" s="152">
        <f>Tabell1423[[#This Row],[Ers per håp]]*Tabell1423[[#This Row],[Totalt HÅP 2023]]</f>
        <v>16.000688730346486</v>
      </c>
      <c r="V105" s="152"/>
      <c r="W105" s="152"/>
      <c r="X105" s="152"/>
      <c r="Y105" s="152"/>
      <c r="Z105" s="145" t="s">
        <v>1814</v>
      </c>
      <c r="AA105" s="152" t="s">
        <v>1815</v>
      </c>
      <c r="AB105" s="152"/>
      <c r="AC105" s="145">
        <v>3092</v>
      </c>
      <c r="AD105" s="145">
        <v>3093</v>
      </c>
      <c r="AE105" s="145">
        <v>110</v>
      </c>
      <c r="AF105" s="145"/>
      <c r="AG105" s="145"/>
      <c r="AH105" s="152"/>
      <c r="AI105" s="152"/>
      <c r="AJ105" s="152"/>
      <c r="AK105" s="152"/>
      <c r="AL105" s="152"/>
      <c r="AM105" s="145"/>
      <c r="AN105" s="152"/>
      <c r="AO105" s="152"/>
      <c r="AP105" s="152"/>
    </row>
    <row r="106" spans="1:42" ht="12.65" customHeight="1" x14ac:dyDescent="0.3">
      <c r="A106" s="145" t="s">
        <v>1806</v>
      </c>
      <c r="B106" s="145" t="s">
        <v>47</v>
      </c>
      <c r="C106" s="145" t="s">
        <v>1807</v>
      </c>
      <c r="D106" s="145" t="s">
        <v>1807</v>
      </c>
      <c r="E106" s="145"/>
      <c r="F106" s="145" t="s">
        <v>1790</v>
      </c>
      <c r="G106" s="145" t="s">
        <v>1808</v>
      </c>
      <c r="H106" s="145" t="s">
        <v>1808</v>
      </c>
      <c r="I106" s="152" t="s">
        <v>1960</v>
      </c>
      <c r="J106" s="152" t="s">
        <v>1974</v>
      </c>
      <c r="K106" s="152" t="s">
        <v>1975</v>
      </c>
      <c r="L106" s="158">
        <v>0.25</v>
      </c>
      <c r="M106" s="152" t="s">
        <v>1812</v>
      </c>
      <c r="N106" s="159" t="s">
        <v>1813</v>
      </c>
      <c r="O106" s="152"/>
      <c r="P106" s="160">
        <v>12</v>
      </c>
      <c r="Q106" s="152">
        <v>7.5</v>
      </c>
      <c r="R106" s="157">
        <v>1.5</v>
      </c>
      <c r="S106" s="157">
        <v>99.692764675055983</v>
      </c>
      <c r="T106" s="157">
        <v>0.1605</v>
      </c>
      <c r="U106" s="152">
        <f>Tabell1423[[#This Row],[Ers per håp]]*Tabell1423[[#This Row],[Totalt HÅP 2023]]</f>
        <v>16.000688730346486</v>
      </c>
      <c r="V106" s="152"/>
      <c r="W106" s="152"/>
      <c r="X106" s="152"/>
      <c r="Y106" s="152"/>
      <c r="Z106" s="145" t="s">
        <v>1814</v>
      </c>
      <c r="AA106" s="152" t="s">
        <v>1815</v>
      </c>
      <c r="AB106" s="152"/>
      <c r="AC106" s="145">
        <v>3092</v>
      </c>
      <c r="AD106" s="145">
        <v>3093</v>
      </c>
      <c r="AE106" s="145">
        <v>110</v>
      </c>
      <c r="AF106" s="145"/>
      <c r="AG106" s="145"/>
      <c r="AH106" s="152"/>
      <c r="AI106" s="152"/>
      <c r="AJ106" s="152"/>
      <c r="AK106" s="152"/>
      <c r="AL106" s="152"/>
      <c r="AM106" s="145"/>
      <c r="AN106" s="152"/>
      <c r="AO106" s="152"/>
      <c r="AP106" s="152"/>
    </row>
    <row r="107" spans="1:42" ht="12.65" customHeight="1" x14ac:dyDescent="0.3">
      <c r="A107" s="145" t="s">
        <v>1806</v>
      </c>
      <c r="B107" s="145" t="s">
        <v>47</v>
      </c>
      <c r="C107" s="145" t="s">
        <v>1807</v>
      </c>
      <c r="D107" s="145" t="s">
        <v>1807</v>
      </c>
      <c r="E107" s="145"/>
      <c r="F107" s="145" t="s">
        <v>1790</v>
      </c>
      <c r="G107" s="145" t="s">
        <v>1808</v>
      </c>
      <c r="H107" s="145" t="s">
        <v>1808</v>
      </c>
      <c r="I107" s="152" t="s">
        <v>1960</v>
      </c>
      <c r="J107" s="152" t="s">
        <v>1974</v>
      </c>
      <c r="K107" s="152" t="s">
        <v>1975</v>
      </c>
      <c r="L107" s="158">
        <v>0.25</v>
      </c>
      <c r="M107" s="152" t="s">
        <v>1812</v>
      </c>
      <c r="N107" s="159" t="s">
        <v>1816</v>
      </c>
      <c r="O107" s="152"/>
      <c r="P107" s="160">
        <v>25</v>
      </c>
      <c r="Q107" s="152">
        <v>7.5</v>
      </c>
      <c r="R107" s="157">
        <v>3.125</v>
      </c>
      <c r="S107" s="157">
        <v>99.692764675055983</v>
      </c>
      <c r="T107" s="157">
        <v>2.8125</v>
      </c>
      <c r="U107" s="152">
        <f>Tabell1423[[#This Row],[Ers per håp]]*Tabell1423[[#This Row],[Totalt HÅP 2023]]</f>
        <v>280.38590064859494</v>
      </c>
      <c r="V107" s="152"/>
      <c r="W107" s="152"/>
      <c r="X107" s="152"/>
      <c r="Y107" s="152"/>
      <c r="Z107" s="145" t="s">
        <v>1814</v>
      </c>
      <c r="AA107" s="152" t="s">
        <v>1815</v>
      </c>
      <c r="AB107" s="152"/>
      <c r="AC107" s="145">
        <v>3092</v>
      </c>
      <c r="AD107" s="145">
        <v>3093</v>
      </c>
      <c r="AE107" s="145">
        <v>110</v>
      </c>
      <c r="AF107" s="145"/>
      <c r="AG107" s="145"/>
      <c r="AH107" s="152"/>
      <c r="AI107" s="152"/>
      <c r="AJ107" s="152"/>
      <c r="AK107" s="152"/>
      <c r="AL107" s="152"/>
      <c r="AM107" s="145"/>
      <c r="AN107" s="152"/>
      <c r="AO107" s="152"/>
      <c r="AP107" s="152"/>
    </row>
    <row r="108" spans="1:42" ht="12.65" customHeight="1" x14ac:dyDescent="0.3">
      <c r="A108" s="145" t="s">
        <v>1806</v>
      </c>
      <c r="B108" s="145" t="s">
        <v>47</v>
      </c>
      <c r="C108" s="145" t="s">
        <v>1807</v>
      </c>
      <c r="D108" s="145" t="s">
        <v>1807</v>
      </c>
      <c r="E108" s="145"/>
      <c r="F108" s="145" t="s">
        <v>1790</v>
      </c>
      <c r="G108" s="145" t="s">
        <v>1808</v>
      </c>
      <c r="H108" s="145" t="s">
        <v>1808</v>
      </c>
      <c r="I108" s="152" t="s">
        <v>1960</v>
      </c>
      <c r="J108" s="152" t="s">
        <v>1976</v>
      </c>
      <c r="K108" s="152" t="s">
        <v>1977</v>
      </c>
      <c r="L108" s="158">
        <v>0.25</v>
      </c>
      <c r="M108" s="152" t="s">
        <v>1812</v>
      </c>
      <c r="N108" s="159" t="s">
        <v>1816</v>
      </c>
      <c r="O108" s="152"/>
      <c r="P108" s="160">
        <v>30</v>
      </c>
      <c r="Q108" s="152">
        <v>7.5</v>
      </c>
      <c r="R108" s="157">
        <v>3.75</v>
      </c>
      <c r="S108" s="157">
        <v>99.692764675055983</v>
      </c>
      <c r="T108" s="157">
        <v>3.375</v>
      </c>
      <c r="U108" s="152">
        <f>Tabell1423[[#This Row],[Ers per håp]]*Tabell1423[[#This Row],[Totalt HÅP 2023]]</f>
        <v>336.46308077831395</v>
      </c>
      <c r="V108" s="152"/>
      <c r="W108" s="152"/>
      <c r="X108" s="152"/>
      <c r="Y108" s="152"/>
      <c r="Z108" s="145" t="s">
        <v>1814</v>
      </c>
      <c r="AA108" s="152" t="s">
        <v>1815</v>
      </c>
      <c r="AB108" s="152"/>
      <c r="AC108" s="145">
        <v>3092</v>
      </c>
      <c r="AD108" s="145">
        <v>3093</v>
      </c>
      <c r="AE108" s="145">
        <v>110</v>
      </c>
      <c r="AF108" s="145"/>
      <c r="AG108" s="145"/>
      <c r="AH108" s="152"/>
      <c r="AI108" s="152"/>
      <c r="AJ108" s="152"/>
      <c r="AK108" s="152"/>
      <c r="AL108" s="152"/>
      <c r="AM108" s="145"/>
      <c r="AN108" s="152"/>
      <c r="AO108" s="152"/>
      <c r="AP108" s="152"/>
    </row>
    <row r="109" spans="1:42" ht="12.65" customHeight="1" x14ac:dyDescent="0.3">
      <c r="A109" s="145" t="s">
        <v>1806</v>
      </c>
      <c r="B109" s="145" t="s">
        <v>47</v>
      </c>
      <c r="C109" s="145" t="s">
        <v>1807</v>
      </c>
      <c r="D109" s="145" t="s">
        <v>1807</v>
      </c>
      <c r="E109" s="145"/>
      <c r="F109" s="145" t="s">
        <v>1790</v>
      </c>
      <c r="G109" s="145" t="s">
        <v>1808</v>
      </c>
      <c r="H109" s="145" t="s">
        <v>1808</v>
      </c>
      <c r="I109" s="152" t="s">
        <v>1960</v>
      </c>
      <c r="J109" s="152" t="s">
        <v>1978</v>
      </c>
      <c r="K109" s="152" t="s">
        <v>1979</v>
      </c>
      <c r="L109" s="158">
        <v>0.5</v>
      </c>
      <c r="M109" s="152" t="s">
        <v>1812</v>
      </c>
      <c r="N109" s="159" t="s">
        <v>1816</v>
      </c>
      <c r="O109" s="152"/>
      <c r="P109" s="160">
        <v>10</v>
      </c>
      <c r="Q109" s="152">
        <v>30</v>
      </c>
      <c r="R109" s="157">
        <v>5</v>
      </c>
      <c r="S109" s="157">
        <v>99.692764675055983</v>
      </c>
      <c r="T109" s="157">
        <v>2.25</v>
      </c>
      <c r="U109" s="152">
        <f>Tabell1423[[#This Row],[Ers per håp]]*Tabell1423[[#This Row],[Totalt HÅP 2023]]</f>
        <v>224.30872051887596</v>
      </c>
      <c r="V109" s="152"/>
      <c r="W109" s="152"/>
      <c r="X109" s="152"/>
      <c r="Y109" s="152"/>
      <c r="Z109" s="145" t="s">
        <v>1814</v>
      </c>
      <c r="AA109" s="152" t="s">
        <v>1815</v>
      </c>
      <c r="AB109" s="152"/>
      <c r="AC109" s="145">
        <v>3092</v>
      </c>
      <c r="AD109" s="145">
        <v>3093</v>
      </c>
      <c r="AE109" s="145">
        <v>110</v>
      </c>
      <c r="AF109" s="145"/>
      <c r="AG109" s="145"/>
      <c r="AH109" s="152"/>
      <c r="AI109" s="152"/>
      <c r="AJ109" s="152"/>
      <c r="AK109" s="152"/>
      <c r="AL109" s="152"/>
      <c r="AM109" s="145"/>
      <c r="AN109" s="152"/>
      <c r="AO109" s="152"/>
      <c r="AP109" s="152"/>
    </row>
    <row r="110" spans="1:42" ht="12.65" customHeight="1" x14ac:dyDescent="0.3">
      <c r="A110" s="145" t="s">
        <v>1806</v>
      </c>
      <c r="B110" s="145" t="s">
        <v>47</v>
      </c>
      <c r="C110" s="145" t="s">
        <v>1807</v>
      </c>
      <c r="D110" s="145" t="s">
        <v>1807</v>
      </c>
      <c r="E110" s="145"/>
      <c r="F110" s="145" t="s">
        <v>1790</v>
      </c>
      <c r="G110" s="145" t="s">
        <v>1808</v>
      </c>
      <c r="H110" s="145" t="s">
        <v>1808</v>
      </c>
      <c r="I110" s="152" t="s">
        <v>1960</v>
      </c>
      <c r="J110" s="152" t="s">
        <v>1980</v>
      </c>
      <c r="K110" s="152" t="s">
        <v>1981</v>
      </c>
      <c r="L110" s="158">
        <v>0.5</v>
      </c>
      <c r="M110" s="152" t="s">
        <v>1812</v>
      </c>
      <c r="N110" s="159" t="s">
        <v>1816</v>
      </c>
      <c r="O110" s="152"/>
      <c r="P110" s="160">
        <v>30</v>
      </c>
      <c r="Q110" s="152">
        <v>7.5</v>
      </c>
      <c r="R110" s="157">
        <v>3.75</v>
      </c>
      <c r="S110" s="157">
        <v>99.692764675055983</v>
      </c>
      <c r="T110" s="157">
        <v>3.75</v>
      </c>
      <c r="U110" s="152">
        <f>Tabell1423[[#This Row],[Ers per håp]]*Tabell1423[[#This Row],[Totalt HÅP 2023]]</f>
        <v>373.84786753145994</v>
      </c>
      <c r="V110" s="152"/>
      <c r="W110" s="152"/>
      <c r="X110" s="152"/>
      <c r="Y110" s="152"/>
      <c r="Z110" s="145" t="s">
        <v>1814</v>
      </c>
      <c r="AA110" s="152" t="s">
        <v>1815</v>
      </c>
      <c r="AB110" s="152"/>
      <c r="AC110" s="145">
        <v>3092</v>
      </c>
      <c r="AD110" s="145">
        <v>3093</v>
      </c>
      <c r="AE110" s="145">
        <v>110</v>
      </c>
      <c r="AF110" s="145"/>
      <c r="AG110" s="145"/>
      <c r="AH110" s="152"/>
      <c r="AI110" s="152"/>
      <c r="AJ110" s="152"/>
      <c r="AK110" s="152"/>
      <c r="AL110" s="152"/>
      <c r="AM110" s="145"/>
      <c r="AN110" s="152"/>
      <c r="AO110" s="152"/>
      <c r="AP110" s="152"/>
    </row>
    <row r="111" spans="1:42" ht="12.65" customHeight="1" x14ac:dyDescent="0.3">
      <c r="A111" s="145" t="s">
        <v>1806</v>
      </c>
      <c r="B111" s="145" t="s">
        <v>47</v>
      </c>
      <c r="C111" s="145" t="s">
        <v>1807</v>
      </c>
      <c r="D111" s="145" t="s">
        <v>1807</v>
      </c>
      <c r="E111" s="145"/>
      <c r="F111" s="145" t="s">
        <v>1790</v>
      </c>
      <c r="G111" s="145" t="s">
        <v>1808</v>
      </c>
      <c r="H111" s="145" t="s">
        <v>1808</v>
      </c>
      <c r="I111" s="152" t="s">
        <v>1960</v>
      </c>
      <c r="J111" s="152" t="s">
        <v>1982</v>
      </c>
      <c r="K111" s="152" t="s">
        <v>1983</v>
      </c>
      <c r="L111" s="158">
        <v>0.5</v>
      </c>
      <c r="M111" s="152" t="s">
        <v>1812</v>
      </c>
      <c r="N111" s="159" t="s">
        <v>1817</v>
      </c>
      <c r="O111" s="152"/>
      <c r="P111" s="160">
        <v>30</v>
      </c>
      <c r="Q111" s="152">
        <v>15</v>
      </c>
      <c r="R111" s="157">
        <v>7.5</v>
      </c>
      <c r="S111" s="157">
        <v>99.692764675055983</v>
      </c>
      <c r="T111" s="157">
        <v>7.5</v>
      </c>
      <c r="U111" s="152">
        <f>Tabell1423[[#This Row],[Ers per håp]]*Tabell1423[[#This Row],[Totalt HÅP 2023]]</f>
        <v>747.69573506291988</v>
      </c>
      <c r="V111" s="152"/>
      <c r="W111" s="152"/>
      <c r="X111" s="152"/>
      <c r="Y111" s="152"/>
      <c r="Z111" s="145" t="s">
        <v>1814</v>
      </c>
      <c r="AA111" s="152" t="s">
        <v>1815</v>
      </c>
      <c r="AB111" s="152"/>
      <c r="AC111" s="145">
        <v>3092</v>
      </c>
      <c r="AD111" s="145">
        <v>3093</v>
      </c>
      <c r="AE111" s="145">
        <v>110</v>
      </c>
      <c r="AF111" s="145"/>
      <c r="AG111" s="145"/>
      <c r="AH111" s="152"/>
      <c r="AI111" s="152"/>
      <c r="AJ111" s="152"/>
      <c r="AK111" s="152"/>
      <c r="AL111" s="152"/>
      <c r="AM111" s="145"/>
      <c r="AN111" s="152"/>
      <c r="AO111" s="152"/>
      <c r="AP111" s="152"/>
    </row>
    <row r="112" spans="1:42" ht="12.65" customHeight="1" x14ac:dyDescent="0.3">
      <c r="A112" s="145" t="s">
        <v>1806</v>
      </c>
      <c r="B112" s="145" t="s">
        <v>47</v>
      </c>
      <c r="C112" s="145" t="s">
        <v>1807</v>
      </c>
      <c r="D112" s="145" t="s">
        <v>1807</v>
      </c>
      <c r="E112" s="145"/>
      <c r="F112" s="145" t="s">
        <v>1790</v>
      </c>
      <c r="G112" s="145" t="s">
        <v>1808</v>
      </c>
      <c r="H112" s="145" t="s">
        <v>1808</v>
      </c>
      <c r="I112" s="152" t="s">
        <v>1984</v>
      </c>
      <c r="J112" s="152" t="s">
        <v>1985</v>
      </c>
      <c r="K112" s="152" t="s">
        <v>1986</v>
      </c>
      <c r="L112" s="158">
        <v>0.5</v>
      </c>
      <c r="M112" s="152" t="s">
        <v>1812</v>
      </c>
      <c r="N112" s="159" t="s">
        <v>1816</v>
      </c>
      <c r="O112" s="152"/>
      <c r="P112" s="160">
        <v>24</v>
      </c>
      <c r="Q112" s="152">
        <v>15</v>
      </c>
      <c r="R112" s="157">
        <v>6</v>
      </c>
      <c r="S112" s="157">
        <v>99.692764675055983</v>
      </c>
      <c r="T112" s="157">
        <v>5.4</v>
      </c>
      <c r="U112" s="152">
        <f>Tabell1423[[#This Row],[Ers per håp]]*Tabell1423[[#This Row],[Totalt HÅP 2023]]</f>
        <v>538.34092924530239</v>
      </c>
      <c r="V112" s="152"/>
      <c r="W112" s="152"/>
      <c r="X112" s="152"/>
      <c r="Y112" s="152"/>
      <c r="Z112" s="145" t="s">
        <v>1814</v>
      </c>
      <c r="AA112" s="152" t="s">
        <v>1815</v>
      </c>
      <c r="AB112" s="152"/>
      <c r="AC112" s="145">
        <v>3092</v>
      </c>
      <c r="AD112" s="145">
        <v>3093</v>
      </c>
      <c r="AE112" s="145">
        <v>110</v>
      </c>
      <c r="AF112" s="145"/>
      <c r="AG112" s="145"/>
      <c r="AH112" s="152"/>
      <c r="AI112" s="152"/>
      <c r="AJ112" s="152"/>
      <c r="AK112" s="152"/>
      <c r="AL112" s="152"/>
      <c r="AM112" s="145"/>
      <c r="AN112" s="152"/>
      <c r="AO112" s="152"/>
      <c r="AP112" s="152"/>
    </row>
    <row r="113" spans="1:42" ht="12.65" customHeight="1" x14ac:dyDescent="0.3">
      <c r="A113" s="145" t="s">
        <v>1806</v>
      </c>
      <c r="B113" s="145" t="s">
        <v>47</v>
      </c>
      <c r="C113" s="145" t="s">
        <v>1807</v>
      </c>
      <c r="D113" s="145" t="s">
        <v>1807</v>
      </c>
      <c r="E113" s="145"/>
      <c r="F113" s="145" t="s">
        <v>1790</v>
      </c>
      <c r="G113" s="145" t="s">
        <v>1808</v>
      </c>
      <c r="H113" s="145" t="s">
        <v>1808</v>
      </c>
      <c r="I113" s="152" t="s">
        <v>1984</v>
      </c>
      <c r="J113" s="152" t="s">
        <v>1987</v>
      </c>
      <c r="K113" s="152" t="s">
        <v>1988</v>
      </c>
      <c r="L113" s="158">
        <v>0.5</v>
      </c>
      <c r="M113" s="152" t="s">
        <v>1812</v>
      </c>
      <c r="N113" s="159" t="s">
        <v>1813</v>
      </c>
      <c r="O113" s="152"/>
      <c r="P113" s="160">
        <v>24</v>
      </c>
      <c r="Q113" s="152">
        <v>30</v>
      </c>
      <c r="R113" s="157">
        <v>12</v>
      </c>
      <c r="S113" s="157">
        <v>99.692764675055983</v>
      </c>
      <c r="T113" s="157">
        <v>6.6480000000000006</v>
      </c>
      <c r="U113" s="152">
        <f>Tabell1423[[#This Row],[Ers per håp]]*Tabell1423[[#This Row],[Totalt HÅP 2023]]</f>
        <v>662.75749955977221</v>
      </c>
      <c r="V113" s="152"/>
      <c r="W113" s="152"/>
      <c r="X113" s="152"/>
      <c r="Y113" s="152"/>
      <c r="Z113" s="145" t="s">
        <v>1814</v>
      </c>
      <c r="AA113" s="152" t="s">
        <v>1815</v>
      </c>
      <c r="AB113" s="152"/>
      <c r="AC113" s="145">
        <v>3092</v>
      </c>
      <c r="AD113" s="145">
        <v>3093</v>
      </c>
      <c r="AE113" s="145">
        <v>110</v>
      </c>
      <c r="AF113" s="145"/>
      <c r="AG113" s="145"/>
      <c r="AH113" s="152"/>
      <c r="AI113" s="152"/>
      <c r="AJ113" s="152"/>
      <c r="AK113" s="152"/>
      <c r="AL113" s="152"/>
      <c r="AM113" s="145"/>
      <c r="AN113" s="152"/>
      <c r="AO113" s="152"/>
      <c r="AP113" s="152"/>
    </row>
    <row r="114" spans="1:42" ht="12.65" customHeight="1" x14ac:dyDescent="0.3">
      <c r="A114" s="145" t="s">
        <v>1806</v>
      </c>
      <c r="B114" s="145" t="s">
        <v>47</v>
      </c>
      <c r="C114" s="145" t="s">
        <v>1807</v>
      </c>
      <c r="D114" s="145" t="s">
        <v>1807</v>
      </c>
      <c r="E114" s="145"/>
      <c r="F114" s="145" t="s">
        <v>1790</v>
      </c>
      <c r="G114" s="145" t="s">
        <v>1808</v>
      </c>
      <c r="H114" s="145" t="s">
        <v>1808</v>
      </c>
      <c r="I114" s="152" t="s">
        <v>1984</v>
      </c>
      <c r="J114" s="152" t="s">
        <v>1987</v>
      </c>
      <c r="K114" s="152" t="s">
        <v>1988</v>
      </c>
      <c r="L114" s="158">
        <v>0.5</v>
      </c>
      <c r="M114" s="152" t="s">
        <v>1812</v>
      </c>
      <c r="N114" s="159" t="s">
        <v>1816</v>
      </c>
      <c r="O114" s="152"/>
      <c r="P114" s="160">
        <v>30</v>
      </c>
      <c r="Q114" s="152">
        <v>30</v>
      </c>
      <c r="R114" s="157">
        <v>15</v>
      </c>
      <c r="S114" s="157">
        <v>99.692764675055983</v>
      </c>
      <c r="T114" s="157">
        <v>6.75</v>
      </c>
      <c r="U114" s="152">
        <f>Tabell1423[[#This Row],[Ers per håp]]*Tabell1423[[#This Row],[Totalt HÅP 2023]]</f>
        <v>672.9261615566279</v>
      </c>
      <c r="V114" s="152"/>
      <c r="W114" s="152"/>
      <c r="X114" s="152"/>
      <c r="Y114" s="152"/>
      <c r="Z114" s="145" t="s">
        <v>1814</v>
      </c>
      <c r="AA114" s="152" t="s">
        <v>1815</v>
      </c>
      <c r="AB114" s="152"/>
      <c r="AC114" s="145">
        <v>3092</v>
      </c>
      <c r="AD114" s="145">
        <v>3093</v>
      </c>
      <c r="AE114" s="145">
        <v>110</v>
      </c>
      <c r="AF114" s="145"/>
      <c r="AG114" s="145"/>
      <c r="AH114" s="152"/>
      <c r="AI114" s="152"/>
      <c r="AJ114" s="152"/>
      <c r="AK114" s="152"/>
      <c r="AL114" s="152"/>
      <c r="AM114" s="145"/>
      <c r="AN114" s="152"/>
      <c r="AO114" s="152"/>
      <c r="AP114" s="152"/>
    </row>
    <row r="115" spans="1:42" ht="12.65" customHeight="1" x14ac:dyDescent="0.3">
      <c r="A115" s="145" t="s">
        <v>1806</v>
      </c>
      <c r="B115" s="145" t="s">
        <v>47</v>
      </c>
      <c r="C115" s="145" t="s">
        <v>1807</v>
      </c>
      <c r="D115" s="145" t="s">
        <v>1807</v>
      </c>
      <c r="E115" s="145"/>
      <c r="F115" s="145" t="s">
        <v>1790</v>
      </c>
      <c r="G115" s="145" t="s">
        <v>1808</v>
      </c>
      <c r="H115" s="145" t="s">
        <v>1808</v>
      </c>
      <c r="I115" s="152" t="s">
        <v>1989</v>
      </c>
      <c r="J115" s="152" t="s">
        <v>1990</v>
      </c>
      <c r="K115" s="152" t="s">
        <v>1991</v>
      </c>
      <c r="L115" s="158">
        <v>0.25</v>
      </c>
      <c r="M115" s="152" t="s">
        <v>1812</v>
      </c>
      <c r="N115" s="159" t="s">
        <v>1817</v>
      </c>
      <c r="O115" s="152"/>
      <c r="P115" s="160">
        <v>25</v>
      </c>
      <c r="Q115" s="152">
        <v>7.5</v>
      </c>
      <c r="R115" s="157">
        <v>3.125</v>
      </c>
      <c r="S115" s="157">
        <v>99.692764675055983</v>
      </c>
      <c r="T115" s="157">
        <v>3.125</v>
      </c>
      <c r="U115" s="152">
        <f>Tabell1423[[#This Row],[Ers per håp]]*Tabell1423[[#This Row],[Totalt HÅP 2023]]</f>
        <v>311.53988960954996</v>
      </c>
      <c r="V115" s="152"/>
      <c r="W115" s="152"/>
      <c r="X115" s="152"/>
      <c r="Y115" s="152"/>
      <c r="Z115" s="145" t="s">
        <v>1814</v>
      </c>
      <c r="AA115" s="152" t="s">
        <v>1815</v>
      </c>
      <c r="AB115" s="152"/>
      <c r="AC115" s="145">
        <v>3092</v>
      </c>
      <c r="AD115" s="145">
        <v>3093</v>
      </c>
      <c r="AE115" s="145">
        <v>110</v>
      </c>
      <c r="AF115" s="145"/>
      <c r="AG115" s="145"/>
      <c r="AH115" s="152"/>
      <c r="AI115" s="152"/>
      <c r="AJ115" s="152"/>
      <c r="AK115" s="152"/>
      <c r="AL115" s="152"/>
      <c r="AM115" s="145"/>
      <c r="AN115" s="152"/>
      <c r="AO115" s="152"/>
      <c r="AP115" s="152"/>
    </row>
    <row r="116" spans="1:42" ht="12.65" customHeight="1" x14ac:dyDescent="0.3">
      <c r="A116" s="145" t="s">
        <v>1806</v>
      </c>
      <c r="B116" s="145" t="s">
        <v>47</v>
      </c>
      <c r="C116" s="145" t="s">
        <v>1807</v>
      </c>
      <c r="D116" s="145" t="s">
        <v>1807</v>
      </c>
      <c r="E116" s="145"/>
      <c r="F116" s="145" t="s">
        <v>1790</v>
      </c>
      <c r="G116" s="145" t="s">
        <v>1808</v>
      </c>
      <c r="H116" s="145" t="s">
        <v>1808</v>
      </c>
      <c r="I116" s="152" t="s">
        <v>1989</v>
      </c>
      <c r="J116" s="152" t="s">
        <v>1992</v>
      </c>
      <c r="K116" s="152" t="s">
        <v>1993</v>
      </c>
      <c r="L116" s="158">
        <v>0.5</v>
      </c>
      <c r="M116" s="152" t="s">
        <v>1812</v>
      </c>
      <c r="N116" s="159" t="s">
        <v>1817</v>
      </c>
      <c r="O116" s="152"/>
      <c r="P116" s="160">
        <v>25</v>
      </c>
      <c r="Q116" s="152">
        <v>7.5</v>
      </c>
      <c r="R116" s="157">
        <v>3.125</v>
      </c>
      <c r="S116" s="157">
        <v>99.692764675055983</v>
      </c>
      <c r="T116" s="157">
        <v>3.125</v>
      </c>
      <c r="U116" s="152">
        <f>Tabell1423[[#This Row],[Ers per håp]]*Tabell1423[[#This Row],[Totalt HÅP 2023]]</f>
        <v>311.53988960954996</v>
      </c>
      <c r="V116" s="152"/>
      <c r="W116" s="152"/>
      <c r="X116" s="152"/>
      <c r="Y116" s="152"/>
      <c r="Z116" s="145" t="s">
        <v>1814</v>
      </c>
      <c r="AA116" s="152" t="s">
        <v>1815</v>
      </c>
      <c r="AB116" s="152"/>
      <c r="AC116" s="145">
        <v>3092</v>
      </c>
      <c r="AD116" s="145">
        <v>3093</v>
      </c>
      <c r="AE116" s="145">
        <v>110</v>
      </c>
      <c r="AF116" s="145"/>
      <c r="AG116" s="145"/>
      <c r="AH116" s="152"/>
      <c r="AI116" s="152"/>
      <c r="AJ116" s="152"/>
      <c r="AK116" s="152"/>
      <c r="AL116" s="152"/>
      <c r="AM116" s="145"/>
      <c r="AN116" s="152"/>
      <c r="AO116" s="152"/>
      <c r="AP116" s="152"/>
    </row>
    <row r="117" spans="1:42" ht="12.65" customHeight="1" x14ac:dyDescent="0.3">
      <c r="A117" s="145" t="s">
        <v>1806</v>
      </c>
      <c r="B117" s="145" t="s">
        <v>47</v>
      </c>
      <c r="C117" s="145" t="s">
        <v>1807</v>
      </c>
      <c r="D117" s="145" t="s">
        <v>1807</v>
      </c>
      <c r="E117" s="145"/>
      <c r="F117" s="145" t="s">
        <v>1790</v>
      </c>
      <c r="G117" s="145" t="s">
        <v>1808</v>
      </c>
      <c r="H117" s="145" t="s">
        <v>1808</v>
      </c>
      <c r="I117" s="152" t="s">
        <v>1989</v>
      </c>
      <c r="J117" s="152" t="s">
        <v>1994</v>
      </c>
      <c r="K117" s="152" t="s">
        <v>1995</v>
      </c>
      <c r="L117" s="158">
        <v>0.5</v>
      </c>
      <c r="M117" s="152" t="s">
        <v>1812</v>
      </c>
      <c r="N117" s="159" t="s">
        <v>1816</v>
      </c>
      <c r="O117" s="152"/>
      <c r="P117" s="160">
        <v>25</v>
      </c>
      <c r="Q117" s="152">
        <v>7.5</v>
      </c>
      <c r="R117" s="157">
        <v>3.125</v>
      </c>
      <c r="S117" s="157">
        <v>99.692764675055983</v>
      </c>
      <c r="T117" s="157">
        <v>3.125</v>
      </c>
      <c r="U117" s="152">
        <f>Tabell1423[[#This Row],[Ers per håp]]*Tabell1423[[#This Row],[Totalt HÅP 2023]]</f>
        <v>311.53988960954996</v>
      </c>
      <c r="V117" s="152"/>
      <c r="W117" s="152"/>
      <c r="X117" s="152"/>
      <c r="Y117" s="152"/>
      <c r="Z117" s="145" t="s">
        <v>1814</v>
      </c>
      <c r="AA117" s="152" t="s">
        <v>1815</v>
      </c>
      <c r="AB117" s="152"/>
      <c r="AC117" s="145">
        <v>3092</v>
      </c>
      <c r="AD117" s="145">
        <v>3093</v>
      </c>
      <c r="AE117" s="145">
        <v>110</v>
      </c>
      <c r="AF117" s="145"/>
      <c r="AG117" s="145"/>
      <c r="AH117" s="152"/>
      <c r="AI117" s="152"/>
      <c r="AJ117" s="152"/>
      <c r="AK117" s="152"/>
      <c r="AL117" s="152"/>
      <c r="AM117" s="145"/>
      <c r="AN117" s="152"/>
      <c r="AO117" s="152"/>
      <c r="AP117" s="152"/>
    </row>
    <row r="118" spans="1:42" ht="12.65" customHeight="1" x14ac:dyDescent="0.3">
      <c r="A118" s="145" t="s">
        <v>1806</v>
      </c>
      <c r="B118" s="145" t="s">
        <v>47</v>
      </c>
      <c r="C118" s="145" t="s">
        <v>1807</v>
      </c>
      <c r="D118" s="145" t="s">
        <v>1807</v>
      </c>
      <c r="E118" s="145"/>
      <c r="F118" s="145" t="s">
        <v>1790</v>
      </c>
      <c r="G118" s="145" t="s">
        <v>1808</v>
      </c>
      <c r="H118" s="145" t="s">
        <v>1808</v>
      </c>
      <c r="I118" s="152" t="s">
        <v>1989</v>
      </c>
      <c r="J118" s="152" t="s">
        <v>1994</v>
      </c>
      <c r="K118" s="152" t="s">
        <v>1995</v>
      </c>
      <c r="L118" s="158">
        <v>0.5</v>
      </c>
      <c r="M118" s="152" t="s">
        <v>1812</v>
      </c>
      <c r="N118" s="159" t="s">
        <v>1817</v>
      </c>
      <c r="O118" s="152"/>
      <c r="P118" s="160">
        <v>30</v>
      </c>
      <c r="Q118" s="152">
        <v>7.5</v>
      </c>
      <c r="R118" s="157">
        <v>3.75</v>
      </c>
      <c r="S118" s="157">
        <v>99.692764675055983</v>
      </c>
      <c r="T118" s="157">
        <v>3.75</v>
      </c>
      <c r="U118" s="152">
        <f>Tabell1423[[#This Row],[Ers per håp]]*Tabell1423[[#This Row],[Totalt HÅP 2023]]</f>
        <v>373.84786753145994</v>
      </c>
      <c r="V118" s="152"/>
      <c r="W118" s="152"/>
      <c r="X118" s="152"/>
      <c r="Y118" s="152"/>
      <c r="Z118" s="145" t="s">
        <v>1814</v>
      </c>
      <c r="AA118" s="152" t="s">
        <v>1815</v>
      </c>
      <c r="AB118" s="152"/>
      <c r="AC118" s="145">
        <v>3092</v>
      </c>
      <c r="AD118" s="145">
        <v>3093</v>
      </c>
      <c r="AE118" s="145">
        <v>110</v>
      </c>
      <c r="AF118" s="145"/>
      <c r="AG118" s="145"/>
      <c r="AH118" s="152"/>
      <c r="AI118" s="152"/>
      <c r="AJ118" s="152"/>
      <c r="AK118" s="152"/>
      <c r="AL118" s="152"/>
      <c r="AM118" s="145"/>
      <c r="AN118" s="152"/>
      <c r="AO118" s="152"/>
      <c r="AP118" s="152"/>
    </row>
    <row r="119" spans="1:42" ht="12.65" customHeight="1" x14ac:dyDescent="0.3">
      <c r="A119" s="145" t="s">
        <v>1806</v>
      </c>
      <c r="B119" s="145" t="s">
        <v>47</v>
      </c>
      <c r="C119" s="145" t="s">
        <v>1807</v>
      </c>
      <c r="D119" s="145" t="s">
        <v>1807</v>
      </c>
      <c r="E119" s="145"/>
      <c r="F119" s="145" t="s">
        <v>1790</v>
      </c>
      <c r="G119" s="145" t="s">
        <v>1808</v>
      </c>
      <c r="H119" s="145" t="s">
        <v>1808</v>
      </c>
      <c r="I119" s="152" t="s">
        <v>1989</v>
      </c>
      <c r="J119" s="152" t="s">
        <v>1996</v>
      </c>
      <c r="K119" s="152" t="s">
        <v>1997</v>
      </c>
      <c r="L119" s="158">
        <v>0.75</v>
      </c>
      <c r="M119" s="152" t="s">
        <v>1812</v>
      </c>
      <c r="N119" s="159" t="s">
        <v>1816</v>
      </c>
      <c r="O119" s="152"/>
      <c r="P119" s="160">
        <v>30</v>
      </c>
      <c r="Q119" s="152">
        <v>7.5</v>
      </c>
      <c r="R119" s="157">
        <v>3.75</v>
      </c>
      <c r="S119" s="157">
        <v>99.692764675055983</v>
      </c>
      <c r="T119" s="157">
        <v>3.75</v>
      </c>
      <c r="U119" s="152">
        <f>Tabell1423[[#This Row],[Ers per håp]]*Tabell1423[[#This Row],[Totalt HÅP 2023]]</f>
        <v>373.84786753145994</v>
      </c>
      <c r="V119" s="152"/>
      <c r="W119" s="152"/>
      <c r="X119" s="152"/>
      <c r="Y119" s="152"/>
      <c r="Z119" s="145" t="s">
        <v>1814</v>
      </c>
      <c r="AA119" s="152" t="s">
        <v>1815</v>
      </c>
      <c r="AB119" s="152"/>
      <c r="AC119" s="145">
        <v>3092</v>
      </c>
      <c r="AD119" s="145">
        <v>3093</v>
      </c>
      <c r="AE119" s="145">
        <v>110</v>
      </c>
      <c r="AF119" s="145"/>
      <c r="AG119" s="145"/>
      <c r="AH119" s="152"/>
      <c r="AI119" s="152"/>
      <c r="AJ119" s="152"/>
      <c r="AK119" s="152"/>
      <c r="AL119" s="152"/>
      <c r="AM119" s="145"/>
      <c r="AN119" s="152"/>
      <c r="AO119" s="152"/>
      <c r="AP119" s="152"/>
    </row>
    <row r="120" spans="1:42" ht="12.65" customHeight="1" x14ac:dyDescent="0.3">
      <c r="A120" s="145" t="s">
        <v>1806</v>
      </c>
      <c r="B120" s="145" t="s">
        <v>47</v>
      </c>
      <c r="C120" s="145" t="s">
        <v>1807</v>
      </c>
      <c r="D120" s="145" t="s">
        <v>1807</v>
      </c>
      <c r="E120" s="145"/>
      <c r="F120" s="145" t="s">
        <v>1790</v>
      </c>
      <c r="G120" s="145" t="s">
        <v>1808</v>
      </c>
      <c r="H120" s="145" t="s">
        <v>1808</v>
      </c>
      <c r="I120" s="152" t="s">
        <v>1989</v>
      </c>
      <c r="J120" s="152" t="s">
        <v>1998</v>
      </c>
      <c r="K120" s="152" t="s">
        <v>1999</v>
      </c>
      <c r="L120" s="158">
        <v>0.5</v>
      </c>
      <c r="M120" s="152" t="s">
        <v>1812</v>
      </c>
      <c r="N120" s="159" t="s">
        <v>1816</v>
      </c>
      <c r="O120" s="152"/>
      <c r="P120" s="160">
        <v>20</v>
      </c>
      <c r="Q120" s="152">
        <v>30</v>
      </c>
      <c r="R120" s="157">
        <v>10</v>
      </c>
      <c r="S120" s="157">
        <v>110.46490881436796</v>
      </c>
      <c r="T120" s="157">
        <v>4.5</v>
      </c>
      <c r="U120" s="152">
        <f>Tabell1423[[#This Row],[Ers per håp]]*Tabell1423[[#This Row],[Totalt HÅP 2023]]</f>
        <v>497.09208966465582</v>
      </c>
      <c r="V120" s="152"/>
      <c r="W120" s="152"/>
      <c r="X120" s="152"/>
      <c r="Y120" s="152"/>
      <c r="Z120" s="145" t="s">
        <v>1814</v>
      </c>
      <c r="AA120" s="152" t="s">
        <v>1815</v>
      </c>
      <c r="AB120" s="152"/>
      <c r="AC120" s="145">
        <v>3092</v>
      </c>
      <c r="AD120" s="145">
        <v>3093</v>
      </c>
      <c r="AE120" s="145">
        <v>110</v>
      </c>
      <c r="AF120" s="145"/>
      <c r="AG120" s="145"/>
      <c r="AH120" s="152"/>
      <c r="AI120" s="152"/>
      <c r="AJ120" s="152"/>
      <c r="AK120" s="152"/>
      <c r="AL120" s="152"/>
      <c r="AM120" s="145"/>
      <c r="AN120" s="152"/>
      <c r="AO120" s="152"/>
      <c r="AP120" s="152"/>
    </row>
    <row r="121" spans="1:42" ht="12.65" customHeight="1" x14ac:dyDescent="0.3">
      <c r="A121" s="145" t="s">
        <v>1806</v>
      </c>
      <c r="B121" s="145" t="s">
        <v>47</v>
      </c>
      <c r="C121" s="145" t="s">
        <v>1807</v>
      </c>
      <c r="D121" s="145" t="s">
        <v>1807</v>
      </c>
      <c r="E121" s="145"/>
      <c r="F121" s="145" t="s">
        <v>1790</v>
      </c>
      <c r="G121" s="145" t="s">
        <v>1808</v>
      </c>
      <c r="H121" s="145" t="s">
        <v>1808</v>
      </c>
      <c r="I121" s="152" t="s">
        <v>1989</v>
      </c>
      <c r="J121" s="152" t="s">
        <v>2000</v>
      </c>
      <c r="K121" s="152" t="s">
        <v>2001</v>
      </c>
      <c r="L121" s="158">
        <v>0.5</v>
      </c>
      <c r="M121" s="152" t="s">
        <v>1812</v>
      </c>
      <c r="N121" s="159" t="s">
        <v>1817</v>
      </c>
      <c r="O121" s="152"/>
      <c r="P121" s="160">
        <v>25</v>
      </c>
      <c r="Q121" s="152">
        <v>15</v>
      </c>
      <c r="R121" s="157">
        <v>6.25</v>
      </c>
      <c r="S121" s="157">
        <v>99.692764675055983</v>
      </c>
      <c r="T121" s="157">
        <v>6.25</v>
      </c>
      <c r="U121" s="152">
        <f>Tabell1423[[#This Row],[Ers per håp]]*Tabell1423[[#This Row],[Totalt HÅP 2023]]</f>
        <v>623.07977921909992</v>
      </c>
      <c r="V121" s="152"/>
      <c r="W121" s="152"/>
      <c r="X121" s="152"/>
      <c r="Y121" s="152"/>
      <c r="Z121" s="145" t="s">
        <v>1814</v>
      </c>
      <c r="AA121" s="152" t="s">
        <v>1815</v>
      </c>
      <c r="AB121" s="152"/>
      <c r="AC121" s="145">
        <v>3092</v>
      </c>
      <c r="AD121" s="145">
        <v>3093</v>
      </c>
      <c r="AE121" s="145">
        <v>110</v>
      </c>
      <c r="AF121" s="145"/>
      <c r="AG121" s="145"/>
      <c r="AH121" s="152"/>
      <c r="AI121" s="152"/>
      <c r="AJ121" s="152"/>
      <c r="AK121" s="152"/>
      <c r="AL121" s="152"/>
      <c r="AM121" s="145"/>
      <c r="AN121" s="152"/>
      <c r="AO121" s="152"/>
      <c r="AP121" s="152"/>
    </row>
    <row r="122" spans="1:42" ht="12.65" customHeight="1" x14ac:dyDescent="0.3">
      <c r="A122" s="145" t="s">
        <v>1806</v>
      </c>
      <c r="B122" s="145" t="s">
        <v>47</v>
      </c>
      <c r="C122" s="145" t="s">
        <v>1807</v>
      </c>
      <c r="D122" s="145" t="s">
        <v>1807</v>
      </c>
      <c r="E122" s="145"/>
      <c r="F122" s="145" t="s">
        <v>1790</v>
      </c>
      <c r="G122" s="145" t="s">
        <v>1808</v>
      </c>
      <c r="H122" s="145" t="s">
        <v>1808</v>
      </c>
      <c r="I122" s="152" t="s">
        <v>1989</v>
      </c>
      <c r="J122" s="152" t="s">
        <v>1366</v>
      </c>
      <c r="K122" s="152" t="s">
        <v>2002</v>
      </c>
      <c r="L122" s="158">
        <v>0.5</v>
      </c>
      <c r="M122" s="152" t="s">
        <v>1812</v>
      </c>
      <c r="N122" s="159" t="s">
        <v>1816</v>
      </c>
      <c r="O122" s="152"/>
      <c r="P122" s="160">
        <v>20</v>
      </c>
      <c r="Q122" s="152">
        <v>7.5</v>
      </c>
      <c r="R122" s="157">
        <v>2.5</v>
      </c>
      <c r="S122" s="157">
        <v>99.692764675055983</v>
      </c>
      <c r="T122" s="157">
        <v>2.5</v>
      </c>
      <c r="U122" s="152">
        <f>Tabell1423[[#This Row],[Ers per håp]]*Tabell1423[[#This Row],[Totalt HÅP 2023]]</f>
        <v>249.23191168763995</v>
      </c>
      <c r="V122" s="152"/>
      <c r="W122" s="152"/>
      <c r="X122" s="152"/>
      <c r="Y122" s="152"/>
      <c r="Z122" s="145" t="s">
        <v>1814</v>
      </c>
      <c r="AA122" s="152" t="s">
        <v>1815</v>
      </c>
      <c r="AB122" s="152"/>
      <c r="AC122" s="145">
        <v>3092</v>
      </c>
      <c r="AD122" s="145">
        <v>3093</v>
      </c>
      <c r="AE122" s="145">
        <v>110</v>
      </c>
      <c r="AF122" s="145"/>
      <c r="AG122" s="145"/>
      <c r="AH122" s="152"/>
      <c r="AI122" s="152"/>
      <c r="AJ122" s="152"/>
      <c r="AK122" s="152"/>
      <c r="AL122" s="152"/>
      <c r="AM122" s="145"/>
      <c r="AN122" s="152"/>
      <c r="AO122" s="152"/>
      <c r="AP122" s="152"/>
    </row>
    <row r="123" spans="1:42" ht="12.65" customHeight="1" x14ac:dyDescent="0.3">
      <c r="A123" s="145" t="s">
        <v>1806</v>
      </c>
      <c r="B123" s="145" t="s">
        <v>47</v>
      </c>
      <c r="C123" s="145" t="s">
        <v>1807</v>
      </c>
      <c r="D123" s="145" t="s">
        <v>1807</v>
      </c>
      <c r="E123" s="145"/>
      <c r="F123" s="145" t="s">
        <v>1790</v>
      </c>
      <c r="G123" s="145" t="s">
        <v>1808</v>
      </c>
      <c r="H123" s="145" t="s">
        <v>1808</v>
      </c>
      <c r="I123" s="152" t="s">
        <v>1989</v>
      </c>
      <c r="J123" s="152" t="s">
        <v>2003</v>
      </c>
      <c r="K123" s="152" t="s">
        <v>2004</v>
      </c>
      <c r="L123" s="158">
        <v>0.5</v>
      </c>
      <c r="M123" s="152" t="s">
        <v>1812</v>
      </c>
      <c r="N123" s="159" t="s">
        <v>1817</v>
      </c>
      <c r="O123" s="152"/>
      <c r="P123" s="160">
        <v>25</v>
      </c>
      <c r="Q123" s="152">
        <v>7.5</v>
      </c>
      <c r="R123" s="157">
        <v>3.125</v>
      </c>
      <c r="S123" s="157">
        <v>99.692764675055983</v>
      </c>
      <c r="T123" s="157">
        <v>3.125</v>
      </c>
      <c r="U123" s="152">
        <f>Tabell1423[[#This Row],[Ers per håp]]*Tabell1423[[#This Row],[Totalt HÅP 2023]]</f>
        <v>311.53988960954996</v>
      </c>
      <c r="V123" s="152"/>
      <c r="W123" s="152"/>
      <c r="X123" s="152"/>
      <c r="Y123" s="152"/>
      <c r="Z123" s="145" t="s">
        <v>1814</v>
      </c>
      <c r="AA123" s="152" t="s">
        <v>1815</v>
      </c>
      <c r="AB123" s="152"/>
      <c r="AC123" s="145">
        <v>3092</v>
      </c>
      <c r="AD123" s="145">
        <v>3093</v>
      </c>
      <c r="AE123" s="145">
        <v>110</v>
      </c>
      <c r="AF123" s="145"/>
      <c r="AG123" s="145"/>
      <c r="AH123" s="152"/>
      <c r="AI123" s="152"/>
      <c r="AJ123" s="152"/>
      <c r="AK123" s="152"/>
      <c r="AL123" s="152"/>
      <c r="AM123" s="145"/>
      <c r="AN123" s="152"/>
      <c r="AO123" s="152"/>
      <c r="AP123" s="152"/>
    </row>
    <row r="124" spans="1:42" ht="12.65" customHeight="1" x14ac:dyDescent="0.3">
      <c r="A124" s="145" t="s">
        <v>1806</v>
      </c>
      <c r="B124" s="145" t="s">
        <v>47</v>
      </c>
      <c r="C124" s="145" t="s">
        <v>1807</v>
      </c>
      <c r="D124" s="145" t="s">
        <v>1807</v>
      </c>
      <c r="E124" s="145"/>
      <c r="F124" s="145" t="s">
        <v>1790</v>
      </c>
      <c r="G124" s="145" t="s">
        <v>1808</v>
      </c>
      <c r="H124" s="145" t="s">
        <v>1808</v>
      </c>
      <c r="I124" s="152" t="s">
        <v>1989</v>
      </c>
      <c r="J124" s="152" t="s">
        <v>2005</v>
      </c>
      <c r="K124" s="152" t="s">
        <v>2006</v>
      </c>
      <c r="L124" s="158">
        <v>0.5</v>
      </c>
      <c r="M124" s="152" t="s">
        <v>1812</v>
      </c>
      <c r="N124" s="159" t="s">
        <v>1813</v>
      </c>
      <c r="O124" s="152"/>
      <c r="P124" s="160">
        <v>16</v>
      </c>
      <c r="Q124" s="152">
        <v>15</v>
      </c>
      <c r="R124" s="157">
        <v>4</v>
      </c>
      <c r="S124" s="157">
        <v>99.692764675055983</v>
      </c>
      <c r="T124" s="157">
        <v>0.42799999999999999</v>
      </c>
      <c r="U124" s="152">
        <f>Tabell1423[[#This Row],[Ers per håp]]*Tabell1423[[#This Row],[Totalt HÅP 2023]]</f>
        <v>42.668503280923957</v>
      </c>
      <c r="V124" s="152"/>
      <c r="W124" s="152"/>
      <c r="X124" s="152"/>
      <c r="Y124" s="152"/>
      <c r="Z124" s="145" t="s">
        <v>1814</v>
      </c>
      <c r="AA124" s="152" t="s">
        <v>1815</v>
      </c>
      <c r="AB124" s="152"/>
      <c r="AC124" s="145">
        <v>3092</v>
      </c>
      <c r="AD124" s="145">
        <v>3093</v>
      </c>
      <c r="AE124" s="145">
        <v>110</v>
      </c>
      <c r="AF124" s="145"/>
      <c r="AG124" s="145"/>
      <c r="AH124" s="152"/>
      <c r="AI124" s="152"/>
      <c r="AJ124" s="152"/>
      <c r="AK124" s="152"/>
      <c r="AL124" s="152"/>
      <c r="AM124" s="145"/>
      <c r="AN124" s="152"/>
      <c r="AO124" s="152"/>
      <c r="AP124" s="152"/>
    </row>
    <row r="125" spans="1:42" ht="12.65" customHeight="1" x14ac:dyDescent="0.3">
      <c r="A125" s="145" t="s">
        <v>1806</v>
      </c>
      <c r="B125" s="145" t="s">
        <v>47</v>
      </c>
      <c r="C125" s="145" t="s">
        <v>1807</v>
      </c>
      <c r="D125" s="145" t="s">
        <v>1807</v>
      </c>
      <c r="E125" s="145"/>
      <c r="F125" s="145" t="s">
        <v>1790</v>
      </c>
      <c r="G125" s="145" t="s">
        <v>1808</v>
      </c>
      <c r="H125" s="145" t="s">
        <v>1808</v>
      </c>
      <c r="I125" s="152" t="s">
        <v>1989</v>
      </c>
      <c r="J125" s="152" t="s">
        <v>2007</v>
      </c>
      <c r="K125" s="152" t="s">
        <v>2008</v>
      </c>
      <c r="L125" s="158">
        <v>0.25</v>
      </c>
      <c r="M125" s="152" t="s">
        <v>1812</v>
      </c>
      <c r="N125" s="159" t="s">
        <v>1817</v>
      </c>
      <c r="O125" s="152"/>
      <c r="P125" s="160">
        <v>30</v>
      </c>
      <c r="Q125" s="152">
        <v>7.5</v>
      </c>
      <c r="R125" s="157">
        <v>3.75</v>
      </c>
      <c r="S125" s="157">
        <v>99.692764675055983</v>
      </c>
      <c r="T125" s="157">
        <v>3.75</v>
      </c>
      <c r="U125" s="152">
        <f>Tabell1423[[#This Row],[Ers per håp]]*Tabell1423[[#This Row],[Totalt HÅP 2023]]</f>
        <v>373.84786753145994</v>
      </c>
      <c r="V125" s="152"/>
      <c r="W125" s="152"/>
      <c r="X125" s="152"/>
      <c r="Y125" s="152"/>
      <c r="Z125" s="145" t="s">
        <v>1814</v>
      </c>
      <c r="AA125" s="152" t="s">
        <v>1815</v>
      </c>
      <c r="AB125" s="152"/>
      <c r="AC125" s="145">
        <v>3092</v>
      </c>
      <c r="AD125" s="145">
        <v>3093</v>
      </c>
      <c r="AE125" s="145">
        <v>110</v>
      </c>
      <c r="AF125" s="145"/>
      <c r="AG125" s="145"/>
      <c r="AH125" s="152"/>
      <c r="AI125" s="152"/>
      <c r="AJ125" s="152"/>
      <c r="AK125" s="152"/>
      <c r="AL125" s="152"/>
      <c r="AM125" s="145"/>
      <c r="AN125" s="152"/>
      <c r="AO125" s="152"/>
      <c r="AP125" s="152"/>
    </row>
    <row r="126" spans="1:42" ht="12.65" customHeight="1" x14ac:dyDescent="0.3">
      <c r="A126" s="145" t="s">
        <v>1806</v>
      </c>
      <c r="B126" s="145" t="s">
        <v>47</v>
      </c>
      <c r="C126" s="145" t="s">
        <v>1807</v>
      </c>
      <c r="D126" s="145" t="s">
        <v>1807</v>
      </c>
      <c r="E126" s="145"/>
      <c r="F126" s="145" t="s">
        <v>1790</v>
      </c>
      <c r="G126" s="145" t="s">
        <v>1808</v>
      </c>
      <c r="H126" s="145" t="s">
        <v>1808</v>
      </c>
      <c r="I126" s="152" t="s">
        <v>1989</v>
      </c>
      <c r="J126" s="152" t="s">
        <v>2009</v>
      </c>
      <c r="K126" s="152" t="s">
        <v>2010</v>
      </c>
      <c r="L126" s="158">
        <v>0.25</v>
      </c>
      <c r="M126" s="152" t="s">
        <v>1812</v>
      </c>
      <c r="N126" s="159" t="s">
        <v>1813</v>
      </c>
      <c r="O126" s="152"/>
      <c r="P126" s="160">
        <v>31</v>
      </c>
      <c r="Q126" s="152">
        <v>7.5</v>
      </c>
      <c r="R126" s="157">
        <v>3.875</v>
      </c>
      <c r="S126" s="157">
        <v>99.692764675055983</v>
      </c>
      <c r="T126" s="157">
        <v>0.41462499999999997</v>
      </c>
      <c r="U126" s="152">
        <f>Tabell1423[[#This Row],[Ers per håp]]*Tabell1423[[#This Row],[Totalt HÅP 2023]]</f>
        <v>41.335112553395085</v>
      </c>
      <c r="V126" s="152"/>
      <c r="W126" s="152"/>
      <c r="X126" s="152"/>
      <c r="Y126" s="152"/>
      <c r="Z126" s="145" t="s">
        <v>1814</v>
      </c>
      <c r="AA126" s="152" t="s">
        <v>1815</v>
      </c>
      <c r="AB126" s="152"/>
      <c r="AC126" s="145">
        <v>3092</v>
      </c>
      <c r="AD126" s="145">
        <v>3093</v>
      </c>
      <c r="AE126" s="145">
        <v>110</v>
      </c>
      <c r="AF126" s="145"/>
      <c r="AG126" s="145"/>
      <c r="AH126" s="152"/>
      <c r="AI126" s="152"/>
      <c r="AJ126" s="152"/>
      <c r="AK126" s="152"/>
      <c r="AL126" s="152"/>
      <c r="AM126" s="145"/>
      <c r="AN126" s="152"/>
      <c r="AO126" s="152"/>
      <c r="AP126" s="152"/>
    </row>
    <row r="127" spans="1:42" ht="12.65" customHeight="1" x14ac:dyDescent="0.3">
      <c r="A127" s="145" t="s">
        <v>1806</v>
      </c>
      <c r="B127" s="145" t="s">
        <v>47</v>
      </c>
      <c r="C127" s="145" t="s">
        <v>1807</v>
      </c>
      <c r="D127" s="145" t="s">
        <v>1807</v>
      </c>
      <c r="E127" s="145"/>
      <c r="F127" s="145" t="s">
        <v>1790</v>
      </c>
      <c r="G127" s="145" t="s">
        <v>1808</v>
      </c>
      <c r="H127" s="145" t="s">
        <v>1808</v>
      </c>
      <c r="I127" s="152" t="s">
        <v>1989</v>
      </c>
      <c r="J127" s="152" t="s">
        <v>2009</v>
      </c>
      <c r="K127" s="152" t="s">
        <v>2010</v>
      </c>
      <c r="L127" s="158">
        <v>0.25</v>
      </c>
      <c r="M127" s="152" t="s">
        <v>1812</v>
      </c>
      <c r="N127" s="159" t="s">
        <v>1816</v>
      </c>
      <c r="O127" s="152"/>
      <c r="P127" s="160">
        <v>35</v>
      </c>
      <c r="Q127" s="152">
        <v>7.5</v>
      </c>
      <c r="R127" s="157">
        <v>4.375</v>
      </c>
      <c r="S127" s="157">
        <v>99.692764675055983</v>
      </c>
      <c r="T127" s="157">
        <v>3.9375</v>
      </c>
      <c r="U127" s="152">
        <f>Tabell1423[[#This Row],[Ers per håp]]*Tabell1423[[#This Row],[Totalt HÅP 2023]]</f>
        <v>392.54026090803291</v>
      </c>
      <c r="V127" s="152"/>
      <c r="W127" s="152"/>
      <c r="X127" s="152"/>
      <c r="Y127" s="152"/>
      <c r="Z127" s="145" t="s">
        <v>1814</v>
      </c>
      <c r="AA127" s="152" t="s">
        <v>1815</v>
      </c>
      <c r="AB127" s="152"/>
      <c r="AC127" s="145">
        <v>3092</v>
      </c>
      <c r="AD127" s="145">
        <v>3093</v>
      </c>
      <c r="AE127" s="145">
        <v>110</v>
      </c>
      <c r="AF127" s="145"/>
      <c r="AG127" s="145"/>
      <c r="AH127" s="152"/>
      <c r="AI127" s="152"/>
      <c r="AJ127" s="152"/>
      <c r="AK127" s="152"/>
      <c r="AL127" s="152"/>
      <c r="AM127" s="145"/>
      <c r="AN127" s="152"/>
      <c r="AO127" s="152"/>
      <c r="AP127" s="152"/>
    </row>
    <row r="128" spans="1:42" ht="12.65" customHeight="1" x14ac:dyDescent="0.3">
      <c r="A128" s="145" t="s">
        <v>1806</v>
      </c>
      <c r="B128" s="145" t="s">
        <v>47</v>
      </c>
      <c r="C128" s="145" t="s">
        <v>1807</v>
      </c>
      <c r="D128" s="145" t="s">
        <v>1807</v>
      </c>
      <c r="E128" s="145"/>
      <c r="F128" s="145" t="s">
        <v>1790</v>
      </c>
      <c r="G128" s="145" t="s">
        <v>1808</v>
      </c>
      <c r="H128" s="145" t="s">
        <v>1808</v>
      </c>
      <c r="I128" s="152" t="s">
        <v>1989</v>
      </c>
      <c r="J128" s="152" t="s">
        <v>2011</v>
      </c>
      <c r="K128" s="152" t="s">
        <v>2012</v>
      </c>
      <c r="L128" s="158">
        <v>0.25</v>
      </c>
      <c r="M128" s="152" t="s">
        <v>1812</v>
      </c>
      <c r="N128" s="159" t="s">
        <v>1817</v>
      </c>
      <c r="O128" s="152"/>
      <c r="P128" s="160">
        <v>35</v>
      </c>
      <c r="Q128" s="152">
        <v>7.5</v>
      </c>
      <c r="R128" s="157">
        <v>4.375</v>
      </c>
      <c r="S128" s="157">
        <v>99.692764675055983</v>
      </c>
      <c r="T128" s="157">
        <v>4.375</v>
      </c>
      <c r="U128" s="152">
        <f>Tabell1423[[#This Row],[Ers per håp]]*Tabell1423[[#This Row],[Totalt HÅP 2023]]</f>
        <v>436.15584545336992</v>
      </c>
      <c r="V128" s="152"/>
      <c r="W128" s="152"/>
      <c r="X128" s="152"/>
      <c r="Y128" s="152"/>
      <c r="Z128" s="145" t="s">
        <v>1814</v>
      </c>
      <c r="AA128" s="152" t="s">
        <v>1815</v>
      </c>
      <c r="AB128" s="152"/>
      <c r="AC128" s="145">
        <v>3092</v>
      </c>
      <c r="AD128" s="145">
        <v>3093</v>
      </c>
      <c r="AE128" s="145">
        <v>110</v>
      </c>
      <c r="AF128" s="145"/>
      <c r="AG128" s="145"/>
      <c r="AH128" s="152"/>
      <c r="AI128" s="152"/>
      <c r="AJ128" s="152"/>
      <c r="AK128" s="152"/>
      <c r="AL128" s="152"/>
      <c r="AM128" s="145"/>
      <c r="AN128" s="152"/>
      <c r="AO128" s="152"/>
      <c r="AP128" s="152"/>
    </row>
    <row r="129" spans="1:42" ht="12.65" customHeight="1" x14ac:dyDescent="0.3">
      <c r="A129" s="145" t="s">
        <v>1806</v>
      </c>
      <c r="B129" s="145" t="s">
        <v>47</v>
      </c>
      <c r="C129" s="145" t="s">
        <v>1807</v>
      </c>
      <c r="D129" s="145" t="s">
        <v>1807</v>
      </c>
      <c r="E129" s="145"/>
      <c r="F129" s="145" t="s">
        <v>1790</v>
      </c>
      <c r="G129" s="145" t="s">
        <v>1808</v>
      </c>
      <c r="H129" s="145" t="s">
        <v>1808</v>
      </c>
      <c r="I129" s="152" t="s">
        <v>2013</v>
      </c>
      <c r="J129" s="152" t="s">
        <v>2014</v>
      </c>
      <c r="K129" s="152" t="s">
        <v>2015</v>
      </c>
      <c r="L129" s="158">
        <v>0.5</v>
      </c>
      <c r="M129" s="152" t="s">
        <v>1812</v>
      </c>
      <c r="N129" s="159" t="s">
        <v>1971</v>
      </c>
      <c r="O129" s="152"/>
      <c r="P129" s="160">
        <v>10</v>
      </c>
      <c r="Q129" s="152">
        <v>45</v>
      </c>
      <c r="R129" s="157">
        <v>7.5</v>
      </c>
      <c r="S129" s="157">
        <v>111.07400197499999</v>
      </c>
      <c r="T129" s="157">
        <v>0.26785714285714285</v>
      </c>
      <c r="U129" s="152">
        <f>Tabell1423[[#This Row],[Ers per håp]]*Tabell1423[[#This Row],[Totalt HÅP 2023]]</f>
        <v>29.751964814732137</v>
      </c>
      <c r="V129" s="152"/>
      <c r="W129" s="152"/>
      <c r="X129" s="152"/>
      <c r="Y129" s="152"/>
      <c r="Z129" s="145" t="s">
        <v>1814</v>
      </c>
      <c r="AA129" s="152" t="s">
        <v>1815</v>
      </c>
      <c r="AB129" s="152"/>
      <c r="AC129" s="145">
        <v>3092</v>
      </c>
      <c r="AD129" s="145">
        <v>3093</v>
      </c>
      <c r="AE129" s="145">
        <v>110</v>
      </c>
      <c r="AF129" s="145"/>
      <c r="AG129" s="145"/>
      <c r="AH129" s="152"/>
      <c r="AI129" s="152"/>
      <c r="AJ129" s="152"/>
      <c r="AK129" s="152"/>
      <c r="AL129" s="152"/>
      <c r="AM129" s="145"/>
      <c r="AN129" s="152"/>
      <c r="AO129" s="152"/>
      <c r="AP129" s="152"/>
    </row>
    <row r="130" spans="1:42" ht="12.65" customHeight="1" x14ac:dyDescent="0.3">
      <c r="A130" s="145" t="s">
        <v>1806</v>
      </c>
      <c r="B130" s="145" t="s">
        <v>47</v>
      </c>
      <c r="C130" s="145" t="s">
        <v>1807</v>
      </c>
      <c r="D130" s="145" t="s">
        <v>1807</v>
      </c>
      <c r="E130" s="145"/>
      <c r="F130" s="145" t="s">
        <v>1790</v>
      </c>
      <c r="G130" s="145" t="s">
        <v>1808</v>
      </c>
      <c r="H130" s="145" t="s">
        <v>1808</v>
      </c>
      <c r="I130" s="152" t="s">
        <v>2013</v>
      </c>
      <c r="J130" s="152" t="s">
        <v>2014</v>
      </c>
      <c r="K130" s="152" t="s">
        <v>2015</v>
      </c>
      <c r="L130" s="158">
        <v>0.5</v>
      </c>
      <c r="M130" s="152" t="s">
        <v>1812</v>
      </c>
      <c r="N130" s="159" t="s">
        <v>1813</v>
      </c>
      <c r="O130" s="152"/>
      <c r="P130" s="160">
        <v>13</v>
      </c>
      <c r="Q130" s="152">
        <v>45</v>
      </c>
      <c r="R130" s="157">
        <v>9.75</v>
      </c>
      <c r="S130" s="157">
        <v>111.07400197499999</v>
      </c>
      <c r="T130" s="157">
        <v>6.5227500000000003</v>
      </c>
      <c r="U130" s="152">
        <f>Tabell1423[[#This Row],[Ers per håp]]*Tabell1423[[#This Row],[Totalt HÅP 2023]]</f>
        <v>724.50794638243121</v>
      </c>
      <c r="V130" s="152"/>
      <c r="W130" s="152"/>
      <c r="X130" s="152"/>
      <c r="Y130" s="152"/>
      <c r="Z130" s="145" t="s">
        <v>1814</v>
      </c>
      <c r="AA130" s="152" t="s">
        <v>1815</v>
      </c>
      <c r="AB130" s="152"/>
      <c r="AC130" s="145">
        <v>3092</v>
      </c>
      <c r="AD130" s="145">
        <v>3093</v>
      </c>
      <c r="AE130" s="145">
        <v>110</v>
      </c>
      <c r="AF130" s="145"/>
      <c r="AG130" s="145"/>
      <c r="AH130" s="152"/>
      <c r="AI130" s="152"/>
      <c r="AJ130" s="152"/>
      <c r="AK130" s="152"/>
      <c r="AL130" s="152"/>
      <c r="AM130" s="145"/>
      <c r="AN130" s="152"/>
      <c r="AO130" s="152"/>
      <c r="AP130" s="152"/>
    </row>
    <row r="131" spans="1:42" ht="12.65" customHeight="1" x14ac:dyDescent="0.3">
      <c r="A131" s="145" t="s">
        <v>1806</v>
      </c>
      <c r="B131" s="145" t="s">
        <v>47</v>
      </c>
      <c r="C131" s="145" t="s">
        <v>1807</v>
      </c>
      <c r="D131" s="145" t="s">
        <v>1807</v>
      </c>
      <c r="E131" s="145"/>
      <c r="F131" s="145" t="s">
        <v>1790</v>
      </c>
      <c r="G131" s="145" t="s">
        <v>1808</v>
      </c>
      <c r="H131" s="145" t="s">
        <v>1808</v>
      </c>
      <c r="I131" s="152" t="s">
        <v>2013</v>
      </c>
      <c r="J131" s="152" t="s">
        <v>2014</v>
      </c>
      <c r="K131" s="152" t="s">
        <v>2015</v>
      </c>
      <c r="L131" s="158">
        <v>0.5</v>
      </c>
      <c r="M131" s="152" t="s">
        <v>1812</v>
      </c>
      <c r="N131" s="159" t="s">
        <v>1816</v>
      </c>
      <c r="O131" s="152"/>
      <c r="P131" s="160">
        <v>12</v>
      </c>
      <c r="Q131" s="152">
        <v>45</v>
      </c>
      <c r="R131" s="157">
        <v>9</v>
      </c>
      <c r="S131" s="157">
        <v>111.07400197499999</v>
      </c>
      <c r="T131" s="157">
        <v>2.6999999999999997</v>
      </c>
      <c r="U131" s="152">
        <f>Tabell1423[[#This Row],[Ers per håp]]*Tabell1423[[#This Row],[Totalt HÅP 2023]]</f>
        <v>299.89980533249991</v>
      </c>
      <c r="V131" s="152"/>
      <c r="W131" s="152"/>
      <c r="X131" s="152"/>
      <c r="Y131" s="152"/>
      <c r="Z131" s="145" t="s">
        <v>1814</v>
      </c>
      <c r="AA131" s="152" t="s">
        <v>1815</v>
      </c>
      <c r="AB131" s="152"/>
      <c r="AC131" s="145">
        <v>3092</v>
      </c>
      <c r="AD131" s="145">
        <v>3093</v>
      </c>
      <c r="AE131" s="145">
        <v>110</v>
      </c>
      <c r="AF131" s="145"/>
      <c r="AG131" s="145"/>
      <c r="AH131" s="152"/>
      <c r="AI131" s="152"/>
      <c r="AJ131" s="152"/>
      <c r="AK131" s="152"/>
      <c r="AL131" s="152"/>
      <c r="AM131" s="145"/>
      <c r="AN131" s="152"/>
      <c r="AO131" s="152"/>
      <c r="AP131" s="152"/>
    </row>
    <row r="132" spans="1:42" ht="12.65" customHeight="1" x14ac:dyDescent="0.3">
      <c r="A132" s="145" t="s">
        <v>1806</v>
      </c>
      <c r="B132" s="145" t="s">
        <v>47</v>
      </c>
      <c r="C132" s="145" t="s">
        <v>1807</v>
      </c>
      <c r="D132" s="145" t="s">
        <v>1807</v>
      </c>
      <c r="E132" s="145"/>
      <c r="F132" s="145" t="s">
        <v>1790</v>
      </c>
      <c r="G132" s="145" t="s">
        <v>1808</v>
      </c>
      <c r="H132" s="145" t="s">
        <v>1808</v>
      </c>
      <c r="I132" s="152" t="s">
        <v>2013</v>
      </c>
      <c r="J132" s="152" t="s">
        <v>2016</v>
      </c>
      <c r="K132" s="152" t="s">
        <v>2017</v>
      </c>
      <c r="L132" s="158">
        <v>0.25</v>
      </c>
      <c r="M132" s="152" t="s">
        <v>1812</v>
      </c>
      <c r="N132" s="159" t="s">
        <v>1817</v>
      </c>
      <c r="O132" s="152"/>
      <c r="P132" s="160">
        <v>30</v>
      </c>
      <c r="Q132" s="152">
        <v>7.5</v>
      </c>
      <c r="R132" s="157">
        <v>3.75</v>
      </c>
      <c r="S132" s="157">
        <v>84.05903488485599</v>
      </c>
      <c r="T132" s="157">
        <v>3.75</v>
      </c>
      <c r="U132" s="152">
        <f>Tabell1423[[#This Row],[Ers per håp]]*Tabell1423[[#This Row],[Totalt HÅP 2023]]</f>
        <v>315.22138081820998</v>
      </c>
      <c r="V132" s="152"/>
      <c r="W132" s="152"/>
      <c r="X132" s="152"/>
      <c r="Y132" s="152"/>
      <c r="Z132" s="145" t="s">
        <v>1814</v>
      </c>
      <c r="AA132" s="152" t="s">
        <v>1815</v>
      </c>
      <c r="AB132" s="152"/>
      <c r="AC132" s="145">
        <v>3092</v>
      </c>
      <c r="AD132" s="145">
        <v>3093</v>
      </c>
      <c r="AE132" s="145">
        <v>110</v>
      </c>
      <c r="AF132" s="145"/>
      <c r="AG132" s="145"/>
      <c r="AH132" s="152"/>
      <c r="AI132" s="152"/>
      <c r="AJ132" s="152"/>
      <c r="AK132" s="152"/>
      <c r="AL132" s="152"/>
      <c r="AM132" s="145"/>
      <c r="AN132" s="152"/>
      <c r="AO132" s="152"/>
      <c r="AP132" s="152"/>
    </row>
    <row r="133" spans="1:42" ht="12.65" customHeight="1" x14ac:dyDescent="0.3">
      <c r="A133" s="145" t="s">
        <v>1806</v>
      </c>
      <c r="B133" s="145" t="s">
        <v>47</v>
      </c>
      <c r="C133" s="145" t="s">
        <v>1807</v>
      </c>
      <c r="D133" s="145" t="s">
        <v>1807</v>
      </c>
      <c r="E133" s="145"/>
      <c r="F133" s="145" t="s">
        <v>1790</v>
      </c>
      <c r="G133" s="145" t="s">
        <v>1808</v>
      </c>
      <c r="H133" s="145" t="s">
        <v>1808</v>
      </c>
      <c r="I133" s="152" t="s">
        <v>2013</v>
      </c>
      <c r="J133" s="152" t="s">
        <v>2018</v>
      </c>
      <c r="K133" s="152" t="s">
        <v>2019</v>
      </c>
      <c r="L133" s="158">
        <v>0.25</v>
      </c>
      <c r="M133" s="152" t="s">
        <v>1812</v>
      </c>
      <c r="N133" s="159" t="s">
        <v>1813</v>
      </c>
      <c r="O133" s="152"/>
      <c r="P133" s="160">
        <v>4</v>
      </c>
      <c r="Q133" s="152">
        <v>15</v>
      </c>
      <c r="R133" s="157">
        <v>1</v>
      </c>
      <c r="S133" s="157">
        <v>110.46490881436796</v>
      </c>
      <c r="T133" s="157">
        <v>0.55400000000000005</v>
      </c>
      <c r="U133" s="152">
        <f>Tabell1423[[#This Row],[Ers per håp]]*Tabell1423[[#This Row],[Totalt HÅP 2023]]</f>
        <v>61.197559483159857</v>
      </c>
      <c r="V133" s="152"/>
      <c r="W133" s="152"/>
      <c r="X133" s="152"/>
      <c r="Y133" s="152"/>
      <c r="Z133" s="145" t="s">
        <v>1814</v>
      </c>
      <c r="AA133" s="152" t="s">
        <v>1815</v>
      </c>
      <c r="AB133" s="152"/>
      <c r="AC133" s="145">
        <v>3092</v>
      </c>
      <c r="AD133" s="145">
        <v>3093</v>
      </c>
      <c r="AE133" s="145">
        <v>110</v>
      </c>
      <c r="AF133" s="145"/>
      <c r="AG133" s="145"/>
      <c r="AH133" s="152"/>
      <c r="AI133" s="152"/>
      <c r="AJ133" s="152"/>
      <c r="AK133" s="152"/>
      <c r="AL133" s="152"/>
      <c r="AM133" s="145"/>
      <c r="AN133" s="152"/>
      <c r="AO133" s="152"/>
      <c r="AP133" s="152"/>
    </row>
    <row r="134" spans="1:42" ht="12.65" customHeight="1" x14ac:dyDescent="0.3">
      <c r="A134" s="145" t="s">
        <v>1806</v>
      </c>
      <c r="B134" s="145" t="s">
        <v>47</v>
      </c>
      <c r="C134" s="145" t="s">
        <v>1807</v>
      </c>
      <c r="D134" s="145" t="s">
        <v>1807</v>
      </c>
      <c r="E134" s="145"/>
      <c r="F134" s="145" t="s">
        <v>1790</v>
      </c>
      <c r="G134" s="145" t="s">
        <v>1808</v>
      </c>
      <c r="H134" s="145" t="s">
        <v>1808</v>
      </c>
      <c r="I134" s="152" t="s">
        <v>2013</v>
      </c>
      <c r="J134" s="152" t="s">
        <v>2018</v>
      </c>
      <c r="K134" s="152" t="s">
        <v>2019</v>
      </c>
      <c r="L134" s="158">
        <v>0.25</v>
      </c>
      <c r="M134" s="152" t="s">
        <v>1812</v>
      </c>
      <c r="N134" s="159" t="s">
        <v>1816</v>
      </c>
      <c r="O134" s="152"/>
      <c r="P134" s="160">
        <v>5</v>
      </c>
      <c r="Q134" s="152">
        <v>15</v>
      </c>
      <c r="R134" s="157">
        <v>1.25</v>
      </c>
      <c r="S134" s="157">
        <v>110.46490881436796</v>
      </c>
      <c r="T134" s="157">
        <v>0.5625</v>
      </c>
      <c r="U134" s="152">
        <f>Tabell1423[[#This Row],[Ers per håp]]*Tabell1423[[#This Row],[Totalt HÅP 2023]]</f>
        <v>62.136511208081977</v>
      </c>
      <c r="V134" s="152"/>
      <c r="W134" s="152"/>
      <c r="X134" s="152"/>
      <c r="Y134" s="152"/>
      <c r="Z134" s="145" t="s">
        <v>1814</v>
      </c>
      <c r="AA134" s="152" t="s">
        <v>1815</v>
      </c>
      <c r="AB134" s="152"/>
      <c r="AC134" s="145">
        <v>3092</v>
      </c>
      <c r="AD134" s="145">
        <v>3093</v>
      </c>
      <c r="AE134" s="145">
        <v>110</v>
      </c>
      <c r="AF134" s="145"/>
      <c r="AG134" s="145"/>
      <c r="AH134" s="152"/>
      <c r="AI134" s="152"/>
      <c r="AJ134" s="152"/>
      <c r="AK134" s="152"/>
      <c r="AL134" s="152"/>
      <c r="AM134" s="145"/>
      <c r="AN134" s="152"/>
      <c r="AO134" s="152"/>
      <c r="AP134" s="152"/>
    </row>
    <row r="135" spans="1:42" ht="12.65" customHeight="1" x14ac:dyDescent="0.3">
      <c r="A135" s="145" t="s">
        <v>1806</v>
      </c>
      <c r="B135" s="145" t="s">
        <v>47</v>
      </c>
      <c r="C135" s="145" t="s">
        <v>1807</v>
      </c>
      <c r="D135" s="145" t="s">
        <v>1807</v>
      </c>
      <c r="E135" s="145"/>
      <c r="F135" s="145" t="s">
        <v>1790</v>
      </c>
      <c r="G135" s="145" t="s">
        <v>1808</v>
      </c>
      <c r="H135" s="145" t="s">
        <v>1808</v>
      </c>
      <c r="I135" s="152" t="s">
        <v>2013</v>
      </c>
      <c r="J135" s="152" t="s">
        <v>2020</v>
      </c>
      <c r="K135" s="152" t="s">
        <v>2021</v>
      </c>
      <c r="L135" s="158">
        <v>0.5</v>
      </c>
      <c r="M135" s="152" t="s">
        <v>1812</v>
      </c>
      <c r="N135" s="159" t="s">
        <v>1817</v>
      </c>
      <c r="O135" s="152"/>
      <c r="P135" s="160">
        <v>40</v>
      </c>
      <c r="Q135" s="152">
        <v>7.5</v>
      </c>
      <c r="R135" s="157">
        <v>5</v>
      </c>
      <c r="S135" s="157">
        <v>84.05903488485599</v>
      </c>
      <c r="T135" s="157">
        <v>5</v>
      </c>
      <c r="U135" s="152">
        <f>Tabell1423[[#This Row],[Ers per håp]]*Tabell1423[[#This Row],[Totalt HÅP 2023]]</f>
        <v>420.29517442427994</v>
      </c>
      <c r="V135" s="152"/>
      <c r="W135" s="152"/>
      <c r="X135" s="152"/>
      <c r="Y135" s="152"/>
      <c r="Z135" s="145" t="s">
        <v>1814</v>
      </c>
      <c r="AA135" s="152" t="s">
        <v>1815</v>
      </c>
      <c r="AB135" s="152"/>
      <c r="AC135" s="145">
        <v>3092</v>
      </c>
      <c r="AD135" s="145">
        <v>3093</v>
      </c>
      <c r="AE135" s="145">
        <v>110</v>
      </c>
      <c r="AF135" s="145"/>
      <c r="AG135" s="145"/>
      <c r="AH135" s="152"/>
      <c r="AI135" s="152"/>
      <c r="AJ135" s="152"/>
      <c r="AK135" s="152"/>
      <c r="AL135" s="152"/>
      <c r="AM135" s="145"/>
      <c r="AN135" s="152"/>
      <c r="AO135" s="152"/>
      <c r="AP135" s="152"/>
    </row>
    <row r="136" spans="1:42" ht="12.65" customHeight="1" x14ac:dyDescent="0.3">
      <c r="A136" s="145" t="s">
        <v>1806</v>
      </c>
      <c r="B136" s="145" t="s">
        <v>47</v>
      </c>
      <c r="C136" s="145" t="s">
        <v>1807</v>
      </c>
      <c r="D136" s="145" t="s">
        <v>1807</v>
      </c>
      <c r="E136" s="145"/>
      <c r="F136" s="145" t="s">
        <v>1790</v>
      </c>
      <c r="G136" s="145" t="s">
        <v>1808</v>
      </c>
      <c r="H136" s="145" t="s">
        <v>1808</v>
      </c>
      <c r="I136" s="152" t="s">
        <v>2013</v>
      </c>
      <c r="J136" s="152" t="s">
        <v>2022</v>
      </c>
      <c r="K136" s="152" t="s">
        <v>2023</v>
      </c>
      <c r="L136" s="158">
        <v>0.5</v>
      </c>
      <c r="M136" s="152" t="s">
        <v>1812</v>
      </c>
      <c r="N136" s="159" t="s">
        <v>1816</v>
      </c>
      <c r="O136" s="152"/>
      <c r="P136" s="160">
        <v>40</v>
      </c>
      <c r="Q136" s="152">
        <v>7.5</v>
      </c>
      <c r="R136" s="157">
        <v>5</v>
      </c>
      <c r="S136" s="157">
        <v>99.692764675055983</v>
      </c>
      <c r="T136" s="157">
        <v>5</v>
      </c>
      <c r="U136" s="152">
        <f>Tabell1423[[#This Row],[Ers per håp]]*Tabell1423[[#This Row],[Totalt HÅP 2023]]</f>
        <v>498.4638233752799</v>
      </c>
      <c r="V136" s="152"/>
      <c r="W136" s="152"/>
      <c r="X136" s="152"/>
      <c r="Y136" s="152"/>
      <c r="Z136" s="145" t="s">
        <v>1814</v>
      </c>
      <c r="AA136" s="152" t="s">
        <v>1815</v>
      </c>
      <c r="AB136" s="152"/>
      <c r="AC136" s="145">
        <v>3092</v>
      </c>
      <c r="AD136" s="145">
        <v>3093</v>
      </c>
      <c r="AE136" s="145">
        <v>110</v>
      </c>
      <c r="AF136" s="145"/>
      <c r="AG136" s="145"/>
      <c r="AH136" s="152"/>
      <c r="AI136" s="152"/>
      <c r="AJ136" s="152"/>
      <c r="AK136" s="152"/>
      <c r="AL136" s="152"/>
      <c r="AM136" s="145"/>
      <c r="AN136" s="152"/>
      <c r="AO136" s="152"/>
      <c r="AP136" s="152"/>
    </row>
    <row r="137" spans="1:42" ht="12.65" customHeight="1" x14ac:dyDescent="0.3">
      <c r="A137" s="145" t="s">
        <v>1806</v>
      </c>
      <c r="B137" s="145" t="s">
        <v>47</v>
      </c>
      <c r="C137" s="145" t="s">
        <v>1807</v>
      </c>
      <c r="D137" s="145" t="s">
        <v>1807</v>
      </c>
      <c r="E137" s="145"/>
      <c r="F137" s="145" t="s">
        <v>1790</v>
      </c>
      <c r="G137" s="145" t="s">
        <v>1808</v>
      </c>
      <c r="H137" s="145" t="s">
        <v>1808</v>
      </c>
      <c r="I137" s="152" t="s">
        <v>2013</v>
      </c>
      <c r="J137" s="152" t="s">
        <v>2024</v>
      </c>
      <c r="K137" s="152" t="s">
        <v>2025</v>
      </c>
      <c r="L137" s="158">
        <v>0.5</v>
      </c>
      <c r="M137" s="152" t="s">
        <v>1812</v>
      </c>
      <c r="N137" s="159" t="s">
        <v>1813</v>
      </c>
      <c r="O137" s="152"/>
      <c r="P137" s="160">
        <v>38</v>
      </c>
      <c r="Q137" s="152">
        <v>7.5</v>
      </c>
      <c r="R137" s="157">
        <v>4.75</v>
      </c>
      <c r="S137" s="157">
        <v>84.05903488485599</v>
      </c>
      <c r="T137" s="157">
        <v>1.0165</v>
      </c>
      <c r="U137" s="152">
        <f>Tabell1423[[#This Row],[Ers per håp]]*Tabell1423[[#This Row],[Totalt HÅP 2023]]</f>
        <v>85.446008960456112</v>
      </c>
      <c r="V137" s="152"/>
      <c r="W137" s="152"/>
      <c r="X137" s="152"/>
      <c r="Y137" s="152"/>
      <c r="Z137" s="145" t="s">
        <v>1814</v>
      </c>
      <c r="AA137" s="152" t="s">
        <v>1815</v>
      </c>
      <c r="AB137" s="152"/>
      <c r="AC137" s="145">
        <v>3092</v>
      </c>
      <c r="AD137" s="145">
        <v>3093</v>
      </c>
      <c r="AE137" s="145">
        <v>110</v>
      </c>
      <c r="AF137" s="145"/>
      <c r="AG137" s="145"/>
      <c r="AH137" s="152"/>
      <c r="AI137" s="152"/>
      <c r="AJ137" s="152"/>
      <c r="AK137" s="152"/>
      <c r="AL137" s="152"/>
      <c r="AM137" s="145"/>
      <c r="AN137" s="152"/>
      <c r="AO137" s="152"/>
      <c r="AP137" s="152"/>
    </row>
    <row r="138" spans="1:42" ht="12.65" customHeight="1" x14ac:dyDescent="0.3">
      <c r="A138" s="145" t="s">
        <v>1806</v>
      </c>
      <c r="B138" s="145" t="s">
        <v>47</v>
      </c>
      <c r="C138" s="145" t="s">
        <v>1807</v>
      </c>
      <c r="D138" s="145" t="s">
        <v>1807</v>
      </c>
      <c r="E138" s="145"/>
      <c r="F138" s="145" t="s">
        <v>1790</v>
      </c>
      <c r="G138" s="145" t="s">
        <v>1808</v>
      </c>
      <c r="H138" s="145" t="s">
        <v>1808</v>
      </c>
      <c r="I138" s="152" t="s">
        <v>2013</v>
      </c>
      <c r="J138" s="152" t="s">
        <v>2024</v>
      </c>
      <c r="K138" s="152" t="s">
        <v>2025</v>
      </c>
      <c r="L138" s="158">
        <v>0.5</v>
      </c>
      <c r="M138" s="152" t="s">
        <v>1812</v>
      </c>
      <c r="N138" s="159" t="s">
        <v>1816</v>
      </c>
      <c r="O138" s="152"/>
      <c r="P138" s="160">
        <v>40</v>
      </c>
      <c r="Q138" s="152">
        <v>7.5</v>
      </c>
      <c r="R138" s="157">
        <v>5</v>
      </c>
      <c r="S138" s="157">
        <v>84.05903488485599</v>
      </c>
      <c r="T138" s="157">
        <v>5</v>
      </c>
      <c r="U138" s="152">
        <f>Tabell1423[[#This Row],[Ers per håp]]*Tabell1423[[#This Row],[Totalt HÅP 2023]]</f>
        <v>420.29517442427994</v>
      </c>
      <c r="V138" s="152"/>
      <c r="W138" s="152"/>
      <c r="X138" s="152"/>
      <c r="Y138" s="152"/>
      <c r="Z138" s="145" t="s">
        <v>1814</v>
      </c>
      <c r="AA138" s="152" t="s">
        <v>1815</v>
      </c>
      <c r="AB138" s="152"/>
      <c r="AC138" s="145">
        <v>3092</v>
      </c>
      <c r="AD138" s="145">
        <v>3093</v>
      </c>
      <c r="AE138" s="145">
        <v>110</v>
      </c>
      <c r="AF138" s="145"/>
      <c r="AG138" s="145"/>
      <c r="AH138" s="152"/>
      <c r="AI138" s="152"/>
      <c r="AJ138" s="152"/>
      <c r="AK138" s="152"/>
      <c r="AL138" s="152"/>
      <c r="AM138" s="145"/>
      <c r="AN138" s="152"/>
      <c r="AO138" s="152"/>
      <c r="AP138" s="152"/>
    </row>
    <row r="139" spans="1:42" ht="12.65" customHeight="1" x14ac:dyDescent="0.3">
      <c r="A139" s="145" t="s">
        <v>1806</v>
      </c>
      <c r="B139" s="145" t="s">
        <v>47</v>
      </c>
      <c r="C139" s="145" t="s">
        <v>1807</v>
      </c>
      <c r="D139" s="145" t="s">
        <v>1807</v>
      </c>
      <c r="E139" s="145"/>
      <c r="F139" s="145" t="s">
        <v>1790</v>
      </c>
      <c r="G139" s="145" t="s">
        <v>1808</v>
      </c>
      <c r="H139" s="145" t="s">
        <v>1808</v>
      </c>
      <c r="I139" s="152" t="s">
        <v>2013</v>
      </c>
      <c r="J139" s="152" t="s">
        <v>2026</v>
      </c>
      <c r="K139" s="152" t="s">
        <v>2027</v>
      </c>
      <c r="L139" s="158">
        <v>0.5</v>
      </c>
      <c r="M139" s="152" t="s">
        <v>1812</v>
      </c>
      <c r="N139" s="159" t="s">
        <v>1817</v>
      </c>
      <c r="O139" s="152"/>
      <c r="P139" s="160">
        <v>50</v>
      </c>
      <c r="Q139" s="152">
        <v>15</v>
      </c>
      <c r="R139" s="157">
        <v>12.5</v>
      </c>
      <c r="S139" s="157">
        <v>84.05903488485599</v>
      </c>
      <c r="T139" s="157">
        <v>12.5</v>
      </c>
      <c r="U139" s="152">
        <f>Tabell1423[[#This Row],[Ers per håp]]*Tabell1423[[#This Row],[Totalt HÅP 2023]]</f>
        <v>1050.7379360606999</v>
      </c>
      <c r="V139" s="152"/>
      <c r="W139" s="152"/>
      <c r="X139" s="152"/>
      <c r="Y139" s="152"/>
      <c r="Z139" s="145" t="s">
        <v>1814</v>
      </c>
      <c r="AA139" s="152" t="s">
        <v>1815</v>
      </c>
      <c r="AB139" s="152"/>
      <c r="AC139" s="145">
        <v>3092</v>
      </c>
      <c r="AD139" s="145">
        <v>3093</v>
      </c>
      <c r="AE139" s="145">
        <v>110</v>
      </c>
      <c r="AF139" s="145"/>
      <c r="AG139" s="145"/>
      <c r="AH139" s="152"/>
      <c r="AI139" s="152"/>
      <c r="AJ139" s="152"/>
      <c r="AK139" s="152"/>
      <c r="AL139" s="152"/>
      <c r="AM139" s="145"/>
      <c r="AN139" s="152"/>
      <c r="AO139" s="152"/>
      <c r="AP139" s="152"/>
    </row>
    <row r="140" spans="1:42" ht="12.65" customHeight="1" x14ac:dyDescent="0.3">
      <c r="A140" s="145" t="s">
        <v>1806</v>
      </c>
      <c r="B140" s="145" t="s">
        <v>47</v>
      </c>
      <c r="C140" s="145" t="s">
        <v>1807</v>
      </c>
      <c r="D140" s="145" t="s">
        <v>1807</v>
      </c>
      <c r="E140" s="145"/>
      <c r="F140" s="145" t="s">
        <v>1790</v>
      </c>
      <c r="G140" s="145" t="s">
        <v>1808</v>
      </c>
      <c r="H140" s="145" t="s">
        <v>1808</v>
      </c>
      <c r="I140" s="152" t="s">
        <v>2013</v>
      </c>
      <c r="J140" s="152" t="s">
        <v>2028</v>
      </c>
      <c r="K140" s="152" t="s">
        <v>2029</v>
      </c>
      <c r="L140" s="158">
        <v>0.5</v>
      </c>
      <c r="M140" s="152" t="s">
        <v>1812</v>
      </c>
      <c r="N140" s="159" t="s">
        <v>1816</v>
      </c>
      <c r="O140" s="152"/>
      <c r="P140" s="160">
        <v>30</v>
      </c>
      <c r="Q140" s="152">
        <v>7.5</v>
      </c>
      <c r="R140" s="157">
        <v>3.75</v>
      </c>
      <c r="S140" s="157">
        <v>84.05903488485599</v>
      </c>
      <c r="T140" s="157">
        <v>3.75</v>
      </c>
      <c r="U140" s="152">
        <f>Tabell1423[[#This Row],[Ers per håp]]*Tabell1423[[#This Row],[Totalt HÅP 2023]]</f>
        <v>315.22138081820998</v>
      </c>
      <c r="V140" s="152"/>
      <c r="W140" s="152"/>
      <c r="X140" s="152"/>
      <c r="Y140" s="152"/>
      <c r="Z140" s="145" t="s">
        <v>1814</v>
      </c>
      <c r="AA140" s="152" t="s">
        <v>1815</v>
      </c>
      <c r="AB140" s="152"/>
      <c r="AC140" s="145">
        <v>3092</v>
      </c>
      <c r="AD140" s="145">
        <v>3093</v>
      </c>
      <c r="AE140" s="145">
        <v>110</v>
      </c>
      <c r="AF140" s="145"/>
      <c r="AG140" s="145"/>
      <c r="AH140" s="152"/>
      <c r="AI140" s="152"/>
      <c r="AJ140" s="152"/>
      <c r="AK140" s="152"/>
      <c r="AL140" s="152"/>
      <c r="AM140" s="145"/>
      <c r="AN140" s="152"/>
      <c r="AO140" s="152"/>
      <c r="AP140" s="152"/>
    </row>
    <row r="141" spans="1:42" ht="12.65" customHeight="1" x14ac:dyDescent="0.3">
      <c r="A141" s="145" t="s">
        <v>1806</v>
      </c>
      <c r="B141" s="145" t="s">
        <v>47</v>
      </c>
      <c r="C141" s="145" t="s">
        <v>1807</v>
      </c>
      <c r="D141" s="145" t="s">
        <v>1807</v>
      </c>
      <c r="E141" s="145"/>
      <c r="F141" s="145" t="s">
        <v>1790</v>
      </c>
      <c r="G141" s="145" t="s">
        <v>1808</v>
      </c>
      <c r="H141" s="145" t="s">
        <v>1808</v>
      </c>
      <c r="I141" s="152" t="s">
        <v>2013</v>
      </c>
      <c r="J141" s="152" t="s">
        <v>1023</v>
      </c>
      <c r="K141" s="152" t="s">
        <v>2030</v>
      </c>
      <c r="L141" s="158">
        <v>0.5</v>
      </c>
      <c r="M141" s="152" t="s">
        <v>1812</v>
      </c>
      <c r="N141" s="159" t="s">
        <v>1813</v>
      </c>
      <c r="O141" s="152"/>
      <c r="P141" s="160">
        <v>62</v>
      </c>
      <c r="Q141" s="152">
        <v>15</v>
      </c>
      <c r="R141" s="157">
        <v>15.5</v>
      </c>
      <c r="S141" s="157">
        <v>84.05903488485599</v>
      </c>
      <c r="T141" s="157">
        <v>1.6584999999999999</v>
      </c>
      <c r="U141" s="152">
        <f>Tabell1423[[#This Row],[Ers per håp]]*Tabell1423[[#This Row],[Totalt HÅP 2023]]</f>
        <v>139.41190935653364</v>
      </c>
      <c r="V141" s="152"/>
      <c r="W141" s="152"/>
      <c r="X141" s="152"/>
      <c r="Y141" s="152"/>
      <c r="Z141" s="145" t="s">
        <v>1814</v>
      </c>
      <c r="AA141" s="152" t="s">
        <v>1815</v>
      </c>
      <c r="AB141" s="152"/>
      <c r="AC141" s="145">
        <v>3092</v>
      </c>
      <c r="AD141" s="145">
        <v>3093</v>
      </c>
      <c r="AE141" s="145">
        <v>110</v>
      </c>
      <c r="AF141" s="145"/>
      <c r="AG141" s="145"/>
      <c r="AH141" s="152"/>
      <c r="AI141" s="152"/>
      <c r="AJ141" s="152"/>
      <c r="AK141" s="152"/>
      <c r="AL141" s="152"/>
      <c r="AM141" s="145"/>
      <c r="AN141" s="152"/>
      <c r="AO141" s="152"/>
      <c r="AP141" s="152"/>
    </row>
    <row r="142" spans="1:42" ht="12.65" customHeight="1" x14ac:dyDescent="0.3">
      <c r="A142" s="145" t="s">
        <v>1806</v>
      </c>
      <c r="B142" s="145" t="s">
        <v>47</v>
      </c>
      <c r="C142" s="145" t="s">
        <v>1807</v>
      </c>
      <c r="D142" s="145" t="s">
        <v>1807</v>
      </c>
      <c r="E142" s="145"/>
      <c r="F142" s="145" t="s">
        <v>1790</v>
      </c>
      <c r="G142" s="145" t="s">
        <v>1808</v>
      </c>
      <c r="H142" s="145" t="s">
        <v>1808</v>
      </c>
      <c r="I142" s="152" t="s">
        <v>2013</v>
      </c>
      <c r="J142" s="152" t="s">
        <v>1023</v>
      </c>
      <c r="K142" s="152" t="s">
        <v>2030</v>
      </c>
      <c r="L142" s="158">
        <v>0.5</v>
      </c>
      <c r="M142" s="152" t="s">
        <v>1812</v>
      </c>
      <c r="N142" s="159" t="s">
        <v>1816</v>
      </c>
      <c r="O142" s="152"/>
      <c r="P142" s="160">
        <v>100</v>
      </c>
      <c r="Q142" s="152">
        <v>15</v>
      </c>
      <c r="R142" s="157">
        <v>25</v>
      </c>
      <c r="S142" s="157">
        <v>84.05903488485599</v>
      </c>
      <c r="T142" s="157">
        <v>22.5</v>
      </c>
      <c r="U142" s="152">
        <f>Tabell1423[[#This Row],[Ers per håp]]*Tabell1423[[#This Row],[Totalt HÅP 2023]]</f>
        <v>1891.3282849092598</v>
      </c>
      <c r="V142" s="177"/>
      <c r="W142" s="152"/>
      <c r="X142" s="152"/>
      <c r="Y142" s="152"/>
      <c r="Z142" s="145" t="s">
        <v>1814</v>
      </c>
      <c r="AA142" s="152" t="s">
        <v>1815</v>
      </c>
      <c r="AB142" s="152"/>
      <c r="AC142" s="145">
        <v>3092</v>
      </c>
      <c r="AD142" s="145">
        <v>3093</v>
      </c>
      <c r="AE142" s="145">
        <v>110</v>
      </c>
      <c r="AF142" s="145"/>
      <c r="AG142" s="145"/>
      <c r="AH142" s="152"/>
      <c r="AI142" s="152"/>
      <c r="AJ142" s="152"/>
      <c r="AK142" s="152"/>
      <c r="AL142" s="152"/>
      <c r="AM142" s="145"/>
      <c r="AN142" s="152"/>
      <c r="AO142" s="152"/>
      <c r="AP142" s="152"/>
    </row>
    <row r="143" spans="1:42" ht="12.65" customHeight="1" x14ac:dyDescent="0.3">
      <c r="A143" s="145" t="s">
        <v>1806</v>
      </c>
      <c r="B143" s="145" t="s">
        <v>47</v>
      </c>
      <c r="C143" s="145" t="s">
        <v>1807</v>
      </c>
      <c r="D143" s="145" t="s">
        <v>1807</v>
      </c>
      <c r="E143" s="145"/>
      <c r="F143" s="145" t="s">
        <v>1790</v>
      </c>
      <c r="G143" s="145" t="s">
        <v>1808</v>
      </c>
      <c r="H143" s="145" t="s">
        <v>1808</v>
      </c>
      <c r="I143" s="152" t="s">
        <v>2013</v>
      </c>
      <c r="J143" s="152" t="s">
        <v>1023</v>
      </c>
      <c r="K143" s="152" t="s">
        <v>2030</v>
      </c>
      <c r="L143" s="158">
        <v>0.5</v>
      </c>
      <c r="M143" s="152" t="s">
        <v>1812</v>
      </c>
      <c r="N143" s="159" t="s">
        <v>1817</v>
      </c>
      <c r="O143" s="152"/>
      <c r="P143" s="160">
        <v>50</v>
      </c>
      <c r="Q143" s="152">
        <v>15</v>
      </c>
      <c r="R143" s="157">
        <v>12.5</v>
      </c>
      <c r="S143" s="157">
        <v>84.05903488485599</v>
      </c>
      <c r="T143" s="157">
        <v>12.5</v>
      </c>
      <c r="U143" s="152">
        <f>Tabell1423[[#This Row],[Ers per håp]]*Tabell1423[[#This Row],[Totalt HÅP 2023]]</f>
        <v>1050.7379360606999</v>
      </c>
      <c r="V143" s="152"/>
      <c r="W143" s="152"/>
      <c r="X143" s="152"/>
      <c r="Y143" s="152"/>
      <c r="Z143" s="145" t="s">
        <v>1814</v>
      </c>
      <c r="AA143" s="152" t="s">
        <v>1815</v>
      </c>
      <c r="AB143" s="152"/>
      <c r="AC143" s="145">
        <v>3092</v>
      </c>
      <c r="AD143" s="145">
        <v>3093</v>
      </c>
      <c r="AE143" s="145">
        <v>110</v>
      </c>
      <c r="AF143" s="145"/>
      <c r="AG143" s="145"/>
      <c r="AH143" s="152"/>
      <c r="AI143" s="152"/>
      <c r="AJ143" s="152"/>
      <c r="AK143" s="152"/>
      <c r="AL143" s="152"/>
      <c r="AM143" s="145"/>
      <c r="AN143" s="152"/>
      <c r="AO143" s="152"/>
      <c r="AP143" s="152"/>
    </row>
    <row r="144" spans="1:42" ht="12.65" customHeight="1" x14ac:dyDescent="0.3">
      <c r="A144" s="145" t="s">
        <v>1806</v>
      </c>
      <c r="B144" s="145" t="s">
        <v>47</v>
      </c>
      <c r="C144" s="145" t="s">
        <v>1807</v>
      </c>
      <c r="D144" s="145" t="s">
        <v>1807</v>
      </c>
      <c r="E144" s="145"/>
      <c r="F144" s="145" t="s">
        <v>1790</v>
      </c>
      <c r="G144" s="145" t="s">
        <v>1808</v>
      </c>
      <c r="H144" s="145" t="s">
        <v>1808</v>
      </c>
      <c r="I144" s="152" t="s">
        <v>2013</v>
      </c>
      <c r="J144" s="152" t="s">
        <v>2031</v>
      </c>
      <c r="K144" s="152" t="s">
        <v>2032</v>
      </c>
      <c r="L144" s="158">
        <v>0.5</v>
      </c>
      <c r="M144" s="152" t="s">
        <v>1812</v>
      </c>
      <c r="N144" s="159" t="s">
        <v>1816</v>
      </c>
      <c r="O144" s="152"/>
      <c r="P144" s="160">
        <v>50</v>
      </c>
      <c r="Q144" s="152">
        <v>7.5</v>
      </c>
      <c r="R144" s="157">
        <v>6.25</v>
      </c>
      <c r="S144" s="157">
        <v>84.05903488485599</v>
      </c>
      <c r="T144" s="157">
        <v>6.25</v>
      </c>
      <c r="U144" s="152">
        <f>Tabell1423[[#This Row],[Ers per håp]]*Tabell1423[[#This Row],[Totalt HÅP 2023]]</f>
        <v>525.36896803034995</v>
      </c>
      <c r="V144" s="152"/>
      <c r="W144" s="152"/>
      <c r="X144" s="152"/>
      <c r="Y144" s="152"/>
      <c r="Z144" s="145" t="s">
        <v>1814</v>
      </c>
      <c r="AA144" s="152" t="s">
        <v>1815</v>
      </c>
      <c r="AB144" s="152"/>
      <c r="AC144" s="145">
        <v>3092</v>
      </c>
      <c r="AD144" s="145">
        <v>3093</v>
      </c>
      <c r="AE144" s="145">
        <v>110</v>
      </c>
      <c r="AF144" s="145"/>
      <c r="AG144" s="145"/>
      <c r="AH144" s="152"/>
      <c r="AI144" s="152"/>
      <c r="AJ144" s="152"/>
      <c r="AK144" s="152"/>
      <c r="AL144" s="152"/>
      <c r="AM144" s="145"/>
      <c r="AN144" s="152"/>
      <c r="AO144" s="152"/>
      <c r="AP144" s="152"/>
    </row>
    <row r="145" spans="1:42" ht="12.65" customHeight="1" x14ac:dyDescent="0.3">
      <c r="A145" s="145" t="s">
        <v>1806</v>
      </c>
      <c r="B145" s="145" t="s">
        <v>47</v>
      </c>
      <c r="C145" s="145" t="s">
        <v>1807</v>
      </c>
      <c r="D145" s="145" t="s">
        <v>1807</v>
      </c>
      <c r="E145" s="145"/>
      <c r="F145" s="145" t="s">
        <v>1790</v>
      </c>
      <c r="G145" s="145" t="s">
        <v>1808</v>
      </c>
      <c r="H145" s="145" t="s">
        <v>1808</v>
      </c>
      <c r="I145" s="152" t="s">
        <v>2013</v>
      </c>
      <c r="J145" s="152" t="s">
        <v>2033</v>
      </c>
      <c r="K145" s="152" t="s">
        <v>2034</v>
      </c>
      <c r="L145" s="158">
        <v>0.25</v>
      </c>
      <c r="M145" s="152" t="s">
        <v>1812</v>
      </c>
      <c r="N145" s="159" t="s">
        <v>1813</v>
      </c>
      <c r="O145" s="152"/>
      <c r="P145" s="160">
        <v>19</v>
      </c>
      <c r="Q145" s="152">
        <v>7.5</v>
      </c>
      <c r="R145" s="157">
        <v>2.375</v>
      </c>
      <c r="S145" s="157">
        <v>99.692764675055983</v>
      </c>
      <c r="T145" s="157">
        <v>0.25412499999999999</v>
      </c>
      <c r="U145" s="152">
        <f>Tabell1423[[#This Row],[Ers per håp]]*Tabell1423[[#This Row],[Totalt HÅP 2023]]</f>
        <v>25.334423823048599</v>
      </c>
      <c r="V145" s="152"/>
      <c r="W145" s="152"/>
      <c r="X145" s="152"/>
      <c r="Y145" s="152"/>
      <c r="Z145" s="145" t="s">
        <v>1814</v>
      </c>
      <c r="AA145" s="152" t="s">
        <v>1815</v>
      </c>
      <c r="AB145" s="152"/>
      <c r="AC145" s="145">
        <v>3092</v>
      </c>
      <c r="AD145" s="145">
        <v>3093</v>
      </c>
      <c r="AE145" s="145">
        <v>110</v>
      </c>
      <c r="AF145" s="145"/>
      <c r="AG145" s="145"/>
      <c r="AH145" s="152"/>
      <c r="AI145" s="152"/>
      <c r="AJ145" s="152"/>
      <c r="AK145" s="152"/>
      <c r="AL145" s="152"/>
      <c r="AM145" s="145"/>
      <c r="AN145" s="152"/>
      <c r="AO145" s="152"/>
      <c r="AP145" s="152"/>
    </row>
    <row r="146" spans="1:42" ht="12.65" customHeight="1" x14ac:dyDescent="0.3">
      <c r="A146" s="145" t="s">
        <v>1806</v>
      </c>
      <c r="B146" s="145" t="s">
        <v>47</v>
      </c>
      <c r="C146" s="145" t="s">
        <v>1807</v>
      </c>
      <c r="D146" s="145" t="s">
        <v>1807</v>
      </c>
      <c r="E146" s="145"/>
      <c r="F146" s="145" t="s">
        <v>1790</v>
      </c>
      <c r="G146" s="145" t="s">
        <v>1808</v>
      </c>
      <c r="H146" s="145" t="s">
        <v>1808</v>
      </c>
      <c r="I146" s="152" t="s">
        <v>2013</v>
      </c>
      <c r="J146" s="152" t="s">
        <v>2035</v>
      </c>
      <c r="K146" s="152" t="s">
        <v>2036</v>
      </c>
      <c r="L146" s="158">
        <v>0.75</v>
      </c>
      <c r="M146" s="152" t="s">
        <v>1812</v>
      </c>
      <c r="N146" s="159" t="s">
        <v>1813</v>
      </c>
      <c r="O146" s="152"/>
      <c r="P146" s="160">
        <v>15</v>
      </c>
      <c r="Q146" s="152">
        <v>7.5</v>
      </c>
      <c r="R146" s="157">
        <v>1.875</v>
      </c>
      <c r="S146" s="157">
        <v>99.692764675055983</v>
      </c>
      <c r="T146" s="157">
        <v>0.66937499999999994</v>
      </c>
      <c r="U146" s="152">
        <f>Tabell1423[[#This Row],[Ers per håp]]*Tabell1423[[#This Row],[Totalt HÅP 2023]]</f>
        <v>66.731844354365592</v>
      </c>
      <c r="V146" s="152"/>
      <c r="W146" s="152"/>
      <c r="X146" s="152"/>
      <c r="Y146" s="152"/>
      <c r="Z146" s="145" t="s">
        <v>1814</v>
      </c>
      <c r="AA146" s="152" t="s">
        <v>1815</v>
      </c>
      <c r="AB146" s="152"/>
      <c r="AC146" s="145">
        <v>3092</v>
      </c>
      <c r="AD146" s="145">
        <v>3093</v>
      </c>
      <c r="AE146" s="145">
        <v>110</v>
      </c>
      <c r="AF146" s="145"/>
      <c r="AG146" s="145"/>
      <c r="AH146" s="152"/>
      <c r="AI146" s="152"/>
      <c r="AJ146" s="152"/>
      <c r="AK146" s="152"/>
      <c r="AL146" s="152"/>
      <c r="AM146" s="145"/>
      <c r="AN146" s="152"/>
      <c r="AO146" s="152"/>
      <c r="AP146" s="152"/>
    </row>
    <row r="147" spans="1:42" ht="12.65" customHeight="1" x14ac:dyDescent="0.3">
      <c r="A147" s="145" t="s">
        <v>1806</v>
      </c>
      <c r="B147" s="145" t="s">
        <v>47</v>
      </c>
      <c r="C147" s="145" t="s">
        <v>1807</v>
      </c>
      <c r="D147" s="145" t="s">
        <v>1807</v>
      </c>
      <c r="E147" s="145"/>
      <c r="F147" s="145" t="s">
        <v>1790</v>
      </c>
      <c r="G147" s="145" t="s">
        <v>1808</v>
      </c>
      <c r="H147" s="145" t="s">
        <v>1808</v>
      </c>
      <c r="I147" s="152" t="s">
        <v>2013</v>
      </c>
      <c r="J147" s="152" t="s">
        <v>2035</v>
      </c>
      <c r="K147" s="152" t="s">
        <v>2036</v>
      </c>
      <c r="L147" s="158">
        <v>0.75</v>
      </c>
      <c r="M147" s="152" t="s">
        <v>1812</v>
      </c>
      <c r="N147" s="159" t="s">
        <v>1816</v>
      </c>
      <c r="O147" s="152"/>
      <c r="P147" s="160">
        <v>15</v>
      </c>
      <c r="Q147" s="152">
        <v>7.5</v>
      </c>
      <c r="R147" s="157">
        <v>1.875</v>
      </c>
      <c r="S147" s="157">
        <v>99.692764675055983</v>
      </c>
      <c r="T147" s="157">
        <v>1.2506250000000001</v>
      </c>
      <c r="U147" s="152">
        <f>Tabell1423[[#This Row],[Ers per håp]]*Tabell1423[[#This Row],[Totalt HÅP 2023]]</f>
        <v>124.67826382174189</v>
      </c>
      <c r="V147" s="152"/>
      <c r="W147" s="152"/>
      <c r="X147" s="152"/>
      <c r="Y147" s="152"/>
      <c r="Z147" s="145" t="s">
        <v>1814</v>
      </c>
      <c r="AA147" s="152" t="s">
        <v>1815</v>
      </c>
      <c r="AB147" s="152"/>
      <c r="AC147" s="145">
        <v>3092</v>
      </c>
      <c r="AD147" s="145">
        <v>3093</v>
      </c>
      <c r="AE147" s="145">
        <v>110</v>
      </c>
      <c r="AF147" s="145"/>
      <c r="AG147" s="145"/>
      <c r="AH147" s="152"/>
      <c r="AI147" s="152"/>
      <c r="AJ147" s="152"/>
      <c r="AK147" s="152"/>
      <c r="AL147" s="152"/>
      <c r="AM147" s="145"/>
      <c r="AN147" s="152"/>
      <c r="AO147" s="152"/>
      <c r="AP147" s="152"/>
    </row>
    <row r="148" spans="1:42" ht="12.65" customHeight="1" x14ac:dyDescent="0.3">
      <c r="A148" s="145" t="s">
        <v>1806</v>
      </c>
      <c r="B148" s="145" t="s">
        <v>47</v>
      </c>
      <c r="C148" s="145" t="s">
        <v>1807</v>
      </c>
      <c r="D148" s="145" t="s">
        <v>1807</v>
      </c>
      <c r="E148" s="145"/>
      <c r="F148" s="145" t="s">
        <v>1790</v>
      </c>
      <c r="G148" s="145" t="s">
        <v>1808</v>
      </c>
      <c r="H148" s="145" t="s">
        <v>1808</v>
      </c>
      <c r="I148" s="152" t="s">
        <v>2013</v>
      </c>
      <c r="J148" s="152" t="s">
        <v>2035</v>
      </c>
      <c r="K148" s="152" t="s">
        <v>2036</v>
      </c>
      <c r="L148" s="158">
        <v>0.75</v>
      </c>
      <c r="M148" s="152" t="s">
        <v>1812</v>
      </c>
      <c r="N148" s="159" t="s">
        <v>1817</v>
      </c>
      <c r="O148" s="152"/>
      <c r="P148" s="160">
        <v>15</v>
      </c>
      <c r="Q148" s="152">
        <v>7.5</v>
      </c>
      <c r="R148" s="157">
        <v>1.875</v>
      </c>
      <c r="S148" s="157">
        <v>99.692764675055983</v>
      </c>
      <c r="T148" s="157">
        <v>1.875</v>
      </c>
      <c r="U148" s="152">
        <f>Tabell1423[[#This Row],[Ers per håp]]*Tabell1423[[#This Row],[Totalt HÅP 2023]]</f>
        <v>186.92393376572997</v>
      </c>
      <c r="V148" s="152"/>
      <c r="W148" s="152"/>
      <c r="X148" s="152"/>
      <c r="Y148" s="152"/>
      <c r="Z148" s="145" t="s">
        <v>1814</v>
      </c>
      <c r="AA148" s="152" t="s">
        <v>1815</v>
      </c>
      <c r="AB148" s="152"/>
      <c r="AC148" s="145">
        <v>3092</v>
      </c>
      <c r="AD148" s="145">
        <v>3093</v>
      </c>
      <c r="AE148" s="145">
        <v>110</v>
      </c>
      <c r="AF148" s="145"/>
      <c r="AG148" s="145"/>
      <c r="AH148" s="152"/>
      <c r="AI148" s="152"/>
      <c r="AJ148" s="152"/>
      <c r="AK148" s="152"/>
      <c r="AL148" s="152"/>
      <c r="AM148" s="145"/>
      <c r="AN148" s="152"/>
      <c r="AO148" s="152"/>
      <c r="AP148" s="152"/>
    </row>
    <row r="149" spans="1:42" ht="12.65" customHeight="1" x14ac:dyDescent="0.3">
      <c r="A149" s="145" t="s">
        <v>1806</v>
      </c>
      <c r="B149" s="145" t="s">
        <v>47</v>
      </c>
      <c r="C149" s="145" t="s">
        <v>1807</v>
      </c>
      <c r="D149" s="145" t="s">
        <v>1807</v>
      </c>
      <c r="E149" s="145"/>
      <c r="F149" s="145" t="s">
        <v>1790</v>
      </c>
      <c r="G149" s="145" t="s">
        <v>1808</v>
      </c>
      <c r="H149" s="145" t="s">
        <v>1808</v>
      </c>
      <c r="I149" s="152" t="s">
        <v>2037</v>
      </c>
      <c r="J149" s="152" t="s">
        <v>2038</v>
      </c>
      <c r="K149" s="152" t="s">
        <v>2039</v>
      </c>
      <c r="L149" s="158">
        <v>0.5</v>
      </c>
      <c r="M149" s="152" t="s">
        <v>1812</v>
      </c>
      <c r="N149" s="159" t="s">
        <v>1817</v>
      </c>
      <c r="O149" s="152"/>
      <c r="P149" s="160">
        <v>30</v>
      </c>
      <c r="Q149" s="152">
        <v>7.5</v>
      </c>
      <c r="R149" s="157">
        <v>3.75</v>
      </c>
      <c r="S149" s="157">
        <v>84.05903488485599</v>
      </c>
      <c r="T149" s="157">
        <v>3.75</v>
      </c>
      <c r="U149" s="152">
        <f>Tabell1423[[#This Row],[Ers per håp]]*Tabell1423[[#This Row],[Totalt HÅP 2023]]</f>
        <v>315.22138081820998</v>
      </c>
      <c r="V149" s="152"/>
      <c r="W149" s="152"/>
      <c r="X149" s="152"/>
      <c r="Y149" s="152"/>
      <c r="Z149" s="145" t="s">
        <v>1814</v>
      </c>
      <c r="AA149" s="152" t="s">
        <v>1815</v>
      </c>
      <c r="AB149" s="152"/>
      <c r="AC149" s="145">
        <v>3092</v>
      </c>
      <c r="AD149" s="145">
        <v>3093</v>
      </c>
      <c r="AE149" s="145">
        <v>110</v>
      </c>
      <c r="AF149" s="145"/>
      <c r="AG149" s="145"/>
      <c r="AH149" s="152"/>
      <c r="AI149" s="152"/>
      <c r="AJ149" s="152"/>
      <c r="AK149" s="152"/>
      <c r="AL149" s="152"/>
      <c r="AM149" s="145"/>
      <c r="AN149" s="152"/>
      <c r="AO149" s="152"/>
      <c r="AP149" s="152"/>
    </row>
    <row r="150" spans="1:42" ht="12.65" customHeight="1" x14ac:dyDescent="0.3">
      <c r="A150" s="145" t="s">
        <v>1806</v>
      </c>
      <c r="B150" s="145" t="s">
        <v>47</v>
      </c>
      <c r="C150" s="145" t="s">
        <v>1807</v>
      </c>
      <c r="D150" s="145" t="s">
        <v>1807</v>
      </c>
      <c r="E150" s="145"/>
      <c r="F150" s="145" t="s">
        <v>1790</v>
      </c>
      <c r="G150" s="145" t="s">
        <v>1808</v>
      </c>
      <c r="H150" s="145" t="s">
        <v>1808</v>
      </c>
      <c r="I150" s="152" t="s">
        <v>2040</v>
      </c>
      <c r="J150" s="152" t="s">
        <v>2041</v>
      </c>
      <c r="K150" s="152" t="s">
        <v>2042</v>
      </c>
      <c r="L150" s="158">
        <v>0.25</v>
      </c>
      <c r="M150" s="152" t="s">
        <v>1812</v>
      </c>
      <c r="N150" s="159" t="s">
        <v>1971</v>
      </c>
      <c r="O150" s="152"/>
      <c r="P150" s="160">
        <v>1</v>
      </c>
      <c r="Q150" s="152">
        <v>30</v>
      </c>
      <c r="R150" s="157">
        <v>0.5</v>
      </c>
      <c r="S150" s="157">
        <v>110.46490881436796</v>
      </c>
      <c r="T150" s="157">
        <v>0.13839285714285715</v>
      </c>
      <c r="U150" s="152">
        <f>Tabell1423[[#This Row],[Ers per håp]]*Tabell1423[[#This Row],[Totalt HÅP 2023]]</f>
        <v>15.287554344845567</v>
      </c>
      <c r="V150" s="152"/>
      <c r="W150" s="152"/>
      <c r="X150" s="152"/>
      <c r="Y150" s="152"/>
      <c r="Z150" s="145" t="s">
        <v>1814</v>
      </c>
      <c r="AA150" s="152" t="s">
        <v>1815</v>
      </c>
      <c r="AB150" s="152"/>
      <c r="AC150" s="145">
        <v>3092</v>
      </c>
      <c r="AD150" s="145">
        <v>3093</v>
      </c>
      <c r="AE150" s="145">
        <v>110</v>
      </c>
      <c r="AF150" s="145"/>
      <c r="AG150" s="145"/>
      <c r="AH150" s="152"/>
      <c r="AI150" s="152"/>
      <c r="AJ150" s="152"/>
      <c r="AK150" s="152"/>
      <c r="AL150" s="152"/>
      <c r="AM150" s="145"/>
      <c r="AN150" s="152"/>
      <c r="AO150" s="152"/>
      <c r="AP150" s="152"/>
    </row>
    <row r="151" spans="1:42" ht="12.65" customHeight="1" x14ac:dyDescent="0.3">
      <c r="A151" s="145" t="s">
        <v>1806</v>
      </c>
      <c r="B151" s="145" t="s">
        <v>47</v>
      </c>
      <c r="C151" s="145" t="s">
        <v>1807</v>
      </c>
      <c r="D151" s="145" t="s">
        <v>1807</v>
      </c>
      <c r="E151" s="145"/>
      <c r="F151" s="145" t="s">
        <v>1790</v>
      </c>
      <c r="G151" s="145" t="s">
        <v>1808</v>
      </c>
      <c r="H151" s="145" t="s">
        <v>1808</v>
      </c>
      <c r="I151" s="152" t="s">
        <v>2040</v>
      </c>
      <c r="J151" s="152" t="s">
        <v>2041</v>
      </c>
      <c r="K151" s="152" t="s">
        <v>2042</v>
      </c>
      <c r="L151" s="158">
        <v>0.25</v>
      </c>
      <c r="M151" s="152" t="s">
        <v>1812</v>
      </c>
      <c r="N151" s="159" t="s">
        <v>1813</v>
      </c>
      <c r="O151" s="152"/>
      <c r="P151" s="160">
        <v>2</v>
      </c>
      <c r="Q151" s="152">
        <v>30</v>
      </c>
      <c r="R151" s="157">
        <v>1</v>
      </c>
      <c r="S151" s="157">
        <v>110.46490881436796</v>
      </c>
      <c r="T151" s="157">
        <v>0.502</v>
      </c>
      <c r="U151" s="152">
        <f>Tabell1423[[#This Row],[Ers per håp]]*Tabell1423[[#This Row],[Totalt HÅP 2023]]</f>
        <v>55.453384224812716</v>
      </c>
      <c r="V151" s="152"/>
      <c r="W151" s="152"/>
      <c r="X151" s="152"/>
      <c r="Y151" s="152"/>
      <c r="Z151" s="145" t="s">
        <v>1814</v>
      </c>
      <c r="AA151" s="152" t="s">
        <v>1815</v>
      </c>
      <c r="AB151" s="152"/>
      <c r="AC151" s="145">
        <v>3092</v>
      </c>
      <c r="AD151" s="145">
        <v>3093</v>
      </c>
      <c r="AE151" s="145">
        <v>110</v>
      </c>
      <c r="AF151" s="145"/>
      <c r="AG151" s="145"/>
      <c r="AH151" s="152"/>
      <c r="AI151" s="152"/>
      <c r="AJ151" s="152"/>
      <c r="AK151" s="152"/>
      <c r="AL151" s="152"/>
      <c r="AM151" s="145"/>
      <c r="AN151" s="152"/>
      <c r="AO151" s="152"/>
      <c r="AP151" s="152"/>
    </row>
    <row r="152" spans="1:42" ht="12.65" customHeight="1" x14ac:dyDescent="0.3">
      <c r="A152" s="145" t="s">
        <v>1806</v>
      </c>
      <c r="B152" s="145" t="s">
        <v>47</v>
      </c>
      <c r="C152" s="145" t="s">
        <v>1807</v>
      </c>
      <c r="D152" s="145" t="s">
        <v>1807</v>
      </c>
      <c r="E152" s="145"/>
      <c r="F152" s="145" t="s">
        <v>1790</v>
      </c>
      <c r="G152" s="145" t="s">
        <v>1808</v>
      </c>
      <c r="H152" s="145" t="s">
        <v>1808</v>
      </c>
      <c r="I152" s="152" t="s">
        <v>2040</v>
      </c>
      <c r="J152" s="152" t="s">
        <v>2041</v>
      </c>
      <c r="K152" s="152" t="s">
        <v>2042</v>
      </c>
      <c r="L152" s="158">
        <v>0.25</v>
      </c>
      <c r="M152" s="152" t="s">
        <v>1812</v>
      </c>
      <c r="N152" s="159" t="s">
        <v>1816</v>
      </c>
      <c r="O152" s="152"/>
      <c r="P152" s="160">
        <v>8</v>
      </c>
      <c r="Q152" s="152">
        <v>30</v>
      </c>
      <c r="R152" s="157">
        <v>4</v>
      </c>
      <c r="S152" s="157">
        <v>110.46490881436796</v>
      </c>
      <c r="T152" s="157">
        <v>0.9</v>
      </c>
      <c r="U152" s="152">
        <f>Tabell1423[[#This Row],[Ers per håp]]*Tabell1423[[#This Row],[Totalt HÅP 2023]]</f>
        <v>99.418417932931163</v>
      </c>
      <c r="V152" s="152"/>
      <c r="W152" s="152"/>
      <c r="X152" s="152"/>
      <c r="Y152" s="152"/>
      <c r="Z152" s="145" t="s">
        <v>1814</v>
      </c>
      <c r="AA152" s="152" t="s">
        <v>1815</v>
      </c>
      <c r="AB152" s="152"/>
      <c r="AC152" s="145">
        <v>3092</v>
      </c>
      <c r="AD152" s="145">
        <v>3093</v>
      </c>
      <c r="AE152" s="145">
        <v>110</v>
      </c>
      <c r="AF152" s="145"/>
      <c r="AG152" s="145"/>
      <c r="AH152" s="152"/>
      <c r="AI152" s="152"/>
      <c r="AJ152" s="152"/>
      <c r="AK152" s="152"/>
      <c r="AL152" s="152"/>
      <c r="AM152" s="145"/>
      <c r="AN152" s="152"/>
      <c r="AO152" s="152"/>
      <c r="AP152" s="152"/>
    </row>
    <row r="153" spans="1:42" ht="12.65" customHeight="1" x14ac:dyDescent="0.3">
      <c r="A153" s="145" t="s">
        <v>1806</v>
      </c>
      <c r="B153" s="145" t="s">
        <v>47</v>
      </c>
      <c r="C153" s="145" t="s">
        <v>1807</v>
      </c>
      <c r="D153" s="145" t="s">
        <v>1807</v>
      </c>
      <c r="E153" s="145"/>
      <c r="F153" s="145" t="s">
        <v>1790</v>
      </c>
      <c r="G153" s="145" t="s">
        <v>1808</v>
      </c>
      <c r="H153" s="145" t="s">
        <v>1808</v>
      </c>
      <c r="I153" s="152" t="s">
        <v>2040</v>
      </c>
      <c r="J153" s="152" t="s">
        <v>2043</v>
      </c>
      <c r="K153" s="152" t="s">
        <v>2044</v>
      </c>
      <c r="L153" s="158">
        <v>0.25</v>
      </c>
      <c r="M153" s="152" t="s">
        <v>1812</v>
      </c>
      <c r="N153" s="159" t="s">
        <v>1816</v>
      </c>
      <c r="O153" s="152"/>
      <c r="P153" s="160">
        <v>2</v>
      </c>
      <c r="Q153" s="152">
        <v>30</v>
      </c>
      <c r="R153" s="157">
        <v>1</v>
      </c>
      <c r="S153" s="157">
        <v>110.46490881436796</v>
      </c>
      <c r="T153" s="157">
        <v>0.22500000000000001</v>
      </c>
      <c r="U153" s="152">
        <f>Tabell1423[[#This Row],[Ers per håp]]*Tabell1423[[#This Row],[Totalt HÅP 2023]]</f>
        <v>24.854604483232791</v>
      </c>
      <c r="V153" s="152"/>
      <c r="W153" s="152"/>
      <c r="X153" s="152"/>
      <c r="Y153" s="152"/>
      <c r="Z153" s="145" t="s">
        <v>1814</v>
      </c>
      <c r="AA153" s="152" t="s">
        <v>1815</v>
      </c>
      <c r="AB153" s="152"/>
      <c r="AC153" s="145">
        <v>3092</v>
      </c>
      <c r="AD153" s="145">
        <v>3093</v>
      </c>
      <c r="AE153" s="145">
        <v>110</v>
      </c>
      <c r="AF153" s="145"/>
      <c r="AG153" s="145"/>
      <c r="AH153" s="152"/>
      <c r="AI153" s="152"/>
      <c r="AJ153" s="152"/>
      <c r="AK153" s="152"/>
      <c r="AL153" s="152"/>
      <c r="AM153" s="145"/>
      <c r="AN153" s="152"/>
      <c r="AO153" s="152"/>
      <c r="AP153" s="152"/>
    </row>
    <row r="154" spans="1:42" ht="12.65" customHeight="1" x14ac:dyDescent="0.3">
      <c r="A154" s="145" t="s">
        <v>1806</v>
      </c>
      <c r="B154" s="145" t="s">
        <v>47</v>
      </c>
      <c r="C154" s="145" t="s">
        <v>1807</v>
      </c>
      <c r="D154" s="145" t="s">
        <v>1807</v>
      </c>
      <c r="E154" s="145"/>
      <c r="F154" s="145" t="s">
        <v>1790</v>
      </c>
      <c r="G154" s="145" t="s">
        <v>1808</v>
      </c>
      <c r="H154" s="145" t="s">
        <v>1808</v>
      </c>
      <c r="I154" s="152" t="s">
        <v>2040</v>
      </c>
      <c r="J154" s="152" t="s">
        <v>2045</v>
      </c>
      <c r="K154" s="152" t="s">
        <v>2046</v>
      </c>
      <c r="L154" s="158">
        <v>0.25</v>
      </c>
      <c r="M154" s="152" t="s">
        <v>1812</v>
      </c>
      <c r="N154" s="159" t="s">
        <v>1971</v>
      </c>
      <c r="O154" s="152"/>
      <c r="P154" s="160">
        <v>3</v>
      </c>
      <c r="Q154" s="152">
        <v>30</v>
      </c>
      <c r="R154" s="157">
        <v>1.5</v>
      </c>
      <c r="S154" s="157">
        <v>110.46490881436796</v>
      </c>
      <c r="T154" s="157">
        <v>0.41517857142857145</v>
      </c>
      <c r="U154" s="152">
        <f>Tabell1423[[#This Row],[Ers per håp]]*Tabell1423[[#This Row],[Totalt HÅP 2023]]</f>
        <v>45.862663034536702</v>
      </c>
      <c r="V154" s="152"/>
      <c r="W154" s="152"/>
      <c r="X154" s="152"/>
      <c r="Y154" s="152"/>
      <c r="Z154" s="145" t="s">
        <v>1814</v>
      </c>
      <c r="AA154" s="152" t="s">
        <v>1815</v>
      </c>
      <c r="AB154" s="152"/>
      <c r="AC154" s="145">
        <v>3092</v>
      </c>
      <c r="AD154" s="145">
        <v>3093</v>
      </c>
      <c r="AE154" s="145">
        <v>110</v>
      </c>
      <c r="AF154" s="145"/>
      <c r="AG154" s="145"/>
      <c r="AH154" s="152"/>
      <c r="AI154" s="152"/>
      <c r="AJ154" s="152"/>
      <c r="AK154" s="152"/>
      <c r="AL154" s="152"/>
      <c r="AM154" s="145"/>
      <c r="AN154" s="152"/>
      <c r="AO154" s="152"/>
      <c r="AP154" s="152"/>
    </row>
    <row r="155" spans="1:42" ht="12.65" customHeight="1" x14ac:dyDescent="0.3">
      <c r="A155" s="145" t="s">
        <v>1806</v>
      </c>
      <c r="B155" s="145" t="s">
        <v>47</v>
      </c>
      <c r="C155" s="145" t="s">
        <v>1807</v>
      </c>
      <c r="D155" s="145" t="s">
        <v>1807</v>
      </c>
      <c r="E155" s="145"/>
      <c r="F155" s="145" t="s">
        <v>1790</v>
      </c>
      <c r="G155" s="145" t="s">
        <v>1808</v>
      </c>
      <c r="H155" s="145" t="s">
        <v>1808</v>
      </c>
      <c r="I155" s="152" t="s">
        <v>2040</v>
      </c>
      <c r="J155" s="152" t="s">
        <v>2045</v>
      </c>
      <c r="K155" s="152" t="s">
        <v>2046</v>
      </c>
      <c r="L155" s="158">
        <v>0.25</v>
      </c>
      <c r="M155" s="152" t="s">
        <v>1812</v>
      </c>
      <c r="N155" s="159" t="s">
        <v>1813</v>
      </c>
      <c r="O155" s="152"/>
      <c r="P155" s="160">
        <v>11</v>
      </c>
      <c r="Q155" s="152">
        <v>30</v>
      </c>
      <c r="R155" s="157">
        <v>5.5</v>
      </c>
      <c r="S155" s="157">
        <v>110.46490881436796</v>
      </c>
      <c r="T155" s="157">
        <v>2.7610000000000001</v>
      </c>
      <c r="U155" s="152">
        <f>Tabell1423[[#This Row],[Ers per håp]]*Tabell1423[[#This Row],[Totalt HÅP 2023]]</f>
        <v>304.99361323646997</v>
      </c>
      <c r="V155" s="152"/>
      <c r="W155" s="152"/>
      <c r="X155" s="152"/>
      <c r="Y155" s="152"/>
      <c r="Z155" s="145" t="s">
        <v>1814</v>
      </c>
      <c r="AA155" s="152" t="s">
        <v>1815</v>
      </c>
      <c r="AB155" s="152"/>
      <c r="AC155" s="145">
        <v>3092</v>
      </c>
      <c r="AD155" s="145">
        <v>3093</v>
      </c>
      <c r="AE155" s="145">
        <v>110</v>
      </c>
      <c r="AF155" s="145"/>
      <c r="AG155" s="145"/>
      <c r="AH155" s="152"/>
      <c r="AI155" s="152"/>
      <c r="AJ155" s="152"/>
      <c r="AK155" s="152"/>
      <c r="AL155" s="152"/>
      <c r="AM155" s="145"/>
      <c r="AN155" s="152"/>
      <c r="AO155" s="152"/>
      <c r="AP155" s="152"/>
    </row>
    <row r="156" spans="1:42" ht="12.65" customHeight="1" x14ac:dyDescent="0.3">
      <c r="A156" s="145" t="s">
        <v>1806</v>
      </c>
      <c r="B156" s="145" t="s">
        <v>47</v>
      </c>
      <c r="C156" s="145" t="s">
        <v>1807</v>
      </c>
      <c r="D156" s="145" t="s">
        <v>1807</v>
      </c>
      <c r="E156" s="145"/>
      <c r="F156" s="145" t="s">
        <v>1790</v>
      </c>
      <c r="G156" s="145" t="s">
        <v>1808</v>
      </c>
      <c r="H156" s="145" t="s">
        <v>1808</v>
      </c>
      <c r="I156" s="152" t="s">
        <v>2040</v>
      </c>
      <c r="J156" s="152" t="s">
        <v>2045</v>
      </c>
      <c r="K156" s="152" t="s">
        <v>2046</v>
      </c>
      <c r="L156" s="158">
        <v>0.25</v>
      </c>
      <c r="M156" s="152" t="s">
        <v>1812</v>
      </c>
      <c r="N156" s="159" t="s">
        <v>1816</v>
      </c>
      <c r="O156" s="152"/>
      <c r="P156" s="160">
        <v>20</v>
      </c>
      <c r="Q156" s="152">
        <v>30</v>
      </c>
      <c r="R156" s="157">
        <v>10</v>
      </c>
      <c r="S156" s="157">
        <v>110.46490881436796</v>
      </c>
      <c r="T156" s="157">
        <v>2.25</v>
      </c>
      <c r="U156" s="152">
        <f>Tabell1423[[#This Row],[Ers per håp]]*Tabell1423[[#This Row],[Totalt HÅP 2023]]</f>
        <v>248.54604483232791</v>
      </c>
      <c r="V156" s="152"/>
      <c r="W156" s="152"/>
      <c r="X156" s="152"/>
      <c r="Y156" s="152"/>
      <c r="Z156" s="145" t="s">
        <v>1814</v>
      </c>
      <c r="AA156" s="152" t="s">
        <v>1815</v>
      </c>
      <c r="AB156" s="152"/>
      <c r="AC156" s="145">
        <v>3092</v>
      </c>
      <c r="AD156" s="145">
        <v>3093</v>
      </c>
      <c r="AE156" s="145">
        <v>110</v>
      </c>
      <c r="AF156" s="145"/>
      <c r="AG156" s="145"/>
      <c r="AH156" s="152"/>
      <c r="AI156" s="152"/>
      <c r="AJ156" s="152"/>
      <c r="AK156" s="152"/>
      <c r="AL156" s="152"/>
      <c r="AM156" s="145"/>
      <c r="AN156" s="152"/>
      <c r="AO156" s="152"/>
      <c r="AP156" s="152"/>
    </row>
    <row r="157" spans="1:42" ht="12.65" customHeight="1" x14ac:dyDescent="0.3">
      <c r="A157" s="145" t="s">
        <v>1806</v>
      </c>
      <c r="B157" s="145" t="s">
        <v>47</v>
      </c>
      <c r="C157" s="145" t="s">
        <v>1807</v>
      </c>
      <c r="D157" s="145" t="s">
        <v>1807</v>
      </c>
      <c r="E157" s="145"/>
      <c r="F157" s="145" t="s">
        <v>1790</v>
      </c>
      <c r="G157" s="145" t="s">
        <v>1808</v>
      </c>
      <c r="H157" s="145" t="s">
        <v>1808</v>
      </c>
      <c r="I157" s="152" t="s">
        <v>2040</v>
      </c>
      <c r="J157" s="152" t="s">
        <v>2047</v>
      </c>
      <c r="K157" s="152" t="s">
        <v>2048</v>
      </c>
      <c r="L157" s="158">
        <v>0.25</v>
      </c>
      <c r="M157" s="152" t="s">
        <v>1812</v>
      </c>
      <c r="N157" s="159" t="s">
        <v>1813</v>
      </c>
      <c r="O157" s="152"/>
      <c r="P157" s="160">
        <v>30</v>
      </c>
      <c r="Q157" s="152">
        <v>15</v>
      </c>
      <c r="R157" s="157">
        <v>7.5</v>
      </c>
      <c r="S157" s="157">
        <v>99.692764675055983</v>
      </c>
      <c r="T157" s="157">
        <v>4.1550000000000002</v>
      </c>
      <c r="U157" s="152">
        <f>Tabell1423[[#This Row],[Ers per håp]]*Tabell1423[[#This Row],[Totalt HÅP 2023]]</f>
        <v>414.22343722485766</v>
      </c>
      <c r="V157" s="152"/>
      <c r="W157" s="152"/>
      <c r="X157" s="152"/>
      <c r="Y157" s="152"/>
      <c r="Z157" s="145" t="s">
        <v>1814</v>
      </c>
      <c r="AA157" s="152" t="s">
        <v>1815</v>
      </c>
      <c r="AB157" s="152"/>
      <c r="AC157" s="145">
        <v>3092</v>
      </c>
      <c r="AD157" s="145">
        <v>3093</v>
      </c>
      <c r="AE157" s="145">
        <v>110</v>
      </c>
      <c r="AF157" s="145"/>
      <c r="AG157" s="145"/>
      <c r="AH157" s="152"/>
      <c r="AI157" s="152"/>
      <c r="AJ157" s="152"/>
      <c r="AK157" s="152"/>
      <c r="AL157" s="152"/>
      <c r="AM157" s="145"/>
      <c r="AN157" s="152"/>
      <c r="AO157" s="152"/>
      <c r="AP157" s="152"/>
    </row>
    <row r="158" spans="1:42" s="145" customFormat="1" ht="12.65" customHeight="1" x14ac:dyDescent="0.3">
      <c r="A158" s="145" t="s">
        <v>1806</v>
      </c>
      <c r="B158" s="145" t="s">
        <v>47</v>
      </c>
      <c r="C158" s="145" t="s">
        <v>1807</v>
      </c>
      <c r="D158" s="145" t="s">
        <v>1807</v>
      </c>
      <c r="F158" s="145" t="s">
        <v>1790</v>
      </c>
      <c r="G158" s="145" t="s">
        <v>1808</v>
      </c>
      <c r="H158" s="145" t="s">
        <v>1808</v>
      </c>
      <c r="I158" s="152" t="s">
        <v>2040</v>
      </c>
      <c r="J158" s="152" t="s">
        <v>2047</v>
      </c>
      <c r="K158" s="152" t="s">
        <v>2048</v>
      </c>
      <c r="L158" s="158">
        <v>0.25</v>
      </c>
      <c r="M158" s="152" t="s">
        <v>1812</v>
      </c>
      <c r="N158" s="159" t="s">
        <v>1816</v>
      </c>
      <c r="O158" s="152"/>
      <c r="P158" s="160">
        <v>30</v>
      </c>
      <c r="Q158" s="152">
        <v>15</v>
      </c>
      <c r="R158" s="157">
        <v>7.5</v>
      </c>
      <c r="S158" s="157">
        <v>99.692764675055983</v>
      </c>
      <c r="T158" s="157">
        <v>3.375</v>
      </c>
      <c r="U158" s="152">
        <f>Tabell1423[[#This Row],[Ers per håp]]*Tabell1423[[#This Row],[Totalt HÅP 2023]]</f>
        <v>336.46308077831395</v>
      </c>
      <c r="W158" s="152"/>
      <c r="X158" s="152"/>
      <c r="Y158" s="152"/>
      <c r="Z158" s="145" t="s">
        <v>1814</v>
      </c>
      <c r="AA158" s="152" t="s">
        <v>1815</v>
      </c>
      <c r="AB158" s="152"/>
      <c r="AC158" s="145">
        <v>3092</v>
      </c>
      <c r="AD158" s="145">
        <v>3093</v>
      </c>
      <c r="AE158" s="145">
        <v>110</v>
      </c>
    </row>
    <row r="159" spans="1:42" ht="12.65" customHeight="1" x14ac:dyDescent="0.3">
      <c r="A159" s="145" t="s">
        <v>1806</v>
      </c>
      <c r="B159" s="145" t="s">
        <v>47</v>
      </c>
      <c r="C159" s="145" t="s">
        <v>1807</v>
      </c>
      <c r="D159" s="145" t="s">
        <v>1807</v>
      </c>
      <c r="E159" s="145"/>
      <c r="F159" s="145" t="s">
        <v>1790</v>
      </c>
      <c r="G159" s="145" t="s">
        <v>1808</v>
      </c>
      <c r="H159" s="145" t="s">
        <v>1808</v>
      </c>
      <c r="I159" s="145" t="s">
        <v>2049</v>
      </c>
      <c r="J159" s="145" t="s">
        <v>2050</v>
      </c>
      <c r="K159" s="145" t="s">
        <v>2051</v>
      </c>
      <c r="L159" s="158">
        <v>0.5</v>
      </c>
      <c r="M159" s="152" t="s">
        <v>1812</v>
      </c>
      <c r="N159" s="178" t="s">
        <v>1817</v>
      </c>
      <c r="O159" s="145"/>
      <c r="P159" s="160">
        <v>25</v>
      </c>
      <c r="Q159" s="145">
        <v>7.5</v>
      </c>
      <c r="R159" s="157">
        <v>3.125</v>
      </c>
      <c r="S159" s="157">
        <v>99.692764675055983</v>
      </c>
      <c r="T159" s="157">
        <v>3.125</v>
      </c>
      <c r="U159" s="152">
        <f>Tabell1423[[#This Row],[Ers per håp]]*Tabell1423[[#This Row],[Totalt HÅP 2023]]</f>
        <v>311.53988960954996</v>
      </c>
      <c r="V159" s="152"/>
      <c r="W159" s="152"/>
      <c r="X159" s="152"/>
      <c r="Y159" s="152"/>
      <c r="Z159" s="145" t="s">
        <v>1814</v>
      </c>
      <c r="AA159" s="152" t="s">
        <v>1815</v>
      </c>
      <c r="AB159" s="152"/>
      <c r="AC159" s="145">
        <v>3092</v>
      </c>
      <c r="AD159" s="145">
        <v>3093</v>
      </c>
      <c r="AE159" s="145">
        <v>110</v>
      </c>
      <c r="AF159" s="145"/>
      <c r="AG159" s="145"/>
      <c r="AH159" s="152"/>
      <c r="AI159" s="152"/>
      <c r="AJ159" s="152"/>
      <c r="AK159" s="152"/>
      <c r="AL159" s="152"/>
      <c r="AM159" s="145"/>
      <c r="AN159" s="152"/>
      <c r="AO159" s="152"/>
      <c r="AP159" s="152"/>
    </row>
    <row r="160" spans="1:42" ht="12.65" customHeight="1" x14ac:dyDescent="0.3">
      <c r="A160" s="145" t="s">
        <v>1806</v>
      </c>
      <c r="B160" s="145" t="s">
        <v>47</v>
      </c>
      <c r="C160" s="145" t="s">
        <v>1807</v>
      </c>
      <c r="D160" s="145" t="s">
        <v>1807</v>
      </c>
      <c r="E160" s="145"/>
      <c r="F160" s="145" t="s">
        <v>1790</v>
      </c>
      <c r="G160" s="145" t="s">
        <v>1808</v>
      </c>
      <c r="H160" s="145" t="s">
        <v>1808</v>
      </c>
      <c r="I160" s="152" t="s">
        <v>2049</v>
      </c>
      <c r="J160" s="152" t="s">
        <v>2052</v>
      </c>
      <c r="K160" s="152" t="s">
        <v>2053</v>
      </c>
      <c r="L160" s="158">
        <v>0.25</v>
      </c>
      <c r="M160" s="152" t="s">
        <v>1812</v>
      </c>
      <c r="N160" s="159" t="s">
        <v>1813</v>
      </c>
      <c r="O160" s="152"/>
      <c r="P160" s="160">
        <v>32</v>
      </c>
      <c r="Q160" s="152">
        <v>15</v>
      </c>
      <c r="R160" s="157">
        <v>8</v>
      </c>
      <c r="S160" s="157">
        <v>99.692764675055983</v>
      </c>
      <c r="T160" s="157">
        <v>4.4320000000000004</v>
      </c>
      <c r="U160" s="152">
        <f>Tabell1423[[#This Row],[Ers per håp]]*Tabell1423[[#This Row],[Totalt HÅP 2023]]</f>
        <v>441.83833303984818</v>
      </c>
      <c r="V160" s="152"/>
      <c r="W160" s="152"/>
      <c r="X160" s="152"/>
      <c r="Y160" s="152"/>
      <c r="Z160" s="145" t="s">
        <v>1814</v>
      </c>
      <c r="AA160" s="152" t="s">
        <v>1815</v>
      </c>
      <c r="AB160" s="152"/>
      <c r="AC160" s="145">
        <v>3092</v>
      </c>
      <c r="AD160" s="145">
        <v>3093</v>
      </c>
      <c r="AE160" s="145">
        <v>110</v>
      </c>
      <c r="AF160" s="145"/>
      <c r="AG160" s="145"/>
      <c r="AH160" s="152"/>
      <c r="AI160" s="152"/>
      <c r="AJ160" s="152"/>
      <c r="AK160" s="152"/>
      <c r="AL160" s="152"/>
      <c r="AM160" s="145"/>
      <c r="AN160" s="152"/>
      <c r="AO160" s="152"/>
      <c r="AP160" s="152"/>
    </row>
    <row r="161" spans="1:42" ht="12.65" customHeight="1" x14ac:dyDescent="0.3">
      <c r="A161" s="145" t="s">
        <v>1806</v>
      </c>
      <c r="B161" s="145" t="s">
        <v>47</v>
      </c>
      <c r="C161" s="145" t="s">
        <v>1807</v>
      </c>
      <c r="D161" s="145" t="s">
        <v>1807</v>
      </c>
      <c r="E161" s="145"/>
      <c r="F161" s="145" t="s">
        <v>1790</v>
      </c>
      <c r="G161" s="145" t="s">
        <v>1808</v>
      </c>
      <c r="H161" s="145" t="s">
        <v>1808</v>
      </c>
      <c r="I161" s="152" t="s">
        <v>2049</v>
      </c>
      <c r="J161" s="152" t="s">
        <v>2052</v>
      </c>
      <c r="K161" s="152" t="s">
        <v>2053</v>
      </c>
      <c r="L161" s="158">
        <v>0.25</v>
      </c>
      <c r="M161" s="152" t="s">
        <v>1812</v>
      </c>
      <c r="N161" s="159" t="s">
        <v>1816</v>
      </c>
      <c r="O161" s="152"/>
      <c r="P161" s="160">
        <v>30</v>
      </c>
      <c r="Q161" s="152">
        <v>15</v>
      </c>
      <c r="R161" s="157">
        <v>7.5</v>
      </c>
      <c r="S161" s="157">
        <v>99.692764675055983</v>
      </c>
      <c r="T161" s="157">
        <v>3.375</v>
      </c>
      <c r="U161" s="152">
        <f>Tabell1423[[#This Row],[Ers per håp]]*Tabell1423[[#This Row],[Totalt HÅP 2023]]</f>
        <v>336.46308077831395</v>
      </c>
      <c r="V161" s="152"/>
      <c r="W161" s="152"/>
      <c r="X161" s="152"/>
      <c r="Y161" s="152"/>
      <c r="Z161" s="145" t="s">
        <v>1814</v>
      </c>
      <c r="AA161" s="152" t="s">
        <v>1815</v>
      </c>
      <c r="AB161" s="152"/>
      <c r="AC161" s="145">
        <v>3092</v>
      </c>
      <c r="AD161" s="145">
        <v>3093</v>
      </c>
      <c r="AE161" s="145">
        <v>110</v>
      </c>
      <c r="AF161" s="145"/>
      <c r="AG161" s="145"/>
      <c r="AH161" s="152"/>
      <c r="AI161" s="152"/>
      <c r="AJ161" s="152"/>
      <c r="AK161" s="152"/>
      <c r="AL161" s="152"/>
      <c r="AM161" s="145"/>
      <c r="AN161" s="152"/>
      <c r="AO161" s="152"/>
      <c r="AP161" s="152"/>
    </row>
    <row r="162" spans="1:42" ht="12.65" customHeight="1" x14ac:dyDescent="0.3">
      <c r="A162" s="145" t="s">
        <v>1806</v>
      </c>
      <c r="B162" s="145" t="s">
        <v>47</v>
      </c>
      <c r="C162" s="145" t="s">
        <v>1807</v>
      </c>
      <c r="D162" s="145" t="s">
        <v>1807</v>
      </c>
      <c r="E162" s="145"/>
      <c r="F162" s="145" t="s">
        <v>1790</v>
      </c>
      <c r="G162" s="145" t="s">
        <v>1808</v>
      </c>
      <c r="H162" s="145" t="s">
        <v>1808</v>
      </c>
      <c r="I162" s="152" t="s">
        <v>2049</v>
      </c>
      <c r="J162" s="152" t="s">
        <v>2054</v>
      </c>
      <c r="K162" s="152" t="s">
        <v>2055</v>
      </c>
      <c r="L162" s="158">
        <v>0.25</v>
      </c>
      <c r="M162" s="152" t="s">
        <v>1812</v>
      </c>
      <c r="N162" s="159" t="s">
        <v>1813</v>
      </c>
      <c r="O162" s="152"/>
      <c r="P162" s="160">
        <v>12</v>
      </c>
      <c r="Q162" s="152">
        <v>15</v>
      </c>
      <c r="R162" s="157">
        <v>3</v>
      </c>
      <c r="S162" s="157">
        <v>99.692764675055983</v>
      </c>
      <c r="T162" s="157">
        <v>1.6620000000000001</v>
      </c>
      <c r="U162" s="152">
        <f>Tabell1423[[#This Row],[Ers per håp]]*Tabell1423[[#This Row],[Totalt HÅP 2023]]</f>
        <v>165.68937488994305</v>
      </c>
      <c r="V162" s="152"/>
      <c r="W162" s="152"/>
      <c r="X162" s="152"/>
      <c r="Y162" s="152"/>
      <c r="Z162" s="145" t="s">
        <v>1814</v>
      </c>
      <c r="AA162" s="152" t="s">
        <v>1815</v>
      </c>
      <c r="AB162" s="152"/>
      <c r="AC162" s="145">
        <v>3092</v>
      </c>
      <c r="AD162" s="145">
        <v>3093</v>
      </c>
      <c r="AE162" s="145">
        <v>110</v>
      </c>
      <c r="AF162" s="145"/>
      <c r="AG162" s="145"/>
      <c r="AH162" s="152"/>
      <c r="AI162" s="152"/>
      <c r="AJ162" s="152"/>
      <c r="AK162" s="152"/>
      <c r="AL162" s="152"/>
      <c r="AM162" s="145"/>
      <c r="AN162" s="152"/>
      <c r="AO162" s="152"/>
      <c r="AP162" s="152"/>
    </row>
    <row r="163" spans="1:42" ht="12.65" customHeight="1" x14ac:dyDescent="0.3">
      <c r="A163" s="145" t="s">
        <v>1806</v>
      </c>
      <c r="B163" s="145" t="s">
        <v>47</v>
      </c>
      <c r="C163" s="145" t="s">
        <v>1807</v>
      </c>
      <c r="D163" s="145" t="s">
        <v>1807</v>
      </c>
      <c r="E163" s="145"/>
      <c r="F163" s="145" t="s">
        <v>1790</v>
      </c>
      <c r="G163" s="145" t="s">
        <v>1808</v>
      </c>
      <c r="H163" s="145" t="s">
        <v>1808</v>
      </c>
      <c r="I163" s="152" t="s">
        <v>2049</v>
      </c>
      <c r="J163" s="152" t="s">
        <v>2054</v>
      </c>
      <c r="K163" s="152" t="s">
        <v>2055</v>
      </c>
      <c r="L163" s="158">
        <v>0.25</v>
      </c>
      <c r="M163" s="152" t="s">
        <v>1812</v>
      </c>
      <c r="N163" s="159" t="s">
        <v>1816</v>
      </c>
      <c r="O163" s="152"/>
      <c r="P163" s="160">
        <v>15</v>
      </c>
      <c r="Q163" s="152">
        <v>15</v>
      </c>
      <c r="R163" s="157">
        <v>3.75</v>
      </c>
      <c r="S163" s="157">
        <v>99.692764675055983</v>
      </c>
      <c r="T163" s="157">
        <v>1.6875</v>
      </c>
      <c r="U163" s="152">
        <f>Tabell1423[[#This Row],[Ers per håp]]*Tabell1423[[#This Row],[Totalt HÅP 2023]]</f>
        <v>168.23154038915698</v>
      </c>
      <c r="V163" s="152"/>
      <c r="W163" s="152"/>
      <c r="X163" s="152"/>
      <c r="Y163" s="152"/>
      <c r="Z163" s="145" t="s">
        <v>1814</v>
      </c>
      <c r="AA163" s="152" t="s">
        <v>1815</v>
      </c>
      <c r="AB163" s="152"/>
      <c r="AC163" s="145">
        <v>3092</v>
      </c>
      <c r="AD163" s="145">
        <v>3093</v>
      </c>
      <c r="AE163" s="145">
        <v>110</v>
      </c>
      <c r="AF163" s="145"/>
      <c r="AG163" s="145"/>
      <c r="AH163" s="152"/>
      <c r="AI163" s="152"/>
      <c r="AJ163" s="152"/>
      <c r="AK163" s="152"/>
      <c r="AL163" s="152"/>
      <c r="AM163" s="145"/>
      <c r="AN163" s="152"/>
      <c r="AO163" s="152"/>
      <c r="AP163" s="152"/>
    </row>
    <row r="164" spans="1:42" ht="12.65" customHeight="1" x14ac:dyDescent="0.3">
      <c r="A164" s="145" t="s">
        <v>1806</v>
      </c>
      <c r="B164" s="145" t="s">
        <v>47</v>
      </c>
      <c r="C164" s="145" t="s">
        <v>1807</v>
      </c>
      <c r="D164" s="145" t="s">
        <v>1807</v>
      </c>
      <c r="E164" s="145"/>
      <c r="F164" s="145" t="s">
        <v>1790</v>
      </c>
      <c r="G164" s="145" t="s">
        <v>1808</v>
      </c>
      <c r="H164" s="145" t="s">
        <v>1808</v>
      </c>
      <c r="I164" s="152"/>
      <c r="J164" s="152"/>
      <c r="K164" s="152"/>
      <c r="L164" s="158"/>
      <c r="M164" s="152"/>
      <c r="N164" s="159"/>
      <c r="O164" s="152"/>
      <c r="P164" s="160"/>
      <c r="Q164" s="152"/>
      <c r="R164" s="157"/>
      <c r="S164" s="157"/>
      <c r="T164" s="157"/>
      <c r="U164" s="152"/>
      <c r="V164" s="152"/>
      <c r="W164" s="152"/>
      <c r="X164" s="152"/>
      <c r="Y164" s="152"/>
      <c r="Z164" s="145" t="s">
        <v>1814</v>
      </c>
      <c r="AA164" s="152" t="s">
        <v>1815</v>
      </c>
      <c r="AB164" s="152"/>
      <c r="AC164" s="145">
        <v>3092</v>
      </c>
      <c r="AD164" s="145">
        <v>3093</v>
      </c>
      <c r="AE164" s="145">
        <v>110</v>
      </c>
      <c r="AF164" s="145"/>
      <c r="AG164" s="145"/>
      <c r="AH164" s="152"/>
      <c r="AI164" s="152"/>
      <c r="AJ164" s="152"/>
      <c r="AK164" s="152"/>
      <c r="AL164" s="152"/>
      <c r="AM164" s="145"/>
      <c r="AN164" s="152"/>
      <c r="AO164" s="152"/>
      <c r="AP164" s="152"/>
    </row>
    <row r="165" spans="1:42" ht="12.65" customHeight="1" x14ac:dyDescent="0.3">
      <c r="A165" s="145"/>
      <c r="B165" s="145"/>
      <c r="C165" s="145"/>
      <c r="D165" s="145"/>
      <c r="E165" s="145"/>
      <c r="F165" s="145"/>
      <c r="G165" s="145"/>
      <c r="H165" s="145"/>
      <c r="I165" s="152"/>
      <c r="J165" s="152"/>
      <c r="K165" s="152"/>
      <c r="L165" s="158"/>
      <c r="M165" s="152"/>
      <c r="N165" s="159"/>
      <c r="O165" s="152"/>
      <c r="P165" s="160"/>
      <c r="Q165" s="152"/>
      <c r="R165" s="179"/>
      <c r="S165" s="179"/>
      <c r="T165" s="179"/>
      <c r="U165" s="152"/>
      <c r="V165" s="152"/>
      <c r="W165" s="152"/>
      <c r="X165" s="152"/>
      <c r="Y165" s="152"/>
      <c r="Z165" s="145"/>
      <c r="AA165" s="152"/>
      <c r="AB165" s="152"/>
      <c r="AC165" s="145"/>
      <c r="AD165" s="145"/>
      <c r="AE165" s="145"/>
      <c r="AF165" s="145"/>
      <c r="AG165" s="145"/>
      <c r="AH165" s="152"/>
      <c r="AI165" s="152"/>
      <c r="AJ165" s="152"/>
      <c r="AK165" s="152"/>
      <c r="AL165" s="152"/>
      <c r="AM165" s="145"/>
      <c r="AN165" s="152"/>
      <c r="AO165" s="152"/>
      <c r="AP165" s="152"/>
    </row>
    <row r="166" spans="1:42" ht="12.65" customHeight="1" x14ac:dyDescent="0.3">
      <c r="A166" s="145"/>
      <c r="B166" s="145"/>
      <c r="C166" s="145"/>
      <c r="D166" s="145"/>
      <c r="E166" s="145"/>
      <c r="F166" s="145"/>
      <c r="G166" s="145"/>
      <c r="H166" s="145"/>
      <c r="I166" s="152"/>
      <c r="J166" s="152"/>
      <c r="K166" s="152"/>
      <c r="L166" s="158"/>
      <c r="M166" s="152"/>
      <c r="N166" s="159"/>
      <c r="O166" s="152"/>
      <c r="P166" s="160"/>
      <c r="Q166" s="152"/>
      <c r="R166" s="179"/>
      <c r="S166" s="179"/>
      <c r="T166" s="179"/>
      <c r="U166" s="152"/>
      <c r="V166" s="152"/>
      <c r="W166" s="152"/>
      <c r="X166" s="152"/>
      <c r="Y166" s="152"/>
      <c r="Z166" s="145"/>
      <c r="AA166" s="152"/>
      <c r="AB166" s="152"/>
      <c r="AC166" s="145"/>
      <c r="AD166" s="145"/>
      <c r="AE166" s="145"/>
      <c r="AF166" s="145"/>
      <c r="AG166" s="145"/>
      <c r="AH166" s="152"/>
      <c r="AI166" s="152"/>
      <c r="AJ166" s="152"/>
      <c r="AK166" s="152"/>
      <c r="AL166" s="152"/>
      <c r="AM166" s="145"/>
      <c r="AN166" s="152"/>
      <c r="AO166" s="152"/>
      <c r="AP166" s="152"/>
    </row>
    <row r="167" spans="1:42" ht="12.65" customHeight="1" x14ac:dyDescent="0.3">
      <c r="A167" s="145"/>
      <c r="B167" s="145"/>
      <c r="C167" s="145"/>
      <c r="D167" s="145"/>
      <c r="E167" s="145"/>
      <c r="F167" s="145"/>
      <c r="G167" s="145"/>
      <c r="H167" s="145"/>
      <c r="I167" s="152"/>
      <c r="J167" s="152"/>
      <c r="K167" s="152"/>
      <c r="L167" s="158"/>
      <c r="M167" s="152"/>
      <c r="N167" s="159"/>
      <c r="O167" s="152"/>
      <c r="P167" s="160"/>
      <c r="Q167" s="152"/>
      <c r="R167" s="179"/>
      <c r="S167" s="179"/>
      <c r="T167" s="179"/>
      <c r="U167" s="152"/>
      <c r="V167" s="152"/>
      <c r="W167" s="152"/>
      <c r="X167" s="152"/>
      <c r="Y167" s="152"/>
      <c r="Z167" s="145"/>
      <c r="AA167" s="152"/>
      <c r="AB167" s="152"/>
      <c r="AC167" s="145"/>
      <c r="AD167" s="145"/>
      <c r="AE167" s="145"/>
      <c r="AF167" s="145"/>
      <c r="AG167" s="145"/>
      <c r="AH167" s="152"/>
      <c r="AI167" s="152"/>
      <c r="AJ167" s="152"/>
      <c r="AK167" s="152"/>
      <c r="AL167" s="152"/>
      <c r="AM167" s="145"/>
      <c r="AN167" s="152"/>
      <c r="AO167" s="152"/>
      <c r="AP167" s="152"/>
    </row>
    <row r="168" spans="1:42" ht="12.65" customHeight="1" x14ac:dyDescent="0.3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180"/>
      <c r="M168" s="58"/>
      <c r="N168" s="181"/>
      <c r="O168" s="58"/>
      <c r="P168" s="58"/>
      <c r="Q168" s="181"/>
      <c r="R168" s="182">
        <f>SUBTOTAL(109,Tabell1423[HÅP hela tillf])</f>
        <v>807.75</v>
      </c>
      <c r="S168" s="182"/>
      <c r="T168" s="182">
        <f>SUBTOTAL(109,Tabell1423[Totalt HÅP 2023])</f>
        <v>551.89655357142863</v>
      </c>
      <c r="U168" s="182">
        <f>SUBTOTAL(109,Tabell1423[Total ers])</f>
        <v>52386.653939071504</v>
      </c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AB34-D814-4009-94A8-6A7A205F552D}">
  <sheetPr>
    <tabColor rgb="FF92D050"/>
  </sheetPr>
  <dimension ref="A1:Q24"/>
  <sheetViews>
    <sheetView workbookViewId="0">
      <selection activeCell="A11" sqref="A11"/>
    </sheetView>
  </sheetViews>
  <sheetFormatPr defaultColWidth="9.1796875" defaultRowHeight="12" x14ac:dyDescent="0.3"/>
  <cols>
    <col min="1" max="1" width="14.453125" style="84" customWidth="1"/>
    <col min="2" max="2" width="35.453125" style="84" customWidth="1"/>
    <col min="3" max="5" width="12.81640625" style="84" customWidth="1"/>
    <col min="6" max="6" width="13.54296875" style="84" customWidth="1"/>
    <col min="7" max="7" width="11.81640625" style="84" customWidth="1"/>
    <col min="8" max="8" width="13.54296875" style="91" customWidth="1"/>
    <col min="9" max="9" width="12.54296875" style="84" bestFit="1" customWidth="1"/>
    <col min="10" max="10" width="11.1796875" style="84" bestFit="1" customWidth="1"/>
    <col min="11" max="11" width="13.453125" style="84" bestFit="1" customWidth="1"/>
    <col min="12" max="12" width="12.1796875" style="84" bestFit="1" customWidth="1"/>
    <col min="13" max="13" width="13.453125" style="84" bestFit="1" customWidth="1"/>
    <col min="14" max="14" width="13.7265625" style="84" bestFit="1" customWidth="1"/>
    <col min="15" max="15" width="18.26953125" style="84" bestFit="1" customWidth="1"/>
    <col min="16" max="16" width="9.1796875" style="84"/>
    <col min="17" max="17" width="9.1796875" style="84" customWidth="1"/>
    <col min="18" max="21" width="36.1796875" style="84" customWidth="1"/>
    <col min="22" max="16384" width="9.1796875" style="84"/>
  </cols>
  <sheetData>
    <row r="1" spans="1:17" ht="62.15" customHeight="1" x14ac:dyDescent="0.3">
      <c r="A1" s="78" t="s">
        <v>1421</v>
      </c>
      <c r="B1" s="78" t="s">
        <v>2</v>
      </c>
      <c r="C1" s="79" t="s">
        <v>1422</v>
      </c>
      <c r="D1" s="79" t="s">
        <v>1425</v>
      </c>
      <c r="E1" s="79" t="s">
        <v>1426</v>
      </c>
      <c r="F1" s="79" t="s">
        <v>1427</v>
      </c>
      <c r="G1" s="79" t="s">
        <v>1453</v>
      </c>
      <c r="H1" s="80" t="s">
        <v>1430</v>
      </c>
      <c r="I1" s="80" t="s">
        <v>1454</v>
      </c>
      <c r="J1" s="80" t="s">
        <v>1432</v>
      </c>
      <c r="K1" s="81" t="s">
        <v>1431</v>
      </c>
      <c r="L1" s="82" t="s">
        <v>1433</v>
      </c>
      <c r="M1" s="82" t="s">
        <v>1434</v>
      </c>
      <c r="N1" s="82" t="s">
        <v>1435</v>
      </c>
      <c r="O1" s="83" t="s">
        <v>1436</v>
      </c>
      <c r="P1" s="81"/>
      <c r="Q1" s="81"/>
    </row>
    <row r="2" spans="1:17" x14ac:dyDescent="0.3">
      <c r="A2" s="85" t="s">
        <v>532</v>
      </c>
      <c r="B2" s="85" t="s">
        <v>1455</v>
      </c>
      <c r="C2" s="86">
        <v>12</v>
      </c>
      <c r="D2" s="87">
        <v>159.06540819999998</v>
      </c>
      <c r="E2" s="86">
        <v>1888.7639999999999</v>
      </c>
      <c r="F2" s="88">
        <v>7.5</v>
      </c>
      <c r="G2" s="88">
        <v>0</v>
      </c>
      <c r="H2" s="88">
        <f>D2*($A$11)</f>
        <v>161.16507158823998</v>
      </c>
      <c r="I2" s="89">
        <f>H2*F2</f>
        <v>1208.7380369117998</v>
      </c>
      <c r="J2" s="89"/>
      <c r="K2" s="89">
        <f>I2-I14</f>
        <v>1196.6745448483077</v>
      </c>
      <c r="L2" s="89">
        <f>K2+J2</f>
        <v>1196.6745448483077</v>
      </c>
      <c r="M2" s="114">
        <f>H2/D2-1</f>
        <v>1.3200000000000101E-2</v>
      </c>
      <c r="N2" s="115">
        <f>F2-C2</f>
        <v>-4.5</v>
      </c>
      <c r="O2" s="89">
        <f>I2-E2</f>
        <v>-680.02596308820011</v>
      </c>
      <c r="P2" s="91"/>
    </row>
    <row r="3" spans="1:17" x14ac:dyDescent="0.3">
      <c r="A3" s="85" t="s">
        <v>700</v>
      </c>
      <c r="B3" s="85" t="s">
        <v>1456</v>
      </c>
      <c r="C3" s="86">
        <v>18</v>
      </c>
      <c r="D3" s="87">
        <v>159.06540819999998</v>
      </c>
      <c r="E3" s="86">
        <v>2833.1459999999997</v>
      </c>
      <c r="F3" s="88">
        <v>15</v>
      </c>
      <c r="G3" s="88"/>
      <c r="H3" s="88">
        <f t="shared" ref="H3:H6" si="0">D3*($A$11)</f>
        <v>161.16507158823998</v>
      </c>
      <c r="I3" s="89">
        <f t="shared" ref="I3:I6" si="1">H3*F3</f>
        <v>2417.4760738235996</v>
      </c>
      <c r="J3" s="89"/>
      <c r="K3" s="89">
        <f t="shared" ref="K3:K6" si="2">I3-I15</f>
        <v>2393.3490896966155</v>
      </c>
      <c r="L3" s="89">
        <f t="shared" ref="L3:L6" si="3">K3+J3</f>
        <v>2393.3490896966155</v>
      </c>
      <c r="M3" s="114">
        <f t="shared" ref="M3:M6" si="4">H3/D3-1</f>
        <v>1.3200000000000101E-2</v>
      </c>
      <c r="N3" s="115">
        <f t="shared" ref="N3:N6" si="5">F3-C3</f>
        <v>-3</v>
      </c>
      <c r="O3" s="89">
        <f t="shared" ref="O3:O6" si="6">I3-E3</f>
        <v>-415.66992617640017</v>
      </c>
    </row>
    <row r="4" spans="1:17" x14ac:dyDescent="0.3">
      <c r="A4" s="85" t="s">
        <v>700</v>
      </c>
      <c r="B4" s="85" t="s">
        <v>1457</v>
      </c>
      <c r="C4" s="86">
        <v>26</v>
      </c>
      <c r="D4" s="87">
        <v>151.35958319999997</v>
      </c>
      <c r="E4" s="86">
        <v>3819.1859999999997</v>
      </c>
      <c r="F4" s="88">
        <v>32</v>
      </c>
      <c r="G4" s="88"/>
      <c r="H4" s="88">
        <f t="shared" si="0"/>
        <v>153.35752969824</v>
      </c>
      <c r="I4" s="89">
        <f t="shared" si="1"/>
        <v>4907.44095034368</v>
      </c>
      <c r="J4" s="89"/>
      <c r="K4" s="89">
        <f t="shared" si="2"/>
        <v>4855.9700508727801</v>
      </c>
      <c r="L4" s="89">
        <f t="shared" si="3"/>
        <v>4855.9700508727801</v>
      </c>
      <c r="M4" s="114">
        <f t="shared" si="4"/>
        <v>1.3200000000000101E-2</v>
      </c>
      <c r="N4" s="115">
        <f t="shared" si="5"/>
        <v>6</v>
      </c>
      <c r="O4" s="89">
        <f t="shared" si="6"/>
        <v>1088.2549503436803</v>
      </c>
    </row>
    <row r="5" spans="1:17" x14ac:dyDescent="0.3">
      <c r="A5" s="85" t="s">
        <v>39</v>
      </c>
      <c r="B5" s="85" t="s">
        <v>1458</v>
      </c>
      <c r="C5" s="86">
        <v>16</v>
      </c>
      <c r="D5" s="87">
        <v>395.38613339999995</v>
      </c>
      <c r="E5" s="86">
        <v>6259.8239999999996</v>
      </c>
      <c r="F5" s="88">
        <v>16</v>
      </c>
      <c r="G5" s="88">
        <v>0</v>
      </c>
      <c r="H5" s="88">
        <f t="shared" si="0"/>
        <v>400.60523036088</v>
      </c>
      <c r="I5" s="89">
        <f t="shared" si="1"/>
        <v>6409.68368577408</v>
      </c>
      <c r="J5" s="89"/>
      <c r="K5" s="89">
        <f t="shared" si="2"/>
        <v>6383.9482360386301</v>
      </c>
      <c r="L5" s="89">
        <f t="shared" si="3"/>
        <v>6383.9482360386301</v>
      </c>
      <c r="M5" s="114">
        <f t="shared" si="4"/>
        <v>1.3200000000000101E-2</v>
      </c>
      <c r="N5" s="115">
        <f t="shared" si="5"/>
        <v>0</v>
      </c>
      <c r="O5" s="89">
        <f t="shared" si="6"/>
        <v>149.85968577408039</v>
      </c>
    </row>
    <row r="6" spans="1:17" x14ac:dyDescent="0.3">
      <c r="A6" s="85" t="s">
        <v>1441</v>
      </c>
      <c r="B6" s="85" t="s">
        <v>1459</v>
      </c>
      <c r="C6" s="86">
        <v>22</v>
      </c>
      <c r="D6" s="87">
        <v>272.51031119999999</v>
      </c>
      <c r="E6" s="86">
        <v>5932.3440000000001</v>
      </c>
      <c r="F6" s="88">
        <v>24</v>
      </c>
      <c r="G6" s="88"/>
      <c r="H6" s="88">
        <f t="shared" si="0"/>
        <v>276.10744730784</v>
      </c>
      <c r="I6" s="89">
        <f t="shared" si="1"/>
        <v>6626.5787353881606</v>
      </c>
      <c r="J6" s="89"/>
      <c r="K6" s="89">
        <f t="shared" si="2"/>
        <v>6587.9755607849856</v>
      </c>
      <c r="L6" s="89">
        <f t="shared" si="3"/>
        <v>6587.9755607849856</v>
      </c>
      <c r="M6" s="114">
        <f t="shared" si="4"/>
        <v>1.3200000000000101E-2</v>
      </c>
      <c r="N6" s="115">
        <f t="shared" si="5"/>
        <v>2</v>
      </c>
      <c r="O6" s="89">
        <f t="shared" si="6"/>
        <v>694.23473538816052</v>
      </c>
    </row>
    <row r="7" spans="1:17" x14ac:dyDescent="0.3">
      <c r="F7" s="103"/>
    </row>
    <row r="8" spans="1:17" ht="14.5" x14ac:dyDescent="0.35">
      <c r="M8" s="116"/>
    </row>
    <row r="9" spans="1:17" ht="14.5" x14ac:dyDescent="0.35">
      <c r="M9" s="116"/>
    </row>
    <row r="10" spans="1:17" ht="14.5" x14ac:dyDescent="0.35">
      <c r="A10" s="117" t="s">
        <v>1460</v>
      </c>
      <c r="F10" s="84" t="s">
        <v>1461</v>
      </c>
      <c r="H10" s="91" t="s">
        <v>1462</v>
      </c>
      <c r="M10" s="118"/>
    </row>
    <row r="11" spans="1:17" ht="15.5" x14ac:dyDescent="0.35">
      <c r="A11" s="119">
        <v>1.0132000000000001</v>
      </c>
      <c r="F11" s="84" t="s">
        <v>1463</v>
      </c>
      <c r="H11" s="91">
        <v>152</v>
      </c>
      <c r="M11" s="118"/>
    </row>
    <row r="12" spans="1:17" x14ac:dyDescent="0.3">
      <c r="A12" s="84" t="s">
        <v>1464</v>
      </c>
      <c r="I12" s="96"/>
      <c r="J12" s="96"/>
    </row>
    <row r="13" spans="1:17" x14ac:dyDescent="0.3">
      <c r="F13" s="111" t="s">
        <v>1465</v>
      </c>
      <c r="G13" s="111"/>
      <c r="H13" s="120" t="s">
        <v>1466</v>
      </c>
      <c r="I13" s="111" t="s">
        <v>252</v>
      </c>
    </row>
    <row r="14" spans="1:17" x14ac:dyDescent="0.3">
      <c r="F14" s="84" t="s">
        <v>1467</v>
      </c>
      <c r="H14" s="91">
        <f>F2/(SUM($F$2:$F$6))</f>
        <v>7.9365079365079361E-2</v>
      </c>
      <c r="I14" s="84">
        <f>$H$11*H14</f>
        <v>12.063492063492063</v>
      </c>
    </row>
    <row r="15" spans="1:17" x14ac:dyDescent="0.3">
      <c r="F15" s="84" t="s">
        <v>1468</v>
      </c>
      <c r="H15" s="91">
        <f>F3/(SUM($F$2:$F$6))</f>
        <v>0.15873015873015872</v>
      </c>
      <c r="I15" s="84">
        <f t="shared" ref="I15:I18" si="7">$H$11*H15</f>
        <v>24.126984126984127</v>
      </c>
    </row>
    <row r="16" spans="1:17" x14ac:dyDescent="0.3">
      <c r="F16" s="84" t="s">
        <v>1469</v>
      </c>
      <c r="H16" s="91">
        <f>F4/(SUM($F$2:$F$6))</f>
        <v>0.33862433862433861</v>
      </c>
      <c r="I16" s="84">
        <f t="shared" si="7"/>
        <v>51.470899470899468</v>
      </c>
    </row>
    <row r="17" spans="6:9" x14ac:dyDescent="0.3">
      <c r="F17" s="84" t="s">
        <v>1470</v>
      </c>
      <c r="H17" s="91">
        <f>F5/(SUM($F$2:$F$6))</f>
        <v>0.1693121693121693</v>
      </c>
      <c r="I17" s="84">
        <f t="shared" si="7"/>
        <v>25.735449735449734</v>
      </c>
    </row>
    <row r="18" spans="6:9" x14ac:dyDescent="0.3">
      <c r="F18" s="84" t="s">
        <v>1471</v>
      </c>
      <c r="H18" s="91">
        <f>F6/(SUM($F$2:$F$6))</f>
        <v>0.25396825396825395</v>
      </c>
      <c r="I18" s="84">
        <f t="shared" si="7"/>
        <v>38.603174603174601</v>
      </c>
    </row>
    <row r="20" spans="6:9" x14ac:dyDescent="0.3">
      <c r="H20" s="91" t="s">
        <v>1472</v>
      </c>
    </row>
    <row r="21" spans="6:9" x14ac:dyDescent="0.3">
      <c r="G21" s="84" t="s">
        <v>1473</v>
      </c>
      <c r="H21" s="91">
        <f>SUM(I2:I6)</f>
        <v>21569.917482241319</v>
      </c>
    </row>
    <row r="22" spans="6:9" x14ac:dyDescent="0.3">
      <c r="G22" s="84" t="s">
        <v>1474</v>
      </c>
      <c r="H22" s="91">
        <f>SUM(K2:K6)</f>
        <v>21417.917482241319</v>
      </c>
    </row>
    <row r="23" spans="6:9" x14ac:dyDescent="0.3">
      <c r="G23" s="84" t="s">
        <v>1475</v>
      </c>
      <c r="H23" s="91">
        <f>H11</f>
        <v>152</v>
      </c>
    </row>
    <row r="24" spans="6:9" x14ac:dyDescent="0.3">
      <c r="G24" s="84" t="s">
        <v>1476</v>
      </c>
      <c r="H24" s="91">
        <f>H21-H22-H23</f>
        <v>0</v>
      </c>
    </row>
  </sheetData>
  <autoFilter ref="A1:O6" xr:uid="{00000000-0009-0000-0000-000000000000}">
    <sortState xmlns:xlrd2="http://schemas.microsoft.com/office/spreadsheetml/2017/richdata2" ref="A2:O6">
      <sortCondition ref="B1:B6"/>
    </sortState>
  </autoFilter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E49E-0903-4F0A-B356-070468F4ADE7}">
  <sheetPr>
    <tabColor rgb="FF92D050"/>
  </sheetPr>
  <dimension ref="B1:U88"/>
  <sheetViews>
    <sheetView zoomScaleNormal="100" workbookViewId="0">
      <selection activeCell="A11" sqref="A11"/>
    </sheetView>
  </sheetViews>
  <sheetFormatPr defaultColWidth="15.7265625" defaultRowHeight="12" x14ac:dyDescent="0.3"/>
  <cols>
    <col min="1" max="2" width="15.7265625" style="84"/>
    <col min="3" max="3" width="49.453125" style="84" bestFit="1" customWidth="1"/>
    <col min="4" max="5" width="10.54296875" style="84" bestFit="1" customWidth="1"/>
    <col min="6" max="6" width="11" style="84" bestFit="1" customWidth="1"/>
    <col min="7" max="7" width="11.1796875" style="84" bestFit="1" customWidth="1"/>
    <col min="8" max="8" width="12.453125" style="84" bestFit="1" customWidth="1"/>
    <col min="9" max="9" width="14.453125" style="84" bestFit="1" customWidth="1"/>
    <col min="10" max="11" width="10.1796875" style="84" customWidth="1"/>
    <col min="12" max="12" width="10.1796875" style="91" customWidth="1"/>
    <col min="13" max="15" width="10.1796875" style="84" customWidth="1"/>
    <col min="16" max="16" width="10.1796875" style="102" customWidth="1"/>
    <col min="17" max="18" width="10.1796875" style="84" customWidth="1"/>
    <col min="19" max="16384" width="15.7265625" style="84"/>
  </cols>
  <sheetData>
    <row r="1" spans="2:19" ht="58" x14ac:dyDescent="0.3">
      <c r="B1" s="78" t="s">
        <v>1421</v>
      </c>
      <c r="C1" s="78" t="s">
        <v>2</v>
      </c>
      <c r="D1" s="79" t="s">
        <v>1422</v>
      </c>
      <c r="E1" s="79" t="s">
        <v>1423</v>
      </c>
      <c r="F1" s="79" t="s">
        <v>1424</v>
      </c>
      <c r="G1" s="79" t="s">
        <v>1425</v>
      </c>
      <c r="H1" s="79" t="s">
        <v>1426</v>
      </c>
      <c r="I1" s="80" t="s">
        <v>1427</v>
      </c>
      <c r="J1" s="80" t="s">
        <v>1428</v>
      </c>
      <c r="K1" s="80" t="s">
        <v>1429</v>
      </c>
      <c r="L1" s="81" t="s">
        <v>1430</v>
      </c>
      <c r="M1" s="82" t="s">
        <v>1431</v>
      </c>
      <c r="N1" s="82" t="s">
        <v>1432</v>
      </c>
      <c r="O1" s="82" t="s">
        <v>1433</v>
      </c>
      <c r="P1" s="83" t="s">
        <v>1434</v>
      </c>
      <c r="Q1" s="81" t="s">
        <v>1435</v>
      </c>
      <c r="R1" s="81" t="s">
        <v>1436</v>
      </c>
    </row>
    <row r="2" spans="2:19" x14ac:dyDescent="0.3">
      <c r="B2" s="85" t="s">
        <v>700</v>
      </c>
      <c r="C2" s="85" t="s">
        <v>1397</v>
      </c>
      <c r="D2" s="86">
        <v>237</v>
      </c>
      <c r="E2" s="86"/>
      <c r="F2" s="86">
        <v>237</v>
      </c>
      <c r="G2" s="87">
        <v>103.7971669667712</v>
      </c>
      <c r="H2" s="86">
        <v>24599.928571124776</v>
      </c>
      <c r="I2" s="88">
        <v>226</v>
      </c>
      <c r="J2" s="88">
        <v>0</v>
      </c>
      <c r="K2" s="88">
        <f t="shared" ref="K2:K35" si="0">I2+J2</f>
        <v>226</v>
      </c>
      <c r="L2" s="88">
        <v>104.2925039922701</v>
      </c>
      <c r="M2" s="89">
        <f t="shared" ref="M2:M35" si="1">L2*I2</f>
        <v>23570.105902253043</v>
      </c>
      <c r="N2" s="89">
        <f t="shared" ref="N2:N35" si="2">L2*J2</f>
        <v>0</v>
      </c>
      <c r="O2" s="89">
        <f t="shared" ref="O2:O35" si="3">M2+N2</f>
        <v>23570.105902253043</v>
      </c>
      <c r="P2" s="90">
        <f t="shared" ref="P2:P11" si="4">L2/G2-1</f>
        <v>4.772163248516037E-3</v>
      </c>
      <c r="Q2" s="89">
        <f t="shared" ref="Q2:Q35" si="5">(K2)-E2-D2</f>
        <v>-11</v>
      </c>
      <c r="R2" s="89">
        <f t="shared" ref="R2:R35" si="6">O2-H2</f>
        <v>-1029.8226688717332</v>
      </c>
      <c r="S2" s="91"/>
    </row>
    <row r="3" spans="2:19" x14ac:dyDescent="0.3">
      <c r="B3" s="85" t="s">
        <v>1437</v>
      </c>
      <c r="C3" s="85" t="s">
        <v>493</v>
      </c>
      <c r="D3" s="86">
        <v>68</v>
      </c>
      <c r="E3" s="86"/>
      <c r="F3" s="86">
        <v>68</v>
      </c>
      <c r="G3" s="87">
        <v>130.88676002687998</v>
      </c>
      <c r="H3" s="86">
        <v>8900.2996818278389</v>
      </c>
      <c r="I3" s="88">
        <v>69</v>
      </c>
      <c r="J3" s="88">
        <v>0</v>
      </c>
      <c r="K3" s="88">
        <f t="shared" si="0"/>
        <v>69</v>
      </c>
      <c r="L3" s="88">
        <v>132.27305252046537</v>
      </c>
      <c r="M3" s="89">
        <f t="shared" si="1"/>
        <v>9126.8406239121105</v>
      </c>
      <c r="N3" s="89">
        <f t="shared" si="2"/>
        <v>0</v>
      </c>
      <c r="O3" s="89">
        <f t="shared" si="3"/>
        <v>9126.8406239121105</v>
      </c>
      <c r="P3" s="90">
        <f t="shared" si="4"/>
        <v>1.0591541064204568E-2</v>
      </c>
      <c r="Q3" s="89">
        <f t="shared" si="5"/>
        <v>1</v>
      </c>
      <c r="R3" s="89">
        <f t="shared" si="6"/>
        <v>226.54094208427159</v>
      </c>
    </row>
    <row r="4" spans="2:19" x14ac:dyDescent="0.3">
      <c r="B4" s="85" t="s">
        <v>532</v>
      </c>
      <c r="C4" s="85" t="s">
        <v>278</v>
      </c>
      <c r="D4" s="86">
        <v>123</v>
      </c>
      <c r="E4" s="86"/>
      <c r="F4" s="86">
        <v>123</v>
      </c>
      <c r="G4" s="87">
        <v>109.69698683161918</v>
      </c>
      <c r="H4" s="86">
        <v>13492.72938028916</v>
      </c>
      <c r="I4" s="88">
        <v>120</v>
      </c>
      <c r="J4" s="88">
        <v>0</v>
      </c>
      <c r="K4" s="88">
        <f t="shared" si="0"/>
        <v>120</v>
      </c>
      <c r="L4" s="88">
        <v>109.85205477016331</v>
      </c>
      <c r="M4" s="89">
        <f t="shared" si="1"/>
        <v>13182.246572419597</v>
      </c>
      <c r="N4" s="89">
        <f t="shared" si="2"/>
        <v>0</v>
      </c>
      <c r="O4" s="89">
        <f t="shared" si="3"/>
        <v>13182.246572419597</v>
      </c>
      <c r="P4" s="90">
        <f t="shared" si="4"/>
        <v>1.4136025338795655E-3</v>
      </c>
      <c r="Q4" s="89">
        <f t="shared" si="5"/>
        <v>-3</v>
      </c>
      <c r="R4" s="89">
        <f t="shared" si="6"/>
        <v>-310.48280786956275</v>
      </c>
    </row>
    <row r="5" spans="2:19" x14ac:dyDescent="0.3">
      <c r="B5" s="85" t="s">
        <v>1438</v>
      </c>
      <c r="C5" s="85" t="s">
        <v>573</v>
      </c>
      <c r="D5" s="86">
        <v>212</v>
      </c>
      <c r="E5" s="86"/>
      <c r="F5" s="86">
        <v>212</v>
      </c>
      <c r="G5" s="87">
        <v>111.96767380481279</v>
      </c>
      <c r="H5" s="86">
        <v>23737.146846620311</v>
      </c>
      <c r="I5" s="88">
        <v>212</v>
      </c>
      <c r="J5" s="88">
        <v>0</v>
      </c>
      <c r="K5" s="88">
        <f t="shared" si="0"/>
        <v>212</v>
      </c>
      <c r="L5" s="88">
        <v>113.08654101536243</v>
      </c>
      <c r="M5" s="89">
        <f t="shared" si="1"/>
        <v>23974.346695256834</v>
      </c>
      <c r="N5" s="89">
        <f t="shared" si="2"/>
        <v>0</v>
      </c>
      <c r="O5" s="89">
        <f t="shared" si="3"/>
        <v>23974.346695256834</v>
      </c>
      <c r="P5" s="90">
        <f t="shared" si="4"/>
        <v>9.9927699891317889E-3</v>
      </c>
      <c r="Q5" s="89">
        <f t="shared" si="5"/>
        <v>0</v>
      </c>
      <c r="R5" s="89">
        <f t="shared" si="6"/>
        <v>237.1998486365228</v>
      </c>
    </row>
    <row r="6" spans="2:19" x14ac:dyDescent="0.3">
      <c r="B6" s="85" t="s">
        <v>700</v>
      </c>
      <c r="C6" s="85" t="s">
        <v>1398</v>
      </c>
      <c r="D6" s="86">
        <v>376</v>
      </c>
      <c r="E6" s="86"/>
      <c r="F6" s="86">
        <v>376</v>
      </c>
      <c r="G6" s="87">
        <v>114.36726440530559</v>
      </c>
      <c r="H6" s="86">
        <v>43002.091416394906</v>
      </c>
      <c r="I6" s="88">
        <v>358</v>
      </c>
      <c r="J6" s="88">
        <v>0</v>
      </c>
      <c r="K6" s="88">
        <f t="shared" si="0"/>
        <v>358</v>
      </c>
      <c r="L6" s="88">
        <v>115.42469027990501</v>
      </c>
      <c r="M6" s="89">
        <f t="shared" si="1"/>
        <v>41322.039120205991</v>
      </c>
      <c r="N6" s="89">
        <f t="shared" si="2"/>
        <v>0</v>
      </c>
      <c r="O6" s="89">
        <f t="shared" si="3"/>
        <v>41322.039120205991</v>
      </c>
      <c r="P6" s="90">
        <f t="shared" si="4"/>
        <v>9.2458788806211167E-3</v>
      </c>
      <c r="Q6" s="89">
        <f t="shared" si="5"/>
        <v>-18</v>
      </c>
      <c r="R6" s="89">
        <f t="shared" si="6"/>
        <v>-1680.0522961889146</v>
      </c>
    </row>
    <row r="7" spans="2:19" x14ac:dyDescent="0.3">
      <c r="B7" s="85" t="s">
        <v>1439</v>
      </c>
      <c r="C7" s="85" t="s">
        <v>1440</v>
      </c>
      <c r="D7" s="86">
        <v>155</v>
      </c>
      <c r="E7" s="86">
        <v>10</v>
      </c>
      <c r="F7" s="86">
        <v>165</v>
      </c>
      <c r="G7" s="87">
        <v>112.29489070487999</v>
      </c>
      <c r="H7" s="86">
        <v>18528.6569663052</v>
      </c>
      <c r="I7" s="88">
        <v>151.5</v>
      </c>
      <c r="J7" s="88">
        <v>13.5</v>
      </c>
      <c r="K7" s="88">
        <f t="shared" si="0"/>
        <v>165</v>
      </c>
      <c r="L7" s="88">
        <v>113.58859354073742</v>
      </c>
      <c r="M7" s="89">
        <f t="shared" si="1"/>
        <v>17208.671921421719</v>
      </c>
      <c r="N7" s="89">
        <f t="shared" si="2"/>
        <v>1533.4460127999553</v>
      </c>
      <c r="O7" s="89">
        <f t="shared" si="3"/>
        <v>18742.117934221675</v>
      </c>
      <c r="P7" s="90">
        <f t="shared" si="4"/>
        <v>1.1520585021605134E-2</v>
      </c>
      <c r="Q7" s="89">
        <f t="shared" si="5"/>
        <v>0</v>
      </c>
      <c r="R7" s="89">
        <f t="shared" si="6"/>
        <v>213.46096791647506</v>
      </c>
    </row>
    <row r="8" spans="2:19" x14ac:dyDescent="0.3">
      <c r="B8" s="85" t="s">
        <v>1437</v>
      </c>
      <c r="C8" s="85" t="s">
        <v>494</v>
      </c>
      <c r="D8" s="86">
        <v>127</v>
      </c>
      <c r="E8" s="86"/>
      <c r="F8" s="86">
        <v>127</v>
      </c>
      <c r="G8" s="87">
        <v>138.14279478587014</v>
      </c>
      <c r="H8" s="86">
        <v>17544.134937805509</v>
      </c>
      <c r="I8" s="88">
        <v>131</v>
      </c>
      <c r="J8" s="88">
        <v>0</v>
      </c>
      <c r="K8" s="88">
        <f t="shared" si="0"/>
        <v>131</v>
      </c>
      <c r="L8" s="88">
        <v>131.5009412302357</v>
      </c>
      <c r="M8" s="89">
        <f t="shared" si="1"/>
        <v>17226.623301160875</v>
      </c>
      <c r="N8" s="89">
        <f t="shared" si="2"/>
        <v>0</v>
      </c>
      <c r="O8" s="89">
        <f t="shared" si="3"/>
        <v>17226.623301160875</v>
      </c>
      <c r="P8" s="90">
        <f t="shared" si="4"/>
        <v>-4.8079623449994058E-2</v>
      </c>
      <c r="Q8" s="89">
        <f t="shared" si="5"/>
        <v>4</v>
      </c>
      <c r="R8" s="89">
        <f t="shared" si="6"/>
        <v>-317.51163664463456</v>
      </c>
    </row>
    <row r="9" spans="2:19" x14ac:dyDescent="0.3">
      <c r="B9" s="85" t="s">
        <v>1441</v>
      </c>
      <c r="C9" s="85" t="s">
        <v>283</v>
      </c>
      <c r="D9" s="86">
        <v>1293.5</v>
      </c>
      <c r="E9" s="86"/>
      <c r="F9" s="86">
        <v>1293.5</v>
      </c>
      <c r="G9" s="87">
        <v>118.2343732242816</v>
      </c>
      <c r="H9" s="86">
        <v>152936.16176560824</v>
      </c>
      <c r="I9" s="92">
        <f>971+30</f>
        <v>1001</v>
      </c>
      <c r="J9" s="88">
        <v>0</v>
      </c>
      <c r="K9" s="88">
        <f t="shared" si="0"/>
        <v>1001</v>
      </c>
      <c r="L9" s="88">
        <v>119.43618758803019</v>
      </c>
      <c r="M9" s="89">
        <f t="shared" si="1"/>
        <v>119555.62377561822</v>
      </c>
      <c r="N9" s="89">
        <f t="shared" si="2"/>
        <v>0</v>
      </c>
      <c r="O9" s="89">
        <f t="shared" si="3"/>
        <v>119555.62377561822</v>
      </c>
      <c r="P9" s="90">
        <f t="shared" si="4"/>
        <v>1.0164678265506044E-2</v>
      </c>
      <c r="Q9" s="89">
        <f t="shared" si="5"/>
        <v>-292.5</v>
      </c>
      <c r="R9" s="89">
        <f t="shared" si="6"/>
        <v>-33380.537989990014</v>
      </c>
    </row>
    <row r="10" spans="2:19" x14ac:dyDescent="0.3">
      <c r="B10" s="85" t="s">
        <v>1441</v>
      </c>
      <c r="C10" s="85" t="s">
        <v>284</v>
      </c>
      <c r="D10" s="86">
        <v>421.5</v>
      </c>
      <c r="E10" s="86"/>
      <c r="F10" s="86">
        <v>421.5</v>
      </c>
      <c r="G10" s="87">
        <v>118.2343732242816</v>
      </c>
      <c r="H10" s="86">
        <v>49835.788314034697</v>
      </c>
      <c r="I10" s="92">
        <v>740</v>
      </c>
      <c r="J10" s="88">
        <v>0</v>
      </c>
      <c r="K10" s="88">
        <f t="shared" si="0"/>
        <v>740</v>
      </c>
      <c r="L10" s="88">
        <v>119.43618758803019</v>
      </c>
      <c r="M10" s="89">
        <f t="shared" si="1"/>
        <v>88382.778815142345</v>
      </c>
      <c r="N10" s="89">
        <f t="shared" si="2"/>
        <v>0</v>
      </c>
      <c r="O10" s="89">
        <f t="shared" si="3"/>
        <v>88382.778815142345</v>
      </c>
      <c r="P10" s="90">
        <f t="shared" si="4"/>
        <v>1.0164678265506044E-2</v>
      </c>
      <c r="Q10" s="89">
        <f t="shared" si="5"/>
        <v>318.5</v>
      </c>
      <c r="R10" s="89">
        <f t="shared" si="6"/>
        <v>38546.990501107648</v>
      </c>
    </row>
    <row r="11" spans="2:19" x14ac:dyDescent="0.3">
      <c r="B11" s="93" t="s">
        <v>698</v>
      </c>
      <c r="C11" s="93" t="s">
        <v>1442</v>
      </c>
      <c r="D11" s="86">
        <v>35</v>
      </c>
      <c r="E11" s="86"/>
      <c r="F11" s="86">
        <v>35</v>
      </c>
      <c r="G11" s="87">
        <v>90.787816273190387</v>
      </c>
      <c r="H11" s="86">
        <v>3177.5735695616636</v>
      </c>
      <c r="I11" s="88">
        <v>32.5</v>
      </c>
      <c r="J11" s="88">
        <v>0</v>
      </c>
      <c r="K11" s="88">
        <f t="shared" si="0"/>
        <v>32.5</v>
      </c>
      <c r="L11" s="88">
        <v>91.563018894555128</v>
      </c>
      <c r="M11" s="89">
        <f t="shared" si="1"/>
        <v>2975.7981140730417</v>
      </c>
      <c r="N11" s="89">
        <f t="shared" si="2"/>
        <v>0</v>
      </c>
      <c r="O11" s="89">
        <f t="shared" si="3"/>
        <v>2975.7981140730417</v>
      </c>
      <c r="P11" s="90">
        <f t="shared" si="4"/>
        <v>8.5386195327363801E-3</v>
      </c>
      <c r="Q11" s="89">
        <f t="shared" si="5"/>
        <v>-2.5</v>
      </c>
      <c r="R11" s="89">
        <f t="shared" si="6"/>
        <v>-201.7754554886219</v>
      </c>
    </row>
    <row r="12" spans="2:19" x14ac:dyDescent="0.3">
      <c r="B12" s="93" t="s">
        <v>1438</v>
      </c>
      <c r="C12" s="93" t="s">
        <v>575</v>
      </c>
      <c r="D12" s="86">
        <v>0</v>
      </c>
      <c r="E12" s="86"/>
      <c r="F12" s="86">
        <v>0</v>
      </c>
      <c r="G12" s="87">
        <v>0</v>
      </c>
      <c r="H12" s="86">
        <v>0</v>
      </c>
      <c r="I12" s="88">
        <v>9</v>
      </c>
      <c r="J12" s="88">
        <v>0</v>
      </c>
      <c r="K12" s="88">
        <f t="shared" si="0"/>
        <v>9</v>
      </c>
      <c r="L12" s="88">
        <f>L13</f>
        <v>111.74741552401794</v>
      </c>
      <c r="M12" s="89">
        <f t="shared" si="1"/>
        <v>1005.7267397161614</v>
      </c>
      <c r="N12" s="89">
        <f t="shared" si="2"/>
        <v>0</v>
      </c>
      <c r="O12" s="89">
        <f t="shared" si="3"/>
        <v>1005.7267397161614</v>
      </c>
      <c r="P12" s="90"/>
      <c r="Q12" s="89">
        <f t="shared" si="5"/>
        <v>9</v>
      </c>
      <c r="R12" s="89">
        <f t="shared" si="6"/>
        <v>1005.7267397161614</v>
      </c>
    </row>
    <row r="13" spans="2:19" x14ac:dyDescent="0.3">
      <c r="B13" s="93" t="s">
        <v>1438</v>
      </c>
      <c r="C13" s="93" t="s">
        <v>574</v>
      </c>
      <c r="D13" s="86">
        <v>18</v>
      </c>
      <c r="E13" s="86"/>
      <c r="F13" s="86">
        <v>18</v>
      </c>
      <c r="G13" s="87">
        <v>110.57948089543679</v>
      </c>
      <c r="H13" s="86">
        <v>1990.4306561178621</v>
      </c>
      <c r="I13" s="88">
        <v>9</v>
      </c>
      <c r="J13" s="88">
        <v>0</v>
      </c>
      <c r="K13" s="88">
        <f t="shared" si="0"/>
        <v>9</v>
      </c>
      <c r="L13" s="88">
        <v>111.74741552401794</v>
      </c>
      <c r="M13" s="89">
        <f t="shared" si="1"/>
        <v>1005.7267397161614</v>
      </c>
      <c r="N13" s="89">
        <f t="shared" si="2"/>
        <v>0</v>
      </c>
      <c r="O13" s="89">
        <f t="shared" si="3"/>
        <v>1005.7267397161614</v>
      </c>
      <c r="P13" s="90">
        <f t="shared" ref="P13:P35" si="7">L13/G13-1</f>
        <v>1.0561947109206882E-2</v>
      </c>
      <c r="Q13" s="89">
        <f t="shared" si="5"/>
        <v>-9</v>
      </c>
      <c r="R13" s="89">
        <f t="shared" si="6"/>
        <v>-984.70391640170067</v>
      </c>
    </row>
    <row r="14" spans="2:19" x14ac:dyDescent="0.3">
      <c r="B14" s="85" t="s">
        <v>697</v>
      </c>
      <c r="C14" s="85" t="s">
        <v>786</v>
      </c>
      <c r="D14" s="86">
        <v>26</v>
      </c>
      <c r="E14" s="86">
        <v>6</v>
      </c>
      <c r="F14" s="86">
        <v>32</v>
      </c>
      <c r="G14" s="87">
        <v>90.787816273190387</v>
      </c>
      <c r="H14" s="86">
        <v>2905.2101207420924</v>
      </c>
      <c r="I14" s="88">
        <v>25</v>
      </c>
      <c r="J14" s="88">
        <v>9</v>
      </c>
      <c r="K14" s="88">
        <f t="shared" si="0"/>
        <v>34</v>
      </c>
      <c r="L14" s="88">
        <v>91.563012777436171</v>
      </c>
      <c r="M14" s="89">
        <f t="shared" si="1"/>
        <v>2289.0753194359045</v>
      </c>
      <c r="N14" s="89">
        <f t="shared" si="2"/>
        <v>824.06711499692551</v>
      </c>
      <c r="O14" s="89">
        <f t="shared" si="3"/>
        <v>3113.1424344328298</v>
      </c>
      <c r="P14" s="90">
        <f t="shared" si="7"/>
        <v>8.5385521545437992E-3</v>
      </c>
      <c r="Q14" s="89">
        <f t="shared" si="5"/>
        <v>2</v>
      </c>
      <c r="R14" s="89">
        <f t="shared" si="6"/>
        <v>207.93231369073737</v>
      </c>
    </row>
    <row r="15" spans="2:19" x14ac:dyDescent="0.3">
      <c r="B15" s="85" t="s">
        <v>695</v>
      </c>
      <c r="C15" s="85" t="s">
        <v>1076</v>
      </c>
      <c r="D15" s="86">
        <v>24</v>
      </c>
      <c r="E15" s="86"/>
      <c r="F15" s="86">
        <v>24</v>
      </c>
      <c r="G15" s="87">
        <v>108.66575781322558</v>
      </c>
      <c r="H15" s="86">
        <v>2607.978187517414</v>
      </c>
      <c r="I15" s="88">
        <v>19</v>
      </c>
      <c r="J15" s="88">
        <v>0</v>
      </c>
      <c r="K15" s="88">
        <f t="shared" si="0"/>
        <v>19</v>
      </c>
      <c r="L15" s="88">
        <v>109.56340580042371</v>
      </c>
      <c r="M15" s="89">
        <f t="shared" si="1"/>
        <v>2081.7047102080505</v>
      </c>
      <c r="N15" s="89">
        <f t="shared" si="2"/>
        <v>0</v>
      </c>
      <c r="O15" s="89">
        <f t="shared" si="3"/>
        <v>2081.7047102080505</v>
      </c>
      <c r="P15" s="90">
        <f t="shared" si="7"/>
        <v>8.2606333886798833E-3</v>
      </c>
      <c r="Q15" s="89">
        <f t="shared" si="5"/>
        <v>-5</v>
      </c>
      <c r="R15" s="89">
        <f t="shared" si="6"/>
        <v>-526.27347730936344</v>
      </c>
    </row>
    <row r="16" spans="2:19" x14ac:dyDescent="0.3">
      <c r="B16" s="93" t="s">
        <v>501</v>
      </c>
      <c r="C16" s="93" t="s">
        <v>519</v>
      </c>
      <c r="D16" s="86">
        <v>13</v>
      </c>
      <c r="E16" s="86">
        <v>3.5</v>
      </c>
      <c r="F16" s="86">
        <v>16.5</v>
      </c>
      <c r="G16" s="87">
        <v>106.84127570375999</v>
      </c>
      <c r="H16" s="86">
        <v>1762.8810491120398</v>
      </c>
      <c r="I16" s="88">
        <v>0</v>
      </c>
      <c r="J16" s="88">
        <v>0</v>
      </c>
      <c r="K16" s="88">
        <f t="shared" si="0"/>
        <v>0</v>
      </c>
      <c r="L16" s="88">
        <v>107.71780201527895</v>
      </c>
      <c r="M16" s="89">
        <f t="shared" si="1"/>
        <v>0</v>
      </c>
      <c r="N16" s="89">
        <f t="shared" si="2"/>
        <v>0</v>
      </c>
      <c r="O16" s="89">
        <f t="shared" si="3"/>
        <v>0</v>
      </c>
      <c r="P16" s="90">
        <f t="shared" si="7"/>
        <v>8.2040045454840893E-3</v>
      </c>
      <c r="Q16" s="89">
        <f t="shared" si="5"/>
        <v>-16.5</v>
      </c>
      <c r="R16" s="89">
        <f t="shared" si="6"/>
        <v>-1762.8810491120398</v>
      </c>
    </row>
    <row r="17" spans="2:18" x14ac:dyDescent="0.3">
      <c r="B17" s="85" t="s">
        <v>699</v>
      </c>
      <c r="C17" s="85" t="s">
        <v>937</v>
      </c>
      <c r="D17" s="86">
        <v>40</v>
      </c>
      <c r="E17" s="86">
        <v>15</v>
      </c>
      <c r="F17" s="86">
        <v>55</v>
      </c>
      <c r="G17" s="87">
        <v>90.554798177687985</v>
      </c>
      <c r="H17" s="86">
        <v>4980.5138997728391</v>
      </c>
      <c r="I17" s="88">
        <v>40</v>
      </c>
      <c r="J17" s="88">
        <v>24</v>
      </c>
      <c r="K17" s="88">
        <f t="shared" si="0"/>
        <v>64</v>
      </c>
      <c r="L17" s="88">
        <v>91.323795709884692</v>
      </c>
      <c r="M17" s="89">
        <f t="shared" si="1"/>
        <v>3652.9518283953876</v>
      </c>
      <c r="N17" s="89">
        <f t="shared" si="2"/>
        <v>2191.7710970372327</v>
      </c>
      <c r="O17" s="89">
        <f t="shared" si="3"/>
        <v>5844.7229254326203</v>
      </c>
      <c r="P17" s="90">
        <f t="shared" si="7"/>
        <v>8.4920683130205177E-3</v>
      </c>
      <c r="Q17" s="89">
        <f t="shared" si="5"/>
        <v>9</v>
      </c>
      <c r="R17" s="89">
        <f t="shared" si="6"/>
        <v>864.20902565978122</v>
      </c>
    </row>
    <row r="18" spans="2:18" x14ac:dyDescent="0.3">
      <c r="B18" s="85" t="s">
        <v>1439</v>
      </c>
      <c r="C18" s="85" t="s">
        <v>1443</v>
      </c>
      <c r="D18" s="86">
        <v>74</v>
      </c>
      <c r="E18" s="86">
        <v>19.5</v>
      </c>
      <c r="F18" s="86">
        <v>93.5</v>
      </c>
      <c r="G18" s="87">
        <v>112.20564973213438</v>
      </c>
      <c r="H18" s="86">
        <v>10491.228249954564</v>
      </c>
      <c r="I18" s="88">
        <v>65.5</v>
      </c>
      <c r="J18" s="88">
        <v>30.5</v>
      </c>
      <c r="K18" s="88">
        <f t="shared" si="0"/>
        <v>96</v>
      </c>
      <c r="L18" s="88">
        <v>113.02255417308075</v>
      </c>
      <c r="M18" s="89">
        <f t="shared" si="1"/>
        <v>7402.9772983367893</v>
      </c>
      <c r="N18" s="89">
        <f t="shared" si="2"/>
        <v>3447.1879022789631</v>
      </c>
      <c r="O18" s="89">
        <f t="shared" si="3"/>
        <v>10850.165200615753</v>
      </c>
      <c r="P18" s="90">
        <f t="shared" si="7"/>
        <v>7.2804216445121472E-3</v>
      </c>
      <c r="Q18" s="89">
        <f t="shared" si="5"/>
        <v>2.5</v>
      </c>
      <c r="R18" s="89">
        <f t="shared" si="6"/>
        <v>358.93695066118926</v>
      </c>
    </row>
    <row r="19" spans="2:18" x14ac:dyDescent="0.3">
      <c r="B19" s="85" t="s">
        <v>697</v>
      </c>
      <c r="C19" s="93" t="s">
        <v>788</v>
      </c>
      <c r="D19" s="86">
        <v>47</v>
      </c>
      <c r="E19" s="86">
        <v>36</v>
      </c>
      <c r="F19" s="86">
        <v>83</v>
      </c>
      <c r="G19" s="87">
        <v>90.787816273190387</v>
      </c>
      <c r="H19" s="86">
        <v>7535.3887506748015</v>
      </c>
      <c r="I19" s="88">
        <v>53.5</v>
      </c>
      <c r="J19" s="88">
        <v>34</v>
      </c>
      <c r="K19" s="88">
        <f t="shared" si="0"/>
        <v>87.5</v>
      </c>
      <c r="L19" s="88">
        <v>91.484283868360762</v>
      </c>
      <c r="M19" s="89">
        <f t="shared" si="1"/>
        <v>4894.4091869573003</v>
      </c>
      <c r="N19" s="89">
        <f t="shared" si="2"/>
        <v>3110.4656515242659</v>
      </c>
      <c r="O19" s="89">
        <f t="shared" si="3"/>
        <v>8004.8748384815663</v>
      </c>
      <c r="P19" s="90">
        <f t="shared" si="7"/>
        <v>7.6713773252858886E-3</v>
      </c>
      <c r="Q19" s="89">
        <f t="shared" si="5"/>
        <v>4.5</v>
      </c>
      <c r="R19" s="89">
        <f t="shared" si="6"/>
        <v>469.48608780676477</v>
      </c>
    </row>
    <row r="20" spans="2:18" x14ac:dyDescent="0.3">
      <c r="B20" s="94" t="s">
        <v>699</v>
      </c>
      <c r="C20" s="94" t="s">
        <v>887</v>
      </c>
      <c r="D20" s="86">
        <v>40</v>
      </c>
      <c r="E20" s="86">
        <v>17.5</v>
      </c>
      <c r="F20" s="86">
        <v>57.5</v>
      </c>
      <c r="G20" s="87">
        <v>80.378848368779984</v>
      </c>
      <c r="H20" s="86">
        <v>4621.7837812048492</v>
      </c>
      <c r="I20" s="88">
        <v>38.5</v>
      </c>
      <c r="J20" s="88">
        <v>28.5</v>
      </c>
      <c r="K20" s="88">
        <f t="shared" si="0"/>
        <v>67</v>
      </c>
      <c r="L20" s="88">
        <v>81.078378170035862</v>
      </c>
      <c r="M20" s="89">
        <f t="shared" si="1"/>
        <v>3121.5175595463807</v>
      </c>
      <c r="N20" s="89">
        <f t="shared" si="2"/>
        <v>2310.7337778460219</v>
      </c>
      <c r="O20" s="89">
        <f t="shared" si="3"/>
        <v>5432.251337392403</v>
      </c>
      <c r="P20" s="90">
        <f t="shared" si="7"/>
        <v>8.7029089798154047E-3</v>
      </c>
      <c r="Q20" s="89">
        <f t="shared" si="5"/>
        <v>9.5</v>
      </c>
      <c r="R20" s="89">
        <f t="shared" si="6"/>
        <v>810.46755618755378</v>
      </c>
    </row>
    <row r="21" spans="2:18" x14ac:dyDescent="0.3">
      <c r="B21" s="85" t="s">
        <v>699</v>
      </c>
      <c r="C21" s="85" t="s">
        <v>938</v>
      </c>
      <c r="D21" s="86">
        <v>28.5</v>
      </c>
      <c r="E21" s="86">
        <v>16.5</v>
      </c>
      <c r="F21" s="86">
        <v>45</v>
      </c>
      <c r="G21" s="87">
        <v>98.155154356521578</v>
      </c>
      <c r="H21" s="86">
        <v>4416.981946043471</v>
      </c>
      <c r="I21" s="88">
        <v>32</v>
      </c>
      <c r="J21" s="88">
        <v>19.125</v>
      </c>
      <c r="K21" s="88">
        <f t="shared" si="0"/>
        <v>51.125</v>
      </c>
      <c r="L21" s="88">
        <v>99.488337297306543</v>
      </c>
      <c r="M21" s="89">
        <f t="shared" si="1"/>
        <v>3183.6267935138094</v>
      </c>
      <c r="N21" s="89">
        <f t="shared" si="2"/>
        <v>1902.7144508109877</v>
      </c>
      <c r="O21" s="89">
        <f t="shared" si="3"/>
        <v>5086.3412443247971</v>
      </c>
      <c r="P21" s="90">
        <f t="shared" si="7"/>
        <v>1.3582403792495201E-2</v>
      </c>
      <c r="Q21" s="89">
        <f t="shared" si="5"/>
        <v>6.125</v>
      </c>
      <c r="R21" s="89">
        <f t="shared" si="6"/>
        <v>669.35929828132612</v>
      </c>
    </row>
    <row r="22" spans="2:18" x14ac:dyDescent="0.3">
      <c r="B22" s="85" t="s">
        <v>697</v>
      </c>
      <c r="C22" s="85" t="s">
        <v>1444</v>
      </c>
      <c r="D22" s="86">
        <v>1</v>
      </c>
      <c r="E22" s="86">
        <v>5.5</v>
      </c>
      <c r="F22" s="86">
        <v>6.5</v>
      </c>
      <c r="G22" s="87">
        <v>113.48477034148799</v>
      </c>
      <c r="H22" s="86">
        <v>737.6510072196719</v>
      </c>
      <c r="I22" s="88">
        <v>2.5</v>
      </c>
      <c r="J22" s="88">
        <v>5.5</v>
      </c>
      <c r="K22" s="88">
        <f t="shared" si="0"/>
        <v>8</v>
      </c>
      <c r="L22" s="88">
        <v>114.35488111249998</v>
      </c>
      <c r="M22" s="89">
        <f t="shared" si="1"/>
        <v>285.88720278124993</v>
      </c>
      <c r="N22" s="89">
        <f t="shared" si="2"/>
        <v>628.95184611874993</v>
      </c>
      <c r="O22" s="89">
        <f t="shared" si="3"/>
        <v>914.83904889999985</v>
      </c>
      <c r="P22" s="90">
        <f t="shared" si="7"/>
        <v>7.6672029946727172E-3</v>
      </c>
      <c r="Q22" s="89">
        <f t="shared" si="5"/>
        <v>1.5</v>
      </c>
      <c r="R22" s="89">
        <f t="shared" si="6"/>
        <v>177.18804168032796</v>
      </c>
    </row>
    <row r="23" spans="2:18" x14ac:dyDescent="0.3">
      <c r="B23" s="93" t="s">
        <v>1439</v>
      </c>
      <c r="C23" s="93" t="s">
        <v>1445</v>
      </c>
      <c r="D23" s="86">
        <v>15</v>
      </c>
      <c r="E23" s="86">
        <v>6</v>
      </c>
      <c r="F23" s="86">
        <v>21</v>
      </c>
      <c r="G23" s="87">
        <v>112.90966185046079</v>
      </c>
      <c r="H23" s="86">
        <v>2371.1028988596763</v>
      </c>
      <c r="I23" s="88">
        <v>14.5</v>
      </c>
      <c r="J23" s="88">
        <v>7.5</v>
      </c>
      <c r="K23" s="88">
        <f t="shared" si="0"/>
        <v>22</v>
      </c>
      <c r="L23" s="88">
        <v>113.83005213841984</v>
      </c>
      <c r="M23" s="89">
        <f t="shared" si="1"/>
        <v>1650.5357560070877</v>
      </c>
      <c r="N23" s="89">
        <f t="shared" si="2"/>
        <v>853.72539103814881</v>
      </c>
      <c r="O23" s="89">
        <f t="shared" si="3"/>
        <v>2504.2611470452366</v>
      </c>
      <c r="P23" s="90">
        <f t="shared" si="7"/>
        <v>8.1515635852140722E-3</v>
      </c>
      <c r="Q23" s="89">
        <f t="shared" si="5"/>
        <v>1</v>
      </c>
      <c r="R23" s="89">
        <f t="shared" si="6"/>
        <v>133.1582481855603</v>
      </c>
    </row>
    <row r="24" spans="2:18" x14ac:dyDescent="0.3">
      <c r="B24" s="93" t="s">
        <v>501</v>
      </c>
      <c r="C24" s="93" t="s">
        <v>522</v>
      </c>
      <c r="D24" s="86">
        <v>13</v>
      </c>
      <c r="E24" s="86">
        <v>3</v>
      </c>
      <c r="F24" s="86">
        <v>16</v>
      </c>
      <c r="G24" s="87">
        <v>106.84127570375999</v>
      </c>
      <c r="H24" s="86">
        <v>1709.4604112601596</v>
      </c>
      <c r="I24" s="88">
        <v>37.25</v>
      </c>
      <c r="J24" s="88">
        <v>11</v>
      </c>
      <c r="K24" s="88">
        <f t="shared" si="0"/>
        <v>48.25</v>
      </c>
      <c r="L24" s="88">
        <v>107.71780201527895</v>
      </c>
      <c r="M24" s="89">
        <f t="shared" si="1"/>
        <v>4012.488125069141</v>
      </c>
      <c r="N24" s="89">
        <f t="shared" si="2"/>
        <v>1184.8958221680684</v>
      </c>
      <c r="O24" s="89">
        <f t="shared" si="3"/>
        <v>5197.3839472372092</v>
      </c>
      <c r="P24" s="90">
        <f t="shared" si="7"/>
        <v>8.2040045454840893E-3</v>
      </c>
      <c r="Q24" s="89">
        <f t="shared" si="5"/>
        <v>32.25</v>
      </c>
      <c r="R24" s="89">
        <f t="shared" si="6"/>
        <v>3487.9235359770496</v>
      </c>
    </row>
    <row r="25" spans="2:18" x14ac:dyDescent="0.3">
      <c r="B25" s="85" t="s">
        <v>698</v>
      </c>
      <c r="C25" s="85" t="s">
        <v>850</v>
      </c>
      <c r="D25" s="86">
        <v>36</v>
      </c>
      <c r="E25" s="86">
        <v>20</v>
      </c>
      <c r="F25" s="86">
        <v>56</v>
      </c>
      <c r="G25" s="87">
        <v>107.04950464016639</v>
      </c>
      <c r="H25" s="86">
        <v>5994.7722598493174</v>
      </c>
      <c r="I25" s="88">
        <v>36.5</v>
      </c>
      <c r="J25" s="88">
        <v>21</v>
      </c>
      <c r="K25" s="88">
        <f t="shared" si="0"/>
        <v>57.5</v>
      </c>
      <c r="L25" s="88">
        <v>108.15334147796587</v>
      </c>
      <c r="M25" s="89">
        <f t="shared" si="1"/>
        <v>3947.5969639457539</v>
      </c>
      <c r="N25" s="89">
        <f t="shared" si="2"/>
        <v>2271.2201710372833</v>
      </c>
      <c r="O25" s="89">
        <f t="shared" si="3"/>
        <v>6218.8171349830372</v>
      </c>
      <c r="P25" s="90">
        <f t="shared" si="7"/>
        <v>1.0311461426280255E-2</v>
      </c>
      <c r="Q25" s="89">
        <f t="shared" si="5"/>
        <v>1.5</v>
      </c>
      <c r="R25" s="89">
        <f t="shared" si="6"/>
        <v>224.04487513371987</v>
      </c>
    </row>
    <row r="26" spans="2:18" x14ac:dyDescent="0.3">
      <c r="B26" s="85" t="s">
        <v>1446</v>
      </c>
      <c r="C26" s="85" t="s">
        <v>299</v>
      </c>
      <c r="D26" s="86">
        <v>13</v>
      </c>
      <c r="E26" s="86">
        <v>3</v>
      </c>
      <c r="F26" s="86">
        <v>16</v>
      </c>
      <c r="G26" s="87">
        <v>112.90966185046079</v>
      </c>
      <c r="H26" s="86">
        <v>1806.5545896073727</v>
      </c>
      <c r="I26" s="88">
        <v>32</v>
      </c>
      <c r="J26" s="88">
        <v>19</v>
      </c>
      <c r="K26" s="88">
        <f t="shared" si="0"/>
        <v>51</v>
      </c>
      <c r="L26" s="88">
        <v>113.83005213841984</v>
      </c>
      <c r="M26" s="89">
        <f t="shared" si="1"/>
        <v>3642.561668429435</v>
      </c>
      <c r="N26" s="89">
        <f t="shared" si="2"/>
        <v>2162.770990629977</v>
      </c>
      <c r="O26" s="89">
        <f t="shared" si="3"/>
        <v>5805.3326590594115</v>
      </c>
      <c r="P26" s="90">
        <f t="shared" si="7"/>
        <v>8.1515635852140722E-3</v>
      </c>
      <c r="Q26" s="89">
        <f t="shared" si="5"/>
        <v>35</v>
      </c>
      <c r="R26" s="89">
        <f t="shared" si="6"/>
        <v>3998.7780694520388</v>
      </c>
    </row>
    <row r="27" spans="2:18" x14ac:dyDescent="0.3">
      <c r="B27" s="85" t="s">
        <v>695</v>
      </c>
      <c r="C27" s="85" t="s">
        <v>1077</v>
      </c>
      <c r="D27" s="86">
        <v>152</v>
      </c>
      <c r="E27" s="86"/>
      <c r="F27" s="86">
        <v>152</v>
      </c>
      <c r="G27" s="87">
        <v>109.83580612255679</v>
      </c>
      <c r="H27" s="86">
        <v>16695.042530628631</v>
      </c>
      <c r="I27" s="88">
        <v>148</v>
      </c>
      <c r="J27" s="88">
        <v>0</v>
      </c>
      <c r="K27" s="88">
        <f t="shared" si="0"/>
        <v>148</v>
      </c>
      <c r="L27" s="88">
        <v>112.53362451686742</v>
      </c>
      <c r="M27" s="89">
        <f t="shared" si="1"/>
        <v>16654.976428496379</v>
      </c>
      <c r="N27" s="89">
        <f t="shared" si="2"/>
        <v>0</v>
      </c>
      <c r="O27" s="89">
        <f t="shared" si="3"/>
        <v>16654.976428496379</v>
      </c>
      <c r="P27" s="90">
        <f t="shared" si="7"/>
        <v>2.4562285192320177E-2</v>
      </c>
      <c r="Q27" s="89">
        <f t="shared" si="5"/>
        <v>-4</v>
      </c>
      <c r="R27" s="89">
        <f t="shared" si="6"/>
        <v>-40.066102132252126</v>
      </c>
    </row>
    <row r="28" spans="2:18" x14ac:dyDescent="0.3">
      <c r="B28" s="85" t="s">
        <v>695</v>
      </c>
      <c r="C28" s="85" t="s">
        <v>1078</v>
      </c>
      <c r="D28" s="86">
        <v>338</v>
      </c>
      <c r="E28" s="86"/>
      <c r="F28" s="86">
        <v>338</v>
      </c>
      <c r="G28" s="87">
        <v>110.5001555863296</v>
      </c>
      <c r="H28" s="86">
        <v>37349.052588179402</v>
      </c>
      <c r="I28" s="88">
        <v>328</v>
      </c>
      <c r="J28" s="88">
        <v>0</v>
      </c>
      <c r="K28" s="88">
        <f t="shared" si="0"/>
        <v>328</v>
      </c>
      <c r="L28" s="88">
        <v>111.29808691445903</v>
      </c>
      <c r="M28" s="89">
        <f t="shared" si="1"/>
        <v>36505.772507942565</v>
      </c>
      <c r="N28" s="89">
        <f t="shared" si="2"/>
        <v>0</v>
      </c>
      <c r="O28" s="89">
        <f t="shared" si="3"/>
        <v>36505.772507942565</v>
      </c>
      <c r="P28" s="90">
        <f t="shared" si="7"/>
        <v>7.2210878246776744E-3</v>
      </c>
      <c r="Q28" s="89">
        <f t="shared" si="5"/>
        <v>-10</v>
      </c>
      <c r="R28" s="89">
        <f t="shared" si="6"/>
        <v>-843.28008023683651</v>
      </c>
    </row>
    <row r="29" spans="2:18" x14ac:dyDescent="0.3">
      <c r="B29" s="85" t="s">
        <v>695</v>
      </c>
      <c r="C29" s="85" t="s">
        <v>1079</v>
      </c>
      <c r="D29" s="86">
        <v>24</v>
      </c>
      <c r="E29" s="86"/>
      <c r="F29" s="86">
        <v>24</v>
      </c>
      <c r="G29" s="87">
        <v>171.51619178522398</v>
      </c>
      <c r="H29" s="86">
        <v>4116.3886028453753</v>
      </c>
      <c r="I29" s="88">
        <v>22</v>
      </c>
      <c r="J29" s="88">
        <v>0</v>
      </c>
      <c r="K29" s="88">
        <f t="shared" si="0"/>
        <v>22</v>
      </c>
      <c r="L29" s="88">
        <v>172.84883597333334</v>
      </c>
      <c r="M29" s="89">
        <f t="shared" si="1"/>
        <v>3802.6743914133335</v>
      </c>
      <c r="N29" s="89">
        <f t="shared" si="2"/>
        <v>0</v>
      </c>
      <c r="O29" s="89">
        <f t="shared" si="3"/>
        <v>3802.6743914133335</v>
      </c>
      <c r="P29" s="90">
        <f t="shared" si="7"/>
        <v>7.7697864804397998E-3</v>
      </c>
      <c r="Q29" s="89">
        <f t="shared" si="5"/>
        <v>-2</v>
      </c>
      <c r="R29" s="89">
        <f t="shared" si="6"/>
        <v>-313.71421143204179</v>
      </c>
    </row>
    <row r="30" spans="2:18" ht="12.65" customHeight="1" x14ac:dyDescent="0.3">
      <c r="B30" s="85" t="s">
        <v>39</v>
      </c>
      <c r="C30" s="85" t="s">
        <v>261</v>
      </c>
      <c r="D30" s="86">
        <v>7.5</v>
      </c>
      <c r="E30" s="86"/>
      <c r="F30" s="86">
        <v>7.5</v>
      </c>
      <c r="G30" s="87">
        <v>118.35026254305539</v>
      </c>
      <c r="H30" s="86">
        <v>887.62696907291547</v>
      </c>
      <c r="I30" s="88">
        <v>1.5</v>
      </c>
      <c r="J30" s="88">
        <v>0</v>
      </c>
      <c r="K30" s="88">
        <f t="shared" si="0"/>
        <v>1.5</v>
      </c>
      <c r="L30" s="88">
        <v>121.8118982063347</v>
      </c>
      <c r="M30" s="89">
        <f t="shared" si="1"/>
        <v>182.71784730950205</v>
      </c>
      <c r="N30" s="89">
        <f t="shared" si="2"/>
        <v>0</v>
      </c>
      <c r="O30" s="89">
        <f t="shared" si="3"/>
        <v>182.71784730950205</v>
      </c>
      <c r="P30" s="90">
        <f t="shared" si="7"/>
        <v>2.9249074644173145E-2</v>
      </c>
      <c r="Q30" s="89">
        <f t="shared" si="5"/>
        <v>-6</v>
      </c>
      <c r="R30" s="89">
        <f t="shared" si="6"/>
        <v>-704.9091217634134</v>
      </c>
    </row>
    <row r="31" spans="2:18" x14ac:dyDescent="0.3">
      <c r="B31" s="93" t="s">
        <v>1437</v>
      </c>
      <c r="C31" s="93" t="s">
        <v>495</v>
      </c>
      <c r="D31" s="86">
        <v>110</v>
      </c>
      <c r="E31" s="86"/>
      <c r="F31" s="86">
        <v>110</v>
      </c>
      <c r="G31" s="87">
        <v>107.42629985842558</v>
      </c>
      <c r="H31" s="86">
        <v>11816.892984426813</v>
      </c>
      <c r="I31" s="88">
        <v>106</v>
      </c>
      <c r="J31" s="88">
        <v>0</v>
      </c>
      <c r="K31" s="88">
        <f t="shared" si="0"/>
        <v>106</v>
      </c>
      <c r="L31" s="88">
        <v>107.4833781835115</v>
      </c>
      <c r="M31" s="89">
        <f t="shared" si="1"/>
        <v>11393.238087452219</v>
      </c>
      <c r="N31" s="89">
        <f t="shared" si="2"/>
        <v>0</v>
      </c>
      <c r="O31" s="89">
        <f t="shared" si="3"/>
        <v>11393.238087452219</v>
      </c>
      <c r="P31" s="90">
        <f t="shared" si="7"/>
        <v>5.3132543112011099E-4</v>
      </c>
      <c r="Q31" s="89">
        <f t="shared" si="5"/>
        <v>-4</v>
      </c>
      <c r="R31" s="89">
        <f t="shared" si="6"/>
        <v>-423.65489697459452</v>
      </c>
    </row>
    <row r="32" spans="2:18" x14ac:dyDescent="0.3">
      <c r="B32" s="85" t="s">
        <v>700</v>
      </c>
      <c r="C32" s="85" t="s">
        <v>1400</v>
      </c>
      <c r="D32" s="86">
        <v>860</v>
      </c>
      <c r="E32" s="86"/>
      <c r="F32" s="86">
        <v>860</v>
      </c>
      <c r="G32" s="87">
        <v>110.46049293177599</v>
      </c>
      <c r="H32" s="86">
        <v>94996.023921327345</v>
      </c>
      <c r="I32" s="88">
        <v>839</v>
      </c>
      <c r="J32" s="88">
        <v>0</v>
      </c>
      <c r="K32" s="88">
        <f t="shared" si="0"/>
        <v>839</v>
      </c>
      <c r="L32" s="88">
        <v>109.39881707313916</v>
      </c>
      <c r="M32" s="89">
        <f t="shared" si="1"/>
        <v>91785.607524363746</v>
      </c>
      <c r="N32" s="89">
        <f t="shared" si="2"/>
        <v>0</v>
      </c>
      <c r="O32" s="89">
        <f t="shared" si="3"/>
        <v>91785.607524363746</v>
      </c>
      <c r="P32" s="90">
        <f t="shared" si="7"/>
        <v>-9.6113626732822199E-3</v>
      </c>
      <c r="Q32" s="89">
        <f t="shared" si="5"/>
        <v>-21</v>
      </c>
      <c r="R32" s="89">
        <f t="shared" si="6"/>
        <v>-3210.4163969635993</v>
      </c>
    </row>
    <row r="33" spans="2:21" x14ac:dyDescent="0.3">
      <c r="B33" s="95" t="s">
        <v>700</v>
      </c>
      <c r="C33" s="95" t="s">
        <v>1447</v>
      </c>
      <c r="D33" s="86">
        <v>552</v>
      </c>
      <c r="E33" s="86"/>
      <c r="F33" s="86">
        <v>552</v>
      </c>
      <c r="G33" s="87">
        <v>106.98009499469759</v>
      </c>
      <c r="H33" s="86">
        <v>59053.01243707307</v>
      </c>
      <c r="I33" s="88">
        <v>535</v>
      </c>
      <c r="J33" s="88">
        <v>0</v>
      </c>
      <c r="K33" s="88">
        <f t="shared" si="0"/>
        <v>535</v>
      </c>
      <c r="L33" s="88">
        <v>107.82997024848136</v>
      </c>
      <c r="M33" s="89">
        <f t="shared" si="1"/>
        <v>57689.034082937527</v>
      </c>
      <c r="N33" s="89">
        <f t="shared" si="2"/>
        <v>0</v>
      </c>
      <c r="O33" s="89">
        <f t="shared" si="3"/>
        <v>57689.034082937527</v>
      </c>
      <c r="P33" s="90">
        <f t="shared" si="7"/>
        <v>7.944237232411222E-3</v>
      </c>
      <c r="Q33" s="89">
        <f t="shared" si="5"/>
        <v>-17</v>
      </c>
      <c r="R33" s="89">
        <f t="shared" si="6"/>
        <v>-1363.9783541355428</v>
      </c>
      <c r="T33" s="96">
        <f>S41-S43</f>
        <v>1792.5075752021512</v>
      </c>
    </row>
    <row r="34" spans="2:21" x14ac:dyDescent="0.3">
      <c r="B34" s="85" t="s">
        <v>39</v>
      </c>
      <c r="C34" s="85" t="s">
        <v>262</v>
      </c>
      <c r="D34" s="86">
        <v>117</v>
      </c>
      <c r="E34" s="86"/>
      <c r="F34" s="86">
        <v>117</v>
      </c>
      <c r="G34" s="87">
        <v>97.340483431990648</v>
      </c>
      <c r="H34" s="86">
        <v>11388.836561542907</v>
      </c>
      <c r="I34" s="88">
        <v>128</v>
      </c>
      <c r="J34" s="88">
        <v>0</v>
      </c>
      <c r="K34" s="88">
        <f t="shared" si="0"/>
        <v>128</v>
      </c>
      <c r="L34" s="88">
        <v>102.30277957614477</v>
      </c>
      <c r="M34" s="89">
        <f t="shared" si="1"/>
        <v>13094.755785746531</v>
      </c>
      <c r="N34" s="89">
        <f t="shared" si="2"/>
        <v>0</v>
      </c>
      <c r="O34" s="89">
        <f t="shared" si="3"/>
        <v>13094.755785746531</v>
      </c>
      <c r="P34" s="90">
        <f t="shared" si="7"/>
        <v>5.0978749736959594E-2</v>
      </c>
      <c r="Q34" s="89">
        <f t="shared" si="5"/>
        <v>11</v>
      </c>
      <c r="R34" s="89">
        <f t="shared" si="6"/>
        <v>1705.9192242036243</v>
      </c>
    </row>
    <row r="35" spans="2:21" x14ac:dyDescent="0.3">
      <c r="B35" s="93" t="s">
        <v>39</v>
      </c>
      <c r="C35" s="93" t="s">
        <v>263</v>
      </c>
      <c r="D35" s="86">
        <v>440</v>
      </c>
      <c r="E35" s="86"/>
      <c r="F35" s="86">
        <v>440</v>
      </c>
      <c r="G35" s="87">
        <v>103.35800222422645</v>
      </c>
      <c r="H35" s="86">
        <v>45477.520978659639</v>
      </c>
      <c r="I35" s="88">
        <v>409</v>
      </c>
      <c r="J35" s="88">
        <v>0</v>
      </c>
      <c r="K35" s="88">
        <f t="shared" si="0"/>
        <v>409</v>
      </c>
      <c r="L35" s="88">
        <v>104.71117404894386</v>
      </c>
      <c r="M35" s="89">
        <f t="shared" si="1"/>
        <v>42826.870186018037</v>
      </c>
      <c r="N35" s="89">
        <f t="shared" si="2"/>
        <v>0</v>
      </c>
      <c r="O35" s="89">
        <f t="shared" si="3"/>
        <v>42826.870186018037</v>
      </c>
      <c r="P35" s="90">
        <f t="shared" si="7"/>
        <v>1.3092085717580026E-2</v>
      </c>
      <c r="Q35" s="89">
        <f t="shared" si="5"/>
        <v>-31</v>
      </c>
      <c r="R35" s="89">
        <f t="shared" si="6"/>
        <v>-2650.6507926416016</v>
      </c>
    </row>
    <row r="36" spans="2:21" x14ac:dyDescent="0.3">
      <c r="B36" s="97"/>
      <c r="C36" s="97"/>
      <c r="D36" s="98"/>
      <c r="E36" s="98"/>
      <c r="F36" s="98"/>
      <c r="G36" s="99"/>
      <c r="H36" s="98"/>
      <c r="I36" s="100"/>
      <c r="J36" s="100"/>
      <c r="K36" s="100"/>
      <c r="M36" s="101"/>
      <c r="N36" s="101"/>
      <c r="O36" s="101"/>
      <c r="Q36" s="101"/>
      <c r="R36" s="101"/>
    </row>
    <row r="37" spans="2:21" x14ac:dyDescent="0.3">
      <c r="L37" s="84"/>
      <c r="O37" s="102"/>
    </row>
    <row r="38" spans="2:21" x14ac:dyDescent="0.3">
      <c r="I38" s="103"/>
      <c r="L38" s="102"/>
      <c r="O38" s="102"/>
      <c r="T38" s="96">
        <f>S41-S42</f>
        <v>130.5075752021512</v>
      </c>
    </row>
    <row r="39" spans="2:21" x14ac:dyDescent="0.3">
      <c r="L39" s="84"/>
      <c r="O39" s="102"/>
    </row>
    <row r="40" spans="2:21" x14ac:dyDescent="0.3">
      <c r="D40" s="104"/>
      <c r="F40" s="104"/>
      <c r="H40" s="104"/>
      <c r="L40" s="84"/>
      <c r="O40" s="102"/>
    </row>
    <row r="41" spans="2:21" ht="13" x14ac:dyDescent="0.3">
      <c r="I41" s="105">
        <v>7.4999999999999997E-3</v>
      </c>
      <c r="K41" s="106">
        <v>5971.75</v>
      </c>
      <c r="L41" s="106">
        <v>672542.76927541837</v>
      </c>
      <c r="M41" s="106">
        <f t="shared" ref="M41:M42" si="8">L41/K41</f>
        <v>112.62071742377333</v>
      </c>
      <c r="N41" s="107" t="s">
        <v>1448</v>
      </c>
      <c r="O41" s="102"/>
      <c r="R41" s="106">
        <f>SUM(I2:I35)</f>
        <v>5971.75</v>
      </c>
      <c r="S41" s="106">
        <f>SUM(M2:M35)</f>
        <v>672637.50757520215</v>
      </c>
      <c r="T41" s="106">
        <f t="shared" ref="T41" si="9">S41/R41</f>
        <v>112.63658183534176</v>
      </c>
      <c r="U41" s="107" t="s">
        <v>1448</v>
      </c>
    </row>
    <row r="42" spans="2:21" ht="13" x14ac:dyDescent="0.3">
      <c r="I42" s="91">
        <v>1662</v>
      </c>
      <c r="J42" s="91"/>
      <c r="K42" s="108">
        <v>5972</v>
      </c>
      <c r="L42" s="108">
        <f>S43+1662</f>
        <v>672507</v>
      </c>
      <c r="M42" s="106">
        <f t="shared" si="8"/>
        <v>112.61001339584729</v>
      </c>
      <c r="N42" s="84" t="s">
        <v>1449</v>
      </c>
      <c r="R42" s="109">
        <f>R41</f>
        <v>5971.75</v>
      </c>
      <c r="S42" s="109">
        <f>L42</f>
        <v>672507</v>
      </c>
      <c r="T42" s="106">
        <f>S43/R43</f>
        <v>112.33171466845278</v>
      </c>
      <c r="U42" s="84" t="s">
        <v>1450</v>
      </c>
    </row>
    <row r="43" spans="2:21" ht="13" x14ac:dyDescent="0.3">
      <c r="K43" s="106"/>
      <c r="L43" s="106"/>
      <c r="M43" s="106"/>
      <c r="N43" s="84" t="s">
        <v>1450</v>
      </c>
      <c r="O43" s="102"/>
      <c r="R43" s="106">
        <v>5972</v>
      </c>
      <c r="S43" s="106">
        <v>670845</v>
      </c>
      <c r="T43" s="106">
        <f>S44/R44</f>
        <v>109.03623771943953</v>
      </c>
      <c r="U43" s="110" t="s">
        <v>1451</v>
      </c>
    </row>
    <row r="44" spans="2:21" ht="13" x14ac:dyDescent="0.3">
      <c r="G44" s="96"/>
      <c r="M44" s="96"/>
      <c r="N44" s="110" t="s">
        <v>1452</v>
      </c>
      <c r="O44" s="102"/>
      <c r="R44" s="106">
        <v>6209</v>
      </c>
      <c r="S44" s="106">
        <v>677006</v>
      </c>
    </row>
    <row r="45" spans="2:21" x14ac:dyDescent="0.3">
      <c r="M45" s="109"/>
    </row>
    <row r="54" spans="14:17" x14ac:dyDescent="0.3">
      <c r="N54" s="111"/>
      <c r="O54" s="111"/>
      <c r="P54" s="112"/>
      <c r="Q54" s="111"/>
    </row>
    <row r="55" spans="14:17" x14ac:dyDescent="0.3">
      <c r="O55" s="113"/>
      <c r="P55" s="113"/>
      <c r="Q55" s="113"/>
    </row>
    <row r="56" spans="14:17" x14ac:dyDescent="0.3">
      <c r="O56" s="113"/>
      <c r="P56" s="113"/>
      <c r="Q56" s="113"/>
    </row>
    <row r="57" spans="14:17" x14ac:dyDescent="0.3">
      <c r="O57" s="113"/>
      <c r="P57" s="113"/>
      <c r="Q57" s="113"/>
    </row>
    <row r="58" spans="14:17" x14ac:dyDescent="0.3">
      <c r="O58" s="113"/>
      <c r="P58" s="113"/>
      <c r="Q58" s="113"/>
    </row>
    <row r="59" spans="14:17" x14ac:dyDescent="0.3">
      <c r="O59" s="113"/>
      <c r="P59" s="113"/>
      <c r="Q59" s="113"/>
    </row>
    <row r="60" spans="14:17" x14ac:dyDescent="0.3">
      <c r="O60" s="113"/>
      <c r="P60" s="113"/>
      <c r="Q60" s="113"/>
    </row>
    <row r="61" spans="14:17" x14ac:dyDescent="0.3">
      <c r="O61" s="113"/>
      <c r="P61" s="113"/>
      <c r="Q61" s="113"/>
    </row>
    <row r="62" spans="14:17" x14ac:dyDescent="0.3">
      <c r="O62" s="113"/>
      <c r="P62" s="113"/>
      <c r="Q62" s="113"/>
    </row>
    <row r="63" spans="14:17" x14ac:dyDescent="0.3">
      <c r="O63" s="113"/>
      <c r="P63" s="113"/>
      <c r="Q63" s="113"/>
    </row>
    <row r="64" spans="14:17" x14ac:dyDescent="0.3">
      <c r="O64" s="113"/>
      <c r="P64" s="113"/>
      <c r="Q64" s="113"/>
    </row>
    <row r="65" spans="15:17" x14ac:dyDescent="0.3">
      <c r="O65" s="113"/>
      <c r="P65" s="113"/>
      <c r="Q65" s="113"/>
    </row>
    <row r="66" spans="15:17" x14ac:dyDescent="0.3">
      <c r="O66" s="113"/>
      <c r="P66" s="113"/>
      <c r="Q66" s="113"/>
    </row>
    <row r="67" spans="15:17" x14ac:dyDescent="0.3">
      <c r="O67" s="113"/>
      <c r="P67" s="113"/>
      <c r="Q67" s="113"/>
    </row>
    <row r="68" spans="15:17" x14ac:dyDescent="0.3">
      <c r="O68" s="113"/>
      <c r="P68" s="113"/>
      <c r="Q68" s="113"/>
    </row>
    <row r="69" spans="15:17" x14ac:dyDescent="0.3">
      <c r="O69" s="113"/>
      <c r="P69" s="113"/>
      <c r="Q69" s="113"/>
    </row>
    <row r="70" spans="15:17" x14ac:dyDescent="0.3">
      <c r="O70" s="113"/>
      <c r="P70" s="113"/>
      <c r="Q70" s="113"/>
    </row>
    <row r="71" spans="15:17" x14ac:dyDescent="0.3">
      <c r="O71" s="113"/>
    </row>
    <row r="72" spans="15:17" x14ac:dyDescent="0.3">
      <c r="O72" s="113"/>
    </row>
    <row r="73" spans="15:17" x14ac:dyDescent="0.3">
      <c r="O73" s="113"/>
    </row>
    <row r="74" spans="15:17" x14ac:dyDescent="0.3">
      <c r="O74" s="113"/>
    </row>
    <row r="75" spans="15:17" x14ac:dyDescent="0.3">
      <c r="O75" s="113"/>
    </row>
    <row r="76" spans="15:17" x14ac:dyDescent="0.3">
      <c r="O76" s="113"/>
    </row>
    <row r="77" spans="15:17" x14ac:dyDescent="0.3">
      <c r="O77" s="113"/>
    </row>
    <row r="78" spans="15:17" x14ac:dyDescent="0.3">
      <c r="O78" s="113"/>
    </row>
    <row r="79" spans="15:17" x14ac:dyDescent="0.3">
      <c r="O79" s="113"/>
    </row>
    <row r="80" spans="15:17" x14ac:dyDescent="0.3">
      <c r="O80" s="113"/>
    </row>
    <row r="81" spans="15:15" x14ac:dyDescent="0.3">
      <c r="O81" s="113"/>
    </row>
    <row r="82" spans="15:15" x14ac:dyDescent="0.3">
      <c r="O82" s="113"/>
    </row>
    <row r="83" spans="15:15" x14ac:dyDescent="0.3">
      <c r="O83" s="113"/>
    </row>
    <row r="84" spans="15:15" x14ac:dyDescent="0.3">
      <c r="O84" s="113"/>
    </row>
    <row r="85" spans="15:15" x14ac:dyDescent="0.3">
      <c r="O85" s="113"/>
    </row>
    <row r="86" spans="15:15" x14ac:dyDescent="0.3">
      <c r="O86" s="113"/>
    </row>
    <row r="87" spans="15:15" x14ac:dyDescent="0.3">
      <c r="O87" s="113"/>
    </row>
    <row r="88" spans="15:15" x14ac:dyDescent="0.3">
      <c r="O88" s="113"/>
    </row>
  </sheetData>
  <autoFilter ref="B1:R35" xr:uid="{9ED7AF0D-BEE8-4395-9030-111FE4CB8E81}"/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1208-D2D9-4133-8B62-B34428DE8ED1}">
  <dimension ref="A1:B36"/>
  <sheetViews>
    <sheetView workbookViewId="0">
      <selection activeCell="B2" sqref="B2"/>
    </sheetView>
  </sheetViews>
  <sheetFormatPr defaultRowHeight="14.5" x14ac:dyDescent="0.35"/>
  <cols>
    <col min="1" max="1" width="51.453125" bestFit="1" customWidth="1"/>
    <col min="2" max="2" width="5.453125" bestFit="1" customWidth="1"/>
  </cols>
  <sheetData>
    <row r="1" spans="1:2" x14ac:dyDescent="0.35">
      <c r="A1" t="s">
        <v>2</v>
      </c>
      <c r="B1" t="s">
        <v>31</v>
      </c>
    </row>
    <row r="2" spans="1:2" x14ac:dyDescent="0.35">
      <c r="A2" t="s">
        <v>40</v>
      </c>
      <c r="B2">
        <v>41</v>
      </c>
    </row>
    <row r="3" spans="1:2" x14ac:dyDescent="0.35">
      <c r="A3" t="s">
        <v>283</v>
      </c>
      <c r="B3">
        <v>101</v>
      </c>
    </row>
    <row r="4" spans="1:2" x14ac:dyDescent="0.35">
      <c r="A4" t="s">
        <v>284</v>
      </c>
      <c r="B4">
        <v>101</v>
      </c>
    </row>
    <row r="5" spans="1:2" x14ac:dyDescent="0.35">
      <c r="A5" t="s">
        <v>115</v>
      </c>
      <c r="B5">
        <v>102</v>
      </c>
    </row>
    <row r="6" spans="1:2" x14ac:dyDescent="0.35">
      <c r="A6" t="s">
        <v>280</v>
      </c>
      <c r="B6">
        <v>103</v>
      </c>
    </row>
    <row r="7" spans="1:2" x14ac:dyDescent="0.35">
      <c r="A7" t="s">
        <v>282</v>
      </c>
      <c r="B7">
        <v>104</v>
      </c>
    </row>
    <row r="8" spans="1:2" x14ac:dyDescent="0.35">
      <c r="A8" t="s">
        <v>302</v>
      </c>
      <c r="B8">
        <v>105</v>
      </c>
    </row>
    <row r="9" spans="1:2" x14ac:dyDescent="0.35">
      <c r="A9" t="s">
        <v>298</v>
      </c>
      <c r="B9">
        <v>106</v>
      </c>
    </row>
    <row r="10" spans="1:2" x14ac:dyDescent="0.35">
      <c r="A10" t="s">
        <v>300</v>
      </c>
      <c r="B10">
        <v>108</v>
      </c>
    </row>
    <row r="11" spans="1:2" x14ac:dyDescent="0.35">
      <c r="A11" t="s">
        <v>281</v>
      </c>
      <c r="B11">
        <v>109</v>
      </c>
    </row>
    <row r="12" spans="1:2" x14ac:dyDescent="0.35">
      <c r="A12" t="s">
        <v>292</v>
      </c>
      <c r="B12">
        <v>111</v>
      </c>
    </row>
    <row r="13" spans="1:2" x14ac:dyDescent="0.35">
      <c r="A13" t="s">
        <v>301</v>
      </c>
      <c r="B13">
        <v>114</v>
      </c>
    </row>
    <row r="14" spans="1:2" x14ac:dyDescent="0.35">
      <c r="A14" t="s">
        <v>294</v>
      </c>
      <c r="B14">
        <v>117</v>
      </c>
    </row>
    <row r="15" spans="1:2" x14ac:dyDescent="0.35">
      <c r="A15" t="s">
        <v>285</v>
      </c>
      <c r="B15">
        <v>118</v>
      </c>
    </row>
    <row r="16" spans="1:2" x14ac:dyDescent="0.35">
      <c r="A16" t="s">
        <v>287</v>
      </c>
      <c r="B16">
        <v>119</v>
      </c>
    </row>
    <row r="17" spans="1:2" x14ac:dyDescent="0.35">
      <c r="A17" t="s">
        <v>295</v>
      </c>
      <c r="B17">
        <v>121</v>
      </c>
    </row>
    <row r="18" spans="1:2" x14ac:dyDescent="0.35">
      <c r="A18" t="s">
        <v>290</v>
      </c>
      <c r="B18">
        <v>122</v>
      </c>
    </row>
    <row r="19" spans="1:2" x14ac:dyDescent="0.35">
      <c r="A19" t="s">
        <v>291</v>
      </c>
      <c r="B19">
        <v>123</v>
      </c>
    </row>
    <row r="20" spans="1:2" x14ac:dyDescent="0.35">
      <c r="A20" t="s">
        <v>296</v>
      </c>
      <c r="B20">
        <v>124</v>
      </c>
    </row>
    <row r="21" spans="1:2" x14ac:dyDescent="0.35">
      <c r="A21" t="s">
        <v>288</v>
      </c>
      <c r="B21">
        <v>125</v>
      </c>
    </row>
    <row r="22" spans="1:2" x14ac:dyDescent="0.35">
      <c r="A22" t="s">
        <v>51</v>
      </c>
      <c r="B22">
        <v>127</v>
      </c>
    </row>
    <row r="23" spans="1:2" x14ac:dyDescent="0.35">
      <c r="A23" t="s">
        <v>293</v>
      </c>
      <c r="B23">
        <v>128</v>
      </c>
    </row>
    <row r="24" spans="1:2" x14ac:dyDescent="0.35">
      <c r="A24" t="s">
        <v>289</v>
      </c>
      <c r="B24">
        <v>129</v>
      </c>
    </row>
    <row r="25" spans="1:2" x14ac:dyDescent="0.35">
      <c r="A25" t="s">
        <v>297</v>
      </c>
      <c r="B25">
        <v>129</v>
      </c>
    </row>
    <row r="26" spans="1:2" x14ac:dyDescent="0.35">
      <c r="A26" t="s">
        <v>276</v>
      </c>
      <c r="B26">
        <v>131</v>
      </c>
    </row>
    <row r="27" spans="1:2" x14ac:dyDescent="0.35">
      <c r="A27" t="s">
        <v>277</v>
      </c>
      <c r="B27">
        <v>132</v>
      </c>
    </row>
    <row r="28" spans="1:2" x14ac:dyDescent="0.35">
      <c r="A28" t="s">
        <v>304</v>
      </c>
      <c r="B28">
        <v>133</v>
      </c>
    </row>
    <row r="29" spans="1:2" x14ac:dyDescent="0.35">
      <c r="A29" t="s">
        <v>279</v>
      </c>
      <c r="B29">
        <v>134</v>
      </c>
    </row>
    <row r="30" spans="1:2" x14ac:dyDescent="0.35">
      <c r="A30" t="s">
        <v>67</v>
      </c>
      <c r="B30">
        <v>135</v>
      </c>
    </row>
    <row r="31" spans="1:2" x14ac:dyDescent="0.35">
      <c r="A31" t="s">
        <v>278</v>
      </c>
      <c r="B31">
        <v>136</v>
      </c>
    </row>
    <row r="32" spans="1:2" x14ac:dyDescent="0.35">
      <c r="A32" t="s">
        <v>286</v>
      </c>
      <c r="B32">
        <v>137</v>
      </c>
    </row>
    <row r="33" spans="1:2" x14ac:dyDescent="0.35">
      <c r="A33" t="s">
        <v>303</v>
      </c>
      <c r="B33">
        <v>138</v>
      </c>
    </row>
    <row r="34" spans="1:2" x14ac:dyDescent="0.35">
      <c r="A34" t="s">
        <v>299</v>
      </c>
      <c r="B34">
        <v>139</v>
      </c>
    </row>
    <row r="35" spans="1:2" x14ac:dyDescent="0.35">
      <c r="A35" t="s">
        <v>305</v>
      </c>
      <c r="B35">
        <v>141</v>
      </c>
    </row>
    <row r="36" spans="1:2" x14ac:dyDescent="0.35">
      <c r="A36" t="s">
        <v>656</v>
      </c>
      <c r="B36">
        <v>144</v>
      </c>
    </row>
  </sheetData>
  <sortState xmlns:xlrd2="http://schemas.microsoft.com/office/spreadsheetml/2017/richdata2" ref="A2:B52">
    <sortCondition ref="B2:B5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009A-B6C6-40C7-B276-DA9138B7D598}">
  <dimension ref="A1:B13"/>
  <sheetViews>
    <sheetView workbookViewId="0">
      <selection activeCell="D12" sqref="D12"/>
    </sheetView>
  </sheetViews>
  <sheetFormatPr defaultRowHeight="14.5" x14ac:dyDescent="0.35"/>
  <sheetData>
    <row r="1" spans="1:2" x14ac:dyDescent="0.35">
      <c r="A1" s="24" t="s">
        <v>501</v>
      </c>
      <c r="B1" t="s">
        <v>502</v>
      </c>
    </row>
    <row r="2" spans="1:2" x14ac:dyDescent="0.35">
      <c r="A2" s="24" t="s">
        <v>306</v>
      </c>
      <c r="B2" t="s">
        <v>239</v>
      </c>
    </row>
    <row r="3" spans="1:2" x14ac:dyDescent="0.35">
      <c r="A3" s="24" t="s">
        <v>695</v>
      </c>
      <c r="B3" t="s">
        <v>705</v>
      </c>
    </row>
    <row r="4" spans="1:2" x14ac:dyDescent="0.35">
      <c r="A4" s="24" t="s">
        <v>39</v>
      </c>
      <c r="B4" t="s">
        <v>43</v>
      </c>
    </row>
    <row r="5" spans="1:2" x14ac:dyDescent="0.35">
      <c r="A5" s="24" t="s">
        <v>696</v>
      </c>
      <c r="B5" t="s">
        <v>130</v>
      </c>
    </row>
    <row r="6" spans="1:2" x14ac:dyDescent="0.35">
      <c r="A6" s="24" t="s">
        <v>697</v>
      </c>
      <c r="B6" t="s">
        <v>704</v>
      </c>
    </row>
    <row r="7" spans="1:2" x14ac:dyDescent="0.35">
      <c r="A7" s="24" t="s">
        <v>698</v>
      </c>
      <c r="B7" t="s">
        <v>706</v>
      </c>
    </row>
    <row r="8" spans="1:2" x14ac:dyDescent="0.35">
      <c r="A8" s="24" t="s">
        <v>532</v>
      </c>
      <c r="B8" t="s">
        <v>533</v>
      </c>
    </row>
    <row r="9" spans="1:2" x14ac:dyDescent="0.35">
      <c r="A9" s="24" t="s">
        <v>578</v>
      </c>
      <c r="B9" t="s">
        <v>122</v>
      </c>
    </row>
    <row r="10" spans="1:2" x14ac:dyDescent="0.35">
      <c r="A10" s="24" t="s">
        <v>699</v>
      </c>
      <c r="B10" t="s">
        <v>142</v>
      </c>
    </row>
    <row r="11" spans="1:2" x14ac:dyDescent="0.35">
      <c r="A11" s="24" t="s">
        <v>700</v>
      </c>
      <c r="B11" t="s">
        <v>451</v>
      </c>
    </row>
    <row r="12" spans="1:2" x14ac:dyDescent="0.35">
      <c r="A12" s="24" t="s">
        <v>701</v>
      </c>
      <c r="B12" t="s">
        <v>703</v>
      </c>
    </row>
    <row r="13" spans="1:2" x14ac:dyDescent="0.35">
      <c r="A13" s="24" t="s">
        <v>702</v>
      </c>
      <c r="B13" t="s">
        <v>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A076-BA40-47A6-939E-06DDE03A2750}">
  <sheetPr>
    <tabColor rgb="FF92D050"/>
    <pageSetUpPr fitToPage="1"/>
  </sheetPr>
  <dimension ref="A1:J1306"/>
  <sheetViews>
    <sheetView view="pageBreakPreview" topLeftCell="A3" zoomScale="90" zoomScaleNormal="90" zoomScaleSheetLayoutView="90" workbookViewId="0">
      <selection activeCell="F28" sqref="F28"/>
    </sheetView>
  </sheetViews>
  <sheetFormatPr defaultRowHeight="14.5" x14ac:dyDescent="0.35"/>
  <cols>
    <col min="1" max="1" width="13.7265625" style="6" customWidth="1"/>
    <col min="2" max="2" width="20.453125" style="22" customWidth="1"/>
    <col min="3" max="3" width="12.26953125" style="22" customWidth="1"/>
    <col min="4" max="4" width="9.7265625" style="22" customWidth="1"/>
    <col min="5" max="5" width="9.7265625" style="30" customWidth="1"/>
    <col min="6" max="6" width="37.453125" style="6" customWidth="1"/>
    <col min="7" max="7" width="13" style="6" customWidth="1"/>
    <col min="8" max="8" width="18.453125" style="6" bestFit="1" customWidth="1"/>
    <col min="9" max="9" width="24.54296875" style="6" bestFit="1" customWidth="1"/>
    <col min="10" max="10" width="8.7265625" style="6" customWidth="1"/>
  </cols>
  <sheetData>
    <row r="1" spans="1:10" ht="15.5" x14ac:dyDescent="0.35">
      <c r="A1" s="36" t="s">
        <v>518</v>
      </c>
      <c r="C1" s="6"/>
      <c r="E1" s="55"/>
    </row>
    <row r="2" spans="1:10" ht="15.5" x14ac:dyDescent="0.35">
      <c r="A2" s="36"/>
      <c r="C2" s="6"/>
      <c r="E2" s="55"/>
      <c r="F2" s="37" t="s">
        <v>248</v>
      </c>
      <c r="J2" s="37"/>
    </row>
    <row r="3" spans="1:10" x14ac:dyDescent="0.35">
      <c r="A3" s="37" t="s">
        <v>519</v>
      </c>
      <c r="B3" s="6"/>
      <c r="C3" s="6"/>
      <c r="D3" s="8"/>
      <c r="E3"/>
      <c r="F3" s="6" t="s">
        <v>519</v>
      </c>
      <c r="G3" s="57"/>
      <c r="H3" s="22"/>
    </row>
    <row r="4" spans="1:10" x14ac:dyDescent="0.35">
      <c r="A4" s="6" t="s">
        <v>520</v>
      </c>
      <c r="B4" s="6"/>
      <c r="C4" s="40">
        <v>0</v>
      </c>
      <c r="D4" s="8" t="s">
        <v>250</v>
      </c>
      <c r="E4"/>
      <c r="G4"/>
    </row>
    <row r="5" spans="1:10" x14ac:dyDescent="0.35">
      <c r="A5" s="6" t="s">
        <v>521</v>
      </c>
      <c r="B5" s="6"/>
      <c r="C5" s="40">
        <v>0</v>
      </c>
      <c r="D5" s="8" t="s">
        <v>250</v>
      </c>
      <c r="E5"/>
      <c r="F5" s="58" t="s">
        <v>519</v>
      </c>
      <c r="G5" s="57">
        <f>C11-GETPIVOTDATA("Summa av Total ers tkr",$A$17,"Program","Master, nutritionsvetenskap")</f>
        <v>-7.4999999014835339E-5</v>
      </c>
    </row>
    <row r="6" spans="1:10" x14ac:dyDescent="0.35">
      <c r="A6" s="6" t="s">
        <v>251</v>
      </c>
      <c r="B6" s="6"/>
      <c r="C6" s="41">
        <v>0</v>
      </c>
      <c r="D6" s="8" t="s">
        <v>252</v>
      </c>
      <c r="E6"/>
      <c r="G6"/>
    </row>
    <row r="7" spans="1:10" x14ac:dyDescent="0.35">
      <c r="B7" s="6"/>
      <c r="C7" s="41"/>
      <c r="D7" s="8"/>
      <c r="E7"/>
      <c r="G7"/>
    </row>
    <row r="8" spans="1:10" x14ac:dyDescent="0.35">
      <c r="A8" s="37" t="s">
        <v>522</v>
      </c>
      <c r="B8" s="6"/>
      <c r="C8" s="6"/>
      <c r="D8" s="8"/>
      <c r="E8"/>
      <c r="G8" s="59"/>
    </row>
    <row r="9" spans="1:10" x14ac:dyDescent="0.35">
      <c r="A9" s="6" t="s">
        <v>520</v>
      </c>
      <c r="B9" s="6"/>
      <c r="C9" s="28">
        <v>37.25</v>
      </c>
      <c r="D9" s="8" t="s">
        <v>250</v>
      </c>
      <c r="E9"/>
      <c r="G9"/>
    </row>
    <row r="10" spans="1:10" x14ac:dyDescent="0.35">
      <c r="A10" s="6" t="s">
        <v>521</v>
      </c>
      <c r="B10" s="6"/>
      <c r="C10" s="40">
        <v>11</v>
      </c>
      <c r="D10" s="8" t="s">
        <v>250</v>
      </c>
      <c r="E10"/>
      <c r="G10"/>
    </row>
    <row r="11" spans="1:10" x14ac:dyDescent="0.35">
      <c r="A11" s="6" t="s">
        <v>251</v>
      </c>
      <c r="B11" s="6"/>
      <c r="C11" s="41">
        <v>5197.384</v>
      </c>
      <c r="D11" s="8" t="s">
        <v>252</v>
      </c>
      <c r="E11"/>
      <c r="G11"/>
    </row>
    <row r="12" spans="1:10" x14ac:dyDescent="0.35">
      <c r="B12" s="6"/>
      <c r="C12" s="41"/>
      <c r="D12" s="8"/>
      <c r="E12"/>
      <c r="G12"/>
    </row>
    <row r="13" spans="1:10" x14ac:dyDescent="0.35">
      <c r="B13" s="6"/>
      <c r="C13" s="41"/>
      <c r="D13" s="8"/>
      <c r="E13"/>
      <c r="G13"/>
    </row>
    <row r="14" spans="1:10" x14ac:dyDescent="0.35">
      <c r="C14" s="41"/>
      <c r="E14" s="55"/>
    </row>
    <row r="15" spans="1:10" x14ac:dyDescent="0.35">
      <c r="A15" s="27" t="s">
        <v>1</v>
      </c>
      <c r="B15" s="6" t="s">
        <v>501</v>
      </c>
      <c r="C15" s="6"/>
      <c r="D15" s="6"/>
      <c r="E15" s="55"/>
      <c r="F15" s="41"/>
    </row>
    <row r="17" spans="1:10" x14ac:dyDescent="0.35">
      <c r="B17" s="6"/>
      <c r="C17" s="6"/>
      <c r="D17" s="6"/>
      <c r="E17" s="6"/>
      <c r="G17" s="27" t="s">
        <v>253</v>
      </c>
      <c r="J17"/>
    </row>
    <row r="18" spans="1:10" ht="39.5" x14ac:dyDescent="0.35">
      <c r="A18" s="31" t="s">
        <v>2</v>
      </c>
      <c r="B18" s="27" t="s">
        <v>0</v>
      </c>
      <c r="C18" s="31" t="s">
        <v>523</v>
      </c>
      <c r="D18" s="31" t="s">
        <v>254</v>
      </c>
      <c r="E18" s="32" t="s">
        <v>8</v>
      </c>
      <c r="F18" s="31" t="s">
        <v>7</v>
      </c>
      <c r="G18" s="22" t="s">
        <v>255</v>
      </c>
      <c r="H18" s="6" t="s">
        <v>524</v>
      </c>
      <c r="I18" s="6" t="s">
        <v>257</v>
      </c>
      <c r="J18"/>
    </row>
    <row r="19" spans="1:10" ht="39.5" x14ac:dyDescent="0.35">
      <c r="A19" s="22" t="s">
        <v>297</v>
      </c>
      <c r="B19" s="22" t="s">
        <v>38</v>
      </c>
      <c r="C19" s="6" t="s">
        <v>42</v>
      </c>
      <c r="D19" s="6" t="s">
        <v>502</v>
      </c>
      <c r="E19" s="8" t="s">
        <v>42</v>
      </c>
      <c r="F19" s="9" t="s">
        <v>55</v>
      </c>
      <c r="G19" s="49">
        <v>0</v>
      </c>
      <c r="H19" s="49">
        <v>0</v>
      </c>
      <c r="I19" s="29">
        <v>6.12</v>
      </c>
      <c r="J19"/>
    </row>
    <row r="20" spans="1:10" x14ac:dyDescent="0.35">
      <c r="A20" s="22"/>
      <c r="C20" s="6"/>
      <c r="D20" s="6"/>
      <c r="E20" s="8" t="s">
        <v>42</v>
      </c>
      <c r="F20" s="9" t="s">
        <v>44</v>
      </c>
      <c r="G20" s="49">
        <v>0</v>
      </c>
      <c r="H20" s="49">
        <v>0</v>
      </c>
      <c r="I20" s="29">
        <v>33</v>
      </c>
      <c r="J20"/>
    </row>
    <row r="21" spans="1:10" x14ac:dyDescent="0.35">
      <c r="A21" s="22"/>
      <c r="C21" s="6"/>
      <c r="D21" s="6"/>
      <c r="E21" s="8" t="s">
        <v>42</v>
      </c>
      <c r="F21" s="9" t="s">
        <v>54</v>
      </c>
      <c r="G21" s="49">
        <v>0</v>
      </c>
      <c r="H21" s="49">
        <v>0</v>
      </c>
      <c r="I21" s="29">
        <v>303.66500000000002</v>
      </c>
      <c r="J21"/>
    </row>
    <row r="22" spans="1:10" ht="26.5" x14ac:dyDescent="0.35">
      <c r="A22" s="22"/>
      <c r="C22" s="6"/>
      <c r="D22" s="6"/>
      <c r="E22" s="8" t="s">
        <v>42</v>
      </c>
      <c r="F22" s="9" t="s">
        <v>52</v>
      </c>
      <c r="G22" s="49">
        <v>0</v>
      </c>
      <c r="H22" s="49">
        <v>0</v>
      </c>
      <c r="I22" s="29">
        <v>436.00400000000002</v>
      </c>
      <c r="J22"/>
    </row>
    <row r="23" spans="1:10" x14ac:dyDescent="0.35">
      <c r="A23" s="22"/>
      <c r="C23" s="6"/>
      <c r="D23" s="6" t="s">
        <v>525</v>
      </c>
      <c r="E23" s="6"/>
      <c r="G23" s="49">
        <v>0</v>
      </c>
      <c r="H23" s="49">
        <v>0</v>
      </c>
      <c r="I23" s="29">
        <v>778.78899999999999</v>
      </c>
      <c r="J23"/>
    </row>
    <row r="24" spans="1:10" x14ac:dyDescent="0.35">
      <c r="A24" s="22"/>
      <c r="C24" s="6" t="s">
        <v>526</v>
      </c>
      <c r="D24" s="6"/>
      <c r="E24" s="6"/>
      <c r="G24" s="49">
        <v>0</v>
      </c>
      <c r="H24" s="49">
        <v>0</v>
      </c>
      <c r="I24" s="29">
        <v>778.78899999999999</v>
      </c>
      <c r="J24"/>
    </row>
    <row r="25" spans="1:10" x14ac:dyDescent="0.35">
      <c r="A25" s="22"/>
      <c r="B25" s="6" t="s">
        <v>265</v>
      </c>
      <c r="C25" s="6"/>
      <c r="D25" s="6"/>
      <c r="E25" s="6"/>
      <c r="G25" s="49">
        <v>0</v>
      </c>
      <c r="H25" s="49">
        <v>0</v>
      </c>
      <c r="I25" s="29">
        <v>778.78899999999999</v>
      </c>
      <c r="J25"/>
    </row>
    <row r="26" spans="1:10" x14ac:dyDescent="0.35">
      <c r="A26" s="22"/>
      <c r="B26" s="22" t="s">
        <v>47</v>
      </c>
      <c r="C26" s="6" t="s">
        <v>48</v>
      </c>
      <c r="D26" s="6" t="s">
        <v>502</v>
      </c>
      <c r="E26" s="8" t="s">
        <v>504</v>
      </c>
      <c r="F26" s="9" t="s">
        <v>503</v>
      </c>
      <c r="G26" s="49">
        <v>0.25</v>
      </c>
      <c r="H26" s="49">
        <v>91.577100000000002</v>
      </c>
      <c r="I26" s="29">
        <v>22.894275</v>
      </c>
      <c r="J26"/>
    </row>
    <row r="27" spans="1:10" ht="26.5" x14ac:dyDescent="0.35">
      <c r="A27" s="22"/>
      <c r="C27" s="6"/>
      <c r="D27" s="6"/>
      <c r="E27" s="8" t="s">
        <v>513</v>
      </c>
      <c r="F27" s="9" t="s">
        <v>512</v>
      </c>
      <c r="G27" s="49">
        <v>3.6666666666666665</v>
      </c>
      <c r="H27" s="49">
        <v>91.577100000000002</v>
      </c>
      <c r="I27" s="29">
        <v>335.78269999999998</v>
      </c>
      <c r="J27"/>
    </row>
    <row r="28" spans="1:10" ht="26.5" x14ac:dyDescent="0.35">
      <c r="A28" s="22"/>
      <c r="C28" s="6"/>
      <c r="D28" s="6"/>
      <c r="E28" s="8" t="s">
        <v>515</v>
      </c>
      <c r="F28" s="9" t="s">
        <v>514</v>
      </c>
      <c r="G28" s="49">
        <v>3.6666666666666665</v>
      </c>
      <c r="H28" s="49">
        <v>91.577100000000002</v>
      </c>
      <c r="I28" s="29">
        <v>335.78269999999998</v>
      </c>
      <c r="J28"/>
    </row>
    <row r="29" spans="1:10" ht="26.5" x14ac:dyDescent="0.35">
      <c r="A29" s="22"/>
      <c r="C29" s="6"/>
      <c r="D29" s="6"/>
      <c r="E29" s="8" t="s">
        <v>517</v>
      </c>
      <c r="F29" s="9" t="s">
        <v>516</v>
      </c>
      <c r="G29" s="49">
        <v>3.6666666666666665</v>
      </c>
      <c r="H29" s="49">
        <v>91.577100000000002</v>
      </c>
      <c r="I29" s="29">
        <v>335.78269999999998</v>
      </c>
      <c r="J29"/>
    </row>
    <row r="30" spans="1:10" ht="39.5" x14ac:dyDescent="0.35">
      <c r="A30" s="22"/>
      <c r="C30" s="6"/>
      <c r="D30" s="6"/>
      <c r="E30" s="8" t="s">
        <v>507</v>
      </c>
      <c r="F30" s="9" t="s">
        <v>506</v>
      </c>
      <c r="G30" s="49">
        <v>6.5</v>
      </c>
      <c r="H30" s="49">
        <v>91.577100000000002</v>
      </c>
      <c r="I30" s="29">
        <v>595.25115000000005</v>
      </c>
      <c r="J30"/>
    </row>
    <row r="31" spans="1:10" ht="26.5" x14ac:dyDescent="0.35">
      <c r="A31" s="22"/>
      <c r="C31" s="6"/>
      <c r="D31" s="6"/>
      <c r="E31" s="8" t="s">
        <v>509</v>
      </c>
      <c r="F31" s="9" t="s">
        <v>508</v>
      </c>
      <c r="G31" s="49">
        <v>4.333333333333333</v>
      </c>
      <c r="H31" s="49">
        <v>91.577100000000002</v>
      </c>
      <c r="I31" s="29">
        <v>396.83409999999998</v>
      </c>
      <c r="J31"/>
    </row>
    <row r="32" spans="1:10" ht="26.5" x14ac:dyDescent="0.35">
      <c r="A32" s="22"/>
      <c r="C32" s="6"/>
      <c r="D32" s="6"/>
      <c r="E32" s="8" t="s">
        <v>511</v>
      </c>
      <c r="F32" s="9" t="s">
        <v>510</v>
      </c>
      <c r="G32" s="49">
        <v>2.1666666666666665</v>
      </c>
      <c r="H32" s="49">
        <v>91.577100000000002</v>
      </c>
      <c r="I32" s="29">
        <v>198.41704999999999</v>
      </c>
      <c r="J32"/>
    </row>
    <row r="33" spans="1:10" x14ac:dyDescent="0.35">
      <c r="A33" s="22"/>
      <c r="C33" s="6"/>
      <c r="D33" s="6"/>
      <c r="E33" s="8" t="s">
        <v>527</v>
      </c>
      <c r="F33" s="9" t="s">
        <v>349</v>
      </c>
      <c r="G33" s="49">
        <v>13</v>
      </c>
      <c r="H33" s="49">
        <v>91.577100000000002</v>
      </c>
      <c r="I33" s="29">
        <v>1190.5023000000001</v>
      </c>
      <c r="J33"/>
    </row>
    <row r="34" spans="1:10" x14ac:dyDescent="0.35">
      <c r="A34" s="22"/>
      <c r="C34" s="6"/>
      <c r="D34" s="6" t="s">
        <v>525</v>
      </c>
      <c r="E34" s="6"/>
      <c r="G34" s="49">
        <v>37.25</v>
      </c>
      <c r="H34" s="49">
        <v>91.577099999999987</v>
      </c>
      <c r="I34" s="29">
        <v>3411.246975</v>
      </c>
      <c r="J34"/>
    </row>
    <row r="35" spans="1:10" x14ac:dyDescent="0.35">
      <c r="A35" s="22"/>
      <c r="C35" s="6" t="s">
        <v>528</v>
      </c>
      <c r="D35" s="6"/>
      <c r="E35" s="6"/>
      <c r="G35" s="49">
        <v>37.25</v>
      </c>
      <c r="H35" s="49">
        <v>91.577099999999987</v>
      </c>
      <c r="I35" s="29">
        <v>3411.246975</v>
      </c>
      <c r="J35"/>
    </row>
    <row r="36" spans="1:10" x14ac:dyDescent="0.35">
      <c r="A36" s="22"/>
      <c r="C36" s="6" t="s">
        <v>505</v>
      </c>
      <c r="D36" s="6" t="s">
        <v>502</v>
      </c>
      <c r="E36" s="8" t="s">
        <v>504</v>
      </c>
      <c r="F36" s="9" t="s">
        <v>503</v>
      </c>
      <c r="G36" s="49">
        <v>0</v>
      </c>
      <c r="H36" s="49">
        <v>91.577100000000002</v>
      </c>
      <c r="I36" s="29">
        <v>0</v>
      </c>
      <c r="J36"/>
    </row>
    <row r="37" spans="1:10" ht="26.5" x14ac:dyDescent="0.35">
      <c r="A37" s="22"/>
      <c r="C37" s="6"/>
      <c r="D37" s="6"/>
      <c r="E37" s="8" t="s">
        <v>513</v>
      </c>
      <c r="F37" s="9" t="s">
        <v>512</v>
      </c>
      <c r="G37" s="49">
        <v>1.3333333333333333</v>
      </c>
      <c r="H37" s="49">
        <v>91.577100000000002</v>
      </c>
      <c r="I37" s="29">
        <v>122.1028</v>
      </c>
      <c r="J37"/>
    </row>
    <row r="38" spans="1:10" ht="26.5" x14ac:dyDescent="0.35">
      <c r="A38" s="22"/>
      <c r="C38" s="6"/>
      <c r="D38" s="6"/>
      <c r="E38" s="8" t="s">
        <v>515</v>
      </c>
      <c r="F38" s="9" t="s">
        <v>514</v>
      </c>
      <c r="G38" s="49">
        <v>1.3333333333333333</v>
      </c>
      <c r="H38" s="49">
        <v>91.577100000000002</v>
      </c>
      <c r="I38" s="29">
        <v>122.1028</v>
      </c>
      <c r="J38"/>
    </row>
    <row r="39" spans="1:10" ht="26.5" x14ac:dyDescent="0.35">
      <c r="A39" s="22"/>
      <c r="C39" s="6"/>
      <c r="D39" s="6"/>
      <c r="E39" s="8" t="s">
        <v>517</v>
      </c>
      <c r="F39" s="9" t="s">
        <v>516</v>
      </c>
      <c r="G39" s="49">
        <v>1.3333333333333333</v>
      </c>
      <c r="H39" s="49">
        <v>91.577100000000002</v>
      </c>
      <c r="I39" s="29">
        <v>122.1028</v>
      </c>
      <c r="J39"/>
    </row>
    <row r="40" spans="1:10" ht="39.5" x14ac:dyDescent="0.35">
      <c r="A40" s="22"/>
      <c r="C40" s="6"/>
      <c r="D40" s="6"/>
      <c r="E40" s="8" t="s">
        <v>507</v>
      </c>
      <c r="F40" s="9" t="s">
        <v>506</v>
      </c>
      <c r="G40" s="49">
        <v>1.75</v>
      </c>
      <c r="H40" s="49">
        <v>91.577100000000002</v>
      </c>
      <c r="I40" s="29">
        <v>160.25992500000001</v>
      </c>
      <c r="J40"/>
    </row>
    <row r="41" spans="1:10" ht="26.5" x14ac:dyDescent="0.35">
      <c r="A41" s="22"/>
      <c r="C41" s="6"/>
      <c r="D41" s="6"/>
      <c r="E41" s="8" t="s">
        <v>509</v>
      </c>
      <c r="F41" s="9" t="s">
        <v>508</v>
      </c>
      <c r="G41" s="49">
        <v>1.1666666666666667</v>
      </c>
      <c r="H41" s="49">
        <v>91.577100000000002</v>
      </c>
      <c r="I41" s="29">
        <v>106.83995</v>
      </c>
      <c r="J41"/>
    </row>
    <row r="42" spans="1:10" ht="26.5" x14ac:dyDescent="0.35">
      <c r="A42" s="22"/>
      <c r="C42" s="6"/>
      <c r="D42" s="6"/>
      <c r="E42" s="8" t="s">
        <v>511</v>
      </c>
      <c r="F42" s="9" t="s">
        <v>510</v>
      </c>
      <c r="G42" s="49">
        <v>0.58333333333333337</v>
      </c>
      <c r="H42" s="49">
        <v>91.577100000000002</v>
      </c>
      <c r="I42" s="29">
        <v>53.419975000000001</v>
      </c>
      <c r="J42"/>
    </row>
    <row r="43" spans="1:10" x14ac:dyDescent="0.35">
      <c r="A43" s="22"/>
      <c r="C43" s="6"/>
      <c r="D43" s="6"/>
      <c r="E43" s="8" t="s">
        <v>527</v>
      </c>
      <c r="F43" s="9" t="s">
        <v>349</v>
      </c>
      <c r="G43" s="49">
        <v>3.5</v>
      </c>
      <c r="H43" s="49">
        <v>91.577100000000002</v>
      </c>
      <c r="I43" s="29">
        <v>320.51985000000002</v>
      </c>
      <c r="J43"/>
    </row>
    <row r="44" spans="1:10" x14ac:dyDescent="0.35">
      <c r="A44" s="22"/>
      <c r="C44" s="6"/>
      <c r="D44" s="6" t="s">
        <v>525</v>
      </c>
      <c r="E44" s="6"/>
      <c r="G44" s="49">
        <v>11</v>
      </c>
      <c r="H44" s="49">
        <v>91.577099999999987</v>
      </c>
      <c r="I44" s="29">
        <v>1007.3481</v>
      </c>
      <c r="J44"/>
    </row>
    <row r="45" spans="1:10" x14ac:dyDescent="0.35">
      <c r="A45" s="22"/>
      <c r="C45" s="6" t="s">
        <v>529</v>
      </c>
      <c r="D45" s="6"/>
      <c r="E45" s="6"/>
      <c r="G45" s="49">
        <v>11</v>
      </c>
      <c r="H45" s="49">
        <v>91.577099999999987</v>
      </c>
      <c r="I45" s="29">
        <v>1007.3481</v>
      </c>
      <c r="J45"/>
    </row>
    <row r="46" spans="1:10" x14ac:dyDescent="0.35">
      <c r="A46" s="22"/>
      <c r="B46" s="6" t="s">
        <v>266</v>
      </c>
      <c r="C46" s="6"/>
      <c r="D46" s="6"/>
      <c r="E46" s="6"/>
      <c r="G46" s="49">
        <v>48.250000000000007</v>
      </c>
      <c r="H46" s="49">
        <v>91.577099999999987</v>
      </c>
      <c r="I46" s="29">
        <v>4418.5950750000002</v>
      </c>
      <c r="J46"/>
    </row>
    <row r="47" spans="1:10" x14ac:dyDescent="0.35">
      <c r="A47" s="6" t="s">
        <v>530</v>
      </c>
      <c r="B47" s="6"/>
      <c r="C47" s="6"/>
      <c r="D47" s="6"/>
      <c r="E47" s="6"/>
      <c r="G47" s="49">
        <v>48.250000000000007</v>
      </c>
      <c r="H47" s="49">
        <v>91.577099999999987</v>
      </c>
      <c r="I47" s="29">
        <v>5197.384074999999</v>
      </c>
      <c r="J47"/>
    </row>
    <row r="48" spans="1:10" x14ac:dyDescent="0.35">
      <c r="A48" s="30" t="s">
        <v>259</v>
      </c>
      <c r="B48" s="30"/>
      <c r="C48" s="30"/>
      <c r="D48" s="30"/>
      <c r="F48" s="30"/>
      <c r="G48" s="49">
        <v>48.250000000000007</v>
      </c>
      <c r="H48" s="49">
        <v>91.577099999999987</v>
      </c>
      <c r="I48" s="29">
        <v>5197.384074999999</v>
      </c>
      <c r="J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D033D36CEFC74BB1CD4280A33B03AF" ma:contentTypeVersion="2" ma:contentTypeDescription="Skapa ett nytt dokument." ma:contentTypeScope="" ma:versionID="32a9dfdd0350bec801dbf3a91e7fabc7">
  <xsd:schema xmlns:xsd="http://www.w3.org/2001/XMLSchema" xmlns:xs="http://www.w3.org/2001/XMLSchema" xmlns:p="http://schemas.microsoft.com/office/2006/metadata/properties" xmlns:ns3="3a479075-e6be-4a0f-9b18-a6e600c33e37" targetNamespace="http://schemas.microsoft.com/office/2006/metadata/properties" ma:root="true" ma:fieldsID="255bc09f30788207ab6add1400448c5e" ns3:_="">
    <xsd:import namespace="3a479075-e6be-4a0f-9b18-a6e600c33e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075-e6be-4a0f-9b18-a6e600c33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3 d a e 1 d 9 1 - e c 8 7 - 4 5 d 8 - 9 9 7 1 - 6 d 7 1 5 8 d 7 c 4 3 4 "   x m l n s = " h t t p : / / s c h e m a s . m i c r o s o f t . c o m / D a t a M a s h u p " > A A A A A F M F A A B Q S w M E F A A C A A g A t 0 q C V a w + l 4 q k A A A A 9 g A A A B I A H A B D b 2 5 m a W c v U G F j a 2 F n Z S 5 4 b W w g o h g A K K A U A A A A A A A A A A A A A A A A A A A A A A A A A A A A h Y + 9 D o I w H M R f h X S n X y 6 G / C m D c Z P E h M S 4 N q V C I x R D C + X d H H w k X 0 G M o m 6 O d / e 7 5 O 5 + v U E 2 t U 0 0 6 t 6 Z z q a I Y Y o i b V V X G l u l a P C n e I 0 y A X u p z r L S 0 Q x b l 0 z O p K j 2 / p I Q E k L A Y Y W 7 v i K c U k a O + a 5 Q t W 5 l b K z z 0 i q N P q 3 y f w s J O L z G C I 4 Z o 5 h z j i m Q x Y T c 2 C / A 5 7 3 P 9 M e E z d D 4 o d f C j X G x B b J I I O 8 P 4 g F Q S w M E F A A C A A g A t 0 q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d K g l W h m 8 H w T Q I A A A w K A A A T A B w A R m 9 y b X V s Y X M v U 2 V j d G l v b j E u b S C i G A A o o B Q A A A A A A A A A A A A A A A A A A A A A A A A A A A D t V s 1 q 2 0 A Q v h v 8 D o t 6 c U C 2 K Z R e Q g 7 G i U l w 7 Z p E p I e Q w 8 p a y x u t Z s V o Z W J M b u 0 r 9 A m c V + g L 6 M U 6 k n / q a p V Q U t I e W l 8 M M 9 9 + 8 + 3 s z I d S M T V S A 7 v a / L 8 9 b j a a j X T O U Q T s t O f 1 J n j B T p g S p t l g 9 B v m a 6 U 4 R c 7 u p 0 J 1 + h m i A P N J Y + R r H b W O V j d j H o s T Z 3 v U u X 2 4 6 W s w h L l 1 N w x v n P w z B M g D Z p a J Q 0 w e 9 5 X o e M g h n W m M + 1 p l M X j L R K S t T T V 3 t X I u M x 9 l 5 D I / C 0 J h f M U D x y 0 I B D P i 3 j y 4 b O V M x t 2 i o h V G H S K P n 4 q z m E k g a g M S Q g v U g 1 T x s J u a L J C C L 0 I 5 M w I t 1 E j H d E H S v + A o Q + J L z Q 7 D Y V l C h h m m t Y A 9 S Y E A H k N t I t I 1 9 0 U 9 p b I U v w D z / l 2 n a F m Z u C r V G h 5 Z K g h i 0 Z y b 7 r W t x h M Y S 7 C 5 e 3 R P x Y p + 7 I 5 A F v s C 9 0 p V v o Y w Y P O k J n + e P y Z t g S k z E d a k P U 3 c h s Q W J e a E f Q r D C o 5 Z C e H I W s R 2 V A P N v y 6 o 2 b w A 5 2 t T v u 8 z 6 B / E z 4 g r 8 7 X p U f 4 I P E h 9 o X S S u P W Y A R K I J a j v 7 H Z L p e o z Q 9 o e b b 0 j w d v R N l N 5 o Y E E G j S Z r 7 F 6 6 h S s U A 9 U N T R K r L G 5 F h i l l g Z S W I 3 l X y 5 t Q T S n d 4 L 2 6 2 C 2 d / h B / g 0 D o Y A J 5 o t U Z R b h F U h j 2 o e z s M u U 2 y 5 Z d T E e j p o N C X V O Y x n b + M W + N v 7 n b e 0 n c 3 o 1 X 6 s u 0 B 8 z t k r u v 6 + 9 n q 9 V W v 2 X n K 2 q 4 j e 8 b X / D F 5 j b t q m / b m L D j 6 P J h z P P q 7 W y j Q P 1 d e x L E K 3 V 9 p P M 3 b r f Y Z H N k e P v U E s B A i 0 A F A A C A A g A t 0 q C V a w + l 4 q k A A A A 9 g A A A B I A A A A A A A A A A A A A A A A A A A A A A E N v b m Z p Z y 9 Q Y W N r Y W d l L n h t b F B L A Q I t A B Q A A g A I A L d K g l U P y u m r p A A A A O k A A A A T A A A A A A A A A A A A A A A A A P A A A A B b Q 2 9 u d G V u d F 9 U e X B l c 1 0 u e G 1 s U E s B A i 0 A F A A C A A g A t 0 q C V a G b w f B N A g A A D A o A A B M A A A A A A A A A A A A A A A A A 4 Q E A A E Z v c m 1 1 b G F z L 1 N l Y 3 R p b 2 4 x L m 1 Q S w U G A A A A A A M A A w D C A A A A e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y k A A A A A A A A J K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E F U Q V B y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l c m l u Z y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E t M j N U M T E 6 M D A 6 N T I u M D Q 1 N D g 1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F U Q V B y S S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F U Q V B y S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B V E F Q T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l c m l u Z y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T E t M j N U M T E 6 M D E 6 N T A u N T M 3 M D E z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F U Q V B O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V R B U E 4 v J U M z J T g 0 b m R y Y W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Q V R B S 0 9 N U E x F V F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y M T E i I C 8 + P E V u d H J 5 I F R 5 c G U 9 I k Z p b G x M Y X N 0 V X B k Y X R l Z C I g V m F s d W U 9 I m Q y M D I y L T E y L T A y V D A 4 O j I x O j Q 2 L j E 0 M z U 1 M T h a I i A v P j x F b n R y e S B U e X B l P S J G a W x s Q 2 9 s d W 1 u V H l w Z X M i I F Z h b H V l P S J z Q m d Z R 0 J n W U F C Z 1 l H Q l F B R 0 J n T U Z C U V V G Q l F V R k J R V U d C Z 0 F E Q U F B Q U F B Q U F B d 0 F B Q U F Z Q S I g L z 4 8 R W 5 0 c n k g V H l w Z T 0 i R m l s b E N v b H V t b k 5 h b W V z I i B W Y W x 1 Z T 0 i c 1 s m c X V v d D t S d W J y a W s s I G J 1 Z G d l d G J s Y W Q m c X V v d D s s J n F 1 b 3 Q 7 U E 4 v U H J J J n F 1 b 3 Q 7 L C Z x d W 9 0 O 1 B y b 2 d y Y W 0 m c X V v d D s s J n F 1 b 3 Q 7 U H J v Z 3 J h b S B t I G l u c m l r d G 5 p b m c m c X V v d D s s J n F 1 b 3 Q 7 Q W 5 z b G F n L 3 N 0 d W R p Z W F 2 Z 2 l m d G V y J n F 1 b 3 Q 7 L C Z x d W 9 0 O 0 1 v b W V u d G F u c 3 Z h c m l n I G l u c 3 Q m c X V v d D s s J n F 1 b 3 Q 7 S 3 V y c 2 F u c 3 Z h c m l n I G l u c 3 Q m c X V v d D s s J n F 1 b 3 Q 7 S 3 V y c 2 5 h b W 4 m c X V v d D s s J n F 1 b 3 Q 7 S 3 V y c 2 t v Z C Z x d W 9 0 O y w m c X V v d D t Q c m 9 j Z W 5 0 J n F 1 b 3 Q 7 L C Z x d W 9 0 O 1 N 0 d W R p Z X R h a 3 Q m c X V v d D s s J n F 1 b 3 Q 7 V H l w J n F 1 b 3 Q 7 L C Z x d W 9 0 O 0 h 0 L 1 Z 0 J n F 1 b 3 Q 7 L C Z x d W 9 0 O 1 R l c m 1 p b i Z x d W 9 0 O y w m c X V v d D t B b n R h b C B z d H V k J n F 1 b 3 Q 7 L C Z x d W 9 0 O 0 t 1 c n N s w 6 R u Z 2 Q g a H A m c X V v d D s s J n F 1 b 3 Q 7 S M O l c C 1 l c n M g d G t y J n F 1 b 3 Q 7 L C Z x d W 9 0 O 1 R v d G F s d C B h b n R h b C B o w 6 V w J n F 1 b 3 Q 7 L C Z x d W 9 0 O 1 R v d G F s I G V y c y B m I G j D p X B h c i A o d G t y K S Z x d W 9 0 O y w m c X V v d D v D l n Z y a W d h I G V y c 8 O k d H R u a W 5 n Y X I g K H R r c i k m c X V v d D s s J n F 1 b 3 Q 7 V G 9 0 Y W w g Z X J z I H R r c i Z x d W 9 0 O y w m c X V v d D t U b 3 R h b C B l c n M g a 3 I m c X V v d D s s J n F 1 b 3 Q 7 T c O l b m F k c 2 J l b G 9 w c C w g a 3 I m c X V v d D s s J n F 1 b 3 Q 7 R n L D p W 4 g c H J v a i Z x d W 9 0 O y w m c X V v d D t U a W x s I H B y b 2 o m c X V v d D s s J n F 1 b 3 Q 7 S 2 9 u d G 8 m c X V v d D s s J n F 1 b 3 Q 7 V G l s b C 1 r b 2 5 0 b y Z x d W 9 0 O y w m c X V v d D t G a W 5 h b n N p w 6 R y J n F 1 b 3 Q 7 L C Z x d W 9 0 O 0 R u c i Z x d W 9 0 O y w m c X V v d D t B b m w m c X V v d D s s J n F 1 b 3 Q 7 T X B 0 J n F 1 b 3 Q 7 L C Z x d W 9 0 O 1 Z l c m t z J n F 1 b 3 Q 7 L C Z x d W 9 0 O 1 R l e H Q m c X V v d D s s J n F 1 b 3 Q 7 w 4 V S J n F 1 b 3 Q 7 L C Z x d W 9 0 O 1 B y b 2 p l a 3 R u Y W 1 u J n F 1 b 3 Q 7 L C Z x d W 9 0 O 0 b D t n J k Z W x u I G U g Y m V z b H V 0 J n F 1 b 3 Q 7 L C Z x d W 9 0 O 1 N u a X R 0 L W j D p X A m c X V v d D s s J n F 1 b 3 Q 7 U E 4 v U H J p I G t v Z C Z x d W 9 0 O y w m c X V v d D t Q T i 9 Q c k k g S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B V E F L T 0 1 Q T E V U V C 9 B d X R v U m V t b 3 Z l Z E N v b H V t b n M x L n t S d W J y a W s s I G J 1 Z G d l d G J s Y W Q s M H 0 m c X V v d D s s J n F 1 b 3 Q 7 U 2 V j d G l v b j E v R E F U Q U t P T V B M R V R U L 0 F 1 d G 9 S Z W 1 v d m V k Q 2 9 s d W 1 u c z E u e 1 B O L 1 B y S S w x f S Z x d W 9 0 O y w m c X V v d D t T Z W N 0 a W 9 u M S 9 E Q V R B S 0 9 N U E x F V F Q v Q X V 0 b 1 J l b W 9 2 Z W R D b 2 x 1 b W 5 z M S 5 7 U H J v Z 3 J h b S w y f S Z x d W 9 0 O y w m c X V v d D t T Z W N 0 a W 9 u M S 9 E Q V R B S 0 9 N U E x F V F Q v Q X V 0 b 1 J l b W 9 2 Z W R D b 2 x 1 b W 5 z M S 5 7 U H J v Z 3 J h b S B t I G l u c m l r d G 5 p b m c s M 3 0 m c X V v d D s s J n F 1 b 3 Q 7 U 2 V j d G l v b j E v R E F U Q U t P T V B M R V R U L 0 F 1 d G 9 S Z W 1 v d m V k Q 2 9 s d W 1 u c z E u e 0 F u c 2 x h Z y 9 z d H V k a W V h d m d p Z n R l c i w 0 f S Z x d W 9 0 O y w m c X V v d D t T Z W N 0 a W 9 u M S 9 E Q V R B S 0 9 N U E x F V F Q v Q X V 0 b 1 J l b W 9 2 Z W R D b 2 x 1 b W 5 z M S 5 7 T W 9 t Z W 5 0 Y W 5 z d m F y a W c g a W 5 z d C w 1 f S Z x d W 9 0 O y w m c X V v d D t T Z W N 0 a W 9 u M S 9 E Q V R B S 0 9 N U E x F V F Q v Q X V 0 b 1 J l b W 9 2 Z W R D b 2 x 1 b W 5 z M S 5 7 S 3 V y c 2 F u c 3 Z h c m l n I G l u c 3 Q s N n 0 m c X V v d D s s J n F 1 b 3 Q 7 U 2 V j d G l v b j E v R E F U Q U t P T V B M R V R U L 0 F 1 d G 9 S Z W 1 v d m V k Q 2 9 s d W 1 u c z E u e 0 t 1 c n N u Y W 1 u L D d 9 J n F 1 b 3 Q 7 L C Z x d W 9 0 O 1 N l Y 3 R p b 2 4 x L 0 R B V E F L T 0 1 Q T E V U V C 9 B d X R v U m V t b 3 Z l Z E N v b H V t b n M x L n t L d X J z a 2 9 k L D h 9 J n F 1 b 3 Q 7 L C Z x d W 9 0 O 1 N l Y 3 R p b 2 4 x L 0 R B V E F L T 0 1 Q T E V U V C 9 B d X R v U m V t b 3 Z l Z E N v b H V t b n M x L n t Q c m 9 j Z W 5 0 L D l 9 J n F 1 b 3 Q 7 L C Z x d W 9 0 O 1 N l Y 3 R p b 2 4 x L 0 R B V E F L T 0 1 Q T E V U V C 9 B d X R v U m V t b 3 Z l Z E N v b H V t b n M x L n t T d H V k a W V 0 Y W t 0 L D E w f S Z x d W 9 0 O y w m c X V v d D t T Z W N 0 a W 9 u M S 9 E Q V R B S 0 9 N U E x F V F Q v Q X V 0 b 1 J l b W 9 2 Z W R D b 2 x 1 b W 5 z M S 5 7 V H l w L D E x f S Z x d W 9 0 O y w m c X V v d D t T Z W N 0 a W 9 u M S 9 E Q V R B S 0 9 N U E x F V F Q v Q X V 0 b 1 J l b W 9 2 Z W R D b 2 x 1 b W 5 z M S 5 7 S H Q v V n Q s M T J 9 J n F 1 b 3 Q 7 L C Z x d W 9 0 O 1 N l Y 3 R p b 2 4 x L 0 R B V E F L T 0 1 Q T E V U V C 9 B d X R v U m V t b 3 Z l Z E N v b H V t b n M x L n t U Z X J t a W 4 s M T N 9 J n F 1 b 3 Q 7 L C Z x d W 9 0 O 1 N l Y 3 R p b 2 4 x L 0 R B V E F L T 0 1 Q T E V U V C 9 B d X R v U m V t b 3 Z l Z E N v b H V t b n M x L n t B b n R h b C B z d H V k L D E 0 f S Z x d W 9 0 O y w m c X V v d D t T Z W N 0 a W 9 u M S 9 E Q V R B S 0 9 N U E x F V F Q v Q X V 0 b 1 J l b W 9 2 Z W R D b 2 x 1 b W 5 z M S 5 7 S 3 V y c 2 z D p G 5 n Z C B o c C w x N X 0 m c X V v d D s s J n F 1 b 3 Q 7 U 2 V j d G l v b j E v R E F U Q U t P T V B M R V R U L 0 F 1 d G 9 S Z W 1 v d m V k Q 2 9 s d W 1 u c z E u e 0 j D p X A t Z X J z I H R r c i w x N n 0 m c X V v d D s s J n F 1 b 3 Q 7 U 2 V j d G l v b j E v R E F U Q U t P T V B M R V R U L 0 F 1 d G 9 S Z W 1 v d m V k Q 2 9 s d W 1 u c z E u e 1 R v d G F s d C B h b n R h b C B o w 6 V w L D E 3 f S Z x d W 9 0 O y w m c X V v d D t T Z W N 0 a W 9 u M S 9 E Q V R B S 0 9 N U E x F V F Q v Q X V 0 b 1 J l b W 9 2 Z W R D b 2 x 1 b W 5 z M S 5 7 V G 9 0 Y W w g Z X J z I G Y g a M O l c G F y I C h 0 a 3 I p L D E 4 f S Z x d W 9 0 O y w m c X V v d D t T Z W N 0 a W 9 u M S 9 E Q V R B S 0 9 N U E x F V F Q v Q X V 0 b 1 J l b W 9 2 Z W R D b 2 x 1 b W 5 z M S 5 7 w 5 Z 2 c m l n Y S B l c n P D p H R 0 b m l u Z 2 F y I C h 0 a 3 I p L D E 5 f S Z x d W 9 0 O y w m c X V v d D t T Z W N 0 a W 9 u M S 9 E Q V R B S 0 9 N U E x F V F Q v Q X V 0 b 1 J l b W 9 2 Z W R D b 2 x 1 b W 5 z M S 5 7 V G 9 0 Y W w g Z X J z I H R r c i w y M H 0 m c X V v d D s s J n F 1 b 3 Q 7 U 2 V j d G l v b j E v R E F U Q U t P T V B M R V R U L 0 F 1 d G 9 S Z W 1 v d m V k Q 2 9 s d W 1 u c z E u e 1 R v d G F s I G V y c y B r c i w y M X 0 m c X V v d D s s J n F 1 b 3 Q 7 U 2 V j d G l v b j E v R E F U Q U t P T V B M R V R U L 0 F 1 d G 9 S Z W 1 v d m V k Q 2 9 s d W 1 u c z E u e 0 3 D p W 5 h Z H N i Z W x v c H A s I G t y L D I y f S Z x d W 9 0 O y w m c X V v d D t T Z W N 0 a W 9 u M S 9 E Q V R B S 0 9 N U E x F V F Q v Q X V 0 b 1 J l b W 9 2 Z W R D b 2 x 1 b W 5 z M S 5 7 R n L D p W 4 g c H J v a i w y M 3 0 m c X V v d D s s J n F 1 b 3 Q 7 U 2 V j d G l v b j E v R E F U Q U t P T V B M R V R U L 0 F 1 d G 9 S Z W 1 v d m V k Q 2 9 s d W 1 u c z E u e 1 R p b G w g c H J v a i w y N H 0 m c X V v d D s s J n F 1 b 3 Q 7 U 2 V j d G l v b j E v R E F U Q U t P T V B M R V R U L 0 F 1 d G 9 S Z W 1 v d m V k Q 2 9 s d W 1 u c z E u e 0 t v b n R v L D I 1 f S Z x d W 9 0 O y w m c X V v d D t T Z W N 0 a W 9 u M S 9 E Q V R B S 0 9 N U E x F V F Q v Q X V 0 b 1 J l b W 9 2 Z W R D b 2 x 1 b W 5 z M S 5 7 V G l s b C 1 r b 2 5 0 b y w y N n 0 m c X V v d D s s J n F 1 b 3 Q 7 U 2 V j d G l v b j E v R E F U Q U t P T V B M R V R U L 0 F 1 d G 9 S Z W 1 v d m V k Q 2 9 s d W 1 u c z E u e 0 Z p b m F u c 2 n D p H I s M j d 9 J n F 1 b 3 Q 7 L C Z x d W 9 0 O 1 N l Y 3 R p b 2 4 x L 0 R B V E F L T 0 1 Q T E V U V C 9 B d X R v U m V t b 3 Z l Z E N v b H V t b n M x L n t E b n I s M j h 9 J n F 1 b 3 Q 7 L C Z x d W 9 0 O 1 N l Y 3 R p b 2 4 x L 0 R B V E F L T 0 1 Q T E V U V C 9 B d X R v U m V t b 3 Z l Z E N v b H V t b n M x L n t B b m w s M j l 9 J n F 1 b 3 Q 7 L C Z x d W 9 0 O 1 N l Y 3 R p b 2 4 x L 0 R B V E F L T 0 1 Q T E V U V C 9 B d X R v U m V t b 3 Z l Z E N v b H V t b n M x L n t N c H Q s M z B 9 J n F 1 b 3 Q 7 L C Z x d W 9 0 O 1 N l Y 3 R p b 2 4 x L 0 R B V E F L T 0 1 Q T E V U V C 9 B d X R v U m V t b 3 Z l Z E N v b H V t b n M x L n t W Z X J r c y w z M X 0 m c X V v d D s s J n F 1 b 3 Q 7 U 2 V j d G l v b j E v R E F U Q U t P T V B M R V R U L 0 F 1 d G 9 S Z W 1 v d m V k Q 2 9 s d W 1 u c z E u e 1 R l e H Q s M z J 9 J n F 1 b 3 Q 7 L C Z x d W 9 0 O 1 N l Y 3 R p b 2 4 x L 0 R B V E F L T 0 1 Q T E V U V C 9 B d X R v U m V t b 3 Z l Z E N v b H V t b n M x L n v D h V I s M z N 9 J n F 1 b 3 Q 7 L C Z x d W 9 0 O 1 N l Y 3 R p b 2 4 x L 0 R B V E F L T 0 1 Q T E V U V C 9 B d X R v U m V t b 3 Z l Z E N v b H V t b n M x L n t Q c m 9 q Z W t 0 b m F t b i w z N H 0 m c X V v d D s s J n F 1 b 3 Q 7 U 2 V j d G l v b j E v R E F U Q U t P T V B M R V R U L 0 F 1 d G 9 S Z W 1 v d m V k Q 2 9 s d W 1 u c z E u e 0 b D t n J k Z W x u I G U g Y m V z b H V 0 L D M 1 f S Z x d W 9 0 O y w m c X V v d D t T Z W N 0 a W 9 u M S 9 E Q V R B S 0 9 N U E x F V F Q v Q X V 0 b 1 J l b W 9 2 Z W R D b 2 x 1 b W 5 z M S 5 7 U 2 5 p d H Q t a M O l c C w z N n 0 m c X V v d D s s J n F 1 b 3 Q 7 U 2 V j d G l v b j E v R E F U Q U t P T V B M R V R U L 0 F 1 d G 9 S Z W 1 v d m V k Q 2 9 s d W 1 u c z E u e 1 B O L 1 B y a S B r b 2 Q s M z d 9 J n F 1 b 3 Q 7 L C Z x d W 9 0 O 1 N l Y 3 R p b 2 4 x L 0 R B V E F L T 0 1 Q T E V U V C 9 B d X R v U m V t b 3 Z l Z E N v b H V t b n M x L n t Q T i 9 Q c k k g S 2 9 k L D M 4 f S Z x d W 9 0 O 1 0 s J n F 1 b 3 Q 7 Q 2 9 s d W 1 u Q 2 9 1 b n Q m c X V v d D s 6 M z k s J n F 1 b 3 Q 7 S 2 V 5 Q 2 9 s d W 1 u T m F t Z X M m c X V v d D s 6 W 1 0 s J n F 1 b 3 Q 7 Q 2 9 s d W 1 u S W R l b n R p d G l l c y Z x d W 9 0 O z p b J n F 1 b 3 Q 7 U 2 V j d G l v b j E v R E F U Q U t P T V B M R V R U L 0 F 1 d G 9 S Z W 1 v d m V k Q 2 9 s d W 1 u c z E u e 1 J 1 Y n J p a y w g Y n V k Z 2 V 0 Y m x h Z C w w f S Z x d W 9 0 O y w m c X V v d D t T Z W N 0 a W 9 u M S 9 E Q V R B S 0 9 N U E x F V F Q v Q X V 0 b 1 J l b W 9 2 Z W R D b 2 x 1 b W 5 z M S 5 7 U E 4 v U H J J L D F 9 J n F 1 b 3 Q 7 L C Z x d W 9 0 O 1 N l Y 3 R p b 2 4 x L 0 R B V E F L T 0 1 Q T E V U V C 9 B d X R v U m V t b 3 Z l Z E N v b H V t b n M x L n t Q c m 9 n c m F t L D J 9 J n F 1 b 3 Q 7 L C Z x d W 9 0 O 1 N l Y 3 R p b 2 4 x L 0 R B V E F L T 0 1 Q T E V U V C 9 B d X R v U m V t b 3 Z l Z E N v b H V t b n M x L n t Q c m 9 n c m F t I G 0 g a W 5 y a W t 0 b m l u Z y w z f S Z x d W 9 0 O y w m c X V v d D t T Z W N 0 a W 9 u M S 9 E Q V R B S 0 9 N U E x F V F Q v Q X V 0 b 1 J l b W 9 2 Z W R D b 2 x 1 b W 5 z M S 5 7 Q W 5 z b G F n L 3 N 0 d W R p Z W F 2 Z 2 l m d G V y L D R 9 J n F 1 b 3 Q 7 L C Z x d W 9 0 O 1 N l Y 3 R p b 2 4 x L 0 R B V E F L T 0 1 Q T E V U V C 9 B d X R v U m V t b 3 Z l Z E N v b H V t b n M x L n t N b 2 1 l b n R h b n N 2 Y X J p Z y B p b n N 0 L D V 9 J n F 1 b 3 Q 7 L C Z x d W 9 0 O 1 N l Y 3 R p b 2 4 x L 0 R B V E F L T 0 1 Q T E V U V C 9 B d X R v U m V t b 3 Z l Z E N v b H V t b n M x L n t L d X J z Y W 5 z d m F y a W c g a W 5 z d C w 2 f S Z x d W 9 0 O y w m c X V v d D t T Z W N 0 a W 9 u M S 9 E Q V R B S 0 9 N U E x F V F Q v Q X V 0 b 1 J l b W 9 2 Z W R D b 2 x 1 b W 5 z M S 5 7 S 3 V y c 2 5 h b W 4 s N 3 0 m c X V v d D s s J n F 1 b 3 Q 7 U 2 V j d G l v b j E v R E F U Q U t P T V B M R V R U L 0 F 1 d G 9 S Z W 1 v d m V k Q 2 9 s d W 1 u c z E u e 0 t 1 c n N r b 2 Q s O H 0 m c X V v d D s s J n F 1 b 3 Q 7 U 2 V j d G l v b j E v R E F U Q U t P T V B M R V R U L 0 F 1 d G 9 S Z W 1 v d m V k Q 2 9 s d W 1 u c z E u e 1 B y b 2 N l b n Q s O X 0 m c X V v d D s s J n F 1 b 3 Q 7 U 2 V j d G l v b j E v R E F U Q U t P T V B M R V R U L 0 F 1 d G 9 S Z W 1 v d m V k Q 2 9 s d W 1 u c z E u e 1 N 0 d W R p Z X R h a 3 Q s M T B 9 J n F 1 b 3 Q 7 L C Z x d W 9 0 O 1 N l Y 3 R p b 2 4 x L 0 R B V E F L T 0 1 Q T E V U V C 9 B d X R v U m V t b 3 Z l Z E N v b H V t b n M x L n t U e X A s M T F 9 J n F 1 b 3 Q 7 L C Z x d W 9 0 O 1 N l Y 3 R p b 2 4 x L 0 R B V E F L T 0 1 Q T E V U V C 9 B d X R v U m V t b 3 Z l Z E N v b H V t b n M x L n t I d C 9 W d C w x M n 0 m c X V v d D s s J n F 1 b 3 Q 7 U 2 V j d G l v b j E v R E F U Q U t P T V B M R V R U L 0 F 1 d G 9 S Z W 1 v d m V k Q 2 9 s d W 1 u c z E u e 1 R l c m 1 p b i w x M 3 0 m c X V v d D s s J n F 1 b 3 Q 7 U 2 V j d G l v b j E v R E F U Q U t P T V B M R V R U L 0 F 1 d G 9 S Z W 1 v d m V k Q 2 9 s d W 1 u c z E u e 0 F u d G F s I H N 0 d W Q s M T R 9 J n F 1 b 3 Q 7 L C Z x d W 9 0 O 1 N l Y 3 R p b 2 4 x L 0 R B V E F L T 0 1 Q T E V U V C 9 B d X R v U m V t b 3 Z l Z E N v b H V t b n M x L n t L d X J z b M O k b m d k I G h w L D E 1 f S Z x d W 9 0 O y w m c X V v d D t T Z W N 0 a W 9 u M S 9 E Q V R B S 0 9 N U E x F V F Q v Q X V 0 b 1 J l b W 9 2 Z W R D b 2 x 1 b W 5 z M S 5 7 S M O l c C 1 l c n M g d G t y L D E 2 f S Z x d W 9 0 O y w m c X V v d D t T Z W N 0 a W 9 u M S 9 E Q V R B S 0 9 N U E x F V F Q v Q X V 0 b 1 J l b W 9 2 Z W R D b 2 x 1 b W 5 z M S 5 7 V G 9 0 Y W x 0 I G F u d G F s I G j D p X A s M T d 9 J n F 1 b 3 Q 7 L C Z x d W 9 0 O 1 N l Y 3 R p b 2 4 x L 0 R B V E F L T 0 1 Q T E V U V C 9 B d X R v U m V t b 3 Z l Z E N v b H V t b n M x L n t U b 3 R h b C B l c n M g Z i B o w 6 V w Y X I g K H R r c i k s M T h 9 J n F 1 b 3 Q 7 L C Z x d W 9 0 O 1 N l Y 3 R p b 2 4 x L 0 R B V E F L T 0 1 Q T E V U V C 9 B d X R v U m V t b 3 Z l Z E N v b H V t b n M x L n v D l n Z y a W d h I G V y c 8 O k d H R u a W 5 n Y X I g K H R r c i k s M T l 9 J n F 1 b 3 Q 7 L C Z x d W 9 0 O 1 N l Y 3 R p b 2 4 x L 0 R B V E F L T 0 1 Q T E V U V C 9 B d X R v U m V t b 3 Z l Z E N v b H V t b n M x L n t U b 3 R h b C B l c n M g d G t y L D I w f S Z x d W 9 0 O y w m c X V v d D t T Z W N 0 a W 9 u M S 9 E Q V R B S 0 9 N U E x F V F Q v Q X V 0 b 1 J l b W 9 2 Z W R D b 2 x 1 b W 5 z M S 5 7 V G 9 0 Y W w g Z X J z I G t y L D I x f S Z x d W 9 0 O y w m c X V v d D t T Z W N 0 a W 9 u M S 9 E Q V R B S 0 9 N U E x F V F Q v Q X V 0 b 1 J l b W 9 2 Z W R D b 2 x 1 b W 5 z M S 5 7 T c O l b m F k c 2 J l b G 9 w c C w g a 3 I s M j J 9 J n F 1 b 3 Q 7 L C Z x d W 9 0 O 1 N l Y 3 R p b 2 4 x L 0 R B V E F L T 0 1 Q T E V U V C 9 B d X R v U m V t b 3 Z l Z E N v b H V t b n M x L n t G c s O l b i B w c m 9 q L D I z f S Z x d W 9 0 O y w m c X V v d D t T Z W N 0 a W 9 u M S 9 E Q V R B S 0 9 N U E x F V F Q v Q X V 0 b 1 J l b W 9 2 Z W R D b 2 x 1 b W 5 z M S 5 7 V G l s b C B w c m 9 q L D I 0 f S Z x d W 9 0 O y w m c X V v d D t T Z W N 0 a W 9 u M S 9 E Q V R B S 0 9 N U E x F V F Q v Q X V 0 b 1 J l b W 9 2 Z W R D b 2 x 1 b W 5 z M S 5 7 S 2 9 u d G 8 s M j V 9 J n F 1 b 3 Q 7 L C Z x d W 9 0 O 1 N l Y 3 R p b 2 4 x L 0 R B V E F L T 0 1 Q T E V U V C 9 B d X R v U m V t b 3 Z l Z E N v b H V t b n M x L n t U a W x s L W t v b n R v L D I 2 f S Z x d W 9 0 O y w m c X V v d D t T Z W N 0 a W 9 u M S 9 E Q V R B S 0 9 N U E x F V F Q v Q X V 0 b 1 J l b W 9 2 Z W R D b 2 x 1 b W 5 z M S 5 7 R m l u Y W 5 z a c O k c i w y N 3 0 m c X V v d D s s J n F 1 b 3 Q 7 U 2 V j d G l v b j E v R E F U Q U t P T V B M R V R U L 0 F 1 d G 9 S Z W 1 v d m V k Q 2 9 s d W 1 u c z E u e 0 R u c i w y O H 0 m c X V v d D s s J n F 1 b 3 Q 7 U 2 V j d G l v b j E v R E F U Q U t P T V B M R V R U L 0 F 1 d G 9 S Z W 1 v d m V k Q 2 9 s d W 1 u c z E u e 0 F u b C w y O X 0 m c X V v d D s s J n F 1 b 3 Q 7 U 2 V j d G l v b j E v R E F U Q U t P T V B M R V R U L 0 F 1 d G 9 S Z W 1 v d m V k Q 2 9 s d W 1 u c z E u e 0 1 w d C w z M H 0 m c X V v d D s s J n F 1 b 3 Q 7 U 2 V j d G l v b j E v R E F U Q U t P T V B M R V R U L 0 F 1 d G 9 S Z W 1 v d m V k Q 2 9 s d W 1 u c z E u e 1 Z l c m t z L D M x f S Z x d W 9 0 O y w m c X V v d D t T Z W N 0 a W 9 u M S 9 E Q V R B S 0 9 N U E x F V F Q v Q X V 0 b 1 J l b W 9 2 Z W R D b 2 x 1 b W 5 z M S 5 7 V G V 4 d C w z M n 0 m c X V v d D s s J n F 1 b 3 Q 7 U 2 V j d G l v b j E v R E F U Q U t P T V B M R V R U L 0 F 1 d G 9 S Z W 1 v d m V k Q 2 9 s d W 1 u c z E u e 8 O F U i w z M 3 0 m c X V v d D s s J n F 1 b 3 Q 7 U 2 V j d G l v b j E v R E F U Q U t P T V B M R V R U L 0 F 1 d G 9 S Z W 1 v d m V k Q 2 9 s d W 1 u c z E u e 1 B y b 2 p l a 3 R u Y W 1 u L D M 0 f S Z x d W 9 0 O y w m c X V v d D t T Z W N 0 a W 9 u M S 9 E Q V R B S 0 9 N U E x F V F Q v Q X V 0 b 1 J l b W 9 2 Z W R D b 2 x 1 b W 5 z M S 5 7 R s O 2 c m R l b G 4 g Z S B i Z X N s d X Q s M z V 9 J n F 1 b 3 Q 7 L C Z x d W 9 0 O 1 N l Y 3 R p b 2 4 x L 0 R B V E F L T 0 1 Q T E V U V C 9 B d X R v U m V t b 3 Z l Z E N v b H V t b n M x L n t T b m l 0 d C 1 o w 6 V w L D M 2 f S Z x d W 9 0 O y w m c X V v d D t T Z W N 0 a W 9 u M S 9 E Q V R B S 0 9 N U E x F V F Q v Q X V 0 b 1 J l b W 9 2 Z W R D b 2 x 1 b W 5 z M S 5 7 U E 4 v U H J p I G t v Z C w z N 3 0 m c X V v d D s s J n F 1 b 3 Q 7 U 2 V j d G l v b j E v R E F U Q U t P T V B M R V R U L 0 F 1 d G 9 S Z W 1 v d m V k Q 2 9 s d W 1 u c z E u e 1 B O L 1 B y S S B L b 2 Q s M z h 9 J n F 1 b 3 Q 7 X S w m c X V v d D t S Z W x h d G l v b n N o a X B J b m Z v J n F 1 b 3 Q 7 O l t d f S I g L z 4 8 R W 5 0 c n k g V H l w Z T 0 i R m l s b F R h c m d l d C I g V m F s d W U 9 I n N E Q V R B S 0 9 N U E x F V F Q i I C 8 + P E V u d H J 5 I F R 5 c G U 9 I l J l Y 2 9 2 Z X J 5 V G F y Z 2 V 0 U 2 h l Z X Q i I F Z h b H V l P S J z R E F U Q U t P T V B M R V R U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2 E x Z m Q z Z G Y 0 L W Y 2 Y j c t N G M z N y 0 5 M 2 Y w L T U y M W Q 5 M T M w M G U 2 Y S I g L z 4 8 R W 5 0 c n k g V H l w Z T 0 i R m l s b E N v d W 5 0 I i B W Y W x 1 Z T 0 i b D E z O D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Q V R B S 0 9 N U E x F V F Q v S y V D M y V B N G x s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7 + V B 8 a D W Z T 4 v U i y s 7 8 x H M A A A A A A I A A A A A A A N m A A D A A A A A E A A A A N 3 a h p v + U Q w 5 V 8 k z j j a r e i Y A A A A A B I A A A K A A A A A Q A A A A b o T 8 5 g F t B S t N 9 y A G u W u e 7 F A A A A C t A Z Q + 3 j h P l G L y b O 9 e 2 P u Y a E 1 A z Q G T f p q L Y A m j n M i n h l f 1 i b f U 7 H 1 f 6 k Y z 9 k t z 3 L g X d / S X g n A f + K T L Y Q 0 8 r b I l 8 A y 2 2 F l Y n e J / X H P e i J c H B h Q A A A D i s v r C l t U V p c k d b D O 9 Y S d N B C O g / w = = < / D a t a M a s h u p > 
</file>

<file path=customXml/itemProps1.xml><?xml version="1.0" encoding="utf-8"?>
<ds:datastoreItem xmlns:ds="http://schemas.openxmlformats.org/officeDocument/2006/customXml" ds:itemID="{724F6B8F-6053-4668-8599-80CAC2001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79075-e6be-4a0f-9b18-a6e600c33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A0949-EE49-4CA4-8174-E65F50EF0021}">
  <ds:schemaRefs>
    <ds:schemaRef ds:uri="3a479075-e6be-4a0f-9b18-a6e600c33e3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7D73716-8A66-44CB-842D-96DE153A64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474FB0-9B69-4D8D-8697-037A6C778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30</vt:i4>
      </vt:variant>
      <vt:variant>
        <vt:lpstr>Namngivna områden</vt:lpstr>
      </vt:variant>
      <vt:variant>
        <vt:i4>18</vt:i4>
      </vt:variant>
    </vt:vector>
  </HeadingPairs>
  <TitlesOfParts>
    <vt:vector size="48" baseType="lpstr">
      <vt:lpstr>DATA PN</vt:lpstr>
      <vt:lpstr>DATAPrI</vt:lpstr>
      <vt:lpstr>DATAKOMPLETT</vt:lpstr>
      <vt:lpstr>Fristående 2023 DATA</vt:lpstr>
      <vt:lpstr>DATA - kompl Steg 1</vt:lpstr>
      <vt:lpstr>DATA - uppdrag Steg 1</vt:lpstr>
      <vt:lpstr>Verks</vt:lpstr>
      <vt:lpstr>Inst</vt:lpstr>
      <vt:lpstr>Bionut, bu</vt:lpstr>
      <vt:lpstr>Clintec, bu</vt:lpstr>
      <vt:lpstr>CNS, bu</vt:lpstr>
      <vt:lpstr>Dentmed, KUT</vt:lpstr>
      <vt:lpstr>Dentmed, bu</vt:lpstr>
      <vt:lpstr>FYFA, bu</vt:lpstr>
      <vt:lpstr>GPH, bu</vt:lpstr>
      <vt:lpstr>IMM, bu</vt:lpstr>
      <vt:lpstr>KBH, bu</vt:lpstr>
      <vt:lpstr>Kbh, KUB</vt:lpstr>
      <vt:lpstr>Labmed, bu</vt:lpstr>
      <vt:lpstr>LIME, bu</vt:lpstr>
      <vt:lpstr>NVS, bu</vt:lpstr>
      <vt:lpstr>NVS, KUS</vt:lpstr>
      <vt:lpstr>NVS, KUF</vt:lpstr>
      <vt:lpstr>NVS, bu spec</vt:lpstr>
      <vt:lpstr>PN biomed, bu</vt:lpstr>
      <vt:lpstr>PN läkar, 12del</vt:lpstr>
      <vt:lpstr>PN läkar, KUL</vt:lpstr>
      <vt:lpstr>PN läkar, per KA, bu</vt:lpstr>
      <vt:lpstr>Avstäm hp per termin_Läkar</vt:lpstr>
      <vt:lpstr>PM läkar kö</vt:lpstr>
      <vt:lpstr>'CNS, bu'!Print_Area</vt:lpstr>
      <vt:lpstr>'DATA - kompl Steg 1'!Print_Area</vt:lpstr>
      <vt:lpstr>'DATA - uppdrag Steg 1'!Print_Area</vt:lpstr>
      <vt:lpstr>'Avstäm hp per termin_Läkar'!Utskriftsområde</vt:lpstr>
      <vt:lpstr>'Clintec, bu'!Utskriftsområde</vt:lpstr>
      <vt:lpstr>'DATA - kompl Steg 1'!Utskriftsområde</vt:lpstr>
      <vt:lpstr>'DATA - uppdrag Steg 1'!Utskriftsområde</vt:lpstr>
      <vt:lpstr>'Dentmed, bu'!Utskriftsområde</vt:lpstr>
      <vt:lpstr>'FYFA, bu'!Utskriftsområde</vt:lpstr>
      <vt:lpstr>'GPH, bu'!Utskriftsområde</vt:lpstr>
      <vt:lpstr>'IMM, bu'!Utskriftsområde</vt:lpstr>
      <vt:lpstr>'Labmed, bu'!Utskriftsområde</vt:lpstr>
      <vt:lpstr>'NVS, bu'!Utskriftsområde</vt:lpstr>
      <vt:lpstr>'NVS, bu spec'!Utskriftsområde</vt:lpstr>
      <vt:lpstr>'NVS, KUS'!Utskriftsområde</vt:lpstr>
      <vt:lpstr>'PN biomed, bu'!Utskriftsområde</vt:lpstr>
      <vt:lpstr>'PN läkar, KUL'!Utskriftsområde</vt:lpstr>
      <vt:lpstr>'PN läkar, per KA, bu'!Utskriftsområde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Bengt Karlsson</dc:creator>
  <cp:keywords/>
  <dc:description/>
  <cp:lastModifiedBy>Emir Jukovic</cp:lastModifiedBy>
  <cp:revision/>
  <cp:lastPrinted>2022-10-31T22:23:37Z</cp:lastPrinted>
  <dcterms:created xsi:type="dcterms:W3CDTF">2022-06-20T11:57:01Z</dcterms:created>
  <dcterms:modified xsi:type="dcterms:W3CDTF">2022-12-06T10:17:23Z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0x01010016D033D36CEFC74BB1CD4280A33B03AF</vt:lpwstr>
  </property>
</Properties>
</file>